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4257" documentId="13_ncr:1_{52F3673F-9342-44DE-AC66-19FC34C97728}" xr6:coauthVersionLast="47" xr6:coauthVersionMax="47" xr10:uidLastSave="{3C3178F2-79DF-4D03-AB66-44A95F66A739}"/>
  <bookViews>
    <workbookView xWindow="28680" yWindow="-120" windowWidth="29040" windowHeight="15840" firstSheet="15" activeTab="24" xr2:uid="{0626392E-7D63-459A-952E-971ED59337F4}"/>
  </bookViews>
  <sheets>
    <sheet name="MPN" sheetId="156" r:id="rId1"/>
    <sheet name="ASIC" sheetId="154" r:id="rId2"/>
    <sheet name="Sensor" sheetId="157" r:id="rId3"/>
    <sheet name="Check" sheetId="155" r:id="rId4"/>
    <sheet name="AMIC_Gain" sheetId="181" r:id="rId5"/>
    <sheet name="AMIC" sheetId="167" r:id="rId6"/>
    <sheet name="4803K" sheetId="166" r:id="rId7"/>
    <sheet name="4804D" sheetId="168" r:id="rId8"/>
    <sheet name="4804WF" sheetId="169" r:id="rId9"/>
    <sheet name="4804WG" sheetId="173" r:id="rId10"/>
    <sheet name="4805YBYC" sheetId="171" r:id="rId11"/>
    <sheet name="4806YA" sheetId="175" r:id="rId12"/>
    <sheet name="4807ZA" sheetId="176" r:id="rId13"/>
    <sheet name="4807ZB" sheetId="180" r:id="rId14"/>
    <sheet name="4807ZC(只能使用ifx sensor)" sheetId="177" r:id="rId15"/>
    <sheet name="4843ZB" sheetId="160" r:id="rId16"/>
    <sheet name="4843ZC" sheetId="161" r:id="rId17"/>
    <sheet name="4843ZD" sheetId="162" r:id="rId18"/>
    <sheet name="4843ZE" sheetId="163" r:id="rId19"/>
    <sheet name="4843ZF" sheetId="164" r:id="rId20"/>
    <sheet name="4843ZI" sheetId="165" r:id="rId21"/>
    <sheet name="4942ZC" sheetId="142" r:id="rId22"/>
    <sheet name="4942ZD" sheetId="158" r:id="rId23"/>
    <sheet name="4942ZE" sheetId="159" r:id="rId24"/>
    <sheet name="4807ZE" sheetId="182" r:id="rId25"/>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6" hidden="1">'4803K'!#REF!</definedName>
    <definedName name="外部資料_1" localSheetId="7" hidden="1">'4804D'!#REF!</definedName>
    <definedName name="外部資料_1" localSheetId="8" hidden="1">'4804WF'!#REF!</definedName>
    <definedName name="外部資料_1" localSheetId="9" hidden="1">'4804WG'!#REF!</definedName>
    <definedName name="外部資料_1" localSheetId="10" hidden="1">'4805YBYC'!#REF!</definedName>
    <definedName name="外部資料_1" localSheetId="11" hidden="1">'4806YA'!#REF!</definedName>
    <definedName name="外部資料_1" localSheetId="12" hidden="1">'4807ZA'!#REF!</definedName>
    <definedName name="外部資料_1" localSheetId="13" hidden="1">'4807ZB'!#REF!</definedName>
    <definedName name="外部資料_1" localSheetId="14" hidden="1">'4807ZC(只能使用ifx sensor)'!#REF!</definedName>
    <definedName name="外部資料_1" localSheetId="24" hidden="1">'4807ZE'!#REF!</definedName>
    <definedName name="外部資料_1" localSheetId="15" hidden="1">'4843ZB'!#REF!</definedName>
    <definedName name="外部資料_1" localSheetId="16" hidden="1">'4843ZC'!#REF!</definedName>
    <definedName name="外部資料_1" localSheetId="17" hidden="1">'4843ZD'!#REF!</definedName>
    <definedName name="外部資料_1" localSheetId="18" hidden="1">'4843ZE'!#REF!</definedName>
    <definedName name="外部資料_1" localSheetId="19" hidden="1">'4843ZF'!#REF!</definedName>
    <definedName name="外部資料_1" localSheetId="20" hidden="1">'4843ZI'!#REF!</definedName>
    <definedName name="外部資料_1" localSheetId="21" hidden="1">'4942ZC'!#REF!</definedName>
    <definedName name="外部資料_1" localSheetId="22" hidden="1">'4942ZD'!#REF!</definedName>
    <definedName name="外部資料_1" localSheetId="23" hidden="1">'4942ZE'!#REF!</definedName>
    <definedName name="外部資料_1" localSheetId="5" hidden="1">AMIC!#REF!</definedName>
    <definedName name="外部資料_1" localSheetId="4" hidden="1">AMIC_Gain!#REF!</definedName>
    <definedName name="外部資料_1" localSheetId="1" hidden="1">ASIC!$A$1:$D$124</definedName>
    <definedName name="外部資料_2" localSheetId="3" hidden="1">'Check'!$A$1:$J$15</definedName>
    <definedName name="外部資料_3" localSheetId="0" hidden="1">MPN!$A$1:$E$209</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94" i="182" l="1"/>
  <c r="T1006" i="182" s="1"/>
  <c r="AO4" i="182"/>
  <c r="AG1183" i="182"/>
  <c r="AG1182" i="182"/>
  <c r="AG1181" i="182"/>
  <c r="AG1180" i="182"/>
  <c r="AG1179" i="182"/>
  <c r="AG1178" i="182"/>
  <c r="AG1177" i="182"/>
  <c r="AG1116" i="182"/>
  <c r="AG1115" i="182"/>
  <c r="AG1114" i="182"/>
  <c r="AG1113" i="182"/>
  <c r="AG1112" i="182"/>
  <c r="AG988" i="182"/>
  <c r="AG987" i="182"/>
  <c r="AG986" i="182"/>
  <c r="AG985" i="182"/>
  <c r="AG984" i="182"/>
  <c r="AG983" i="182"/>
  <c r="AG982" i="182"/>
  <c r="AG923" i="182"/>
  <c r="AG922" i="182"/>
  <c r="AG921" i="182"/>
  <c r="AG920" i="182"/>
  <c r="AG919" i="182"/>
  <c r="AG918" i="182"/>
  <c r="AG917" i="182"/>
  <c r="AG858" i="182"/>
  <c r="AG857" i="182"/>
  <c r="AG856" i="182"/>
  <c r="AG855" i="182"/>
  <c r="AG854" i="182"/>
  <c r="AG853" i="182"/>
  <c r="AG852" i="182"/>
  <c r="AG792" i="182"/>
  <c r="AG791" i="182"/>
  <c r="AG790" i="182"/>
  <c r="AG789" i="182"/>
  <c r="AG788" i="182"/>
  <c r="AG787" i="182"/>
  <c r="AG728" i="182"/>
  <c r="AG727" i="182"/>
  <c r="AG726" i="182"/>
  <c r="AG725" i="182"/>
  <c r="AG724" i="182"/>
  <c r="AG723" i="182"/>
  <c r="AG722" i="182"/>
  <c r="AG665" i="182"/>
  <c r="AG664" i="182"/>
  <c r="AG663" i="182"/>
  <c r="AG662" i="182"/>
  <c r="AG661" i="182"/>
  <c r="AG660" i="182"/>
  <c r="AG659" i="182"/>
  <c r="AG658" i="182"/>
  <c r="AG657" i="182"/>
  <c r="AG598" i="182"/>
  <c r="AG597" i="182"/>
  <c r="AG596" i="182"/>
  <c r="AG595" i="182"/>
  <c r="AG594" i="182"/>
  <c r="AG593" i="182"/>
  <c r="AG592" i="182"/>
  <c r="AG533" i="182"/>
  <c r="AG532" i="182"/>
  <c r="AG531" i="182"/>
  <c r="AG530" i="182"/>
  <c r="AG529" i="182"/>
  <c r="AG528" i="182"/>
  <c r="AG527" i="182"/>
  <c r="AG343" i="182"/>
  <c r="AG342" i="182"/>
  <c r="AG341" i="182"/>
  <c r="AG340" i="182"/>
  <c r="AG339" i="182"/>
  <c r="AG338" i="182"/>
  <c r="AG337" i="182"/>
  <c r="AG336" i="182"/>
  <c r="AG335" i="182"/>
  <c r="AG334" i="182"/>
  <c r="AG333" i="182"/>
  <c r="AG332" i="182"/>
  <c r="AG273" i="182"/>
  <c r="AG272" i="182"/>
  <c r="AG271" i="182"/>
  <c r="AG270" i="182"/>
  <c r="AG269" i="182"/>
  <c r="AG268" i="182"/>
  <c r="AG267" i="182"/>
  <c r="AG208" i="182"/>
  <c r="AG207" i="182"/>
  <c r="AG206" i="182"/>
  <c r="AG205" i="182"/>
  <c r="AG204" i="182"/>
  <c r="AG203" i="182"/>
  <c r="AG202" i="182"/>
  <c r="AG147" i="182"/>
  <c r="AG146" i="182"/>
  <c r="AG145" i="182"/>
  <c r="AG144" i="182"/>
  <c r="AG143" i="182"/>
  <c r="AG142" i="182"/>
  <c r="AG141" i="182"/>
  <c r="AG140" i="182"/>
  <c r="AG139" i="182"/>
  <c r="AG138" i="182"/>
  <c r="AG137" i="182"/>
  <c r="AG76" i="182"/>
  <c r="AG75" i="182"/>
  <c r="AG74" i="182"/>
  <c r="AG73" i="182"/>
  <c r="AG72" i="182"/>
  <c r="AG20" i="182"/>
  <c r="AG19" i="182"/>
  <c r="AG18" i="182"/>
  <c r="AG17" i="182"/>
  <c r="AG16" i="182"/>
  <c r="AG15" i="182"/>
  <c r="AG14" i="182"/>
  <c r="AG13" i="182"/>
  <c r="AG12" i="182"/>
  <c r="AG11" i="182"/>
  <c r="AG10" i="182"/>
  <c r="AG9" i="182"/>
  <c r="AG8" i="182"/>
  <c r="AG7" i="182"/>
  <c r="S1234" i="182"/>
  <c r="S1233" i="182"/>
  <c r="S1232" i="182"/>
  <c r="S1231" i="182"/>
  <c r="S1230" i="182"/>
  <c r="S1229" i="182"/>
  <c r="S1228" i="182"/>
  <c r="S1227" i="182"/>
  <c r="S1226" i="182"/>
  <c r="S1225" i="182"/>
  <c r="S1224" i="182"/>
  <c r="S1223" i="182"/>
  <c r="S1222" i="182"/>
  <c r="S1221" i="182"/>
  <c r="S1220" i="182"/>
  <c r="S1219" i="182"/>
  <c r="S1218" i="182"/>
  <c r="S1217" i="182"/>
  <c r="S1216" i="182"/>
  <c r="S1215" i="182"/>
  <c r="S1214" i="182"/>
  <c r="S1213" i="182"/>
  <c r="S1212" i="182"/>
  <c r="S1211" i="182"/>
  <c r="S1210" i="182"/>
  <c r="S1209" i="182"/>
  <c r="S1208" i="182"/>
  <c r="S1207" i="182"/>
  <c r="S1206" i="182"/>
  <c r="S1205" i="182"/>
  <c r="T1204" i="182"/>
  <c r="T1202" i="182"/>
  <c r="T1196" i="182"/>
  <c r="T1195" i="182"/>
  <c r="T1194" i="182"/>
  <c r="T1193" i="182"/>
  <c r="T1192" i="182"/>
  <c r="T1191" i="182"/>
  <c r="T1189" i="182"/>
  <c r="T1201" i="182" s="1"/>
  <c r="AG1176" i="182"/>
  <c r="AR1174" i="182"/>
  <c r="AQ1174" i="182"/>
  <c r="AP1174" i="182"/>
  <c r="AO1174" i="182"/>
  <c r="AN1174" i="182"/>
  <c r="V1172" i="182"/>
  <c r="Y1171" i="182"/>
  <c r="S1169" i="182"/>
  <c r="S1168" i="182"/>
  <c r="S1167" i="182"/>
  <c r="S1166" i="182"/>
  <c r="S1165" i="182"/>
  <c r="S1164" i="182"/>
  <c r="S1163" i="182"/>
  <c r="S1162" i="182"/>
  <c r="S1161" i="182"/>
  <c r="S1160" i="182"/>
  <c r="S1159" i="182"/>
  <c r="S1158" i="182"/>
  <c r="S1157" i="182"/>
  <c r="S1156" i="182"/>
  <c r="S1155" i="182"/>
  <c r="S1154" i="182"/>
  <c r="S1153" i="182"/>
  <c r="S1152" i="182"/>
  <c r="S1151" i="182"/>
  <c r="S1150" i="182"/>
  <c r="S1149" i="182"/>
  <c r="S1148" i="182"/>
  <c r="S1147" i="182"/>
  <c r="S1146" i="182"/>
  <c r="S1145" i="182"/>
  <c r="S1144" i="182"/>
  <c r="S1143" i="182"/>
  <c r="S1142" i="182"/>
  <c r="S1141" i="182"/>
  <c r="S1140" i="182"/>
  <c r="T1139" i="182"/>
  <c r="T1137" i="182"/>
  <c r="T1131" i="182"/>
  <c r="T1130" i="182"/>
  <c r="T1129" i="182"/>
  <c r="T1128" i="182"/>
  <c r="T1127" i="182"/>
  <c r="T1126" i="182"/>
  <c r="T1124" i="182"/>
  <c r="T1136" i="182" s="1"/>
  <c r="AG1111" i="182"/>
  <c r="AR1109" i="182"/>
  <c r="AQ1109" i="182"/>
  <c r="AP1109" i="182"/>
  <c r="AO1109" i="182"/>
  <c r="AN1109" i="182"/>
  <c r="V1107" i="182"/>
  <c r="Y1106" i="182"/>
  <c r="S1104" i="182"/>
  <c r="S1103" i="182"/>
  <c r="S1102" i="182"/>
  <c r="S1101" i="182"/>
  <c r="S1100" i="182"/>
  <c r="S1099" i="182"/>
  <c r="S1098" i="182"/>
  <c r="S1097" i="182"/>
  <c r="S1096" i="182"/>
  <c r="S1095" i="182"/>
  <c r="S1094" i="182"/>
  <c r="S1093" i="182"/>
  <c r="S1092" i="182"/>
  <c r="S1091" i="182"/>
  <c r="S1090" i="182"/>
  <c r="S1089" i="182"/>
  <c r="S1088" i="182"/>
  <c r="S1087" i="182"/>
  <c r="S1086" i="182"/>
  <c r="S1085" i="182"/>
  <c r="S1084" i="182"/>
  <c r="S1083" i="182"/>
  <c r="S1082" i="182"/>
  <c r="S1081" i="182"/>
  <c r="S1080" i="182"/>
  <c r="S1079" i="182"/>
  <c r="S1078" i="182"/>
  <c r="S1077" i="182"/>
  <c r="S1076" i="182"/>
  <c r="S1075" i="182"/>
  <c r="T1074" i="182"/>
  <c r="T1072" i="182"/>
  <c r="T1066" i="182"/>
  <c r="T1065" i="182"/>
  <c r="T1064" i="182"/>
  <c r="T1063" i="182"/>
  <c r="T1062" i="182"/>
  <c r="T1061" i="182"/>
  <c r="T1059" i="182"/>
  <c r="T1071" i="182" s="1"/>
  <c r="AR1044" i="182"/>
  <c r="AQ1044" i="182"/>
  <c r="AP1044" i="182"/>
  <c r="AO1044" i="182"/>
  <c r="AN1044" i="182"/>
  <c r="V1042" i="182"/>
  <c r="Y1041" i="182"/>
  <c r="S1039" i="182"/>
  <c r="S1038" i="182"/>
  <c r="S1037" i="182"/>
  <c r="S1036" i="182"/>
  <c r="S1035" i="182"/>
  <c r="S1034" i="182"/>
  <c r="S1033" i="182"/>
  <c r="S1032" i="182"/>
  <c r="S1031" i="182"/>
  <c r="S1030" i="182"/>
  <c r="S1029" i="182"/>
  <c r="S1028" i="182"/>
  <c r="S1027" i="182"/>
  <c r="S1026" i="182"/>
  <c r="S1025" i="182"/>
  <c r="S1024" i="182"/>
  <c r="S1023" i="182"/>
  <c r="S1022" i="182"/>
  <c r="S1021" i="182"/>
  <c r="S1020" i="182"/>
  <c r="S1019" i="182"/>
  <c r="S1018" i="182"/>
  <c r="S1017" i="182"/>
  <c r="S1016" i="182"/>
  <c r="S1015" i="182"/>
  <c r="S1014" i="182"/>
  <c r="S1013" i="182"/>
  <c r="S1012" i="182"/>
  <c r="S1011" i="182"/>
  <c r="S1010" i="182"/>
  <c r="T1009" i="182"/>
  <c r="T1007" i="182"/>
  <c r="T1001" i="182"/>
  <c r="T1000" i="182"/>
  <c r="T999" i="182"/>
  <c r="T998" i="182"/>
  <c r="T997" i="182"/>
  <c r="T996" i="182"/>
  <c r="AG981" i="182"/>
  <c r="AR979" i="182"/>
  <c r="AQ979" i="182"/>
  <c r="AP979" i="182"/>
  <c r="AO979" i="182"/>
  <c r="AN979" i="182"/>
  <c r="V977" i="182"/>
  <c r="Y976" i="182"/>
  <c r="S974" i="182"/>
  <c r="S973" i="182"/>
  <c r="S972" i="182"/>
  <c r="S971" i="182"/>
  <c r="S970" i="182"/>
  <c r="S969" i="182"/>
  <c r="S968" i="182"/>
  <c r="S967" i="182"/>
  <c r="S966" i="182"/>
  <c r="S965" i="182"/>
  <c r="S964" i="182"/>
  <c r="S963" i="182"/>
  <c r="S962" i="182"/>
  <c r="S961" i="182"/>
  <c r="S960" i="182"/>
  <c r="S959" i="182"/>
  <c r="S958" i="182"/>
  <c r="S957" i="182"/>
  <c r="S956" i="182"/>
  <c r="S955" i="182"/>
  <c r="S954" i="182"/>
  <c r="S953" i="182"/>
  <c r="S952" i="182"/>
  <c r="S951" i="182"/>
  <c r="S950" i="182"/>
  <c r="S949" i="182"/>
  <c r="S948" i="182"/>
  <c r="S947" i="182"/>
  <c r="S946" i="182"/>
  <c r="S945" i="182"/>
  <c r="T944" i="182"/>
  <c r="T942" i="182"/>
  <c r="T936" i="182"/>
  <c r="T935" i="182"/>
  <c r="T934" i="182"/>
  <c r="T933" i="182"/>
  <c r="T932" i="182"/>
  <c r="T931" i="182"/>
  <c r="T929" i="182"/>
  <c r="T941" i="182" s="1"/>
  <c r="AG916" i="182"/>
  <c r="AR914" i="182"/>
  <c r="AQ914" i="182"/>
  <c r="AP914" i="182"/>
  <c r="AO914" i="182"/>
  <c r="AN914" i="182"/>
  <c r="V912" i="182"/>
  <c r="Y911" i="182"/>
  <c r="S909" i="182"/>
  <c r="S908" i="182"/>
  <c r="S907" i="182"/>
  <c r="S906" i="182"/>
  <c r="S905" i="182"/>
  <c r="S904" i="182"/>
  <c r="S903" i="182"/>
  <c r="S902" i="182"/>
  <c r="S901" i="182"/>
  <c r="S900" i="182"/>
  <c r="S899" i="182"/>
  <c r="S898" i="182"/>
  <c r="S897" i="182"/>
  <c r="S896" i="182"/>
  <c r="S895" i="182"/>
  <c r="S894" i="182"/>
  <c r="S893" i="182"/>
  <c r="S892" i="182"/>
  <c r="S891" i="182"/>
  <c r="S890" i="182"/>
  <c r="S889" i="182"/>
  <c r="S888" i="182"/>
  <c r="S887" i="182"/>
  <c r="S886" i="182"/>
  <c r="S885" i="182"/>
  <c r="S884" i="182"/>
  <c r="S883" i="182"/>
  <c r="S882" i="182"/>
  <c r="S881" i="182"/>
  <c r="S880" i="182"/>
  <c r="T879" i="182"/>
  <c r="T877" i="182"/>
  <c r="T871" i="182"/>
  <c r="T870" i="182"/>
  <c r="T869" i="182"/>
  <c r="T868" i="182"/>
  <c r="T867" i="182"/>
  <c r="T866" i="182"/>
  <c r="T864" i="182"/>
  <c r="T876" i="182" s="1"/>
  <c r="AG851" i="182"/>
  <c r="AR849" i="182"/>
  <c r="AQ849" i="182"/>
  <c r="AP849" i="182"/>
  <c r="AO849" i="182"/>
  <c r="AN849" i="182"/>
  <c r="V847" i="182"/>
  <c r="Y846" i="182"/>
  <c r="S844" i="182"/>
  <c r="S843" i="182"/>
  <c r="S842" i="182"/>
  <c r="S841" i="182"/>
  <c r="S840" i="182"/>
  <c r="S839" i="182"/>
  <c r="S838" i="182"/>
  <c r="S837" i="182"/>
  <c r="S836" i="182"/>
  <c r="S835" i="182"/>
  <c r="S834" i="182"/>
  <c r="S833" i="182"/>
  <c r="S832" i="182"/>
  <c r="S831" i="182"/>
  <c r="S830" i="182"/>
  <c r="S829" i="182"/>
  <c r="S828" i="182"/>
  <c r="S827" i="182"/>
  <c r="S826" i="182"/>
  <c r="S825" i="182"/>
  <c r="S824" i="182"/>
  <c r="S823" i="182"/>
  <c r="S822" i="182"/>
  <c r="S821" i="182"/>
  <c r="S820" i="182"/>
  <c r="S819" i="182"/>
  <c r="S818" i="182"/>
  <c r="S817" i="182"/>
  <c r="S816" i="182"/>
  <c r="S815" i="182"/>
  <c r="T814" i="182"/>
  <c r="T812" i="182"/>
  <c r="T806" i="182"/>
  <c r="T805" i="182"/>
  <c r="T804" i="182"/>
  <c r="T803" i="182"/>
  <c r="T802" i="182"/>
  <c r="T801" i="182"/>
  <c r="T799" i="182"/>
  <c r="T811" i="182" s="1"/>
  <c r="AG786" i="182"/>
  <c r="AR784" i="182"/>
  <c r="AQ784" i="182"/>
  <c r="AP784" i="182"/>
  <c r="AO784" i="182"/>
  <c r="AN784" i="182"/>
  <c r="V782" i="182"/>
  <c r="Y781" i="182"/>
  <c r="S779" i="182"/>
  <c r="S778" i="182"/>
  <c r="S777" i="182"/>
  <c r="S776" i="182"/>
  <c r="S775" i="182"/>
  <c r="S774" i="182"/>
  <c r="S773" i="182"/>
  <c r="S772" i="182"/>
  <c r="S771" i="182"/>
  <c r="S770" i="182"/>
  <c r="S769" i="182"/>
  <c r="S768" i="182"/>
  <c r="S767" i="182"/>
  <c r="S766" i="182"/>
  <c r="S765" i="182"/>
  <c r="S764" i="182"/>
  <c r="S763" i="182"/>
  <c r="S762" i="182"/>
  <c r="S761" i="182"/>
  <c r="S760" i="182"/>
  <c r="S759" i="182"/>
  <c r="S758" i="182"/>
  <c r="S757" i="182"/>
  <c r="S756" i="182"/>
  <c r="S755" i="182"/>
  <c r="S754" i="182"/>
  <c r="S753" i="182"/>
  <c r="S752" i="182"/>
  <c r="S751" i="182"/>
  <c r="S750" i="182"/>
  <c r="T749" i="182"/>
  <c r="T747" i="182"/>
  <c r="T741" i="182"/>
  <c r="T740" i="182"/>
  <c r="T739" i="182"/>
  <c r="T738" i="182"/>
  <c r="T737" i="182"/>
  <c r="T736" i="182"/>
  <c r="T734" i="182"/>
  <c r="T746" i="182" s="1"/>
  <c r="AG721" i="182"/>
  <c r="AR719" i="182"/>
  <c r="AQ719" i="182"/>
  <c r="AP719" i="182"/>
  <c r="AO719" i="182"/>
  <c r="AN719" i="182"/>
  <c r="V717" i="182"/>
  <c r="Y716" i="182"/>
  <c r="S714" i="182"/>
  <c r="S713" i="182"/>
  <c r="S712" i="182"/>
  <c r="S711" i="182"/>
  <c r="S710" i="182"/>
  <c r="S709" i="182"/>
  <c r="S708" i="182"/>
  <c r="S707" i="182"/>
  <c r="S706" i="182"/>
  <c r="S705" i="182"/>
  <c r="S704" i="182"/>
  <c r="S703" i="182"/>
  <c r="S702" i="182"/>
  <c r="S701" i="182"/>
  <c r="S700" i="182"/>
  <c r="S699" i="182"/>
  <c r="S698" i="182"/>
  <c r="S697" i="182"/>
  <c r="S696" i="182"/>
  <c r="S695" i="182"/>
  <c r="S694" i="182"/>
  <c r="S693" i="182"/>
  <c r="S692" i="182"/>
  <c r="S691" i="182"/>
  <c r="S690" i="182"/>
  <c r="S689" i="182"/>
  <c r="S688" i="182"/>
  <c r="S687" i="182"/>
  <c r="S686" i="182"/>
  <c r="S685" i="182"/>
  <c r="T684" i="182"/>
  <c r="T682" i="182"/>
  <c r="T676" i="182"/>
  <c r="T675" i="182"/>
  <c r="T674" i="182"/>
  <c r="T673" i="182"/>
  <c r="T672" i="182"/>
  <c r="T671" i="182"/>
  <c r="T669" i="182"/>
  <c r="T681" i="182" s="1"/>
  <c r="AG656" i="182"/>
  <c r="AR654" i="182"/>
  <c r="AQ654" i="182"/>
  <c r="AP654" i="182"/>
  <c r="AO654" i="182"/>
  <c r="AN654" i="182"/>
  <c r="V652" i="182"/>
  <c r="Y651" i="182"/>
  <c r="S649" i="182"/>
  <c r="S648" i="182"/>
  <c r="S647" i="182"/>
  <c r="S646" i="182"/>
  <c r="S645" i="182"/>
  <c r="S644" i="182"/>
  <c r="S643" i="182"/>
  <c r="S642" i="182"/>
  <c r="S641" i="182"/>
  <c r="S640" i="182"/>
  <c r="S639" i="182"/>
  <c r="S638" i="182"/>
  <c r="S637" i="182"/>
  <c r="S636" i="182"/>
  <c r="S635" i="182"/>
  <c r="S634" i="182"/>
  <c r="S633" i="182"/>
  <c r="S632" i="182"/>
  <c r="S631" i="182"/>
  <c r="S630" i="182"/>
  <c r="S629" i="182"/>
  <c r="S628" i="182"/>
  <c r="S627" i="182"/>
  <c r="S626" i="182"/>
  <c r="S625" i="182"/>
  <c r="S624" i="182"/>
  <c r="S623" i="182"/>
  <c r="S622" i="182"/>
  <c r="S621" i="182"/>
  <c r="S620" i="182"/>
  <c r="T619" i="182"/>
  <c r="T617" i="182"/>
  <c r="T611" i="182"/>
  <c r="T610" i="182"/>
  <c r="T609" i="182"/>
  <c r="T608" i="182"/>
  <c r="T607" i="182"/>
  <c r="T606" i="182"/>
  <c r="T604" i="182"/>
  <c r="T616" i="182" s="1"/>
  <c r="AG591" i="182"/>
  <c r="AR589" i="182"/>
  <c r="AQ589" i="182"/>
  <c r="AP589" i="182"/>
  <c r="AO589" i="182"/>
  <c r="AN589" i="182"/>
  <c r="V587" i="182"/>
  <c r="Y586" i="182"/>
  <c r="S584" i="182"/>
  <c r="S583" i="182"/>
  <c r="S582" i="182"/>
  <c r="S581" i="182"/>
  <c r="S580" i="182"/>
  <c r="S579" i="182"/>
  <c r="S578" i="182"/>
  <c r="S577" i="182"/>
  <c r="S576" i="182"/>
  <c r="S575" i="182"/>
  <c r="S574" i="182"/>
  <c r="S573" i="182"/>
  <c r="S572" i="182"/>
  <c r="S571" i="182"/>
  <c r="S570" i="182"/>
  <c r="S569" i="182"/>
  <c r="S568" i="182"/>
  <c r="S567" i="182"/>
  <c r="S566" i="182"/>
  <c r="S565" i="182"/>
  <c r="S564" i="182"/>
  <c r="S563" i="182"/>
  <c r="S562" i="182"/>
  <c r="S561" i="182"/>
  <c r="S560" i="182"/>
  <c r="S559" i="182"/>
  <c r="S558" i="182"/>
  <c r="S557" i="182"/>
  <c r="S556" i="182"/>
  <c r="S555" i="182"/>
  <c r="T554" i="182"/>
  <c r="T552" i="182"/>
  <c r="T546" i="182"/>
  <c r="T545" i="182"/>
  <c r="T544" i="182"/>
  <c r="T543" i="182"/>
  <c r="T542" i="182"/>
  <c r="T541" i="182"/>
  <c r="T539" i="182"/>
  <c r="T551" i="182" s="1"/>
  <c r="AG526" i="182"/>
  <c r="AR524" i="182"/>
  <c r="AQ524" i="182"/>
  <c r="AP524" i="182"/>
  <c r="AO524" i="182"/>
  <c r="AN524" i="182"/>
  <c r="V522" i="182"/>
  <c r="Y521" i="182"/>
  <c r="S519" i="182"/>
  <c r="S518" i="182"/>
  <c r="S517" i="182"/>
  <c r="S516" i="182"/>
  <c r="S515" i="182"/>
  <c r="S514" i="182"/>
  <c r="S513" i="182"/>
  <c r="S512" i="182"/>
  <c r="S511" i="182"/>
  <c r="S510" i="182"/>
  <c r="S509" i="182"/>
  <c r="S508" i="182"/>
  <c r="S507" i="182"/>
  <c r="S506" i="182"/>
  <c r="S505" i="182"/>
  <c r="S504" i="182"/>
  <c r="S503" i="182"/>
  <c r="S502" i="182"/>
  <c r="S501" i="182"/>
  <c r="S500" i="182"/>
  <c r="S499" i="182"/>
  <c r="S498" i="182"/>
  <c r="S497" i="182"/>
  <c r="S496" i="182"/>
  <c r="S495" i="182"/>
  <c r="S494" i="182"/>
  <c r="S493" i="182"/>
  <c r="S492" i="182"/>
  <c r="S491" i="182"/>
  <c r="S490" i="182"/>
  <c r="T489" i="182"/>
  <c r="T487" i="182"/>
  <c r="T481" i="182"/>
  <c r="T480" i="182"/>
  <c r="T479" i="182"/>
  <c r="T478" i="182"/>
  <c r="T477" i="182"/>
  <c r="T476" i="182"/>
  <c r="T474" i="182"/>
  <c r="T486" i="182" s="1"/>
  <c r="AR459" i="182"/>
  <c r="AQ459" i="182"/>
  <c r="AP459" i="182"/>
  <c r="AO459" i="182"/>
  <c r="AN459" i="182"/>
  <c r="V457" i="182"/>
  <c r="Y456" i="182"/>
  <c r="S454" i="182"/>
  <c r="S453" i="182"/>
  <c r="S452" i="182"/>
  <c r="S451" i="182"/>
  <c r="S450" i="182"/>
  <c r="S449" i="182"/>
  <c r="S448" i="182"/>
  <c r="S447" i="182"/>
  <c r="S446" i="182"/>
  <c r="S445" i="182"/>
  <c r="S444" i="182"/>
  <c r="S443" i="182"/>
  <c r="S442" i="182"/>
  <c r="S441" i="182"/>
  <c r="S440" i="182"/>
  <c r="S439" i="182"/>
  <c r="S438" i="182"/>
  <c r="S437" i="182"/>
  <c r="S436" i="182"/>
  <c r="S435" i="182"/>
  <c r="S434" i="182"/>
  <c r="S433" i="182"/>
  <c r="S432" i="182"/>
  <c r="S431" i="182"/>
  <c r="S430" i="182"/>
  <c r="S429" i="182"/>
  <c r="S428" i="182"/>
  <c r="S427" i="182"/>
  <c r="S426" i="182"/>
  <c r="S425" i="182"/>
  <c r="T424" i="182"/>
  <c r="T422" i="182"/>
  <c r="T416" i="182"/>
  <c r="T415" i="182"/>
  <c r="T414" i="182"/>
  <c r="T413" i="182"/>
  <c r="T412" i="182"/>
  <c r="T411" i="182"/>
  <c r="T409" i="182"/>
  <c r="T421" i="182" s="1"/>
  <c r="AR394" i="182"/>
  <c r="AQ394" i="182"/>
  <c r="AP394" i="182"/>
  <c r="AO394" i="182"/>
  <c r="AN394" i="182"/>
  <c r="V392" i="182"/>
  <c r="Y391" i="182"/>
  <c r="S389" i="182"/>
  <c r="S388" i="182"/>
  <c r="S387" i="182"/>
  <c r="S386" i="182"/>
  <c r="S385" i="182"/>
  <c r="S384" i="182"/>
  <c r="S383" i="182"/>
  <c r="S382" i="182"/>
  <c r="S381" i="182"/>
  <c r="S380" i="182"/>
  <c r="S379" i="182"/>
  <c r="S378" i="182"/>
  <c r="S377" i="182"/>
  <c r="S376" i="182"/>
  <c r="S375" i="182"/>
  <c r="S374" i="182"/>
  <c r="S373" i="182"/>
  <c r="S372" i="182"/>
  <c r="S371" i="182"/>
  <c r="S370" i="182"/>
  <c r="S369" i="182"/>
  <c r="S368" i="182"/>
  <c r="S367" i="182"/>
  <c r="S366" i="182"/>
  <c r="S365" i="182"/>
  <c r="S364" i="182"/>
  <c r="S363" i="182"/>
  <c r="S362" i="182"/>
  <c r="S361" i="182"/>
  <c r="S360" i="182"/>
  <c r="T359" i="182"/>
  <c r="T357" i="182"/>
  <c r="T351" i="182"/>
  <c r="T350" i="182"/>
  <c r="T349" i="182"/>
  <c r="T348" i="182"/>
  <c r="T347" i="182"/>
  <c r="T346" i="182"/>
  <c r="T344" i="182"/>
  <c r="T356" i="182" s="1"/>
  <c r="AG331" i="182"/>
  <c r="AR329" i="182"/>
  <c r="AQ329" i="182"/>
  <c r="AP329" i="182"/>
  <c r="AO329" i="182"/>
  <c r="AN329" i="182"/>
  <c r="V327" i="182"/>
  <c r="Y326" i="182"/>
  <c r="S324" i="182"/>
  <c r="S323" i="182"/>
  <c r="S322" i="182"/>
  <c r="S321" i="182"/>
  <c r="S320" i="182"/>
  <c r="S319" i="182"/>
  <c r="S318" i="182"/>
  <c r="S317" i="182"/>
  <c r="S316" i="182"/>
  <c r="S315" i="182"/>
  <c r="S314" i="182"/>
  <c r="S313" i="182"/>
  <c r="S312" i="182"/>
  <c r="S311" i="182"/>
  <c r="S310" i="182"/>
  <c r="S309" i="182"/>
  <c r="S308" i="182"/>
  <c r="S307" i="182"/>
  <c r="S306" i="182"/>
  <c r="S305" i="182"/>
  <c r="S304" i="182"/>
  <c r="S303" i="182"/>
  <c r="S302" i="182"/>
  <c r="S301" i="182"/>
  <c r="S300" i="182"/>
  <c r="S299" i="182"/>
  <c r="S298" i="182"/>
  <c r="S297" i="182"/>
  <c r="S296" i="182"/>
  <c r="S295" i="182"/>
  <c r="T294" i="182"/>
  <c r="T292" i="182"/>
  <c r="T286" i="182"/>
  <c r="T285" i="182"/>
  <c r="T284" i="182"/>
  <c r="T283" i="182"/>
  <c r="T282" i="182"/>
  <c r="T281" i="182"/>
  <c r="T279" i="182"/>
  <c r="T291" i="182" s="1"/>
  <c r="AG266" i="182"/>
  <c r="AR264" i="182"/>
  <c r="AQ264" i="182"/>
  <c r="AP264" i="182"/>
  <c r="AO264" i="182"/>
  <c r="AN264" i="182"/>
  <c r="V262" i="182"/>
  <c r="Y261" i="182"/>
  <c r="S259" i="182"/>
  <c r="S258" i="182"/>
  <c r="S257" i="182"/>
  <c r="S256" i="182"/>
  <c r="S255" i="182"/>
  <c r="S254" i="182"/>
  <c r="S253" i="182"/>
  <c r="S252" i="182"/>
  <c r="S251" i="182"/>
  <c r="S250" i="182"/>
  <c r="S249" i="182"/>
  <c r="S248" i="182"/>
  <c r="S247" i="182"/>
  <c r="S246" i="182"/>
  <c r="S245" i="182"/>
  <c r="S244" i="182"/>
  <c r="S243" i="182"/>
  <c r="S242" i="182"/>
  <c r="S241" i="182"/>
  <c r="S240" i="182"/>
  <c r="S239" i="182"/>
  <c r="S238" i="182"/>
  <c r="S237" i="182"/>
  <c r="S236" i="182"/>
  <c r="S235" i="182"/>
  <c r="S234" i="182"/>
  <c r="S233" i="182"/>
  <c r="S232" i="182"/>
  <c r="S231" i="182"/>
  <c r="S230" i="182"/>
  <c r="T229" i="182"/>
  <c r="T227" i="182"/>
  <c r="T221" i="182"/>
  <c r="T220" i="182"/>
  <c r="T219" i="182"/>
  <c r="T218" i="182"/>
  <c r="T217" i="182"/>
  <c r="T216" i="182"/>
  <c r="T214" i="182"/>
  <c r="T226" i="182" s="1"/>
  <c r="AG201" i="182"/>
  <c r="AR199" i="182"/>
  <c r="AQ199" i="182"/>
  <c r="AP199" i="182"/>
  <c r="AO199" i="182"/>
  <c r="AN199" i="182"/>
  <c r="V197" i="182"/>
  <c r="Y196" i="182"/>
  <c r="S194" i="182"/>
  <c r="S193" i="182"/>
  <c r="S192" i="182"/>
  <c r="S191" i="182"/>
  <c r="S190" i="182"/>
  <c r="S189" i="182"/>
  <c r="S188" i="182"/>
  <c r="S187" i="182"/>
  <c r="S186" i="182"/>
  <c r="S185" i="182"/>
  <c r="S184" i="182"/>
  <c r="S183" i="182"/>
  <c r="S182" i="182"/>
  <c r="S181" i="182"/>
  <c r="S180" i="182"/>
  <c r="S179" i="182"/>
  <c r="S178" i="182"/>
  <c r="S177" i="182"/>
  <c r="S176" i="182"/>
  <c r="S175" i="182"/>
  <c r="S174" i="182"/>
  <c r="S173" i="182"/>
  <c r="S172" i="182"/>
  <c r="S171" i="182"/>
  <c r="S170" i="182"/>
  <c r="S169" i="182"/>
  <c r="S168" i="182"/>
  <c r="S167" i="182"/>
  <c r="S166" i="182"/>
  <c r="S165" i="182"/>
  <c r="T164" i="182"/>
  <c r="T162" i="182"/>
  <c r="T156" i="182"/>
  <c r="T155" i="182"/>
  <c r="T154" i="182"/>
  <c r="T153" i="182"/>
  <c r="T152" i="182"/>
  <c r="T151" i="182"/>
  <c r="T149" i="182"/>
  <c r="T161" i="182" s="1"/>
  <c r="AG136" i="182"/>
  <c r="AR134" i="182"/>
  <c r="AQ134" i="182"/>
  <c r="AP134" i="182"/>
  <c r="AO134" i="182"/>
  <c r="AN134" i="182"/>
  <c r="V132" i="182"/>
  <c r="Y131" i="182"/>
  <c r="S129" i="182"/>
  <c r="S128" i="182"/>
  <c r="S127" i="182"/>
  <c r="S126" i="182"/>
  <c r="S125" i="182"/>
  <c r="S124" i="182"/>
  <c r="S123" i="182"/>
  <c r="S122" i="182"/>
  <c r="S121" i="182"/>
  <c r="S120" i="182"/>
  <c r="S119" i="182"/>
  <c r="S118" i="182"/>
  <c r="S117" i="182"/>
  <c r="S116" i="182"/>
  <c r="S115" i="182"/>
  <c r="S114" i="182"/>
  <c r="S113" i="182"/>
  <c r="S112" i="182"/>
  <c r="S111" i="182"/>
  <c r="S110" i="182"/>
  <c r="S109" i="182"/>
  <c r="S108" i="182"/>
  <c r="S107" i="182"/>
  <c r="S106" i="182"/>
  <c r="S105" i="182"/>
  <c r="S104" i="182"/>
  <c r="S103" i="182"/>
  <c r="S102" i="182"/>
  <c r="S101" i="182"/>
  <c r="S100" i="182"/>
  <c r="T99" i="182"/>
  <c r="T97" i="182"/>
  <c r="T91" i="182"/>
  <c r="T90" i="182"/>
  <c r="T89" i="182"/>
  <c r="T88" i="182"/>
  <c r="T87" i="182"/>
  <c r="T86" i="182"/>
  <c r="T84" i="182"/>
  <c r="T96" i="182" s="1"/>
  <c r="AG71" i="182"/>
  <c r="AR69" i="182"/>
  <c r="AQ69" i="182"/>
  <c r="AP69" i="182"/>
  <c r="AO69" i="182"/>
  <c r="AN69" i="182"/>
  <c r="V67" i="182"/>
  <c r="Y66" i="182"/>
  <c r="S64" i="182"/>
  <c r="S63" i="182"/>
  <c r="S62" i="182"/>
  <c r="S61" i="182"/>
  <c r="S60" i="182"/>
  <c r="S59" i="182"/>
  <c r="S58" i="182"/>
  <c r="S57" i="182"/>
  <c r="S56" i="182"/>
  <c r="S55" i="182"/>
  <c r="S54" i="182"/>
  <c r="S53" i="182"/>
  <c r="S52" i="182"/>
  <c r="S51" i="182"/>
  <c r="B51" i="182"/>
  <c r="S50" i="182"/>
  <c r="B50" i="182"/>
  <c r="S49" i="182"/>
  <c r="B49" i="182"/>
  <c r="S48" i="182"/>
  <c r="B48" i="182"/>
  <c r="S47" i="182"/>
  <c r="B47" i="182"/>
  <c r="S46" i="182"/>
  <c r="B46" i="182"/>
  <c r="S45" i="182"/>
  <c r="B45" i="182"/>
  <c r="S44" i="182"/>
  <c r="B44" i="182"/>
  <c r="S43" i="182"/>
  <c r="B43" i="182"/>
  <c r="S42" i="182"/>
  <c r="B42" i="182"/>
  <c r="S41" i="182"/>
  <c r="B41" i="182"/>
  <c r="S40" i="182"/>
  <c r="B40" i="182"/>
  <c r="S39" i="182"/>
  <c r="B39" i="182"/>
  <c r="S38" i="182"/>
  <c r="B38" i="182"/>
  <c r="S37" i="182"/>
  <c r="B37" i="182"/>
  <c r="S36" i="182"/>
  <c r="B36" i="182"/>
  <c r="S35" i="182"/>
  <c r="B35" i="182"/>
  <c r="T34" i="182"/>
  <c r="B34" i="182"/>
  <c r="B33" i="182"/>
  <c r="T32" i="182"/>
  <c r="B32" i="182"/>
  <c r="B31" i="182"/>
  <c r="B30" i="182"/>
  <c r="B29" i="182"/>
  <c r="B28" i="182"/>
  <c r="B27" i="182"/>
  <c r="B26" i="182"/>
  <c r="T25" i="182"/>
  <c r="B25" i="182"/>
  <c r="T24" i="182"/>
  <c r="B24" i="182"/>
  <c r="T23" i="182"/>
  <c r="B23" i="182"/>
  <c r="T22" i="182"/>
  <c r="B22" i="182"/>
  <c r="T21" i="182"/>
  <c r="B21" i="182"/>
  <c r="B20" i="182"/>
  <c r="T19" i="182"/>
  <c r="T31" i="182" s="1"/>
  <c r="B19" i="182"/>
  <c r="B18" i="182"/>
  <c r="B17" i="182"/>
  <c r="B16" i="182"/>
  <c r="B15" i="182"/>
  <c r="B14" i="182"/>
  <c r="B13" i="182"/>
  <c r="B12" i="182"/>
  <c r="B11" i="182"/>
  <c r="B10" i="182"/>
  <c r="B9" i="182"/>
  <c r="B8" i="182"/>
  <c r="B7" i="182"/>
  <c r="AG6" i="182"/>
  <c r="B6" i="182"/>
  <c r="B5" i="182"/>
  <c r="AR4" i="182"/>
  <c r="AQ4" i="182"/>
  <c r="AP4" i="182"/>
  <c r="AN4" i="182"/>
  <c r="B4" i="182"/>
  <c r="DR3" i="182"/>
  <c r="DQ3" i="182"/>
  <c r="DP3" i="182"/>
  <c r="DO3" i="182"/>
  <c r="DN3" i="182"/>
  <c r="B3" i="182"/>
  <c r="DT2" i="182"/>
  <c r="T26" i="182" s="1"/>
  <c r="DR2" i="182"/>
  <c r="DQ2" i="182"/>
  <c r="DP2" i="182"/>
  <c r="DO2" i="182"/>
  <c r="DN2" i="182"/>
  <c r="DM2" i="182"/>
  <c r="V2" i="182"/>
  <c r="B2" i="182"/>
  <c r="Y1" i="182"/>
  <c r="AO11" i="182" a="1"/>
  <c r="AO15" i="182" a="1"/>
  <c r="AO19" i="182" a="1"/>
  <c r="AO12" i="182" a="1"/>
  <c r="AO16" i="182" a="1"/>
  <c r="AO20" i="182" a="1"/>
  <c r="AO13" i="182" a="1"/>
  <c r="AO17" i="182" a="1"/>
  <c r="AO14" i="182" a="1"/>
  <c r="AO18" i="182" a="1"/>
  <c r="AO7" i="182" a="1"/>
  <c r="AO10" i="182" a="1"/>
  <c r="AO6" i="182" a="1"/>
  <c r="AO5" i="182" a="1"/>
  <c r="AO9" i="182" a="1"/>
  <c r="AO8" i="182" a="1"/>
  <c r="O2" i="182" a="1"/>
  <c r="O3" i="182" a="1"/>
  <c r="O5" i="182" a="1"/>
  <c r="O7" i="182" a="1"/>
  <c r="O9" i="182" a="1"/>
  <c r="O11" i="182" a="1"/>
  <c r="O13" i="182" a="1"/>
  <c r="O15" i="182" a="1"/>
  <c r="O17" i="182" a="1"/>
  <c r="O19" i="182" a="1"/>
  <c r="O4" i="182" a="1"/>
  <c r="O6" i="182" a="1"/>
  <c r="O8" i="182" a="1"/>
  <c r="O10" i="182" a="1"/>
  <c r="O12" i="182" a="1"/>
  <c r="O14" i="182" a="1"/>
  <c r="O16" i="182" a="1"/>
  <c r="O18" i="182" a="1"/>
  <c r="O20" i="182" a="1"/>
  <c r="AO1183" i="182"/>
  <c r="AQ1182" i="182"/>
  <c r="AO1179" i="182"/>
  <c r="AQ1178" i="182"/>
  <c r="AN1176" i="182"/>
  <c r="AQ1175" i="182"/>
  <c r="AO1114" i="182"/>
  <c r="AQ1113" i="182"/>
  <c r="AN1111" i="182"/>
  <c r="AQ1110" i="182"/>
  <c r="Z1045" i="182"/>
  <c r="AN988" i="182"/>
  <c r="AP987" i="182"/>
  <c r="AJ986" i="182"/>
  <c r="AR986" i="182"/>
  <c r="Z985" i="182"/>
  <c r="AN984" i="182"/>
  <c r="AP983" i="182"/>
  <c r="AJ982" i="182"/>
  <c r="AR982" i="182"/>
  <c r="AP980" i="182"/>
  <c r="AJ923" i="182"/>
  <c r="AR923" i="182"/>
  <c r="Z922" i="182"/>
  <c r="AN921" i="182"/>
  <c r="AP920" i="182"/>
  <c r="AJ919" i="182"/>
  <c r="AR919" i="182"/>
  <c r="Z918" i="182"/>
  <c r="AN917" i="182"/>
  <c r="AQ916" i="182"/>
  <c r="Z915" i="182"/>
  <c r="AN858" i="182"/>
  <c r="AP857" i="182"/>
  <c r="AJ856" i="182"/>
  <c r="AR856" i="182"/>
  <c r="Z855" i="182"/>
  <c r="AN854" i="182"/>
  <c r="AP853" i="182"/>
  <c r="AJ852" i="182"/>
  <c r="AR852" i="182"/>
  <c r="AP850" i="182"/>
  <c r="AJ792" i="182"/>
  <c r="AR792" i="182"/>
  <c r="Z791" i="182"/>
  <c r="AN790" i="182"/>
  <c r="AP789" i="182"/>
  <c r="AJ788" i="182"/>
  <c r="AR788" i="182"/>
  <c r="Z787" i="182"/>
  <c r="AO786" i="182"/>
  <c r="AJ785" i="182"/>
  <c r="AR785" i="182"/>
  <c r="Z728" i="182"/>
  <c r="AN727" i="182"/>
  <c r="AP726" i="182"/>
  <c r="AJ725" i="182"/>
  <c r="AR725" i="182"/>
  <c r="AP1183" i="182"/>
  <c r="AJ1182" i="182"/>
  <c r="AR1182" i="182"/>
  <c r="Z1181" i="182"/>
  <c r="AN1180" i="182"/>
  <c r="AP1179" i="182"/>
  <c r="AJ1178" i="182"/>
  <c r="AR1178" i="182"/>
  <c r="Z1177" i="182"/>
  <c r="AO1176" i="182"/>
  <c r="AJ1175" i="182"/>
  <c r="AR1175" i="182"/>
  <c r="Z1116" i="182"/>
  <c r="AN1115" i="182"/>
  <c r="AP1114" i="182"/>
  <c r="AJ1113" i="182"/>
  <c r="AR1113" i="182"/>
  <c r="Z1112" i="182"/>
  <c r="AO1111" i="182"/>
  <c r="AJ1110" i="182"/>
  <c r="AR1110" i="182"/>
  <c r="AO988" i="182"/>
  <c r="AQ987" i="182"/>
  <c r="AO984" i="182"/>
  <c r="AQ983" i="182"/>
  <c r="AN981" i="182"/>
  <c r="AQ980" i="182"/>
  <c r="AO921" i="182"/>
  <c r="AQ920" i="182"/>
  <c r="AO917" i="182"/>
  <c r="AJ916" i="182"/>
  <c r="AR916" i="182"/>
  <c r="AO858" i="182"/>
  <c r="AQ857" i="182"/>
  <c r="AO854" i="182"/>
  <c r="AQ853" i="182"/>
  <c r="AN851" i="182"/>
  <c r="AQ850" i="182"/>
  <c r="AO790" i="182"/>
  <c r="AQ789" i="182"/>
  <c r="AP786" i="182"/>
  <c r="AO727" i="182"/>
  <c r="AQ726" i="182"/>
  <c r="AO723" i="182"/>
  <c r="AQ722" i="182"/>
  <c r="Z721" i="182"/>
  <c r="AQ1183" i="182"/>
  <c r="AO1180" i="182"/>
  <c r="AQ1179" i="182"/>
  <c r="AP1176" i="182"/>
  <c r="AO1115" i="182"/>
  <c r="AQ1114" i="182"/>
  <c r="AP1111" i="182"/>
  <c r="AN1045" i="182"/>
  <c r="AP988" i="182"/>
  <c r="AJ987" i="182"/>
  <c r="AR987" i="182"/>
  <c r="Z986" i="182"/>
  <c r="AN985" i="182"/>
  <c r="AP984" i="182"/>
  <c r="AJ983" i="182"/>
  <c r="AR983" i="182"/>
  <c r="Z982" i="182"/>
  <c r="AO981" i="182"/>
  <c r="AJ980" i="182"/>
  <c r="AR980" i="182"/>
  <c r="Z923" i="182"/>
  <c r="AN922" i="182"/>
  <c r="AP921" i="182"/>
  <c r="AJ920" i="182"/>
  <c r="AR920" i="182"/>
  <c r="Z919" i="182"/>
  <c r="AN918" i="182"/>
  <c r="AP917" i="182"/>
  <c r="AN915" i="182"/>
  <c r="AP858" i="182"/>
  <c r="AJ857" i="182"/>
  <c r="AR857" i="182"/>
  <c r="Z856" i="182"/>
  <c r="AN855" i="182"/>
  <c r="AP854" i="182"/>
  <c r="AJ853" i="182"/>
  <c r="AR853" i="182"/>
  <c r="Z852" i="182"/>
  <c r="AO851" i="182"/>
  <c r="AJ850" i="182"/>
  <c r="AR850" i="182"/>
  <c r="Z792" i="182"/>
  <c r="AN791" i="182"/>
  <c r="AP790" i="182"/>
  <c r="AJ789" i="182"/>
  <c r="AR789" i="182"/>
  <c r="Z788" i="182"/>
  <c r="AN787" i="182"/>
  <c r="AQ786" i="182"/>
  <c r="AJ1183" i="182"/>
  <c r="AR1183" i="182"/>
  <c r="Z1182" i="182"/>
  <c r="AN1181" i="182"/>
  <c r="AP1180" i="182"/>
  <c r="AJ1179" i="182"/>
  <c r="AR1179" i="182"/>
  <c r="Z1178" i="182"/>
  <c r="AN1177" i="182"/>
  <c r="AQ1176" i="182"/>
  <c r="Z1175" i="182"/>
  <c r="AN1116" i="182"/>
  <c r="AP1115" i="182"/>
  <c r="AJ1114" i="182"/>
  <c r="AR1114" i="182"/>
  <c r="Z1113" i="182"/>
  <c r="AN1112" i="182"/>
  <c r="AQ1111" i="182"/>
  <c r="Z1110" i="182"/>
  <c r="AO1045" i="182"/>
  <c r="AQ988" i="182"/>
  <c r="AO985" i="182"/>
  <c r="AQ984" i="182"/>
  <c r="AP981" i="182"/>
  <c r="AO922" i="182"/>
  <c r="AQ921" i="182"/>
  <c r="AO918" i="182"/>
  <c r="AQ917" i="182"/>
  <c r="Z916" i="182"/>
  <c r="AO915" i="182"/>
  <c r="AQ858" i="182"/>
  <c r="AO855" i="182"/>
  <c r="AQ854" i="182"/>
  <c r="AP851" i="182"/>
  <c r="AO791" i="182"/>
  <c r="AQ790" i="182"/>
  <c r="AO787" i="182"/>
  <c r="AJ786" i="182"/>
  <c r="AR786" i="182"/>
  <c r="AO728" i="182"/>
  <c r="AQ727" i="182"/>
  <c r="AO724" i="182"/>
  <c r="AQ723" i="182"/>
  <c r="AN721" i="182"/>
  <c r="AQ720" i="182"/>
  <c r="AO663" i="182"/>
  <c r="AQ662" i="182"/>
  <c r="AO1181" i="182"/>
  <c r="AQ1180" i="182"/>
  <c r="AO1177" i="182"/>
  <c r="AJ1176" i="182"/>
  <c r="AR1176" i="182"/>
  <c r="AO1116" i="182"/>
  <c r="AQ1115" i="182"/>
  <c r="AO1112" i="182"/>
  <c r="AJ1111" i="182"/>
  <c r="AR1111" i="182"/>
  <c r="AP1045" i="182"/>
  <c r="AJ988" i="182"/>
  <c r="AR988" i="182"/>
  <c r="Z987" i="182"/>
  <c r="AN986" i="182"/>
  <c r="AP985" i="182"/>
  <c r="AJ984" i="182"/>
  <c r="AR984" i="182"/>
  <c r="Z983" i="182"/>
  <c r="AN982" i="182"/>
  <c r="AQ981" i="182"/>
  <c r="Z980" i="182"/>
  <c r="AN923" i="182"/>
  <c r="AP922" i="182"/>
  <c r="AJ921" i="182"/>
  <c r="AR921" i="182"/>
  <c r="Z920" i="182"/>
  <c r="AN919" i="182"/>
  <c r="AP918" i="182"/>
  <c r="AJ917" i="182"/>
  <c r="AR917" i="182"/>
  <c r="AP915" i="182"/>
  <c r="AJ858" i="182"/>
  <c r="AR858" i="182"/>
  <c r="Z857" i="182"/>
  <c r="AN856" i="182"/>
  <c r="AP855" i="182"/>
  <c r="AJ854" i="182"/>
  <c r="AR854" i="182"/>
  <c r="Z853" i="182"/>
  <c r="AN852" i="182"/>
  <c r="AQ851" i="182"/>
  <c r="Z850" i="182"/>
  <c r="AN792" i="182"/>
  <c r="AP791" i="182"/>
  <c r="AJ790" i="182"/>
  <c r="AR790" i="182"/>
  <c r="Z789" i="182"/>
  <c r="AN788" i="182"/>
  <c r="AP787" i="182"/>
  <c r="AN785" i="182"/>
  <c r="AP728" i="182"/>
  <c r="AJ727" i="182"/>
  <c r="AR727" i="182"/>
  <c r="Z726" i="182"/>
  <c r="AN725" i="182"/>
  <c r="AP724" i="182"/>
  <c r="Z1183" i="182"/>
  <c r="AN1182" i="182"/>
  <c r="AP1181" i="182"/>
  <c r="AJ1180" i="182"/>
  <c r="AR1180" i="182"/>
  <c r="Z1179" i="182"/>
  <c r="AN1178" i="182"/>
  <c r="AP1177" i="182"/>
  <c r="U1176" i="182"/>
  <c r="AN1175" i="182"/>
  <c r="AP1116" i="182"/>
  <c r="AJ1115" i="182"/>
  <c r="AR1115" i="182"/>
  <c r="Z1114" i="182"/>
  <c r="AN1113" i="182"/>
  <c r="AP1112" i="182"/>
  <c r="U1111" i="182"/>
  <c r="AN1110" i="182"/>
  <c r="AQ1045" i="182"/>
  <c r="U988" i="182"/>
  <c r="AO986" i="182"/>
  <c r="AQ985" i="182"/>
  <c r="U984" i="182"/>
  <c r="AO982" i="182"/>
  <c r="AJ981" i="182"/>
  <c r="AR981" i="182"/>
  <c r="AO923" i="182"/>
  <c r="AQ922" i="182"/>
  <c r="U921" i="182"/>
  <c r="AO919" i="182"/>
  <c r="AQ918" i="182"/>
  <c r="U917" i="182"/>
  <c r="AN916" i="182"/>
  <c r="AQ915" i="182"/>
  <c r="U858" i="182"/>
  <c r="AO856" i="182"/>
  <c r="AQ855" i="182"/>
  <c r="U854" i="182"/>
  <c r="AO852" i="182"/>
  <c r="AJ851" i="182"/>
  <c r="AR851" i="182"/>
  <c r="AO792" i="182"/>
  <c r="AQ791" i="182"/>
  <c r="U790" i="182"/>
  <c r="AO788" i="182"/>
  <c r="AQ787" i="182"/>
  <c r="Z786" i="182"/>
  <c r="AO785" i="182"/>
  <c r="AQ728" i="182"/>
  <c r="AO725" i="182"/>
  <c r="AQ724" i="182"/>
  <c r="AP721" i="182"/>
  <c r="AO1182" i="182"/>
  <c r="AQ1181" i="182"/>
  <c r="U1180" i="182"/>
  <c r="AO1178" i="182"/>
  <c r="AQ1177" i="182"/>
  <c r="Z1176" i="182"/>
  <c r="AO1175" i="182"/>
  <c r="AQ1116" i="182"/>
  <c r="U1115" i="182"/>
  <c r="AO1113" i="182"/>
  <c r="AQ1112" i="182"/>
  <c r="Z1111" i="182"/>
  <c r="AO1110" i="182"/>
  <c r="AJ1045" i="182"/>
  <c r="AR1045" i="182"/>
  <c r="Z988" i="182"/>
  <c r="AN987" i="182"/>
  <c r="AP986" i="182"/>
  <c r="AJ985" i="182"/>
  <c r="AR985" i="182"/>
  <c r="Z984" i="182"/>
  <c r="AN983" i="182"/>
  <c r="AP982" i="182"/>
  <c r="U981" i="182"/>
  <c r="AN980" i="182"/>
  <c r="AP923" i="182"/>
  <c r="AJ922" i="182"/>
  <c r="AR922" i="182"/>
  <c r="Z921" i="182"/>
  <c r="AN920" i="182"/>
  <c r="AP919" i="182"/>
  <c r="AJ918" i="182"/>
  <c r="AR918" i="182"/>
  <c r="Z917" i="182"/>
  <c r="AO916" i="182"/>
  <c r="AJ915" i="182"/>
  <c r="AR915" i="182"/>
  <c r="Z858" i="182"/>
  <c r="AN857" i="182"/>
  <c r="AP856" i="182"/>
  <c r="AJ855" i="182"/>
  <c r="AR855" i="182"/>
  <c r="Z854" i="182"/>
  <c r="AN853" i="182"/>
  <c r="AP852" i="182"/>
  <c r="U851" i="182"/>
  <c r="AN850" i="182"/>
  <c r="AP792" i="182"/>
  <c r="AJ791" i="182"/>
  <c r="AR791" i="182"/>
  <c r="Z790" i="182"/>
  <c r="AN789" i="182"/>
  <c r="AP788" i="182"/>
  <c r="AJ787" i="182"/>
  <c r="AR787" i="182"/>
  <c r="AN1183" i="182"/>
  <c r="U1183" i="182" s="1"/>
  <c r="AP1182" i="182"/>
  <c r="U1182" i="182" s="1"/>
  <c r="AJ1181" i="182"/>
  <c r="AR1181" i="182"/>
  <c r="U1181" i="182" s="1"/>
  <c r="Z1180" i="182"/>
  <c r="AN1179" i="182"/>
  <c r="U1179" i="182" s="1"/>
  <c r="AP1178" i="182"/>
  <c r="U1178" i="182" s="1"/>
  <c r="AJ1177" i="182"/>
  <c r="AR1177" i="182"/>
  <c r="U1177" i="182" s="1"/>
  <c r="AP1175" i="182"/>
  <c r="U1175" i="182" s="1"/>
  <c r="AJ1116" i="182"/>
  <c r="AR1116" i="182"/>
  <c r="U1116" i="182" s="1"/>
  <c r="Z1115" i="182"/>
  <c r="AN1114" i="182"/>
  <c r="U1114" i="182" s="1"/>
  <c r="AP1113" i="182"/>
  <c r="U1113" i="182" s="1"/>
  <c r="AJ1112" i="182"/>
  <c r="AR1112" i="182"/>
  <c r="U1112" i="182" s="1"/>
  <c r="AP1110" i="182"/>
  <c r="U1110" i="182" s="1"/>
  <c r="U1045" i="182"/>
  <c r="AO987" i="182"/>
  <c r="U987" i="182" s="1"/>
  <c r="AQ986" i="182"/>
  <c r="U986" i="182" s="1"/>
  <c r="U985" i="182"/>
  <c r="AO983" i="182"/>
  <c r="U983" i="182" s="1"/>
  <c r="AQ982" i="182"/>
  <c r="U982" i="182" s="1"/>
  <c r="Z981" i="182"/>
  <c r="AO980" i="182"/>
  <c r="U980" i="182" s="1"/>
  <c r="AQ923" i="182"/>
  <c r="U923" i="182" s="1"/>
  <c r="U922" i="182"/>
  <c r="AO920" i="182"/>
  <c r="U920" i="182" s="1"/>
  <c r="AQ919" i="182"/>
  <c r="U919" i="182" s="1"/>
  <c r="U918" i="182"/>
  <c r="AP916" i="182"/>
  <c r="U916" i="182" s="1"/>
  <c r="U915" i="182"/>
  <c r="AO857" i="182"/>
  <c r="U857" i="182" s="1"/>
  <c r="AQ856" i="182"/>
  <c r="U856" i="182" s="1"/>
  <c r="U855" i="182"/>
  <c r="AO853" i="182"/>
  <c r="U853" i="182" s="1"/>
  <c r="AQ852" i="182"/>
  <c r="U852" i="182" s="1"/>
  <c r="Z851" i="182"/>
  <c r="AO850" i="182"/>
  <c r="U850" i="182" s="1"/>
  <c r="AQ792" i="182"/>
  <c r="U792" i="182" s="1"/>
  <c r="U791" i="182"/>
  <c r="AO789" i="182"/>
  <c r="U789" i="182" s="1"/>
  <c r="AQ788" i="182"/>
  <c r="U788" i="182" s="1"/>
  <c r="U787" i="182"/>
  <c r="AN786" i="182"/>
  <c r="U786" i="182" s="1"/>
  <c r="AQ785" i="182"/>
  <c r="AO726" i="182"/>
  <c r="AQ725" i="182"/>
  <c r="AO722" i="182"/>
  <c r="AJ721" i="182"/>
  <c r="AR721" i="182"/>
  <c r="AO665" i="182"/>
  <c r="AQ664" i="182"/>
  <c r="AO661" i="182"/>
  <c r="AN724" i="182"/>
  <c r="AP723" i="182"/>
  <c r="AP722" i="182"/>
  <c r="AN665" i="182"/>
  <c r="AQ663" i="182"/>
  <c r="AN662" i="182"/>
  <c r="AO659" i="182"/>
  <c r="AQ658" i="182"/>
  <c r="AN656" i="182"/>
  <c r="AQ655" i="182"/>
  <c r="AO596" i="182"/>
  <c r="AQ595" i="182"/>
  <c r="AO592" i="182"/>
  <c r="AJ591" i="182"/>
  <c r="AR591" i="182"/>
  <c r="AO533" i="182"/>
  <c r="AQ532" i="182"/>
  <c r="AO529" i="182"/>
  <c r="AQ528" i="182"/>
  <c r="AN526" i="182"/>
  <c r="AQ525" i="182"/>
  <c r="Z460" i="182"/>
  <c r="AO395" i="182"/>
  <c r="AQ343" i="182"/>
  <c r="AO340" i="182"/>
  <c r="AQ339" i="182"/>
  <c r="AO336" i="182"/>
  <c r="AQ335" i="182"/>
  <c r="AO332" i="182"/>
  <c r="AJ331" i="182"/>
  <c r="AR331" i="182"/>
  <c r="AO273" i="182"/>
  <c r="AQ272" i="182"/>
  <c r="AO269" i="182"/>
  <c r="AQ268" i="182"/>
  <c r="AN266" i="182"/>
  <c r="AQ265" i="182"/>
  <c r="AO206" i="182"/>
  <c r="AP785" i="182"/>
  <c r="U785" i="182" s="1"/>
  <c r="AR724" i="182"/>
  <c r="U724" i="182" s="1"/>
  <c r="AR723" i="182"/>
  <c r="AR722" i="182"/>
  <c r="Z720" i="182"/>
  <c r="AP665" i="182"/>
  <c r="AR663" i="182"/>
  <c r="AO662" i="182"/>
  <c r="AJ661" i="182"/>
  <c r="Z661" i="182"/>
  <c r="AN660" i="182"/>
  <c r="AP659" i="182"/>
  <c r="AJ658" i="182"/>
  <c r="AR658" i="182"/>
  <c r="Z657" i="182"/>
  <c r="AO656" i="182"/>
  <c r="AJ655" i="182"/>
  <c r="AR655" i="182"/>
  <c r="Z598" i="182"/>
  <c r="AN597" i="182"/>
  <c r="AP596" i="182"/>
  <c r="AJ595" i="182"/>
  <c r="AR595" i="182"/>
  <c r="Z594" i="182"/>
  <c r="AN593" i="182"/>
  <c r="AP592" i="182"/>
  <c r="AN590" i="182"/>
  <c r="AP533" i="182"/>
  <c r="AJ532" i="182"/>
  <c r="AR532" i="182"/>
  <c r="Z531" i="182"/>
  <c r="AN530" i="182"/>
  <c r="AP529" i="182"/>
  <c r="AJ528" i="182"/>
  <c r="AR528" i="182"/>
  <c r="Z527" i="182"/>
  <c r="AO526" i="182"/>
  <c r="AJ525" i="182"/>
  <c r="AR525" i="182"/>
  <c r="AP395" i="182"/>
  <c r="AJ343" i="182"/>
  <c r="AR343" i="182"/>
  <c r="Z785" i="182"/>
  <c r="AP727" i="182"/>
  <c r="U727" i="182" s="1"/>
  <c r="Z724" i="182"/>
  <c r="Z723" i="182"/>
  <c r="Z722" i="182"/>
  <c r="AJ720" i="182"/>
  <c r="AQ665" i="182"/>
  <c r="AN664" i="182"/>
  <c r="Z663" i="182"/>
  <c r="AP662" i="182"/>
  <c r="AO660" i="182"/>
  <c r="AQ659" i="182"/>
  <c r="AP656" i="182"/>
  <c r="AO597" i="182"/>
  <c r="AQ596" i="182"/>
  <c r="AO593" i="182"/>
  <c r="AQ592" i="182"/>
  <c r="Z591" i="182"/>
  <c r="AO590" i="182"/>
  <c r="AQ533" i="182"/>
  <c r="AO530" i="182"/>
  <c r="AQ529" i="182"/>
  <c r="AP526" i="182"/>
  <c r="AN460" i="182"/>
  <c r="AQ395" i="182"/>
  <c r="AO341" i="182"/>
  <c r="AQ340" i="182"/>
  <c r="AO337" i="182"/>
  <c r="AQ336" i="182"/>
  <c r="AO333" i="182"/>
  <c r="AQ332" i="182"/>
  <c r="Z331" i="182"/>
  <c r="AO330" i="182"/>
  <c r="AQ273" i="182"/>
  <c r="AO270" i="182"/>
  <c r="Z727" i="182"/>
  <c r="AP725" i="182"/>
  <c r="U725" i="182" s="1"/>
  <c r="AR665" i="182"/>
  <c r="U665" i="182" s="1"/>
  <c r="AO664" i="182"/>
  <c r="AJ663" i="182"/>
  <c r="AR662" i="182"/>
  <c r="AP660" i="182"/>
  <c r="AJ659" i="182"/>
  <c r="AR659" i="182"/>
  <c r="Z658" i="182"/>
  <c r="AN657" i="182"/>
  <c r="AQ656" i="182"/>
  <c r="Z655" i="182"/>
  <c r="AN598" i="182"/>
  <c r="AP597" i="182"/>
  <c r="AJ596" i="182"/>
  <c r="AR596" i="182"/>
  <c r="Z595" i="182"/>
  <c r="AN594" i="182"/>
  <c r="AP593" i="182"/>
  <c r="AJ592" i="182"/>
  <c r="AR592" i="182"/>
  <c r="AP590" i="182"/>
  <c r="AJ533" i="182"/>
  <c r="AR533" i="182"/>
  <c r="Z532" i="182"/>
  <c r="AN531" i="182"/>
  <c r="AP530" i="182"/>
  <c r="AJ529" i="182"/>
  <c r="AR529" i="182"/>
  <c r="Z528" i="182"/>
  <c r="AN527" i="182"/>
  <c r="AQ526" i="182"/>
  <c r="Z525" i="182"/>
  <c r="AO460" i="182"/>
  <c r="AJ395" i="182"/>
  <c r="AR395" i="182"/>
  <c r="Z343" i="182"/>
  <c r="AN342" i="182"/>
  <c r="AP341" i="182"/>
  <c r="AJ340" i="182"/>
  <c r="AR340" i="182"/>
  <c r="Z339" i="182"/>
  <c r="AN338" i="182"/>
  <c r="AP337" i="182"/>
  <c r="AJ336" i="182"/>
  <c r="AR336" i="182"/>
  <c r="Z335" i="182"/>
  <c r="AN334" i="182"/>
  <c r="AP333" i="182"/>
  <c r="AJ332" i="182"/>
  <c r="AR332" i="182"/>
  <c r="AP330" i="182"/>
  <c r="AJ273" i="182"/>
  <c r="AR273" i="182"/>
  <c r="Z272" i="182"/>
  <c r="AN271" i="182"/>
  <c r="AP270" i="182"/>
  <c r="AJ269" i="182"/>
  <c r="AR269" i="182"/>
  <c r="Z268" i="182"/>
  <c r="AN267" i="182"/>
  <c r="AQ266" i="182"/>
  <c r="Z265" i="182"/>
  <c r="AN208" i="182"/>
  <c r="AP207" i="182"/>
  <c r="AJ206" i="182"/>
  <c r="AR206" i="182"/>
  <c r="Z205" i="182"/>
  <c r="AN204" i="182"/>
  <c r="AP203" i="182"/>
  <c r="AJ728" i="182"/>
  <c r="Z725" i="182"/>
  <c r="AN720" i="182"/>
  <c r="Z665" i="182"/>
  <c r="AP664" i="182"/>
  <c r="U662" i="182"/>
  <c r="AN661" i="182"/>
  <c r="AQ660" i="182"/>
  <c r="AO657" i="182"/>
  <c r="AJ656" i="182"/>
  <c r="AR656" i="182"/>
  <c r="AO598" i="182"/>
  <c r="AQ597" i="182"/>
  <c r="AO594" i="182"/>
  <c r="AQ593" i="182"/>
  <c r="AN591" i="182"/>
  <c r="AQ590" i="182"/>
  <c r="AO531" i="182"/>
  <c r="AQ530" i="182"/>
  <c r="AO527" i="182"/>
  <c r="AJ526" i="182"/>
  <c r="AR526" i="182"/>
  <c r="AP460" i="182"/>
  <c r="AO342" i="182"/>
  <c r="AQ341" i="182"/>
  <c r="AO338" i="182"/>
  <c r="AQ337" i="182"/>
  <c r="AO334" i="182"/>
  <c r="AQ333" i="182"/>
  <c r="AN331" i="182"/>
  <c r="AQ330" i="182"/>
  <c r="AO271" i="182"/>
  <c r="AQ270" i="182"/>
  <c r="AO267" i="182"/>
  <c r="AJ266" i="182"/>
  <c r="AR266" i="182"/>
  <c r="AO208" i="182"/>
  <c r="AQ207" i="182"/>
  <c r="AN728" i="182"/>
  <c r="AJ726" i="182"/>
  <c r="AJ723" i="182"/>
  <c r="AJ722" i="182"/>
  <c r="AO720" i="182"/>
  <c r="AJ665" i="182"/>
  <c r="AR664" i="182"/>
  <c r="AJ662" i="182"/>
  <c r="Z662" i="182"/>
  <c r="AP661" i="182"/>
  <c r="AJ660" i="182"/>
  <c r="AR660" i="182"/>
  <c r="Z659" i="182"/>
  <c r="AN658" i="182"/>
  <c r="AP657" i="182"/>
  <c r="U656" i="182"/>
  <c r="AN655" i="182"/>
  <c r="AP598" i="182"/>
  <c r="AJ597" i="182"/>
  <c r="AR597" i="182"/>
  <c r="Z596" i="182"/>
  <c r="AN595" i="182"/>
  <c r="AP594" i="182"/>
  <c r="AJ593" i="182"/>
  <c r="AR593" i="182"/>
  <c r="Z592" i="182"/>
  <c r="AO591" i="182"/>
  <c r="AJ590" i="182"/>
  <c r="AR590" i="182"/>
  <c r="Z533" i="182"/>
  <c r="AN532" i="182"/>
  <c r="AP531" i="182"/>
  <c r="AJ530" i="182"/>
  <c r="AR530" i="182"/>
  <c r="Z529" i="182"/>
  <c r="AN528" i="182"/>
  <c r="AP527" i="182"/>
  <c r="U526" i="182"/>
  <c r="AN525" i="182"/>
  <c r="AQ460" i="182"/>
  <c r="Z395" i="182"/>
  <c r="AN343" i="182"/>
  <c r="AR728" i="182"/>
  <c r="U728" i="182" s="1"/>
  <c r="AN726" i="182"/>
  <c r="AJ724" i="182"/>
  <c r="AO721" i="182"/>
  <c r="AP720" i="182"/>
  <c r="U664" i="182"/>
  <c r="AN663" i="182"/>
  <c r="AQ661" i="182"/>
  <c r="U660" i="182"/>
  <c r="AO658" i="182"/>
  <c r="AQ657" i="182"/>
  <c r="Z656" i="182"/>
  <c r="AO655" i="182"/>
  <c r="AQ598" i="182"/>
  <c r="U597" i="182"/>
  <c r="AO595" i="182"/>
  <c r="AQ594" i="182"/>
  <c r="U593" i="182"/>
  <c r="AP591" i="182"/>
  <c r="U590" i="182"/>
  <c r="AO532" i="182"/>
  <c r="AQ531" i="182"/>
  <c r="U530" i="182"/>
  <c r="AO528" i="182"/>
  <c r="AQ527" i="182"/>
  <c r="Z526" i="182"/>
  <c r="AO525" i="182"/>
  <c r="AJ460" i="182"/>
  <c r="AR460" i="182"/>
  <c r="AO343" i="182"/>
  <c r="AQ342" i="182"/>
  <c r="AO339" i="182"/>
  <c r="AQ338" i="182"/>
  <c r="AO335" i="182"/>
  <c r="AQ334" i="182"/>
  <c r="AP331" i="182"/>
  <c r="AO272" i="182"/>
  <c r="AQ271" i="182"/>
  <c r="AR726" i="182"/>
  <c r="U726" i="182" s="1"/>
  <c r="AN723" i="182"/>
  <c r="U723" i="182" s="1"/>
  <c r="AN722" i="182"/>
  <c r="U722" i="182" s="1"/>
  <c r="AQ721" i="182"/>
  <c r="U721" i="182" s="1"/>
  <c r="AR720" i="182"/>
  <c r="U720" i="182" s="1"/>
  <c r="AJ664" i="182"/>
  <c r="Z664" i="182"/>
  <c r="AP663" i="182"/>
  <c r="U663" i="182" s="1"/>
  <c r="AR661" i="182"/>
  <c r="U661" i="182" s="1"/>
  <c r="Z660" i="182"/>
  <c r="AN659" i="182"/>
  <c r="U659" i="182" s="1"/>
  <c r="AP658" i="182"/>
  <c r="U658" i="182" s="1"/>
  <c r="AJ657" i="182"/>
  <c r="AR657" i="182"/>
  <c r="U657" i="182" s="1"/>
  <c r="AP655" i="182"/>
  <c r="U655" i="182" s="1"/>
  <c r="AJ598" i="182"/>
  <c r="AR598" i="182"/>
  <c r="U598" i="182" s="1"/>
  <c r="Z597" i="182"/>
  <c r="AN596" i="182"/>
  <c r="U596" i="182" s="1"/>
  <c r="AP595" i="182"/>
  <c r="U595" i="182" s="1"/>
  <c r="AJ594" i="182"/>
  <c r="AR594" i="182"/>
  <c r="U594" i="182" s="1"/>
  <c r="Z593" i="182"/>
  <c r="AN592" i="182"/>
  <c r="U592" i="182" s="1"/>
  <c r="AQ591" i="182"/>
  <c r="U591" i="182" s="1"/>
  <c r="Z590" i="182"/>
  <c r="AN533" i="182"/>
  <c r="U533" i="182" s="1"/>
  <c r="AP532" i="182"/>
  <c r="U532" i="182" s="1"/>
  <c r="AJ531" i="182"/>
  <c r="AR531" i="182"/>
  <c r="U531" i="182" s="1"/>
  <c r="Z530" i="182"/>
  <c r="AN529" i="182"/>
  <c r="U529" i="182" s="1"/>
  <c r="AP528" i="182"/>
  <c r="U528" i="182" s="1"/>
  <c r="AJ527" i="182"/>
  <c r="AR527" i="182"/>
  <c r="U527" i="182" s="1"/>
  <c r="AP525" i="182"/>
  <c r="U525" i="182" s="1"/>
  <c r="U460" i="182"/>
  <c r="AN395" i="182"/>
  <c r="U395" i="182" s="1"/>
  <c r="AP343" i="182"/>
  <c r="U343" i="182" s="1"/>
  <c r="AJ342" i="182"/>
  <c r="AR342" i="182"/>
  <c r="Z341" i="182"/>
  <c r="AN340" i="182"/>
  <c r="AP339" i="182"/>
  <c r="AJ338" i="182"/>
  <c r="AR338" i="182"/>
  <c r="Z337" i="182"/>
  <c r="AN336" i="182"/>
  <c r="AP335" i="182"/>
  <c r="AJ334" i="182"/>
  <c r="AR334" i="182"/>
  <c r="Z333" i="182"/>
  <c r="AN332" i="182"/>
  <c r="AQ331" i="182"/>
  <c r="Z330" i="182"/>
  <c r="AN273" i="182"/>
  <c r="AP272" i="182"/>
  <c r="AJ271" i="182"/>
  <c r="AR271" i="182"/>
  <c r="Z270" i="182"/>
  <c r="AN269" i="182"/>
  <c r="AP268" i="182"/>
  <c r="AJ267" i="182"/>
  <c r="AR267" i="182"/>
  <c r="AP265" i="182"/>
  <c r="AJ208" i="182"/>
  <c r="AR208" i="182"/>
  <c r="Z207" i="182"/>
  <c r="AN206" i="182"/>
  <c r="AP205" i="182"/>
  <c r="AJ204" i="182"/>
  <c r="AR204" i="182"/>
  <c r="AR337" i="182"/>
  <c r="AN335" i="182"/>
  <c r="AJ333" i="182"/>
  <c r="AN265" i="182"/>
  <c r="AO207" i="182"/>
  <c r="AN203" i="182"/>
  <c r="AQ202" i="182"/>
  <c r="Z201" i="182"/>
  <c r="AO200" i="182"/>
  <c r="AQ147" i="182"/>
  <c r="AO144" i="182"/>
  <c r="AQ143" i="182"/>
  <c r="AO140" i="182"/>
  <c r="AQ139" i="182"/>
  <c r="AP136" i="182"/>
  <c r="AO75" i="182"/>
  <c r="AQ74" i="182"/>
  <c r="AP71" i="182"/>
  <c r="AQ18" i="182"/>
  <c r="AQ14" i="182"/>
  <c r="AQ10" i="182"/>
  <c r="AJ6" i="182"/>
  <c r="AR6" i="182"/>
  <c r="AP342" i="182"/>
  <c r="U342" i="182" s="1"/>
  <c r="AR335" i="182"/>
  <c r="U335" i="182" s="1"/>
  <c r="AN333" i="182"/>
  <c r="AO331" i="182"/>
  <c r="AP273" i="182"/>
  <c r="U273" i="182" s="1"/>
  <c r="AJ268" i="182"/>
  <c r="AO265" i="182"/>
  <c r="AP208" i="182"/>
  <c r="AR207" i="182"/>
  <c r="AP206" i="182"/>
  <c r="Z204" i="182"/>
  <c r="AO203" i="182"/>
  <c r="AJ202" i="182"/>
  <c r="AR202" i="182"/>
  <c r="AP200" i="182"/>
  <c r="AJ147" i="182"/>
  <c r="AR147" i="182"/>
  <c r="Z146" i="182"/>
  <c r="AN145" i="182"/>
  <c r="AP144" i="182"/>
  <c r="AJ143" i="182"/>
  <c r="AR143" i="182"/>
  <c r="Z142" i="182"/>
  <c r="AN141" i="182"/>
  <c r="AP140" i="182"/>
  <c r="AJ139" i="182"/>
  <c r="AR139" i="182"/>
  <c r="Z138" i="182"/>
  <c r="AN137" i="182"/>
  <c r="AQ136" i="182"/>
  <c r="Z135" i="182"/>
  <c r="AN76" i="182"/>
  <c r="AP75" i="182"/>
  <c r="AJ74" i="182"/>
  <c r="AR74" i="182"/>
  <c r="Z73" i="182"/>
  <c r="AN72" i="182"/>
  <c r="AQ71" i="182"/>
  <c r="Z70" i="182"/>
  <c r="AN20" i="182"/>
  <c r="AP19" i="182"/>
  <c r="AJ18" i="182"/>
  <c r="AR18" i="182"/>
  <c r="Z17" i="182"/>
  <c r="AN16" i="182"/>
  <c r="AP15" i="182"/>
  <c r="AJ14" i="182"/>
  <c r="AR14" i="182"/>
  <c r="Z13" i="182"/>
  <c r="AN12" i="182"/>
  <c r="AP11" i="182"/>
  <c r="AJ10" i="182"/>
  <c r="AR10" i="182"/>
  <c r="Z9" i="182"/>
  <c r="AN8" i="182"/>
  <c r="AP7" i="182"/>
  <c r="AN5" i="182"/>
  <c r="Z342" i="182"/>
  <c r="AP340" i="182"/>
  <c r="U340" i="182" s="1"/>
  <c r="AR333" i="182"/>
  <c r="U333" i="182" s="1"/>
  <c r="U331" i="182"/>
  <c r="Z273" i="182"/>
  <c r="AP271" i="182"/>
  <c r="U271" i="182" s="1"/>
  <c r="AO266" i="182"/>
  <c r="AR265" i="182"/>
  <c r="AQ208" i="182"/>
  <c r="U208" i="182" s="1"/>
  <c r="AQ206" i="182"/>
  <c r="AN205" i="182"/>
  <c r="AQ203" i="182"/>
  <c r="AN201" i="182"/>
  <c r="AQ200" i="182"/>
  <c r="AO145" i="182"/>
  <c r="AQ144" i="182"/>
  <c r="AO141" i="182"/>
  <c r="AQ140" i="182"/>
  <c r="AO137" i="182"/>
  <c r="AJ136" i="182"/>
  <c r="AR136" i="182"/>
  <c r="AO76" i="182"/>
  <c r="AQ75" i="182"/>
  <c r="AO72" i="182"/>
  <c r="AJ71" i="182"/>
  <c r="AR71" i="182"/>
  <c r="AQ19" i="182"/>
  <c r="AQ15" i="182"/>
  <c r="AQ11" i="182"/>
  <c r="AQ7" i="182"/>
  <c r="Z6" i="182"/>
  <c r="S1171" i="182" a="1"/>
  <c r="Z340" i="182"/>
  <c r="AP338" i="182"/>
  <c r="U338" i="182" s="1"/>
  <c r="AJ330" i="182"/>
  <c r="Z271" i="182"/>
  <c r="AN268" i="182"/>
  <c r="AP266" i="182"/>
  <c r="U265" i="182"/>
  <c r="Z208" i="182"/>
  <c r="U206" i="182"/>
  <c r="AO205" i="182"/>
  <c r="AR203" i="182"/>
  <c r="Z202" i="182"/>
  <c r="AO201" i="182"/>
  <c r="AJ200" i="182"/>
  <c r="AR200" i="182"/>
  <c r="Z147" i="182"/>
  <c r="AN146" i="182"/>
  <c r="AP145" i="182"/>
  <c r="AJ144" i="182"/>
  <c r="AR144" i="182"/>
  <c r="Z143" i="182"/>
  <c r="AN142" i="182"/>
  <c r="AP141" i="182"/>
  <c r="AJ140" i="182"/>
  <c r="AR140" i="182"/>
  <c r="Z139" i="182"/>
  <c r="AN138" i="182"/>
  <c r="AP137" i="182"/>
  <c r="AN135" i="182"/>
  <c r="AP76" i="182"/>
  <c r="AJ75" i="182"/>
  <c r="AR75" i="182"/>
  <c r="Z74" i="182"/>
  <c r="AN73" i="182"/>
  <c r="AP72" i="182"/>
  <c r="AN70" i="182"/>
  <c r="AP20" i="182"/>
  <c r="AJ19" i="182"/>
  <c r="AR19" i="182"/>
  <c r="Z18" i="182"/>
  <c r="AN17" i="182"/>
  <c r="AP16" i="182"/>
  <c r="AJ15" i="182"/>
  <c r="AR15" i="182"/>
  <c r="Z14" i="182"/>
  <c r="AN13" i="182"/>
  <c r="AP12" i="182"/>
  <c r="AJ11" i="182"/>
  <c r="AR11" i="182"/>
  <c r="Z10" i="182"/>
  <c r="AN9" i="182"/>
  <c r="AP8" i="182"/>
  <c r="AJ7" i="182"/>
  <c r="AR7" i="182"/>
  <c r="AP5" i="182"/>
  <c r="AJ341" i="182"/>
  <c r="Z338" i="182"/>
  <c r="AP336" i="182"/>
  <c r="U336" i="182" s="1"/>
  <c r="AN330" i="182"/>
  <c r="AJ272" i="182"/>
  <c r="AO268" i="182"/>
  <c r="AP267" i="182"/>
  <c r="U266" i="182"/>
  <c r="Z206" i="182"/>
  <c r="AQ205" i="182"/>
  <c r="AJ203" i="182"/>
  <c r="U203" i="182"/>
  <c r="AP201" i="182"/>
  <c r="AO146" i="182"/>
  <c r="AQ145" i="182"/>
  <c r="AO142" i="182"/>
  <c r="AQ141" i="182"/>
  <c r="AO138" i="182"/>
  <c r="AQ137" i="182"/>
  <c r="Z136" i="182"/>
  <c r="AO135" i="182"/>
  <c r="AQ76" i="182"/>
  <c r="AO73" i="182"/>
  <c r="AQ72" i="182"/>
  <c r="Z71" i="182"/>
  <c r="AO70" i="182"/>
  <c r="AQ20" i="182"/>
  <c r="AQ16" i="182"/>
  <c r="AQ12" i="182"/>
  <c r="AQ8" i="182"/>
  <c r="AN6" i="182"/>
  <c r="AQ5" i="182"/>
  <c r="S976" i="182" a="1"/>
  <c r="AN341" i="182"/>
  <c r="AJ339" i="182"/>
  <c r="Z336" i="182"/>
  <c r="AP334" i="182"/>
  <c r="U334" i="182" s="1"/>
  <c r="AR330" i="182"/>
  <c r="U330" i="182" s="1"/>
  <c r="AN272" i="182"/>
  <c r="AJ270" i="182"/>
  <c r="AP269" i="182"/>
  <c r="AR268" i="182"/>
  <c r="AQ267" i="182"/>
  <c r="U267" i="182" s="1"/>
  <c r="Z266" i="182"/>
  <c r="AJ207" i="182"/>
  <c r="AR205" i="182"/>
  <c r="AO204" i="182"/>
  <c r="Z203" i="182"/>
  <c r="AN202" i="182"/>
  <c r="AQ201" i="182"/>
  <c r="Z200" i="182"/>
  <c r="AN147" i="182"/>
  <c r="AP146" i="182"/>
  <c r="AJ145" i="182"/>
  <c r="AR145" i="182"/>
  <c r="Z144" i="182"/>
  <c r="AN143" i="182"/>
  <c r="AP142" i="182"/>
  <c r="AJ141" i="182"/>
  <c r="AR141" i="182"/>
  <c r="Z140" i="182"/>
  <c r="AN139" i="182"/>
  <c r="AP138" i="182"/>
  <c r="AJ137" i="182"/>
  <c r="AR137" i="182"/>
  <c r="AP135" i="182"/>
  <c r="AJ76" i="182"/>
  <c r="AR76" i="182"/>
  <c r="Z75" i="182"/>
  <c r="AN74" i="182"/>
  <c r="AP73" i="182"/>
  <c r="AJ72" i="182"/>
  <c r="AR72" i="182"/>
  <c r="AP70" i="182"/>
  <c r="AJ20" i="182"/>
  <c r="AR20" i="182"/>
  <c r="Z19" i="182"/>
  <c r="AN18" i="182"/>
  <c r="AP17" i="182"/>
  <c r="AJ16" i="182"/>
  <c r="AR16" i="182"/>
  <c r="Z15" i="182"/>
  <c r="AN14" i="182"/>
  <c r="AP13" i="182"/>
  <c r="AJ12" i="182"/>
  <c r="AR12" i="182"/>
  <c r="Z11" i="182"/>
  <c r="AN10" i="182"/>
  <c r="AP9" i="182"/>
  <c r="AJ8" i="182"/>
  <c r="AR8" i="182"/>
  <c r="Z7" i="182"/>
  <c r="AJ5" i="182"/>
  <c r="AR5" i="182"/>
  <c r="AR341" i="182"/>
  <c r="U341" i="182" s="1"/>
  <c r="AN339" i="182"/>
  <c r="AJ337" i="182"/>
  <c r="Z334" i="182"/>
  <c r="AP332" i="182"/>
  <c r="U332" i="182" s="1"/>
  <c r="AR272" i="182"/>
  <c r="U272" i="182" s="1"/>
  <c r="AN270" i="182"/>
  <c r="AQ269" i="182"/>
  <c r="U269" i="182" s="1"/>
  <c r="U268" i="182"/>
  <c r="Z267" i="182"/>
  <c r="AJ265" i="182"/>
  <c r="U205" i="182"/>
  <c r="AP204" i="182"/>
  <c r="AO202" i="182"/>
  <c r="AJ201" i="182"/>
  <c r="AR201" i="182"/>
  <c r="AO147" i="182"/>
  <c r="AQ146" i="182"/>
  <c r="U145" i="182"/>
  <c r="AO143" i="182"/>
  <c r="AQ142" i="182"/>
  <c r="U141" i="182"/>
  <c r="AO139" i="182"/>
  <c r="AQ138" i="182"/>
  <c r="U137" i="182"/>
  <c r="AN136" i="182"/>
  <c r="AQ135" i="182"/>
  <c r="U76" i="182"/>
  <c r="AO74" i="182"/>
  <c r="AQ73" i="182"/>
  <c r="U72" i="182"/>
  <c r="AN71" i="182"/>
  <c r="AQ70" i="182"/>
  <c r="AQ17" i="182"/>
  <c r="AQ13" i="182"/>
  <c r="AQ9" i="182"/>
  <c r="AP6" i="182"/>
  <c r="AR339" i="182"/>
  <c r="U339" i="182" s="1"/>
  <c r="AN337" i="182"/>
  <c r="U337" i="182" s="1"/>
  <c r="AJ335" i="182"/>
  <c r="Z332" i="182"/>
  <c r="AR270" i="182"/>
  <c r="U270" i="182" s="1"/>
  <c r="Z269" i="182"/>
  <c r="AN207" i="182"/>
  <c r="U207" i="182" s="1"/>
  <c r="AJ205" i="182"/>
  <c r="AQ204" i="182"/>
  <c r="U204" i="182" s="1"/>
  <c r="AP202" i="182"/>
  <c r="U202" i="182" s="1"/>
  <c r="U201" i="182"/>
  <c r="AN200" i="182"/>
  <c r="U200" i="182" s="1"/>
  <c r="AP147" i="182"/>
  <c r="U147" i="182" s="1"/>
  <c r="AJ146" i="182"/>
  <c r="AR146" i="182"/>
  <c r="U146" i="182" s="1"/>
  <c r="Z145" i="182"/>
  <c r="AN144" i="182"/>
  <c r="U144" i="182" s="1"/>
  <c r="AP143" i="182"/>
  <c r="U143" i="182" s="1"/>
  <c r="AJ142" i="182"/>
  <c r="AR142" i="182"/>
  <c r="U142" i="182" s="1"/>
  <c r="Z141" i="182"/>
  <c r="AN140" i="182"/>
  <c r="U140" i="182" s="1"/>
  <c r="AP139" i="182"/>
  <c r="U139" i="182" s="1"/>
  <c r="AJ138" i="182"/>
  <c r="AR138" i="182"/>
  <c r="U138" i="182" s="1"/>
  <c r="Z137" i="182"/>
  <c r="AO136" i="182"/>
  <c r="U136" i="182" s="1"/>
  <c r="AJ135" i="182"/>
  <c r="AR135" i="182"/>
  <c r="U135" i="182" s="1"/>
  <c r="Z76" i="182"/>
  <c r="AN75" i="182"/>
  <c r="U75" i="182" s="1"/>
  <c r="AP74" i="182"/>
  <c r="U74" i="182" s="1"/>
  <c r="AJ73" i="182"/>
  <c r="AR73" i="182"/>
  <c r="U73" i="182" s="1"/>
  <c r="Z72" i="182"/>
  <c r="AO71" i="182"/>
  <c r="U71" i="182" s="1"/>
  <c r="AJ70" i="182"/>
  <c r="AR70" i="182"/>
  <c r="U70" i="182" s="1"/>
  <c r="Z20" i="182"/>
  <c r="AN19" i="182"/>
  <c r="AP18" i="182"/>
  <c r="AJ17" i="182"/>
  <c r="AR17" i="182"/>
  <c r="Z16" i="182"/>
  <c r="AN15" i="182"/>
  <c r="AP14" i="182"/>
  <c r="AJ13" i="182"/>
  <c r="AR13" i="182"/>
  <c r="Z12" i="182"/>
  <c r="AN11" i="182"/>
  <c r="AP10" i="182"/>
  <c r="AJ9" i="182"/>
  <c r="AR9" i="182"/>
  <c r="Z8" i="182"/>
  <c r="AN7" i="182"/>
  <c r="AQ6" i="182"/>
  <c r="Z5" i="182"/>
  <c r="S1106" i="182" a="1"/>
  <c r="S1041" i="182" a="1"/>
  <c r="S521" i="182" a="1"/>
  <c r="S456" i="182" a="1"/>
  <c r="S391" i="182" a="1"/>
  <c r="S846" i="182" a="1"/>
  <c r="S716" i="182" a="1"/>
  <c r="S261" i="182" a="1"/>
  <c r="S586" i="182" a="1"/>
  <c r="S131" i="182" a="1"/>
  <c r="S781" i="182" a="1"/>
  <c r="S326" i="182" a="1"/>
  <c r="S911" i="182" a="1"/>
  <c r="S651" i="182" a="1"/>
  <c r="S196" i="182" a="1"/>
  <c r="S66" i="182" a="1"/>
  <c r="P33" i="182" a="1"/>
  <c r="L33" i="182" a="1"/>
  <c r="H33" i="182" a="1"/>
  <c r="D33" i="182" a="1"/>
  <c r="P32" i="182" a="1"/>
  <c r="L32" i="182" a="1"/>
  <c r="H32" i="182" a="1"/>
  <c r="D32" i="182" a="1"/>
  <c r="P31" i="182" a="1"/>
  <c r="L31" i="182" a="1"/>
  <c r="H31" i="182" a="1"/>
  <c r="D31" i="182" a="1"/>
  <c r="P30" i="182" a="1"/>
  <c r="L30" i="182" a="1"/>
  <c r="H30" i="182" a="1"/>
  <c r="D30" i="182" a="1"/>
  <c r="P51" i="182" a="1"/>
  <c r="L51" i="182" a="1"/>
  <c r="H51" i="182" a="1"/>
  <c r="D51" i="182" a="1"/>
  <c r="P50" i="182" a="1"/>
  <c r="L50" i="182" a="1"/>
  <c r="H50" i="182" a="1"/>
  <c r="D50" i="182" a="1"/>
  <c r="P49" i="182" a="1"/>
  <c r="L49" i="182" a="1"/>
  <c r="H49" i="182" a="1"/>
  <c r="D49" i="182" a="1"/>
  <c r="P48" i="182" a="1"/>
  <c r="L48" i="182" a="1"/>
  <c r="H48" i="182" a="1"/>
  <c r="D48" i="182" a="1"/>
  <c r="P47" i="182" a="1"/>
  <c r="L47" i="182" a="1"/>
  <c r="H47" i="182" a="1"/>
  <c r="D47" i="182" a="1"/>
  <c r="P46" i="182" a="1"/>
  <c r="L46" i="182" a="1"/>
  <c r="H46" i="182" a="1"/>
  <c r="D46" i="182" a="1"/>
  <c r="P45" i="182" a="1"/>
  <c r="L45" i="182" a="1"/>
  <c r="H45" i="182" a="1"/>
  <c r="D45" i="182" a="1"/>
  <c r="P44" i="182" a="1"/>
  <c r="L44" i="182" a="1"/>
  <c r="H44" i="182" a="1"/>
  <c r="D44" i="182" a="1"/>
  <c r="O33" i="182" a="1"/>
  <c r="K33" i="182" a="1"/>
  <c r="G33" i="182" a="1"/>
  <c r="C33" i="182" a="1"/>
  <c r="O32" i="182" a="1"/>
  <c r="K32" i="182" a="1"/>
  <c r="G32" i="182" a="1"/>
  <c r="C32" i="182" a="1"/>
  <c r="O31" i="182" a="1"/>
  <c r="K31" i="182" a="1"/>
  <c r="G31" i="182" a="1"/>
  <c r="C31" i="182" a="1"/>
  <c r="O30" i="182" a="1"/>
  <c r="K30" i="182" a="1"/>
  <c r="O51" i="182" a="1"/>
  <c r="K51" i="182" a="1"/>
  <c r="G51" i="182" a="1"/>
  <c r="C51" i="182" a="1"/>
  <c r="O50" i="182" a="1"/>
  <c r="K50" i="182" a="1"/>
  <c r="G50" i="182" a="1"/>
  <c r="C50" i="182" a="1"/>
  <c r="O49" i="182" a="1"/>
  <c r="K49" i="182" a="1"/>
  <c r="G49" i="182" a="1"/>
  <c r="C49" i="182" a="1"/>
  <c r="O48" i="182" a="1"/>
  <c r="K48" i="182" a="1"/>
  <c r="G48" i="182" a="1"/>
  <c r="C48" i="182" a="1"/>
  <c r="O47" i="182" a="1"/>
  <c r="K47" i="182" a="1"/>
  <c r="G47" i="182" a="1"/>
  <c r="C47" i="182" a="1"/>
  <c r="O46" i="182" a="1"/>
  <c r="K46" i="182" a="1"/>
  <c r="G46" i="182" a="1"/>
  <c r="C46" i="182" a="1"/>
  <c r="O45" i="182" a="1"/>
  <c r="K45" i="182" a="1"/>
  <c r="G45" i="182" a="1"/>
  <c r="C45" i="182" a="1"/>
  <c r="O44" i="182" a="1"/>
  <c r="K44" i="182" a="1"/>
  <c r="G44" i="182" a="1"/>
  <c r="C44" i="182" a="1"/>
  <c r="O43" i="182" a="1"/>
  <c r="K43" i="182" a="1"/>
  <c r="G43" i="182" a="1"/>
  <c r="C43" i="182" a="1"/>
  <c r="O42" i="182" a="1"/>
  <c r="K42" i="182" a="1"/>
  <c r="G42" i="182" a="1"/>
  <c r="C42" i="182" a="1"/>
  <c r="O41" i="182" a="1"/>
  <c r="K41" i="182" a="1"/>
  <c r="G41" i="182" a="1"/>
  <c r="C41" i="182" a="1"/>
  <c r="O40" i="182" a="1"/>
  <c r="N51" i="182" a="1"/>
  <c r="J51" i="182" a="1"/>
  <c r="F51" i="182" a="1"/>
  <c r="N50" i="182" a="1"/>
  <c r="J50" i="182" a="1"/>
  <c r="F50" i="182" a="1"/>
  <c r="N49" i="182" a="1"/>
  <c r="J49" i="182" a="1"/>
  <c r="F49" i="182" a="1"/>
  <c r="N48" i="182" a="1"/>
  <c r="J48" i="182" a="1"/>
  <c r="F48" i="182" a="1"/>
  <c r="N47" i="182" a="1"/>
  <c r="J47" i="182" a="1"/>
  <c r="F47" i="182" a="1"/>
  <c r="N46" i="182" a="1"/>
  <c r="J46" i="182" a="1"/>
  <c r="F46" i="182" a="1"/>
  <c r="N45" i="182" a="1"/>
  <c r="J45" i="182" a="1"/>
  <c r="F45" i="182" a="1"/>
  <c r="N44" i="182" a="1"/>
  <c r="J44" i="182" a="1"/>
  <c r="F44" i="182" a="1"/>
  <c r="N43" i="182" a="1"/>
  <c r="J43" i="182" a="1"/>
  <c r="F43" i="182" a="1"/>
  <c r="N42" i="182" a="1"/>
  <c r="J42" i="182" a="1"/>
  <c r="F42" i="182" a="1"/>
  <c r="N41" i="182" a="1"/>
  <c r="J41" i="182" a="1"/>
  <c r="F41" i="182" a="1"/>
  <c r="N40" i="182" a="1"/>
  <c r="J40" i="182" a="1"/>
  <c r="Q33" i="182" a="1"/>
  <c r="M33" i="182" a="1"/>
  <c r="I33" i="182" a="1"/>
  <c r="E33" i="182" a="1"/>
  <c r="Q32" i="182" a="1"/>
  <c r="M32" i="182" a="1"/>
  <c r="I32" i="182" a="1"/>
  <c r="E32" i="182" a="1"/>
  <c r="Q31" i="182" a="1"/>
  <c r="M31" i="182" a="1"/>
  <c r="I31" i="182" a="1"/>
  <c r="E31" i="182" a="1"/>
  <c r="Q30" i="182" a="1"/>
  <c r="M30" i="182" a="1"/>
  <c r="I30" i="182" a="1"/>
  <c r="E30" i="182" a="1"/>
  <c r="I51" i="182" a="1"/>
  <c r="Q48" i="182" a="1"/>
  <c r="I47" i="182" a="1"/>
  <c r="Q44" i="182" a="1"/>
  <c r="M43" i="182" a="1"/>
  <c r="Q42" i="182" a="1"/>
  <c r="E41" i="182" a="1"/>
  <c r="K40" i="182" a="1"/>
  <c r="K39" i="182" a="1"/>
  <c r="C39" i="182" a="1"/>
  <c r="L38" i="182" a="1"/>
  <c r="D38" i="182" a="1"/>
  <c r="M37" i="182" a="1"/>
  <c r="E37" i="182" a="1"/>
  <c r="H36" i="182" a="1"/>
  <c r="K35" i="182" a="1"/>
  <c r="E35" i="182" a="1"/>
  <c r="H34" i="182" a="1"/>
  <c r="N32" i="182" a="1"/>
  <c r="N30" i="182" a="1"/>
  <c r="M29" i="182" a="1"/>
  <c r="H29" i="182" a="1"/>
  <c r="D29" i="182" a="1"/>
  <c r="O27" i="182" a="1"/>
  <c r="E51" i="182" a="1"/>
  <c r="M48" i="182" a="1"/>
  <c r="E47" i="182" a="1"/>
  <c r="M44" i="182" a="1"/>
  <c r="L43" i="182" a="1"/>
  <c r="P42" i="182" a="1"/>
  <c r="D41" i="182" a="1"/>
  <c r="I40" i="182" a="1"/>
  <c r="J39" i="182" a="1"/>
  <c r="K38" i="182" a="1"/>
  <c r="C38" i="182" a="1"/>
  <c r="L37" i="182" a="1"/>
  <c r="D37" i="182" a="1"/>
  <c r="N36" i="182" a="1"/>
  <c r="G36" i="182" a="1"/>
  <c r="Q35" i="182" a="1"/>
  <c r="D35" i="182" a="1"/>
  <c r="N34" i="182" a="1"/>
  <c r="G34" i="182" a="1"/>
  <c r="J33" i="182" a="1"/>
  <c r="J31" i="182" a="1"/>
  <c r="G30" i="182" a="1"/>
  <c r="L29" i="182" a="1"/>
  <c r="O28" i="182" a="1"/>
  <c r="K28" i="182" a="1"/>
  <c r="G28" i="182" a="1"/>
  <c r="C28" i="182" a="1"/>
  <c r="N20" i="182" a="1"/>
  <c r="J20" i="182" a="1"/>
  <c r="F20" i="182" a="1"/>
  <c r="Q49" i="182" a="1"/>
  <c r="I48" i="182" a="1"/>
  <c r="Q45" i="182" a="1"/>
  <c r="I44" i="182" a="1"/>
  <c r="I43" i="182" a="1"/>
  <c r="M42" i="182" a="1"/>
  <c r="Q41" i="182" a="1"/>
  <c r="H40" i="182" a="1"/>
  <c r="Q39" i="182" a="1"/>
  <c r="I39" i="182" a="1"/>
  <c r="J38" i="182" a="1"/>
  <c r="K37" i="182" a="1"/>
  <c r="C37" i="182" a="1"/>
  <c r="M36" i="182" a="1"/>
  <c r="P35" i="182" a="1"/>
  <c r="J35" i="182" a="1"/>
  <c r="C35" i="182" a="1"/>
  <c r="M34" i="182" a="1"/>
  <c r="F32" i="182" a="1"/>
  <c r="Q29" i="182" a="1"/>
  <c r="K29" i="182" a="1"/>
  <c r="G29" i="182" a="1"/>
  <c r="C29" i="182" a="1"/>
  <c r="M49" i="182" a="1"/>
  <c r="E48" i="182" a="1"/>
  <c r="M45" i="182" a="1"/>
  <c r="E44" i="182" a="1"/>
  <c r="H43" i="182" a="1"/>
  <c r="L42" i="182" a="1"/>
  <c r="P41" i="182" a="1"/>
  <c r="G40" i="182" a="1"/>
  <c r="P39" i="182" a="1"/>
  <c r="H39" i="182" a="1"/>
  <c r="Q38" i="182" a="1"/>
  <c r="I38" i="182" a="1"/>
  <c r="J37" i="182" a="1"/>
  <c r="L36" i="182" a="1"/>
  <c r="F36" i="182" a="1"/>
  <c r="O35" i="182" a="1"/>
  <c r="I35" i="182" a="1"/>
  <c r="L34" i="182" a="1"/>
  <c r="F34" i="182" a="1"/>
  <c r="F30" i="182" a="1"/>
  <c r="P29" i="182" a="1"/>
  <c r="N28" i="182" a="1"/>
  <c r="J28" i="182" a="1"/>
  <c r="F28" i="182" a="1"/>
  <c r="Q20" i="182" a="1"/>
  <c r="M20" i="182" a="1"/>
  <c r="I20" i="182" a="1"/>
  <c r="E20" i="182" a="1"/>
  <c r="Q19" i="182" a="1"/>
  <c r="M19" i="182" a="1"/>
  <c r="I19" i="182" a="1"/>
  <c r="E19" i="182" a="1"/>
  <c r="L17" i="182" a="1"/>
  <c r="H17" i="182" a="1"/>
  <c r="D17" i="182" a="1"/>
  <c r="K15" i="182" a="1"/>
  <c r="G15" i="182" a="1"/>
  <c r="C15" i="182" a="1"/>
  <c r="N13" i="182" a="1"/>
  <c r="J13" i="182" a="1"/>
  <c r="F13" i="182" a="1"/>
  <c r="Q50" i="182" a="1"/>
  <c r="I49" i="182" a="1"/>
  <c r="Q46" i="182" a="1"/>
  <c r="I45" i="182" a="1"/>
  <c r="E43" i="182" a="1"/>
  <c r="I42" i="182" a="1"/>
  <c r="M41" i="182" a="1"/>
  <c r="Q40" i="182" a="1"/>
  <c r="F40" i="182" a="1"/>
  <c r="O39" i="182" a="1"/>
  <c r="G39" i="182" a="1"/>
  <c r="P38" i="182" a="1"/>
  <c r="H38" i="182" a="1"/>
  <c r="Q37" i="182" a="1"/>
  <c r="I37" i="182" a="1"/>
  <c r="K36" i="182" a="1"/>
  <c r="E36" i="182" a="1"/>
  <c r="H35" i="182" a="1"/>
  <c r="K34" i="182" a="1"/>
  <c r="E34" i="182" a="1"/>
  <c r="N33" i="182" a="1"/>
  <c r="N31" i="182" a="1"/>
  <c r="O29" i="182" a="1"/>
  <c r="J29" i="182" a="1"/>
  <c r="F29" i="182" a="1"/>
  <c r="Q27" i="182" a="1"/>
  <c r="M27" i="182" a="1"/>
  <c r="I27" i="182" a="1"/>
  <c r="E27" i="182" a="1"/>
  <c r="Q26" i="182" a="1"/>
  <c r="M26" i="182" a="1"/>
  <c r="I26" i="182" a="1"/>
  <c r="E26" i="182" a="1"/>
  <c r="Q25" i="182" a="1"/>
  <c r="M25" i="182" a="1"/>
  <c r="I25" i="182" a="1"/>
  <c r="E25" i="182" a="1"/>
  <c r="Q24" i="182" a="1"/>
  <c r="M24" i="182" a="1"/>
  <c r="I24" i="182" a="1"/>
  <c r="E24" i="182" a="1"/>
  <c r="Q23" i="182" a="1"/>
  <c r="M23" i="182" a="1"/>
  <c r="I23" i="182" a="1"/>
  <c r="E23" i="182" a="1"/>
  <c r="Q22" i="182" a="1"/>
  <c r="M22" i="182" a="1"/>
  <c r="I22" i="182" a="1"/>
  <c r="E22" i="182" a="1"/>
  <c r="Q21" i="182" a="1"/>
  <c r="M21" i="182" a="1"/>
  <c r="I21" i="182" a="1"/>
  <c r="E21" i="182" a="1"/>
  <c r="L18" i="182" a="1"/>
  <c r="H18" i="182" a="1"/>
  <c r="D18" i="182" a="1"/>
  <c r="K16" i="182" a="1"/>
  <c r="M50" i="182" a="1"/>
  <c r="E49" i="182" a="1"/>
  <c r="M46" i="182" a="1"/>
  <c r="E45" i="182" a="1"/>
  <c r="D43" i="182" a="1"/>
  <c r="H42" i="182" a="1"/>
  <c r="L41" i="182" a="1"/>
  <c r="P40" i="182" a="1"/>
  <c r="E40" i="182" a="1"/>
  <c r="N39" i="182" a="1"/>
  <c r="F39" i="182" a="1"/>
  <c r="O38" i="182" a="1"/>
  <c r="G38" i="182" a="1"/>
  <c r="P37" i="182" a="1"/>
  <c r="H37" i="182" a="1"/>
  <c r="Q36" i="182" a="1"/>
  <c r="D36" i="182" a="1"/>
  <c r="N35" i="182" a="1"/>
  <c r="G35" i="182" a="1"/>
  <c r="Q34" i="182" a="1"/>
  <c r="D34" i="182" a="1"/>
  <c r="J32" i="182" a="1"/>
  <c r="J30" i="182" a="1"/>
  <c r="Q28" i="182" a="1"/>
  <c r="M28" i="182" a="1"/>
  <c r="I28" i="182" a="1"/>
  <c r="E28" i="182" a="1"/>
  <c r="L20" i="182" a="1"/>
  <c r="H20" i="182" a="1"/>
  <c r="D20" i="182" a="1"/>
  <c r="L19" i="182" a="1"/>
  <c r="H19" i="182" a="1"/>
  <c r="D19" i="182" a="1"/>
  <c r="K17" i="182" a="1"/>
  <c r="G17" i="182" a="1"/>
  <c r="C17" i="182" a="1"/>
  <c r="N15" i="182" a="1"/>
  <c r="J15" i="182" a="1"/>
  <c r="F15" i="182" a="1"/>
  <c r="Q13" i="182" a="1"/>
  <c r="M13" i="182" a="1"/>
  <c r="I13" i="182" a="1"/>
  <c r="E13" i="182" a="1"/>
  <c r="Q51" i="182" a="1"/>
  <c r="I50" i="182" a="1"/>
  <c r="Q47" i="182" a="1"/>
  <c r="I46" i="182" a="1"/>
  <c r="Q43" i="182" a="1"/>
  <c r="E42" i="182" a="1"/>
  <c r="I41" i="182" a="1"/>
  <c r="M40" i="182" a="1"/>
  <c r="D40" i="182" a="1"/>
  <c r="M39" i="182" a="1"/>
  <c r="E39" i="182" a="1"/>
  <c r="N38" i="182" a="1"/>
  <c r="F38" i="182" a="1"/>
  <c r="O37" i="182" a="1"/>
  <c r="G37" i="182" a="1"/>
  <c r="P36" i="182" a="1"/>
  <c r="J36" i="182" a="1"/>
  <c r="C36" i="182" a="1"/>
  <c r="M35" i="182" a="1"/>
  <c r="P34" i="182" a="1"/>
  <c r="J34" i="182" a="1"/>
  <c r="C34" i="182" a="1"/>
  <c r="F33" i="182" a="1"/>
  <c r="F31" i="182" a="1"/>
  <c r="N29" i="182" a="1"/>
  <c r="I29" i="182" a="1"/>
  <c r="E29" i="182" a="1"/>
  <c r="P27" i="182" a="1"/>
  <c r="L27" i="182" a="1"/>
  <c r="H27" i="182" a="1"/>
  <c r="D27" i="182" a="1"/>
  <c r="P26" i="182" a="1"/>
  <c r="L26" i="182" a="1"/>
  <c r="H26" i="182" a="1"/>
  <c r="D26" i="182" a="1"/>
  <c r="P25" i="182" a="1"/>
  <c r="L25" i="182" a="1"/>
  <c r="H25" i="182" a="1"/>
  <c r="D25" i="182" a="1"/>
  <c r="P24" i="182" a="1"/>
  <c r="L24" i="182" a="1"/>
  <c r="H24" i="182" a="1"/>
  <c r="D24" i="182" a="1"/>
  <c r="P23" i="182" a="1"/>
  <c r="L23" i="182" a="1"/>
  <c r="H23" i="182" a="1"/>
  <c r="D23" i="182" a="1"/>
  <c r="L22" i="182" a="1"/>
  <c r="H22" i="182" a="1"/>
  <c r="D22" i="182" a="1"/>
  <c r="L21" i="182" a="1"/>
  <c r="H21" i="182" a="1"/>
  <c r="D21" i="182" a="1"/>
  <c r="K18" i="182" a="1"/>
  <c r="G18" i="182" a="1"/>
  <c r="C18" i="182" a="1"/>
  <c r="N16" i="182" a="1"/>
  <c r="J16" i="182" a="1"/>
  <c r="F16" i="182" a="1"/>
  <c r="Q14" i="182" a="1"/>
  <c r="M14" i="182" a="1"/>
  <c r="I14" i="182" a="1"/>
  <c r="E14" i="182" a="1"/>
  <c r="M47" i="182" a="1"/>
  <c r="H41" i="182" a="1"/>
  <c r="D39" i="182" a="1"/>
  <c r="F37" i="182" a="1"/>
  <c r="F35" i="182" a="1"/>
  <c r="O25" i="182" a="1"/>
  <c r="K24" i="182" a="1"/>
  <c r="G23" i="182" a="1"/>
  <c r="N22" i="182" a="1"/>
  <c r="C22" i="182" a="1"/>
  <c r="J21" i="182" a="1"/>
  <c r="M18" i="182" a="1"/>
  <c r="E18" i="182" a="1"/>
  <c r="E16" i="182" a="1"/>
  <c r="H13" i="182" a="1"/>
  <c r="G12" i="182" a="1"/>
  <c r="C12" i="182" a="1"/>
  <c r="N10" i="182" a="1"/>
  <c r="J10" i="182" a="1"/>
  <c r="F10" i="182" a="1"/>
  <c r="Q8" i="182" a="1"/>
  <c r="M8" i="182" a="1"/>
  <c r="I8" i="182" a="1"/>
  <c r="E8" i="182" a="1"/>
  <c r="N6" i="182" a="1"/>
  <c r="J6" i="182" a="1"/>
  <c r="F6" i="182" a="1"/>
  <c r="Q4" i="182" a="1"/>
  <c r="E50" i="182" a="1"/>
  <c r="P28" i="182" a="1"/>
  <c r="K27" i="182" a="1"/>
  <c r="G26" i="182" a="1"/>
  <c r="N25" i="182" a="1"/>
  <c r="C25" i="182" a="1"/>
  <c r="J24" i="182" a="1"/>
  <c r="F23" i="182" a="1"/>
  <c r="C20" i="182" a="1"/>
  <c r="K19" i="182" a="1"/>
  <c r="C19" i="182" a="1"/>
  <c r="J17" i="182" a="1"/>
  <c r="L16" i="182" a="1"/>
  <c r="H15" i="182" a="1"/>
  <c r="K14" i="182" a="1"/>
  <c r="D14" i="182" a="1"/>
  <c r="Q12" i="182" a="1"/>
  <c r="K12" i="182" a="1"/>
  <c r="N11" i="182" a="1"/>
  <c r="J11" i="182" a="1"/>
  <c r="F11" i="182" a="1"/>
  <c r="Q9" i="182" a="1"/>
  <c r="M9" i="182" a="1"/>
  <c r="I9" i="182" a="1"/>
  <c r="E9" i="182" a="1"/>
  <c r="L7" i="182" a="1"/>
  <c r="H7" i="182" a="1"/>
  <c r="D7" i="182" a="1"/>
  <c r="K3" i="182" a="1"/>
  <c r="G3" i="182" a="1"/>
  <c r="C3" i="182" a="1"/>
  <c r="K2" i="182" a="1"/>
  <c r="G2" i="182" a="1"/>
  <c r="C2" i="182" a="1"/>
  <c r="M15" i="182" a="1"/>
  <c r="J14" i="182" a="1"/>
  <c r="F12" i="182" a="1"/>
  <c r="Q10" i="182" a="1"/>
  <c r="I10" i="182" a="1"/>
  <c r="H8" i="182" a="1"/>
  <c r="Q6" i="182" a="1"/>
  <c r="M6" i="182" a="1"/>
  <c r="E6" i="182" a="1"/>
  <c r="N5" i="182" a="1"/>
  <c r="J5" i="182" a="1"/>
  <c r="F5" i="182" a="1"/>
  <c r="L4" i="182" a="1"/>
  <c r="H4" i="182" a="1"/>
  <c r="P43" i="182" a="1"/>
  <c r="L28" i="182" a="1"/>
  <c r="J27" i="182" a="1"/>
  <c r="F26" i="182" a="1"/>
  <c r="O23" i="182" a="1"/>
  <c r="K22" i="182" a="1"/>
  <c r="G21" i="182" a="1"/>
  <c r="J18" i="182" a="1"/>
  <c r="D16" i="182" a="1"/>
  <c r="G13" i="182" a="1"/>
  <c r="M10" i="182" a="1"/>
  <c r="E10" i="182" a="1"/>
  <c r="L8" i="182" a="1"/>
  <c r="D8" i="182" a="1"/>
  <c r="I6" i="182" a="1"/>
  <c r="D4" i="182" a="1"/>
  <c r="E46" i="182" a="1"/>
  <c r="L40" i="182" a="1"/>
  <c r="M38" i="182" a="1"/>
  <c r="O36" i="182" a="1"/>
  <c r="O34" i="182" a="1"/>
  <c r="C30" i="182" a="1"/>
  <c r="H28" i="182" a="1"/>
  <c r="O26" i="182" a="1"/>
  <c r="K25" i="182" a="1"/>
  <c r="G24" i="182" a="1"/>
  <c r="N23" i="182" a="1"/>
  <c r="C23" i="182" a="1"/>
  <c r="J22" i="182" a="1"/>
  <c r="F21" i="182" a="1"/>
  <c r="K20" i="182" a="1"/>
  <c r="J19" i="182" a="1"/>
  <c r="Q17" i="182" a="1"/>
  <c r="I17" i="182" a="1"/>
  <c r="Q16" i="182" a="1"/>
  <c r="I16" i="182" a="1"/>
  <c r="C16" i="182" a="1"/>
  <c r="C14" i="182" a="1"/>
  <c r="L13" i="182" a="1"/>
  <c r="J12" i="182" a="1"/>
  <c r="Q11" i="182" a="1"/>
  <c r="M11" i="182" a="1"/>
  <c r="I11" i="182" a="1"/>
  <c r="E11" i="182" a="1"/>
  <c r="L9" i="182" a="1"/>
  <c r="H9" i="182" a="1"/>
  <c r="D9" i="182" a="1"/>
  <c r="K7" i="182" a="1"/>
  <c r="G7" i="182" a="1"/>
  <c r="C7" i="182" a="1"/>
  <c r="N3" i="182" a="1"/>
  <c r="J3" i="182" a="1"/>
  <c r="F3" i="182" a="1"/>
  <c r="N2" i="182" a="1"/>
  <c r="J2" i="182" a="1"/>
  <c r="F2" i="182" a="1"/>
  <c r="N37" i="182" a="1"/>
  <c r="N27" i="182" a="1"/>
  <c r="F25" i="182" a="1"/>
  <c r="N19" i="182" a="1"/>
  <c r="I15" i="182" a="1"/>
  <c r="L12" i="182" a="1"/>
  <c r="C11" i="182" a="1"/>
  <c r="N9" i="182" a="1"/>
  <c r="Q7" i="182" a="1"/>
  <c r="L3" i="182" a="1"/>
  <c r="I4" i="182" a="1"/>
  <c r="C40" i="182" a="1"/>
  <c r="E38" i="182" a="1"/>
  <c r="I36" i="182" a="1"/>
  <c r="I34" i="182" a="1"/>
  <c r="D28" i="182" a="1"/>
  <c r="G27" i="182" a="1"/>
  <c r="N26" i="182" a="1"/>
  <c r="C26" i="182" a="1"/>
  <c r="J25" i="182" a="1"/>
  <c r="F24" i="182" a="1"/>
  <c r="O21" i="182" a="1"/>
  <c r="Q18" i="182" a="1"/>
  <c r="I18" i="182" a="1"/>
  <c r="L15" i="182" a="1"/>
  <c r="E15" i="182" a="1"/>
  <c r="H14" i="182" a="1"/>
  <c r="I12" i="182" a="1"/>
  <c r="E12" i="182" a="1"/>
  <c r="L10" i="182" a="1"/>
  <c r="H10" i="182" a="1"/>
  <c r="D10" i="182" a="1"/>
  <c r="K8" i="182" a="1"/>
  <c r="G8" i="182" a="1"/>
  <c r="C8" i="182" a="1"/>
  <c r="L6" i="182" a="1"/>
  <c r="H6" i="182" a="1"/>
  <c r="D6" i="182" a="1"/>
  <c r="Q5" i="182" a="1"/>
  <c r="M5" i="182" a="1"/>
  <c r="I5" i="182" a="1"/>
  <c r="E5" i="182" a="1"/>
  <c r="K4" i="182" a="1"/>
  <c r="G4" i="182" a="1"/>
  <c r="C4" i="182" a="1"/>
  <c r="O22" i="182" a="1"/>
  <c r="M17" i="182" a="1"/>
  <c r="L14" i="182" a="1"/>
  <c r="G11" i="182" a="1"/>
  <c r="F9" i="182" a="1"/>
  <c r="E7" i="182" a="1"/>
  <c r="H3" i="182" a="1"/>
  <c r="H2" i="182" a="1"/>
  <c r="C5" i="182" a="1"/>
  <c r="D42" i="182" a="1"/>
  <c r="F27" i="182" a="1"/>
  <c r="O24" i="182" a="1"/>
  <c r="K23" i="182" a="1"/>
  <c r="G22" i="182" a="1"/>
  <c r="N21" i="182" a="1"/>
  <c r="C21" i="182" a="1"/>
  <c r="G19" i="182" a="1"/>
  <c r="N17" i="182" a="1"/>
  <c r="F17" i="182" a="1"/>
  <c r="H16" i="182" a="1"/>
  <c r="Q15" i="182" a="1"/>
  <c r="N14" i="182" a="1"/>
  <c r="K13" i="182" a="1"/>
  <c r="D13" i="182" a="1"/>
  <c r="N12" i="182" a="1"/>
  <c r="L11" i="182" a="1"/>
  <c r="H11" i="182" a="1"/>
  <c r="D11" i="182" a="1"/>
  <c r="K9" i="182" a="1"/>
  <c r="G9" i="182" a="1"/>
  <c r="C9" i="182" a="1"/>
  <c r="N7" i="182" a="1"/>
  <c r="J7" i="182" a="1"/>
  <c r="F7" i="182" a="1"/>
  <c r="Q3" i="182" a="1"/>
  <c r="M3" i="182" a="1"/>
  <c r="I3" i="182" a="1"/>
  <c r="E3" i="182" a="1"/>
  <c r="Q2" i="182" a="1"/>
  <c r="M2" i="182" a="1"/>
  <c r="I2" i="182" a="1"/>
  <c r="E2" i="182" a="1"/>
  <c r="S1" i="182" a="1"/>
  <c r="L39" i="182" a="1"/>
  <c r="L35" i="182" a="1"/>
  <c r="C27" i="182" a="1"/>
  <c r="F19" i="182" a="1"/>
  <c r="M16" i="182" a="1"/>
  <c r="F14" i="182" a="1"/>
  <c r="J9" i="182" a="1"/>
  <c r="M7" i="182" a="1"/>
  <c r="L2" i="182" a="1"/>
  <c r="K5" i="182" a="1"/>
  <c r="E4" i="182" a="1"/>
  <c r="M51" i="182" a="1"/>
  <c r="K26" i="182" a="1"/>
  <c r="G25" i="182" a="1"/>
  <c r="N24" i="182" a="1"/>
  <c r="C24" i="182" a="1"/>
  <c r="J23" i="182" a="1"/>
  <c r="F22" i="182" a="1"/>
  <c r="G20" i="182" a="1"/>
  <c r="N18" i="182" a="1"/>
  <c r="F18" i="182" a="1"/>
  <c r="G16" i="182" a="1"/>
  <c r="D15" i="182" a="1"/>
  <c r="G14" i="182" a="1"/>
  <c r="M12" i="182" a="1"/>
  <c r="H12" i="182" a="1"/>
  <c r="D12" i="182" a="1"/>
  <c r="K10" i="182" a="1"/>
  <c r="G10" i="182" a="1"/>
  <c r="C10" i="182" a="1"/>
  <c r="N8" i="182" a="1"/>
  <c r="J8" i="182" a="1"/>
  <c r="F8" i="182" a="1"/>
  <c r="K6" i="182" a="1"/>
  <c r="G6" i="182" a="1"/>
  <c r="C6" i="182" a="1"/>
  <c r="L5" i="182" a="1"/>
  <c r="H5" i="182" a="1"/>
  <c r="D5" i="182" a="1"/>
  <c r="N4" i="182" a="1"/>
  <c r="J4" i="182" a="1"/>
  <c r="F4" i="182" a="1"/>
  <c r="J26" i="182" a="1"/>
  <c r="K21" i="182" a="1"/>
  <c r="E17" i="182" a="1"/>
  <c r="C13" i="182" a="1"/>
  <c r="K11" i="182" a="1"/>
  <c r="I7" i="182" a="1"/>
  <c r="D3" i="182" a="1"/>
  <c r="D2" i="182" a="1"/>
  <c r="G5" i="182" a="1"/>
  <c r="M4" i="182" a="1"/>
  <c r="AO18" i="182" l="1"/>
  <c r="AO14" i="182"/>
  <c r="AO17" i="182"/>
  <c r="AO13" i="182"/>
  <c r="AO20" i="182"/>
  <c r="AO16" i="182"/>
  <c r="AO12" i="182"/>
  <c r="AO19" i="182"/>
  <c r="AO15" i="182"/>
  <c r="AO11" i="182"/>
  <c r="AO8" i="182"/>
  <c r="AO9" i="182"/>
  <c r="AO5" i="182"/>
  <c r="AO6" i="182"/>
  <c r="AO10" i="182"/>
  <c r="AO7" i="182"/>
  <c r="O3" i="182"/>
  <c r="O2" i="182"/>
  <c r="O20" i="182"/>
  <c r="O18" i="182"/>
  <c r="O16" i="182"/>
  <c r="O14" i="182"/>
  <c r="O12" i="182"/>
  <c r="O10" i="182"/>
  <c r="O8" i="182"/>
  <c r="O6" i="182"/>
  <c r="O4" i="182"/>
  <c r="O19" i="182"/>
  <c r="O17" i="182"/>
  <c r="O15" i="182"/>
  <c r="O13" i="182"/>
  <c r="O11" i="182"/>
  <c r="O9" i="182"/>
  <c r="O7" i="182"/>
  <c r="O5" i="182"/>
  <c r="S66" i="182"/>
  <c r="U68" i="182" s="1"/>
  <c r="S196" i="182"/>
  <c r="U198" i="182" s="1"/>
  <c r="S651" i="182"/>
  <c r="S911" i="182"/>
  <c r="U913" i="182" s="1"/>
  <c r="S326" i="182"/>
  <c r="S781" i="182"/>
  <c r="U783" i="182" s="1"/>
  <c r="S131" i="182"/>
  <c r="U133" i="182" s="1"/>
  <c r="S586" i="182"/>
  <c r="S261" i="182"/>
  <c r="U263" i="182" s="1"/>
  <c r="S716" i="182"/>
  <c r="U718" i="182" s="1"/>
  <c r="S846" i="182"/>
  <c r="U848" i="182" s="1"/>
  <c r="S391" i="182"/>
  <c r="S456" i="182"/>
  <c r="S521" i="182"/>
  <c r="U523" i="182" s="1"/>
  <c r="S1041" i="182"/>
  <c r="S1106" i="182"/>
  <c r="AH5" i="182"/>
  <c r="AI5" i="182"/>
  <c r="AH8" i="182"/>
  <c r="AI8" i="182"/>
  <c r="AK9" i="182"/>
  <c r="AH12" i="182"/>
  <c r="AI12" i="182"/>
  <c r="AK13" i="182"/>
  <c r="AH16" i="182"/>
  <c r="AI16" i="182"/>
  <c r="AK17" i="182"/>
  <c r="AH20" i="182"/>
  <c r="AI20" i="182"/>
  <c r="T95" i="182"/>
  <c r="AK70" i="182"/>
  <c r="AH72" i="182"/>
  <c r="AI72" i="182"/>
  <c r="AK73" i="182"/>
  <c r="AH76" i="182"/>
  <c r="AI76" i="182"/>
  <c r="T160" i="182"/>
  <c r="AK135" i="182"/>
  <c r="AH137" i="182"/>
  <c r="AI137" i="182"/>
  <c r="AK138" i="182"/>
  <c r="AH141" i="182"/>
  <c r="AI141" i="182"/>
  <c r="AK142" i="182"/>
  <c r="AH145" i="182"/>
  <c r="AI145" i="182"/>
  <c r="AK146" i="182"/>
  <c r="T225" i="182"/>
  <c r="AK205" i="182"/>
  <c r="AH269" i="182"/>
  <c r="AI269" i="182"/>
  <c r="AI332" i="182"/>
  <c r="AH332" i="182"/>
  <c r="AK335" i="182"/>
  <c r="AK201" i="182"/>
  <c r="AK265" i="182"/>
  <c r="AH267" i="182"/>
  <c r="AI267" i="182"/>
  <c r="AI334" i="182"/>
  <c r="AH334" i="182"/>
  <c r="AK337" i="182"/>
  <c r="AK5" i="182"/>
  <c r="AH7" i="182"/>
  <c r="AK8" i="182"/>
  <c r="AH11" i="182"/>
  <c r="AK12" i="182"/>
  <c r="AH15" i="182"/>
  <c r="AK16" i="182"/>
  <c r="AH19" i="182"/>
  <c r="AK20" i="182"/>
  <c r="AK72" i="182"/>
  <c r="AH75" i="182"/>
  <c r="AK76" i="182"/>
  <c r="AK137" i="182"/>
  <c r="AH140" i="182"/>
  <c r="AK141" i="182"/>
  <c r="AH144" i="182"/>
  <c r="AK145" i="182"/>
  <c r="AH200" i="182"/>
  <c r="AI200" i="182"/>
  <c r="AH203" i="182"/>
  <c r="AK207" i="182"/>
  <c r="AH266" i="182"/>
  <c r="AK270" i="182"/>
  <c r="T355" i="182"/>
  <c r="AI336" i="182"/>
  <c r="AH336" i="182"/>
  <c r="AK339" i="182"/>
  <c r="S976" i="182"/>
  <c r="AH71" i="182"/>
  <c r="AH136" i="182"/>
  <c r="AK203" i="182"/>
  <c r="AH206" i="182"/>
  <c r="AI206" i="182"/>
  <c r="AK272" i="182"/>
  <c r="AI338" i="182"/>
  <c r="AH338" i="182"/>
  <c r="AK341" i="182"/>
  <c r="AK7" i="182"/>
  <c r="AI10" i="182"/>
  <c r="AH10" i="182"/>
  <c r="AK11" i="182"/>
  <c r="AI14" i="182"/>
  <c r="AH14" i="182"/>
  <c r="AK15" i="182"/>
  <c r="AI18" i="182"/>
  <c r="AH18" i="182"/>
  <c r="AK19" i="182"/>
  <c r="AI74" i="182"/>
  <c r="AH74" i="182"/>
  <c r="AK75" i="182"/>
  <c r="AI139" i="182"/>
  <c r="AH139" i="182"/>
  <c r="AK140" i="182"/>
  <c r="AI143" i="182"/>
  <c r="AH143" i="182"/>
  <c r="AK144" i="182"/>
  <c r="AI147" i="182"/>
  <c r="AH147" i="182"/>
  <c r="AK200" i="182"/>
  <c r="AI202" i="182"/>
  <c r="AH202" i="182"/>
  <c r="AH208" i="182"/>
  <c r="AI208" i="182"/>
  <c r="T290" i="182"/>
  <c r="AI271" i="182"/>
  <c r="AH271" i="182"/>
  <c r="AK330" i="182"/>
  <c r="AI340" i="182"/>
  <c r="AH340" i="182"/>
  <c r="S1171" i="182"/>
  <c r="AH6" i="182"/>
  <c r="AK71" i="182"/>
  <c r="AK136" i="182"/>
  <c r="AI273" i="182"/>
  <c r="AH273" i="182"/>
  <c r="AI342" i="182"/>
  <c r="AH342" i="182"/>
  <c r="AH9" i="182"/>
  <c r="AK10" i="182"/>
  <c r="AH13" i="182"/>
  <c r="AK14" i="182"/>
  <c r="AH17" i="182"/>
  <c r="AK18" i="182"/>
  <c r="AH70" i="182"/>
  <c r="AI70" i="182"/>
  <c r="AH73" i="182"/>
  <c r="AK74" i="182"/>
  <c r="AH135" i="182"/>
  <c r="AI135" i="182"/>
  <c r="AH138" i="182"/>
  <c r="AK139" i="182"/>
  <c r="AH142" i="182"/>
  <c r="AK143" i="182"/>
  <c r="AH146" i="182"/>
  <c r="AK147" i="182"/>
  <c r="AK202" i="182"/>
  <c r="AH204" i="182"/>
  <c r="AI204" i="182"/>
  <c r="AK268" i="182"/>
  <c r="AK6" i="182"/>
  <c r="AH201" i="182"/>
  <c r="AK333" i="182"/>
  <c r="AK204" i="182"/>
  <c r="AH207" i="182"/>
  <c r="AK208" i="182"/>
  <c r="AK267" i="182"/>
  <c r="AH270" i="182"/>
  <c r="AK271" i="182"/>
  <c r="AH330" i="182"/>
  <c r="AI330" i="182"/>
  <c r="AH333" i="182"/>
  <c r="AK334" i="182"/>
  <c r="AH337" i="182"/>
  <c r="AK338" i="182"/>
  <c r="AH341" i="182"/>
  <c r="AK342" i="182"/>
  <c r="T550" i="182"/>
  <c r="AK527" i="182"/>
  <c r="AH530" i="182"/>
  <c r="AK531" i="182"/>
  <c r="AH590" i="182"/>
  <c r="AI590" i="182"/>
  <c r="AH593" i="182"/>
  <c r="AK594" i="182"/>
  <c r="AH597" i="182"/>
  <c r="AK598" i="182"/>
  <c r="T680" i="182"/>
  <c r="AK657" i="182"/>
  <c r="AH660" i="182"/>
  <c r="AH664" i="182"/>
  <c r="AK664" i="182"/>
  <c r="T745" i="182"/>
  <c r="AK460" i="182"/>
  <c r="AH526" i="182"/>
  <c r="T615" i="182"/>
  <c r="AH656" i="182"/>
  <c r="AK724" i="182"/>
  <c r="AH395" i="182"/>
  <c r="AI395" i="182"/>
  <c r="AH529" i="182"/>
  <c r="AI529" i="182"/>
  <c r="AK530" i="182"/>
  <c r="AH533" i="182"/>
  <c r="AI533" i="182"/>
  <c r="AK590" i="182"/>
  <c r="AH592" i="182"/>
  <c r="AI592" i="182"/>
  <c r="AK593" i="182"/>
  <c r="AH596" i="182"/>
  <c r="AI596" i="182"/>
  <c r="AK597" i="182"/>
  <c r="AH659" i="182"/>
  <c r="AI659" i="182"/>
  <c r="AK660" i="182"/>
  <c r="AH662" i="182"/>
  <c r="AK662" i="182"/>
  <c r="AK665" i="182"/>
  <c r="AK722" i="182"/>
  <c r="AK723" i="182"/>
  <c r="AK726" i="182"/>
  <c r="AK266" i="182"/>
  <c r="AK526" i="182"/>
  <c r="AK656" i="182"/>
  <c r="AH665" i="182"/>
  <c r="AI665" i="182"/>
  <c r="AH725" i="182"/>
  <c r="AK728" i="182"/>
  <c r="AH205" i="182"/>
  <c r="AK206" i="182"/>
  <c r="AI265" i="182"/>
  <c r="AH265" i="182"/>
  <c r="AH268" i="182"/>
  <c r="AK269" i="182"/>
  <c r="AH272" i="182"/>
  <c r="AK273" i="182"/>
  <c r="AK332" i="182"/>
  <c r="AH335" i="182"/>
  <c r="AK336" i="182"/>
  <c r="AH339" i="182"/>
  <c r="AK340" i="182"/>
  <c r="AH343" i="182"/>
  <c r="AK395" i="182"/>
  <c r="AI525" i="182"/>
  <c r="AH525" i="182"/>
  <c r="AH528" i="182"/>
  <c r="AK529" i="182"/>
  <c r="AH532" i="182"/>
  <c r="AK533" i="182"/>
  <c r="AK592" i="182"/>
  <c r="AH595" i="182"/>
  <c r="AK596" i="182"/>
  <c r="AI655" i="182"/>
  <c r="AH655" i="182"/>
  <c r="AH658" i="182"/>
  <c r="AK659" i="182"/>
  <c r="AK663" i="182"/>
  <c r="AH727" i="182"/>
  <c r="AH331" i="182"/>
  <c r="AH591" i="182"/>
  <c r="AH663" i="182"/>
  <c r="AI663" i="182"/>
  <c r="AK720" i="182"/>
  <c r="AI722" i="182"/>
  <c r="AH722" i="182"/>
  <c r="AH723" i="182"/>
  <c r="AH724" i="182"/>
  <c r="AI724" i="182"/>
  <c r="AI785" i="182"/>
  <c r="AH785" i="182"/>
  <c r="AK343" i="182"/>
  <c r="AK525" i="182"/>
  <c r="AH527" i="182"/>
  <c r="AI527" i="182"/>
  <c r="AK528" i="182"/>
  <c r="AH531" i="182"/>
  <c r="AI531" i="182"/>
  <c r="AK532" i="182"/>
  <c r="AH594" i="182"/>
  <c r="AI594" i="182"/>
  <c r="AK595" i="182"/>
  <c r="AH598" i="182"/>
  <c r="AI598" i="182"/>
  <c r="AK655" i="182"/>
  <c r="AH657" i="182"/>
  <c r="AI657" i="182"/>
  <c r="AK658" i="182"/>
  <c r="AI661" i="182"/>
  <c r="AH661" i="182"/>
  <c r="AK661" i="182"/>
  <c r="AI720" i="182"/>
  <c r="AH720" i="182"/>
  <c r="T810" i="182"/>
  <c r="AK331" i="182"/>
  <c r="AH460" i="182"/>
  <c r="AI460" i="182"/>
  <c r="AK591" i="182"/>
  <c r="AK721" i="182"/>
  <c r="T875" i="182"/>
  <c r="AH851" i="182"/>
  <c r="T940" i="182"/>
  <c r="T1005" i="182"/>
  <c r="AH981" i="182"/>
  <c r="T1135" i="182"/>
  <c r="AK1112" i="182"/>
  <c r="AH1115" i="182"/>
  <c r="AK1116" i="182"/>
  <c r="T1200" i="182"/>
  <c r="AK1177" i="182"/>
  <c r="AH1180" i="182"/>
  <c r="AK1181" i="182"/>
  <c r="AK787" i="182"/>
  <c r="AH790" i="182"/>
  <c r="AK791" i="182"/>
  <c r="AH854" i="182"/>
  <c r="AK855" i="182"/>
  <c r="AH858" i="182"/>
  <c r="AK915" i="182"/>
  <c r="AH917" i="182"/>
  <c r="AK918" i="182"/>
  <c r="AH921" i="182"/>
  <c r="AK922" i="182"/>
  <c r="AH984" i="182"/>
  <c r="AK985" i="182"/>
  <c r="AH988" i="182"/>
  <c r="AK1045" i="182"/>
  <c r="AH1111" i="182"/>
  <c r="AH1176" i="182"/>
  <c r="AH786" i="182"/>
  <c r="AK851" i="182"/>
  <c r="AK981" i="182"/>
  <c r="AH1114" i="182"/>
  <c r="AI1114" i="182"/>
  <c r="AK1115" i="182"/>
  <c r="AH1179" i="182"/>
  <c r="AI1179" i="182"/>
  <c r="AK1180" i="182"/>
  <c r="AH1183" i="182"/>
  <c r="AI1183" i="182"/>
  <c r="AH726" i="182"/>
  <c r="AI726" i="182"/>
  <c r="AK727" i="182"/>
  <c r="AH789" i="182"/>
  <c r="AI789" i="182"/>
  <c r="AK790" i="182"/>
  <c r="AH850" i="182"/>
  <c r="AI850" i="182"/>
  <c r="AH853" i="182"/>
  <c r="AI853" i="182"/>
  <c r="AK854" i="182"/>
  <c r="AH857" i="182"/>
  <c r="AI857" i="182"/>
  <c r="AK858" i="182"/>
  <c r="AK917" i="182"/>
  <c r="AH920" i="182"/>
  <c r="AI920" i="182"/>
  <c r="AK921" i="182"/>
  <c r="AH980" i="182"/>
  <c r="AI980" i="182"/>
  <c r="AH983" i="182"/>
  <c r="AI983" i="182"/>
  <c r="AK984" i="182"/>
  <c r="AH987" i="182"/>
  <c r="AI987" i="182"/>
  <c r="AK988" i="182"/>
  <c r="AK1111" i="182"/>
  <c r="AK1176" i="182"/>
  <c r="AK786" i="182"/>
  <c r="AH916" i="182"/>
  <c r="AI1110" i="182"/>
  <c r="AH1110" i="182"/>
  <c r="AH1113" i="182"/>
  <c r="AK1114" i="182"/>
  <c r="AI1175" i="182"/>
  <c r="AH1175" i="182"/>
  <c r="AH1178" i="182"/>
  <c r="AK1179" i="182"/>
  <c r="AH1182" i="182"/>
  <c r="AK1183" i="182"/>
  <c r="AH788" i="182"/>
  <c r="AK789" i="182"/>
  <c r="AH792" i="182"/>
  <c r="AK850" i="182"/>
  <c r="AH852" i="182"/>
  <c r="AK853" i="182"/>
  <c r="AH856" i="182"/>
  <c r="AK857" i="182"/>
  <c r="AH919" i="182"/>
  <c r="AK920" i="182"/>
  <c r="AH923" i="182"/>
  <c r="AK980" i="182"/>
  <c r="AH982" i="182"/>
  <c r="AK983" i="182"/>
  <c r="AH986" i="182"/>
  <c r="AK987" i="182"/>
  <c r="AH721" i="182"/>
  <c r="AK916" i="182"/>
  <c r="AK1110" i="182"/>
  <c r="AH1112" i="182"/>
  <c r="AI1112" i="182"/>
  <c r="AK1113" i="182"/>
  <c r="AH1116" i="182"/>
  <c r="AI1116" i="182"/>
  <c r="AK1175" i="182"/>
  <c r="AH1177" i="182"/>
  <c r="AI1177" i="182"/>
  <c r="AK1178" i="182"/>
  <c r="AH1181" i="182"/>
  <c r="AI1181" i="182"/>
  <c r="AK1182" i="182"/>
  <c r="AK725" i="182"/>
  <c r="AH728" i="182"/>
  <c r="AI728" i="182"/>
  <c r="AK785" i="182"/>
  <c r="AH787" i="182"/>
  <c r="AI787" i="182"/>
  <c r="AK788" i="182"/>
  <c r="AH791" i="182"/>
  <c r="AI791" i="182"/>
  <c r="AK792" i="182"/>
  <c r="AK852" i="182"/>
  <c r="AH855" i="182"/>
  <c r="AI855" i="182"/>
  <c r="AK856" i="182"/>
  <c r="AH915" i="182"/>
  <c r="AI915" i="182"/>
  <c r="AH918" i="182"/>
  <c r="AI918" i="182"/>
  <c r="AK919" i="182"/>
  <c r="AH922" i="182"/>
  <c r="AI922" i="182"/>
  <c r="AK923" i="182"/>
  <c r="AK982" i="182"/>
  <c r="AH985" i="182"/>
  <c r="AI985" i="182"/>
  <c r="AK986" i="182"/>
  <c r="AH1045" i="182"/>
  <c r="AI1045" i="182"/>
  <c r="AI851" i="182"/>
  <c r="AI6" i="182"/>
  <c r="AI71" i="182"/>
  <c r="AI721" i="182"/>
  <c r="AI13" i="182"/>
  <c r="AI140" i="182"/>
  <c r="AI266" i="182"/>
  <c r="AI526" i="182"/>
  <c r="AI916" i="182"/>
  <c r="AI73" i="182"/>
  <c r="AI203" i="182"/>
  <c r="AI7" i="182"/>
  <c r="AI15" i="182"/>
  <c r="AI142" i="182"/>
  <c r="AI201" i="182"/>
  <c r="AI656" i="182"/>
  <c r="AI981" i="182"/>
  <c r="AI75" i="182"/>
  <c r="AI205" i="182"/>
  <c r="AI331" i="182"/>
  <c r="AI786" i="182"/>
  <c r="AI9" i="182"/>
  <c r="AI17" i="182"/>
  <c r="AI144" i="182"/>
  <c r="AI136" i="182"/>
  <c r="AI591" i="182"/>
  <c r="AI11" i="182"/>
  <c r="AI19" i="182"/>
  <c r="AI138" i="182"/>
  <c r="AI146" i="182"/>
  <c r="AI1176" i="182"/>
  <c r="AI333" i="182"/>
  <c r="AI532" i="182"/>
  <c r="AI335" i="182"/>
  <c r="AI337" i="182"/>
  <c r="AI343" i="182"/>
  <c r="AI658" i="182"/>
  <c r="AI1111" i="182"/>
  <c r="AI207" i="182"/>
  <c r="AI270" i="182"/>
  <c r="AI339" i="182"/>
  <c r="AI593" i="182"/>
  <c r="AI272" i="182"/>
  <c r="AI341" i="182"/>
  <c r="AI528" i="182"/>
  <c r="AI660" i="182"/>
  <c r="AI595" i="182"/>
  <c r="AI530" i="182"/>
  <c r="AI268" i="182"/>
  <c r="AI597" i="182"/>
  <c r="AI727" i="182"/>
  <c r="AI919" i="182"/>
  <c r="AI854" i="182"/>
  <c r="AI986" i="182"/>
  <c r="AI664" i="182"/>
  <c r="AI788" i="182"/>
  <c r="AI921" i="182"/>
  <c r="AI1178" i="182"/>
  <c r="AI856" i="182"/>
  <c r="AI988" i="182"/>
  <c r="AI662" i="182"/>
  <c r="AI723" i="182"/>
  <c r="AI790" i="182"/>
  <c r="AI923" i="182"/>
  <c r="AI1180" i="182"/>
  <c r="AI858" i="182"/>
  <c r="AI982" i="182"/>
  <c r="AI1113" i="182"/>
  <c r="AI792" i="182"/>
  <c r="AI917" i="182"/>
  <c r="AI1182" i="182"/>
  <c r="AI725" i="182"/>
  <c r="AI852" i="182"/>
  <c r="AI984" i="182"/>
  <c r="AI1115" i="182"/>
  <c r="M4" i="182"/>
  <c r="G5" i="182"/>
  <c r="D2" i="182"/>
  <c r="D3" i="182"/>
  <c r="I7" i="182"/>
  <c r="K11" i="182"/>
  <c r="C13" i="182"/>
  <c r="E17" i="182"/>
  <c r="K21" i="182"/>
  <c r="J26" i="182"/>
  <c r="F4" i="182"/>
  <c r="J4" i="182"/>
  <c r="N4" i="182"/>
  <c r="D5" i="182"/>
  <c r="H5" i="182"/>
  <c r="L5" i="182"/>
  <c r="C6" i="182"/>
  <c r="G6" i="182"/>
  <c r="K6" i="182"/>
  <c r="F8" i="182"/>
  <c r="J8" i="182"/>
  <c r="N8" i="182"/>
  <c r="C10" i="182"/>
  <c r="G10" i="182"/>
  <c r="K10" i="182"/>
  <c r="D12" i="182"/>
  <c r="H12" i="182"/>
  <c r="M12" i="182"/>
  <c r="G14" i="182"/>
  <c r="D15" i="182"/>
  <c r="G16" i="182"/>
  <c r="F18" i="182"/>
  <c r="N18" i="182"/>
  <c r="G20" i="182"/>
  <c r="F22" i="182"/>
  <c r="J23" i="182"/>
  <c r="C24" i="182"/>
  <c r="N24" i="182"/>
  <c r="G25" i="182"/>
  <c r="K26" i="182"/>
  <c r="M51" i="182"/>
  <c r="E4" i="182"/>
  <c r="K5" i="182"/>
  <c r="L2" i="182"/>
  <c r="M7" i="182"/>
  <c r="J9" i="182"/>
  <c r="F14" i="182"/>
  <c r="M16" i="182"/>
  <c r="F19" i="182"/>
  <c r="C27" i="182"/>
  <c r="L35" i="182"/>
  <c r="L39" i="182"/>
  <c r="S1" i="182"/>
  <c r="E2" i="182"/>
  <c r="I2" i="182"/>
  <c r="M2" i="182"/>
  <c r="Q2" i="182"/>
  <c r="E3" i="182"/>
  <c r="I3" i="182"/>
  <c r="M3" i="182"/>
  <c r="Q3" i="182"/>
  <c r="F7" i="182"/>
  <c r="J7" i="182"/>
  <c r="N7" i="182"/>
  <c r="C9" i="182"/>
  <c r="G9" i="182"/>
  <c r="K9" i="182"/>
  <c r="D11" i="182"/>
  <c r="H11" i="182"/>
  <c r="L11" i="182"/>
  <c r="N12" i="182"/>
  <c r="D13" i="182"/>
  <c r="K13" i="182"/>
  <c r="N14" i="182"/>
  <c r="Q15" i="182"/>
  <c r="H16" i="182"/>
  <c r="F17" i="182"/>
  <c r="N17" i="182"/>
  <c r="G19" i="182"/>
  <c r="C21" i="182"/>
  <c r="N21" i="182"/>
  <c r="G22" i="182"/>
  <c r="K23" i="182"/>
  <c r="O24" i="182"/>
  <c r="F27" i="182"/>
  <c r="D42" i="182"/>
  <c r="C5" i="182"/>
  <c r="H2" i="182"/>
  <c r="H3" i="182"/>
  <c r="E7" i="182"/>
  <c r="F9" i="182"/>
  <c r="G11" i="182"/>
  <c r="L14" i="182"/>
  <c r="M17" i="182"/>
  <c r="O22" i="182"/>
  <c r="C4" i="182"/>
  <c r="G4" i="182"/>
  <c r="K4" i="182"/>
  <c r="E5" i="182"/>
  <c r="I5" i="182"/>
  <c r="M5" i="182"/>
  <c r="Q5" i="182"/>
  <c r="D6" i="182"/>
  <c r="H6" i="182"/>
  <c r="L6" i="182"/>
  <c r="C8" i="182"/>
  <c r="G8" i="182"/>
  <c r="K8" i="182"/>
  <c r="D10" i="182"/>
  <c r="H10" i="182"/>
  <c r="L10" i="182"/>
  <c r="E12" i="182"/>
  <c r="I12" i="182"/>
  <c r="H14" i="182"/>
  <c r="E15" i="182"/>
  <c r="L15" i="182"/>
  <c r="I18" i="182"/>
  <c r="Q18" i="182"/>
  <c r="O21" i="182"/>
  <c r="F24" i="182"/>
  <c r="J25" i="182"/>
  <c r="C26" i="182"/>
  <c r="N26" i="182"/>
  <c r="G27" i="182"/>
  <c r="D28" i="182"/>
  <c r="I34" i="182"/>
  <c r="I36" i="182"/>
  <c r="E38" i="182"/>
  <c r="C40" i="182"/>
  <c r="I4" i="182"/>
  <c r="L3" i="182"/>
  <c r="Q7" i="182"/>
  <c r="N9" i="182"/>
  <c r="C11" i="182"/>
  <c r="L12" i="182"/>
  <c r="I15" i="182"/>
  <c r="N19" i="182"/>
  <c r="F25" i="182"/>
  <c r="N27" i="182"/>
  <c r="N37" i="182"/>
  <c r="F2" i="182"/>
  <c r="J2" i="182"/>
  <c r="N2" i="182"/>
  <c r="F3" i="182"/>
  <c r="J3" i="182"/>
  <c r="N3" i="182"/>
  <c r="C7" i="182"/>
  <c r="G7" i="182"/>
  <c r="K7" i="182"/>
  <c r="D9" i="182"/>
  <c r="H9" i="182"/>
  <c r="L9" i="182"/>
  <c r="E11" i="182"/>
  <c r="I11" i="182"/>
  <c r="M11" i="182"/>
  <c r="Q11" i="182"/>
  <c r="J12" i="182"/>
  <c r="L13" i="182"/>
  <c r="C14" i="182"/>
  <c r="C16" i="182"/>
  <c r="I16" i="182"/>
  <c r="Q16" i="182"/>
  <c r="I17" i="182"/>
  <c r="Q17" i="182"/>
  <c r="J19" i="182"/>
  <c r="K20" i="182"/>
  <c r="F21" i="182"/>
  <c r="J22" i="182"/>
  <c r="C23" i="182"/>
  <c r="N23" i="182"/>
  <c r="G24" i="182"/>
  <c r="K25" i="182"/>
  <c r="O26" i="182"/>
  <c r="H28" i="182"/>
  <c r="C30" i="182"/>
  <c r="O34" i="182"/>
  <c r="O36" i="182"/>
  <c r="M38" i="182"/>
  <c r="L40" i="182"/>
  <c r="E46" i="182"/>
  <c r="D4" i="182"/>
  <c r="I6" i="182"/>
  <c r="D8" i="182"/>
  <c r="L8" i="182"/>
  <c r="E10" i="182"/>
  <c r="M10" i="182"/>
  <c r="G13" i="182"/>
  <c r="D16" i="182"/>
  <c r="J18" i="182"/>
  <c r="G21" i="182"/>
  <c r="K22" i="182"/>
  <c r="O23" i="182"/>
  <c r="F26" i="182"/>
  <c r="J27" i="182"/>
  <c r="L28" i="182"/>
  <c r="P43" i="182"/>
  <c r="H4" i="182"/>
  <c r="L4" i="182"/>
  <c r="F5" i="182"/>
  <c r="J5" i="182"/>
  <c r="N5" i="182"/>
  <c r="E6" i="182"/>
  <c r="M6" i="182"/>
  <c r="Q6" i="182"/>
  <c r="H8" i="182"/>
  <c r="I10" i="182"/>
  <c r="Q10" i="182"/>
  <c r="F12" i="182"/>
  <c r="J14" i="182"/>
  <c r="M15" i="182"/>
  <c r="C2" i="182"/>
  <c r="G2" i="182"/>
  <c r="K2" i="182"/>
  <c r="C3" i="182"/>
  <c r="G3" i="182"/>
  <c r="K3" i="182"/>
  <c r="D7" i="182"/>
  <c r="H7" i="182"/>
  <c r="L7" i="182"/>
  <c r="E9" i="182"/>
  <c r="I9" i="182"/>
  <c r="M9" i="182"/>
  <c r="Q9" i="182"/>
  <c r="F11" i="182"/>
  <c r="J11" i="182"/>
  <c r="N11" i="182"/>
  <c r="K12" i="182"/>
  <c r="Q12" i="182"/>
  <c r="D14" i="182"/>
  <c r="K14" i="182"/>
  <c r="H15" i="182"/>
  <c r="L16" i="182"/>
  <c r="J17" i="182"/>
  <c r="C19" i="182"/>
  <c r="K19" i="182"/>
  <c r="C20" i="182"/>
  <c r="F23" i="182"/>
  <c r="J24" i="182"/>
  <c r="C25" i="182"/>
  <c r="N25" i="182"/>
  <c r="G26" i="182"/>
  <c r="K27" i="182"/>
  <c r="P28" i="182"/>
  <c r="E50" i="182"/>
  <c r="Q4" i="182"/>
  <c r="F6" i="182"/>
  <c r="J6" i="182"/>
  <c r="N6" i="182"/>
  <c r="E8" i="182"/>
  <c r="I8" i="182"/>
  <c r="M8" i="182"/>
  <c r="Q8" i="182"/>
  <c r="F10" i="182"/>
  <c r="J10" i="182"/>
  <c r="N10" i="182"/>
  <c r="C12" i="182"/>
  <c r="G12" i="182"/>
  <c r="H13" i="182"/>
  <c r="E16" i="182"/>
  <c r="E18" i="182"/>
  <c r="M18" i="182"/>
  <c r="J21" i="182"/>
  <c r="C22" i="182"/>
  <c r="N22" i="182"/>
  <c r="G23" i="182"/>
  <c r="K24" i="182"/>
  <c r="O25" i="182"/>
  <c r="F35" i="182"/>
  <c r="F37" i="182"/>
  <c r="D39" i="182"/>
  <c r="H41" i="182"/>
  <c r="M47" i="182"/>
  <c r="E14" i="182"/>
  <c r="I14" i="182"/>
  <c r="M14" i="182"/>
  <c r="Q14" i="182"/>
  <c r="F16" i="182"/>
  <c r="J16" i="182"/>
  <c r="N16" i="182"/>
  <c r="C18" i="182"/>
  <c r="G18" i="182"/>
  <c r="K18" i="182"/>
  <c r="D21" i="182"/>
  <c r="H21" i="182"/>
  <c r="L21" i="182"/>
  <c r="D22" i="182"/>
  <c r="H22" i="182"/>
  <c r="L22" i="182"/>
  <c r="D23" i="182"/>
  <c r="H23" i="182"/>
  <c r="L23" i="182"/>
  <c r="P23" i="182"/>
  <c r="D24" i="182"/>
  <c r="H24" i="182"/>
  <c r="L24" i="182"/>
  <c r="P24" i="182"/>
  <c r="D25" i="182"/>
  <c r="H25" i="182"/>
  <c r="L25" i="182"/>
  <c r="P25" i="182"/>
  <c r="D26" i="182"/>
  <c r="H26" i="182"/>
  <c r="L26" i="182"/>
  <c r="P26" i="182"/>
  <c r="D27" i="182"/>
  <c r="H27" i="182"/>
  <c r="L27" i="182"/>
  <c r="P27" i="182"/>
  <c r="E29" i="182"/>
  <c r="I29" i="182"/>
  <c r="N29" i="182"/>
  <c r="F31" i="182"/>
  <c r="F33" i="182"/>
  <c r="C34" i="182"/>
  <c r="J34" i="182"/>
  <c r="P34" i="182"/>
  <c r="M35" i="182"/>
  <c r="C36" i="182"/>
  <c r="J36" i="182"/>
  <c r="P36" i="182"/>
  <c r="G37" i="182"/>
  <c r="O37" i="182"/>
  <c r="F38" i="182"/>
  <c r="N38" i="182"/>
  <c r="E39" i="182"/>
  <c r="M39" i="182"/>
  <c r="D40" i="182"/>
  <c r="M40" i="182"/>
  <c r="I41" i="182"/>
  <c r="E42" i="182"/>
  <c r="Q43" i="182"/>
  <c r="I46" i="182"/>
  <c r="Q47" i="182"/>
  <c r="I50" i="182"/>
  <c r="Q51" i="182"/>
  <c r="E13" i="182"/>
  <c r="I13" i="182"/>
  <c r="M13" i="182"/>
  <c r="Q13" i="182"/>
  <c r="F15" i="182"/>
  <c r="J15" i="182"/>
  <c r="N15" i="182"/>
  <c r="C17" i="182"/>
  <c r="G17" i="182"/>
  <c r="K17" i="182"/>
  <c r="D19" i="182"/>
  <c r="H19" i="182"/>
  <c r="L19" i="182"/>
  <c r="D20" i="182"/>
  <c r="H20" i="182"/>
  <c r="L20" i="182"/>
  <c r="E28" i="182"/>
  <c r="I28" i="182"/>
  <c r="M28" i="182"/>
  <c r="Q28" i="182"/>
  <c r="J30" i="182"/>
  <c r="J32" i="182"/>
  <c r="D34" i="182"/>
  <c r="Q34" i="182"/>
  <c r="G35" i="182"/>
  <c r="N35" i="182"/>
  <c r="D36" i="182"/>
  <c r="Q36" i="182"/>
  <c r="H37" i="182"/>
  <c r="P37" i="182"/>
  <c r="G38" i="182"/>
  <c r="O38" i="182"/>
  <c r="F39" i="182"/>
  <c r="N39" i="182"/>
  <c r="E40" i="182"/>
  <c r="P40" i="182"/>
  <c r="L41" i="182"/>
  <c r="H42" i="182"/>
  <c r="D43" i="182"/>
  <c r="E45" i="182"/>
  <c r="M46" i="182"/>
  <c r="E49" i="182"/>
  <c r="M50" i="182"/>
  <c r="K16" i="182"/>
  <c r="D18" i="182"/>
  <c r="H18" i="182"/>
  <c r="L18" i="182"/>
  <c r="E21" i="182"/>
  <c r="I21" i="182"/>
  <c r="M21" i="182"/>
  <c r="Q21" i="182"/>
  <c r="E22" i="182"/>
  <c r="I22" i="182"/>
  <c r="M22" i="182"/>
  <c r="Q22" i="182"/>
  <c r="E23" i="182"/>
  <c r="I23" i="182"/>
  <c r="M23" i="182"/>
  <c r="Q23" i="182"/>
  <c r="E24" i="182"/>
  <c r="I24" i="182"/>
  <c r="M24" i="182"/>
  <c r="Q24" i="182"/>
  <c r="E25" i="182"/>
  <c r="I25" i="182"/>
  <c r="M25" i="182"/>
  <c r="Q25" i="182"/>
  <c r="E26" i="182"/>
  <c r="I26" i="182"/>
  <c r="M26" i="182"/>
  <c r="Q26" i="182"/>
  <c r="E27" i="182"/>
  <c r="I27" i="182"/>
  <c r="M27" i="182"/>
  <c r="Q27" i="182"/>
  <c r="F29" i="182"/>
  <c r="J29" i="182"/>
  <c r="O29" i="182"/>
  <c r="N31" i="182"/>
  <c r="N33" i="182"/>
  <c r="E34" i="182"/>
  <c r="K34" i="182"/>
  <c r="H35" i="182"/>
  <c r="E36" i="182"/>
  <c r="K36" i="182"/>
  <c r="I37" i="182"/>
  <c r="Q37" i="182"/>
  <c r="H38" i="182"/>
  <c r="P38" i="182"/>
  <c r="G39" i="182"/>
  <c r="O39" i="182"/>
  <c r="F40" i="182"/>
  <c r="Q40" i="182"/>
  <c r="M41" i="182"/>
  <c r="I42" i="182"/>
  <c r="E43" i="182"/>
  <c r="I45" i="182"/>
  <c r="Q46" i="182"/>
  <c r="I49" i="182"/>
  <c r="Q50" i="182"/>
  <c r="F13" i="182"/>
  <c r="J13" i="182"/>
  <c r="N13" i="182"/>
  <c r="C15" i="182"/>
  <c r="G15" i="182"/>
  <c r="K15" i="182"/>
  <c r="D17" i="182"/>
  <c r="H17" i="182"/>
  <c r="L17" i="182"/>
  <c r="E19" i="182"/>
  <c r="I19" i="182"/>
  <c r="M19" i="182"/>
  <c r="Q19" i="182"/>
  <c r="E20" i="182"/>
  <c r="I20" i="182"/>
  <c r="M20" i="182"/>
  <c r="Q20" i="182"/>
  <c r="F28" i="182"/>
  <c r="J28" i="182"/>
  <c r="N28" i="182"/>
  <c r="P29" i="182"/>
  <c r="F30" i="182"/>
  <c r="F34" i="182"/>
  <c r="L34" i="182"/>
  <c r="I35" i="182"/>
  <c r="O35" i="182"/>
  <c r="F36" i="182"/>
  <c r="L36" i="182"/>
  <c r="J37" i="182"/>
  <c r="I38" i="182"/>
  <c r="Q38" i="182"/>
  <c r="H39" i="182"/>
  <c r="P39" i="182"/>
  <c r="G40" i="182"/>
  <c r="P41" i="182"/>
  <c r="L42" i="182"/>
  <c r="H43" i="182"/>
  <c r="E44" i="182"/>
  <c r="M45" i="182"/>
  <c r="E48" i="182"/>
  <c r="M49" i="182"/>
  <c r="C29" i="182"/>
  <c r="G29" i="182"/>
  <c r="K29" i="182"/>
  <c r="Q29" i="182"/>
  <c r="F32" i="182"/>
  <c r="M34" i="182"/>
  <c r="C35" i="182"/>
  <c r="J35" i="182"/>
  <c r="P35" i="182"/>
  <c r="M36" i="182"/>
  <c r="C37" i="182"/>
  <c r="K37" i="182"/>
  <c r="J38" i="182"/>
  <c r="I39" i="182"/>
  <c r="Q39" i="182"/>
  <c r="H40" i="182"/>
  <c r="Q41" i="182"/>
  <c r="M42" i="182"/>
  <c r="I43" i="182"/>
  <c r="I44" i="182"/>
  <c r="Q45" i="182"/>
  <c r="I48" i="182"/>
  <c r="Q49" i="182"/>
  <c r="F20" i="182"/>
  <c r="J20" i="182"/>
  <c r="N20" i="182"/>
  <c r="C28" i="182"/>
  <c r="G28" i="182"/>
  <c r="K28" i="182"/>
  <c r="O28" i="182"/>
  <c r="L29" i="182"/>
  <c r="G30" i="182"/>
  <c r="J31" i="182"/>
  <c r="J33" i="182"/>
  <c r="G34" i="182"/>
  <c r="N34" i="182"/>
  <c r="D35" i="182"/>
  <c r="Q35" i="182"/>
  <c r="G36" i="182"/>
  <c r="N36" i="182"/>
  <c r="D37" i="182"/>
  <c r="L37" i="182"/>
  <c r="C38" i="182"/>
  <c r="K38" i="182"/>
  <c r="J39" i="182"/>
  <c r="I40" i="182"/>
  <c r="D41" i="182"/>
  <c r="P42" i="182"/>
  <c r="L43" i="182"/>
  <c r="M44" i="182"/>
  <c r="E47" i="182"/>
  <c r="M48" i="182"/>
  <c r="E51" i="182"/>
  <c r="O27" i="182"/>
  <c r="D29" i="182"/>
  <c r="H29" i="182"/>
  <c r="M29" i="182"/>
  <c r="N30" i="182"/>
  <c r="N32" i="182"/>
  <c r="H34" i="182"/>
  <c r="E35" i="182"/>
  <c r="K35" i="182"/>
  <c r="H36" i="182"/>
  <c r="E37" i="182"/>
  <c r="M37" i="182"/>
  <c r="D38" i="182"/>
  <c r="L38" i="182"/>
  <c r="C39" i="182"/>
  <c r="K39" i="182"/>
  <c r="K40" i="182"/>
  <c r="E41" i="182"/>
  <c r="Q42" i="182"/>
  <c r="M43" i="182"/>
  <c r="Q44" i="182"/>
  <c r="I47" i="182"/>
  <c r="Q48" i="182"/>
  <c r="I51" i="182"/>
  <c r="E30" i="182"/>
  <c r="I30" i="182"/>
  <c r="M30" i="182"/>
  <c r="Q30" i="182"/>
  <c r="E31" i="182"/>
  <c r="I31" i="182"/>
  <c r="M31" i="182"/>
  <c r="Q31" i="182"/>
  <c r="E32" i="182"/>
  <c r="I32" i="182"/>
  <c r="M32" i="182"/>
  <c r="Q32" i="182"/>
  <c r="E33" i="182"/>
  <c r="I33" i="182"/>
  <c r="M33" i="182"/>
  <c r="Q33" i="182"/>
  <c r="J40" i="182"/>
  <c r="N40" i="182"/>
  <c r="F41" i="182"/>
  <c r="J41" i="182"/>
  <c r="N41" i="182"/>
  <c r="F42" i="182"/>
  <c r="J42" i="182"/>
  <c r="N42" i="182"/>
  <c r="F43" i="182"/>
  <c r="J43" i="182"/>
  <c r="N43" i="182"/>
  <c r="F44" i="182"/>
  <c r="J44" i="182"/>
  <c r="N44" i="182"/>
  <c r="F45" i="182"/>
  <c r="J45" i="182"/>
  <c r="N45" i="182"/>
  <c r="F46" i="182"/>
  <c r="J46" i="182"/>
  <c r="N46" i="182"/>
  <c r="F47" i="182"/>
  <c r="J47" i="182"/>
  <c r="N47" i="182"/>
  <c r="F48" i="182"/>
  <c r="J48" i="182"/>
  <c r="N48" i="182"/>
  <c r="F49" i="182"/>
  <c r="J49" i="182"/>
  <c r="N49" i="182"/>
  <c r="F50" i="182"/>
  <c r="J50" i="182"/>
  <c r="N50" i="182"/>
  <c r="F51" i="182"/>
  <c r="J51" i="182"/>
  <c r="N51" i="182"/>
  <c r="O40" i="182"/>
  <c r="C41" i="182"/>
  <c r="G41" i="182"/>
  <c r="K41" i="182"/>
  <c r="O41" i="182"/>
  <c r="C42" i="182"/>
  <c r="G42" i="182"/>
  <c r="K42" i="182"/>
  <c r="O42" i="182"/>
  <c r="C43" i="182"/>
  <c r="G43" i="182"/>
  <c r="K43" i="182"/>
  <c r="O43" i="182"/>
  <c r="C44" i="182"/>
  <c r="G44" i="182"/>
  <c r="K44" i="182"/>
  <c r="O44" i="182"/>
  <c r="C45" i="182"/>
  <c r="G45" i="182"/>
  <c r="K45" i="182"/>
  <c r="O45" i="182"/>
  <c r="C46" i="182"/>
  <c r="G46" i="182"/>
  <c r="K46" i="182"/>
  <c r="O46" i="182"/>
  <c r="C47" i="182"/>
  <c r="G47" i="182"/>
  <c r="K47" i="182"/>
  <c r="O47" i="182"/>
  <c r="C48" i="182"/>
  <c r="G48" i="182"/>
  <c r="K48" i="182"/>
  <c r="O48" i="182"/>
  <c r="C49" i="182"/>
  <c r="G49" i="182"/>
  <c r="K49" i="182"/>
  <c r="O49" i="182"/>
  <c r="C50" i="182"/>
  <c r="G50" i="182"/>
  <c r="K50" i="182"/>
  <c r="O50" i="182"/>
  <c r="C51" i="182"/>
  <c r="G51" i="182"/>
  <c r="K51" i="182"/>
  <c r="O51" i="182"/>
  <c r="K30" i="182"/>
  <c r="O30" i="182"/>
  <c r="C31" i="182"/>
  <c r="G31" i="182"/>
  <c r="K31" i="182"/>
  <c r="O31" i="182"/>
  <c r="C32" i="182"/>
  <c r="G32" i="182"/>
  <c r="K32" i="182"/>
  <c r="O32" i="182"/>
  <c r="C33" i="182"/>
  <c r="G33" i="182"/>
  <c r="K33" i="182"/>
  <c r="O33" i="182"/>
  <c r="D44" i="182"/>
  <c r="H44" i="182"/>
  <c r="L44" i="182"/>
  <c r="P44" i="182"/>
  <c r="D45" i="182"/>
  <c r="H45" i="182"/>
  <c r="L45" i="182"/>
  <c r="P45" i="182"/>
  <c r="D46" i="182"/>
  <c r="H46" i="182"/>
  <c r="L46" i="182"/>
  <c r="P46" i="182"/>
  <c r="D47" i="182"/>
  <c r="H47" i="182"/>
  <c r="L47" i="182"/>
  <c r="P47" i="182"/>
  <c r="D48" i="182"/>
  <c r="H48" i="182"/>
  <c r="L48" i="182"/>
  <c r="P48" i="182"/>
  <c r="D49" i="182"/>
  <c r="H49" i="182"/>
  <c r="L49" i="182"/>
  <c r="P49" i="182"/>
  <c r="D50" i="182"/>
  <c r="H50" i="182"/>
  <c r="L50" i="182"/>
  <c r="P50" i="182"/>
  <c r="D51" i="182"/>
  <c r="H51" i="182"/>
  <c r="L51" i="182"/>
  <c r="P51" i="182"/>
  <c r="D30" i="182"/>
  <c r="H30" i="182"/>
  <c r="L30" i="182"/>
  <c r="P30" i="182"/>
  <c r="D31" i="182"/>
  <c r="H31" i="182"/>
  <c r="L31" i="182"/>
  <c r="P31" i="182"/>
  <c r="D32" i="182"/>
  <c r="H32" i="182"/>
  <c r="L32" i="182"/>
  <c r="P32" i="182"/>
  <c r="D33" i="182"/>
  <c r="H33" i="182"/>
  <c r="L33" i="182"/>
  <c r="P33" i="182"/>
  <c r="U18" i="182"/>
  <c r="U15" i="182"/>
  <c r="U14" i="182"/>
  <c r="U11" i="182"/>
  <c r="U17" i="182"/>
  <c r="U10" i="182"/>
  <c r="U13" i="182"/>
  <c r="U6" i="182"/>
  <c r="U20" i="182"/>
  <c r="U7" i="182"/>
  <c r="U16" i="182"/>
  <c r="U8" i="182"/>
  <c r="U12" i="182"/>
  <c r="U5" i="182"/>
  <c r="U19" i="182"/>
  <c r="U9" i="182"/>
  <c r="AL12" i="182"/>
  <c r="AL19" i="182"/>
  <c r="AL144" i="182"/>
  <c r="AL71" i="182"/>
  <c r="AL18" i="182"/>
  <c r="AL208" i="182"/>
  <c r="AL656" i="182"/>
  <c r="AL659" i="182"/>
  <c r="AL205" i="182"/>
  <c r="AL525" i="182"/>
  <c r="AL663" i="182"/>
  <c r="AL657" i="182"/>
  <c r="AL1114" i="182"/>
  <c r="AL726" i="182"/>
  <c r="AL853" i="182"/>
  <c r="AL1113" i="182"/>
  <c r="AL788" i="182"/>
  <c r="AL919" i="182"/>
  <c r="AL721" i="182"/>
  <c r="AL728" i="182"/>
  <c r="AB522" i="182"/>
  <c r="P10" i="182" s="1" a="1"/>
  <c r="AB847" i="182"/>
  <c r="P15" i="182" s="1" a="1"/>
  <c r="AL137" i="182"/>
  <c r="AL267" i="182"/>
  <c r="AL136" i="182"/>
  <c r="AL143" i="182"/>
  <c r="AL9" i="182"/>
  <c r="AL73" i="182"/>
  <c r="AL146" i="182"/>
  <c r="AL270" i="182"/>
  <c r="AL341" i="182"/>
  <c r="AL590" i="182"/>
  <c r="AL660" i="182"/>
  <c r="AL335" i="182"/>
  <c r="AL528" i="182"/>
  <c r="AL655" i="182"/>
  <c r="AL785" i="182"/>
  <c r="AL858" i="182"/>
  <c r="AL988" i="182"/>
  <c r="AL1177" i="182"/>
  <c r="AL1045" i="182"/>
  <c r="AL922" i="182"/>
  <c r="AL72" i="182"/>
  <c r="AL7" i="182"/>
  <c r="AL200" i="182"/>
  <c r="AL336" i="182"/>
  <c r="AL10" i="182"/>
  <c r="AL273" i="182"/>
  <c r="AL664" i="182"/>
  <c r="AL395" i="182"/>
  <c r="AL592" i="182"/>
  <c r="AL658" i="182"/>
  <c r="AL594" i="182"/>
  <c r="AL460" i="182"/>
  <c r="AL981" i="182"/>
  <c r="AL1180" i="182"/>
  <c r="AL980" i="182"/>
  <c r="AL792" i="182"/>
  <c r="AL923" i="182"/>
  <c r="AL855" i="182"/>
  <c r="P21" i="182" a="1"/>
  <c r="AL5" i="182"/>
  <c r="AL16" i="182"/>
  <c r="AL75" i="182"/>
  <c r="AL206" i="182"/>
  <c r="AL74" i="182"/>
  <c r="AL13" i="182"/>
  <c r="AL135" i="182"/>
  <c r="AL201" i="182"/>
  <c r="AL330" i="182"/>
  <c r="AL593" i="182"/>
  <c r="AL662" i="182"/>
  <c r="AL265" i="182"/>
  <c r="AL339" i="182"/>
  <c r="AL532" i="182"/>
  <c r="AL917" i="182"/>
  <c r="AL1111" i="182"/>
  <c r="AL1179" i="182"/>
  <c r="AL789" i="182"/>
  <c r="AL857" i="182"/>
  <c r="AL1175" i="182"/>
  <c r="AL1112" i="182"/>
  <c r="AL787" i="182"/>
  <c r="AB197" i="182"/>
  <c r="P5" i="182" s="1" a="1"/>
  <c r="AL141" i="182"/>
  <c r="AL269" i="182"/>
  <c r="AL334" i="182"/>
  <c r="AL11" i="182"/>
  <c r="AL203" i="182"/>
  <c r="AL147" i="182"/>
  <c r="AL271" i="182"/>
  <c r="AL342" i="182"/>
  <c r="AL204" i="182"/>
  <c r="AL529" i="182"/>
  <c r="AL665" i="182"/>
  <c r="AL268" i="182"/>
  <c r="AL722" i="182"/>
  <c r="AL527" i="182"/>
  <c r="AL661" i="182"/>
  <c r="AL1176" i="182"/>
  <c r="AL983" i="182"/>
  <c r="AL1178" i="182"/>
  <c r="AL852" i="182"/>
  <c r="AL982" i="182"/>
  <c r="AL1181" i="182"/>
  <c r="AB717" i="182"/>
  <c r="P13" i="182" s="1" a="1"/>
  <c r="AL985" i="182"/>
  <c r="AL8" i="182"/>
  <c r="AL76" i="182"/>
  <c r="AL14" i="182"/>
  <c r="AL17" i="182"/>
  <c r="AL138" i="182"/>
  <c r="AL333" i="182"/>
  <c r="AL597" i="182"/>
  <c r="AL596" i="182"/>
  <c r="AL343" i="182"/>
  <c r="AL727" i="182"/>
  <c r="AL723" i="182"/>
  <c r="AL598" i="182"/>
  <c r="AL790" i="182"/>
  <c r="AL921" i="182"/>
  <c r="AL786" i="182"/>
  <c r="AL916" i="182"/>
  <c r="AL915" i="182"/>
  <c r="AB132" i="182"/>
  <c r="P4" i="182" s="1" a="1"/>
  <c r="AL20" i="182"/>
  <c r="AL15" i="182"/>
  <c r="AL140" i="182"/>
  <c r="AL266" i="182"/>
  <c r="AL139" i="182"/>
  <c r="AL6" i="182"/>
  <c r="AL207" i="182"/>
  <c r="AL526" i="182"/>
  <c r="AL725" i="182"/>
  <c r="AL272" i="182"/>
  <c r="AL595" i="182"/>
  <c r="AL331" i="182"/>
  <c r="AL724" i="182"/>
  <c r="AL1115" i="182"/>
  <c r="AL1183" i="182"/>
  <c r="AL850" i="182"/>
  <c r="AL1182" i="182"/>
  <c r="AL856" i="182"/>
  <c r="AL986" i="182"/>
  <c r="AL1116" i="182"/>
  <c r="AL791" i="182"/>
  <c r="AB67" i="182"/>
  <c r="P3" i="182" s="1" a="1"/>
  <c r="AB782" i="182"/>
  <c r="P14" i="182" s="1" a="1"/>
  <c r="AL145" i="182"/>
  <c r="AL332" i="182"/>
  <c r="AL338" i="182"/>
  <c r="AL202" i="182"/>
  <c r="AL340" i="182"/>
  <c r="AL70" i="182"/>
  <c r="AL142" i="182"/>
  <c r="AL337" i="182"/>
  <c r="AL530" i="182"/>
  <c r="AL533" i="182"/>
  <c r="AL591" i="182"/>
  <c r="AL531" i="182"/>
  <c r="AL720" i="182"/>
  <c r="AL851" i="182"/>
  <c r="AL854" i="182"/>
  <c r="AL984" i="182"/>
  <c r="AL920" i="182"/>
  <c r="AL987" i="182"/>
  <c r="AL1110" i="182"/>
  <c r="AL918" i="182"/>
  <c r="AB262" i="182"/>
  <c r="P6" i="182" s="1" a="1"/>
  <c r="AB912" i="182"/>
  <c r="P16" i="182" s="1" a="1"/>
  <c r="P22" i="182" a="1"/>
  <c r="P16" i="182" l="1"/>
  <c r="P6" i="182"/>
  <c r="P3" i="182"/>
  <c r="P4" i="182"/>
  <c r="P13" i="182"/>
  <c r="P5" i="182"/>
  <c r="P15" i="182"/>
  <c r="P10" i="182"/>
  <c r="P14" i="182"/>
  <c r="P22" i="182"/>
  <c r="AM918" i="182"/>
  <c r="AM1110" i="182"/>
  <c r="AM987" i="182"/>
  <c r="AM920" i="182"/>
  <c r="AM984" i="182"/>
  <c r="AM854" i="182"/>
  <c r="AM851" i="182"/>
  <c r="AM720" i="182"/>
  <c r="AM531" i="182"/>
  <c r="AM591" i="182"/>
  <c r="AM533" i="182"/>
  <c r="AM530" i="182"/>
  <c r="AM337" i="182"/>
  <c r="AM142" i="182"/>
  <c r="AM70" i="182"/>
  <c r="AM340" i="182"/>
  <c r="AM202" i="182"/>
  <c r="AM338" i="182"/>
  <c r="AM332" i="182"/>
  <c r="AM145" i="182"/>
  <c r="T420" i="182"/>
  <c r="AM791" i="182"/>
  <c r="AM1116" i="182"/>
  <c r="AM986" i="182"/>
  <c r="AM856" i="182"/>
  <c r="AM1182" i="182"/>
  <c r="AM850" i="182"/>
  <c r="AM1183" i="182"/>
  <c r="AM1115" i="182"/>
  <c r="AM724" i="182"/>
  <c r="AM331" i="182"/>
  <c r="AM595" i="182"/>
  <c r="AM272" i="182"/>
  <c r="AM725" i="182"/>
  <c r="AM526" i="182"/>
  <c r="AM207" i="182"/>
  <c r="AM6" i="182"/>
  <c r="AM139" i="182"/>
  <c r="AM266" i="182"/>
  <c r="AM140" i="182"/>
  <c r="AM15" i="182"/>
  <c r="AM20" i="182"/>
  <c r="AM915" i="182"/>
  <c r="AM916" i="182"/>
  <c r="AM786" i="182"/>
  <c r="AM921" i="182"/>
  <c r="AM790" i="182"/>
  <c r="AM598" i="182"/>
  <c r="AM723" i="182"/>
  <c r="AM727" i="182"/>
  <c r="AM343" i="182"/>
  <c r="AM596" i="182"/>
  <c r="AM597" i="182"/>
  <c r="AM333" i="182"/>
  <c r="AM138" i="182"/>
  <c r="AM17" i="182"/>
  <c r="AM14" i="182"/>
  <c r="AM76" i="182"/>
  <c r="AM8" i="182"/>
  <c r="AM985" i="182"/>
  <c r="AM1181" i="182"/>
  <c r="AM982" i="182"/>
  <c r="AM852" i="182"/>
  <c r="AM1178" i="182"/>
  <c r="AM983" i="182"/>
  <c r="AM1176" i="182"/>
  <c r="AM661" i="182"/>
  <c r="AM527" i="182"/>
  <c r="AM722" i="182"/>
  <c r="AM268" i="182"/>
  <c r="AM665" i="182"/>
  <c r="AM529" i="182"/>
  <c r="AM204" i="182"/>
  <c r="AM342" i="182"/>
  <c r="AM271" i="182"/>
  <c r="AM147" i="182"/>
  <c r="AM203" i="182"/>
  <c r="AM11" i="182"/>
  <c r="AM334" i="182"/>
  <c r="AM269" i="182"/>
  <c r="AM141" i="182"/>
  <c r="AM787" i="182"/>
  <c r="AM1112" i="182"/>
  <c r="AM1175" i="182"/>
  <c r="AM857" i="182"/>
  <c r="AM789" i="182"/>
  <c r="AM1179" i="182"/>
  <c r="AM1111" i="182"/>
  <c r="AM917" i="182"/>
  <c r="AM532" i="182"/>
  <c r="AM339" i="182"/>
  <c r="AM265" i="182"/>
  <c r="AM662" i="182"/>
  <c r="AM593" i="182"/>
  <c r="AM330" i="182"/>
  <c r="AM201" i="182"/>
  <c r="AM135" i="182"/>
  <c r="AM13" i="182"/>
  <c r="AM74" i="182"/>
  <c r="AM206" i="182"/>
  <c r="AM75" i="182"/>
  <c r="AM16" i="182"/>
  <c r="AM5" i="182"/>
  <c r="P21" i="182"/>
  <c r="AM855" i="182"/>
  <c r="AM923" i="182"/>
  <c r="AM792" i="182"/>
  <c r="AM980" i="182"/>
  <c r="AM1180" i="182"/>
  <c r="AM981" i="182"/>
  <c r="AM460" i="182"/>
  <c r="AM594" i="182"/>
  <c r="AM658" i="182"/>
  <c r="AM592" i="182"/>
  <c r="AM395" i="182"/>
  <c r="AM664" i="182"/>
  <c r="AM273" i="182"/>
  <c r="AM10" i="182"/>
  <c r="AM336" i="182"/>
  <c r="AM200" i="182"/>
  <c r="AM7" i="182"/>
  <c r="AM72" i="182"/>
  <c r="AM922" i="182"/>
  <c r="AM1045" i="182"/>
  <c r="AM1177" i="182"/>
  <c r="AM988" i="182"/>
  <c r="AM858" i="182"/>
  <c r="AM785" i="182"/>
  <c r="AM655" i="182"/>
  <c r="AM528" i="182"/>
  <c r="AM335" i="182"/>
  <c r="AM660" i="182"/>
  <c r="AM590" i="182"/>
  <c r="AM341" i="182"/>
  <c r="AM270" i="182"/>
  <c r="AM146" i="182"/>
  <c r="AM73" i="182"/>
  <c r="AM9" i="182"/>
  <c r="AM143" i="182"/>
  <c r="AM136" i="182"/>
  <c r="AM267" i="182"/>
  <c r="AM137" i="182"/>
  <c r="AM728" i="182"/>
  <c r="AM721" i="182"/>
  <c r="AM919" i="182"/>
  <c r="AM788" i="182"/>
  <c r="AM1113" i="182"/>
  <c r="AM853" i="182"/>
  <c r="AM726" i="182"/>
  <c r="AM1114" i="182"/>
  <c r="AM657" i="182"/>
  <c r="AM663" i="182"/>
  <c r="AM525" i="182"/>
  <c r="AM205" i="182"/>
  <c r="AM659" i="182"/>
  <c r="AM656" i="182"/>
  <c r="T1070" i="182"/>
  <c r="AM208" i="182"/>
  <c r="AM18" i="182"/>
  <c r="AM71" i="182"/>
  <c r="AM144" i="182"/>
  <c r="AM19" i="182"/>
  <c r="AM12" i="182"/>
  <c r="T485" i="182"/>
  <c r="U1108" i="182"/>
  <c r="U393" i="182"/>
  <c r="U328" i="182"/>
  <c r="U1043" i="182"/>
  <c r="U978" i="182"/>
  <c r="U653" i="182"/>
  <c r="U1173" i="182"/>
  <c r="U458" i="182"/>
  <c r="U588" i="182"/>
  <c r="T30" i="182"/>
  <c r="U3" i="182"/>
  <c r="AB977" i="182"/>
  <c r="P17" i="182" s="1" a="1"/>
  <c r="AB392" i="182"/>
  <c r="P8" i="182" s="1" a="1"/>
  <c r="AB652" i="182"/>
  <c r="P12" i="182" s="1" a="1"/>
  <c r="AB327" i="182"/>
  <c r="P7" i="182" s="1" a="1"/>
  <c r="AB1172" i="182"/>
  <c r="P20" i="182" s="1" a="1"/>
  <c r="AB1042" i="182"/>
  <c r="P18" i="182" s="1" a="1"/>
  <c r="AB457" i="182"/>
  <c r="P9" i="182" s="1" a="1"/>
  <c r="AB1107" i="182"/>
  <c r="P19" i="182" s="1" a="1"/>
  <c r="AB587" i="182"/>
  <c r="P11" i="182" s="1" a="1"/>
  <c r="AB2" i="182"/>
  <c r="P2" i="182" s="1" a="1"/>
  <c r="P11" i="182" l="1"/>
  <c r="P19" i="182"/>
  <c r="P18" i="182"/>
  <c r="P20" i="182"/>
  <c r="P7" i="182"/>
  <c r="P12" i="182"/>
  <c r="P17" i="182"/>
  <c r="P9" i="182"/>
  <c r="P8" i="182"/>
  <c r="P2" i="182"/>
  <c r="O2" i="167" l="1" a="1"/>
  <c r="N2" i="167" a="1"/>
  <c r="O3" i="167" a="1"/>
  <c r="N2" i="167" l="1"/>
  <c r="O2" i="167"/>
  <c r="O3" i="167"/>
  <c r="S64" i="181"/>
  <c r="S63" i="181"/>
  <c r="S62" i="181"/>
  <c r="S61" i="181"/>
  <c r="S60" i="181"/>
  <c r="S59" i="181"/>
  <c r="S58" i="181"/>
  <c r="S57" i="181"/>
  <c r="S56" i="181"/>
  <c r="S55" i="181"/>
  <c r="S54" i="181"/>
  <c r="S53" i="181"/>
  <c r="S52" i="181"/>
  <c r="S51" i="181"/>
  <c r="B51" i="181"/>
  <c r="S50" i="181"/>
  <c r="B50" i="181"/>
  <c r="S49" i="181"/>
  <c r="B49" i="181"/>
  <c r="S48" i="181"/>
  <c r="B48" i="181"/>
  <c r="S47" i="181"/>
  <c r="B47" i="181"/>
  <c r="S46" i="181"/>
  <c r="B46" i="181"/>
  <c r="S45" i="181"/>
  <c r="B45" i="181"/>
  <c r="S44" i="181"/>
  <c r="B44" i="181"/>
  <c r="S43" i="181"/>
  <c r="B43" i="181"/>
  <c r="S42" i="181"/>
  <c r="B42" i="181"/>
  <c r="S41" i="181"/>
  <c r="B41" i="181"/>
  <c r="S40" i="181"/>
  <c r="B40" i="181"/>
  <c r="S39" i="181"/>
  <c r="B39" i="181"/>
  <c r="S38" i="181"/>
  <c r="B38" i="181"/>
  <c r="S37" i="181"/>
  <c r="B37" i="181"/>
  <c r="S36" i="181"/>
  <c r="B36" i="181"/>
  <c r="S35" i="181"/>
  <c r="B35" i="181"/>
  <c r="T34" i="181"/>
  <c r="B34" i="181"/>
  <c r="B33" i="181"/>
  <c r="T32" i="181"/>
  <c r="B32" i="181"/>
  <c r="B31" i="181"/>
  <c r="B30" i="181"/>
  <c r="B29" i="181"/>
  <c r="B28" i="181"/>
  <c r="B27" i="181"/>
  <c r="B26" i="181"/>
  <c r="T25" i="181"/>
  <c r="B25" i="181"/>
  <c r="T24" i="181"/>
  <c r="B24" i="181"/>
  <c r="T23" i="181"/>
  <c r="B23" i="181"/>
  <c r="T22" i="181"/>
  <c r="B22" i="181"/>
  <c r="T21" i="181"/>
  <c r="B21" i="181"/>
  <c r="B20" i="181"/>
  <c r="T19" i="181"/>
  <c r="T31" i="181" s="1"/>
  <c r="B19" i="181"/>
  <c r="B18" i="181"/>
  <c r="B17" i="181"/>
  <c r="AG16" i="181"/>
  <c r="B16" i="181"/>
  <c r="AG15" i="181"/>
  <c r="B15" i="181"/>
  <c r="AG14" i="181"/>
  <c r="B14" i="181"/>
  <c r="AG13" i="181"/>
  <c r="B13" i="181"/>
  <c r="AG12" i="181"/>
  <c r="B12" i="181"/>
  <c r="AG11" i="181"/>
  <c r="B11" i="181"/>
  <c r="AG10" i="181"/>
  <c r="B10" i="181"/>
  <c r="AG9" i="181"/>
  <c r="B9" i="181"/>
  <c r="AG8" i="181"/>
  <c r="B8" i="181"/>
  <c r="AG7" i="181"/>
  <c r="B7" i="181"/>
  <c r="AG6" i="181"/>
  <c r="B6" i="181"/>
  <c r="B5" i="181"/>
  <c r="DO4" i="181"/>
  <c r="AR4" i="181"/>
  <c r="AQ4" i="181"/>
  <c r="AP4" i="181"/>
  <c r="AO4" i="181"/>
  <c r="AN4" i="181"/>
  <c r="B4" i="181"/>
  <c r="DR3" i="181"/>
  <c r="DQ3" i="181"/>
  <c r="DP3" i="181"/>
  <c r="DO3" i="181"/>
  <c r="DN3" i="181"/>
  <c r="B3" i="181"/>
  <c r="DT2" i="181"/>
  <c r="T26" i="181" s="1"/>
  <c r="DR2" i="181"/>
  <c r="DQ2" i="181"/>
  <c r="DP2" i="181"/>
  <c r="DO2" i="181"/>
  <c r="DN2" i="181"/>
  <c r="DM2" i="181"/>
  <c r="V2" i="181"/>
  <c r="B2" i="181"/>
  <c r="Y1" i="181"/>
  <c r="AG13" i="177"/>
  <c r="AG14" i="177"/>
  <c r="AG15" i="177"/>
  <c r="AG16" i="177"/>
  <c r="O18" i="181" a="1"/>
  <c r="O14" i="180" a="1"/>
  <c r="O34" i="181" a="1"/>
  <c r="O14" i="181" a="1"/>
  <c r="O22" i="181" a="1"/>
  <c r="O26" i="181" a="1"/>
  <c r="O32" i="181" a="1"/>
  <c r="O46" i="181" a="1"/>
  <c r="O28" i="181" a="1"/>
  <c r="O19" i="181" a="1"/>
  <c r="O12" i="181" a="1"/>
  <c r="O5" i="181" a="1"/>
  <c r="O8" i="181" a="1"/>
  <c r="O18" i="180" a="1"/>
  <c r="O44" i="181" a="1"/>
  <c r="O27" i="181" a="1"/>
  <c r="O16" i="180" a="1"/>
  <c r="O31" i="181" a="1"/>
  <c r="O45" i="181" a="1"/>
  <c r="O40" i="181" a="1"/>
  <c r="O25" i="181" a="1"/>
  <c r="O7" i="181" a="1"/>
  <c r="O17" i="181" a="1"/>
  <c r="O3" i="181" a="1"/>
  <c r="O2" i="181" a="1"/>
  <c r="O30" i="181" a="1"/>
  <c r="O41" i="181" a="1"/>
  <c r="O23" i="181" a="1"/>
  <c r="O15" i="181" a="1"/>
  <c r="O43" i="181" a="1"/>
  <c r="O50" i="181" a="1"/>
  <c r="O42" i="181" a="1"/>
  <c r="O37" i="181" a="1"/>
  <c r="O21" i="181" a="1"/>
  <c r="O24" i="181" a="1"/>
  <c r="S1" i="181" a="1"/>
  <c r="O6" i="181" a="1"/>
  <c r="O49" i="181" a="1"/>
  <c r="O38" i="181" a="1"/>
  <c r="O35" i="181" a="1"/>
  <c r="O9" i="181" a="1"/>
  <c r="O29" i="181" a="1"/>
  <c r="O15" i="180" a="1"/>
  <c r="O2" i="180" a="1"/>
  <c r="O36" i="181" a="1"/>
  <c r="O4" i="181" a="1"/>
  <c r="O13" i="180" a="1"/>
  <c r="O47" i="181" a="1"/>
  <c r="O20" i="181" a="1"/>
  <c r="O13" i="181" a="1"/>
  <c r="O51" i="181" a="1"/>
  <c r="O10" i="181" a="1"/>
  <c r="O48" i="181" a="1"/>
  <c r="O17" i="180" a="1"/>
  <c r="O33" i="181" a="1"/>
  <c r="O16" i="181" a="1"/>
  <c r="O11" i="181" a="1"/>
  <c r="O39" i="181" a="1"/>
  <c r="O6" i="176" a="1"/>
  <c r="O10" i="176" a="1"/>
  <c r="O14" i="176" a="1"/>
  <c r="O18" i="176" a="1"/>
  <c r="O22" i="176" a="1"/>
  <c r="O26" i="176" a="1"/>
  <c r="O30" i="176" a="1"/>
  <c r="O21" i="176" a="1"/>
  <c r="O25" i="176" a="1"/>
  <c r="O7" i="176" a="1"/>
  <c r="O11" i="176" a="1"/>
  <c r="O15" i="176" a="1"/>
  <c r="O19" i="176" a="1"/>
  <c r="O23" i="176" a="1"/>
  <c r="O27" i="176" a="1"/>
  <c r="O31" i="176" a="1"/>
  <c r="O29" i="176" a="1"/>
  <c r="O8" i="176" a="1"/>
  <c r="O12" i="176" a="1"/>
  <c r="O16" i="176" a="1"/>
  <c r="O20" i="176" a="1"/>
  <c r="O24" i="176" a="1"/>
  <c r="O28" i="176" a="1"/>
  <c r="O9" i="176" a="1"/>
  <c r="O13" i="176" a="1"/>
  <c r="O17" i="176" a="1"/>
  <c r="O5" i="176" a="1"/>
  <c r="O3" i="176" a="1"/>
  <c r="O4" i="176" a="1"/>
  <c r="AN12" i="181"/>
  <c r="AN16" i="177"/>
  <c r="AN7" i="181"/>
  <c r="AN6" i="181"/>
  <c r="AN10" i="181"/>
  <c r="AN13" i="177"/>
  <c r="AN5" i="181"/>
  <c r="AN15" i="177"/>
  <c r="AN13" i="181"/>
  <c r="AN14" i="181"/>
  <c r="AN11" i="181"/>
  <c r="AN15" i="181"/>
  <c r="AN16" i="181"/>
  <c r="AN9" i="181"/>
  <c r="AN14" i="177"/>
  <c r="AN8" i="181"/>
  <c r="I12" i="181" a="1"/>
  <c r="P49" i="181" a="1"/>
  <c r="E32" i="181" a="1"/>
  <c r="G41" i="181" a="1"/>
  <c r="M15" i="181" a="1"/>
  <c r="Q38" i="181" a="1"/>
  <c r="E22" i="181" a="1"/>
  <c r="M35" i="181" a="1"/>
  <c r="P38" i="181" a="1"/>
  <c r="Q18" i="181" a="1"/>
  <c r="H8" i="181" a="1"/>
  <c r="K10" i="181" a="1"/>
  <c r="L24" i="181" a="1"/>
  <c r="H37" i="181" a="1"/>
  <c r="F45" i="181" a="1"/>
  <c r="L47" i="181" a="1"/>
  <c r="K46" i="181" a="1"/>
  <c r="Q40" i="181" a="1"/>
  <c r="M38" i="181" a="1"/>
  <c r="M26" i="181" a="1"/>
  <c r="L23" i="181" a="1"/>
  <c r="J21" i="181" a="1"/>
  <c r="Z9" i="181"/>
  <c r="L18" i="181" a="1"/>
  <c r="AP8" i="181"/>
  <c r="P19" i="181" a="1"/>
  <c r="F13" i="181" a="1"/>
  <c r="F48" i="181" a="1"/>
  <c r="J25" i="181" a="1"/>
  <c r="G6" i="181" a="1"/>
  <c r="L33" i="181" a="1"/>
  <c r="G32" i="181" a="1"/>
  <c r="J46" i="181" a="1"/>
  <c r="H34" i="181" a="1"/>
  <c r="M20" i="181" a="1"/>
  <c r="N37" i="181" a="1"/>
  <c r="K16" i="181" a="1"/>
  <c r="K15" i="181" a="1"/>
  <c r="J24" i="181" a="1"/>
  <c r="E14" i="181" a="1"/>
  <c r="Q3" i="181" a="1"/>
  <c r="AO13" i="181"/>
  <c r="AP16" i="177"/>
  <c r="Q19" i="181" a="1"/>
  <c r="N9" i="181" a="1"/>
  <c r="N47" i="181" a="1"/>
  <c r="D49" i="181" a="1"/>
  <c r="C48" i="181" a="1"/>
  <c r="I47" i="181" a="1"/>
  <c r="Q35" i="181" a="1"/>
  <c r="E41" i="181" a="1"/>
  <c r="J30" i="181" a="1"/>
  <c r="AO15" i="181"/>
  <c r="N31" i="181" a="1"/>
  <c r="I11" i="181" a="1"/>
  <c r="AO10" i="181"/>
  <c r="M3" i="181" a="1"/>
  <c r="K21" i="181" a="1"/>
  <c r="K47" i="181" a="1"/>
  <c r="K18" i="181" a="1"/>
  <c r="G10" i="181" a="1"/>
  <c r="G43" i="181" a="1"/>
  <c r="P46" i="181" a="1"/>
  <c r="Q44" i="181" a="1"/>
  <c r="D35" i="181" a="1"/>
  <c r="M40" i="181" a="1"/>
  <c r="D30" i="181" a="1"/>
  <c r="N18" i="181" a="1"/>
  <c r="P10" i="181" a="1"/>
  <c r="M23" i="181" a="1"/>
  <c r="J5" i="181" a="1"/>
  <c r="N10" i="181" a="1"/>
  <c r="E18" i="181" a="1"/>
  <c r="L46" i="181" a="1"/>
  <c r="D14" i="181" a="1"/>
  <c r="N2" i="181" a="1"/>
  <c r="E37" i="181" a="1"/>
  <c r="M45" i="181" a="1"/>
  <c r="D7" i="181" a="1"/>
  <c r="G26" i="181" a="1"/>
  <c r="N24" i="181" a="1"/>
  <c r="K23" i="181" a="1"/>
  <c r="P15" i="181" a="1"/>
  <c r="I25" i="181" a="1"/>
  <c r="N22" i="181" a="1"/>
  <c r="AR5" i="181"/>
  <c r="C14" i="181" a="1"/>
  <c r="K3" i="181" a="1"/>
  <c r="E49" i="181" a="1"/>
  <c r="H10" i="181" a="1"/>
  <c r="E29" i="181" a="1"/>
  <c r="Z15" i="181"/>
  <c r="I35" i="181" a="1"/>
  <c r="K38" i="181" a="1"/>
  <c r="C51" i="181" a="1"/>
  <c r="K41" i="181" a="1"/>
  <c r="K22" i="181" a="1"/>
  <c r="F23" i="181" a="1"/>
  <c r="L2" i="181" a="1"/>
  <c r="P47" i="181" a="1"/>
  <c r="E30" i="181" a="1"/>
  <c r="D37" i="181" a="1"/>
  <c r="F43" i="181" a="1"/>
  <c r="Q34" i="181" a="1"/>
  <c r="I17" i="181" a="1"/>
  <c r="N21" i="181" a="1"/>
  <c r="Q21" i="181" a="1"/>
  <c r="M9" i="181" a="1"/>
  <c r="D2" i="181" a="1"/>
  <c r="AJ6" i="181"/>
  <c r="J19" i="181" a="1"/>
  <c r="F12" i="181" a="1"/>
  <c r="I34" i="181" a="1"/>
  <c r="L45" i="181" a="1"/>
  <c r="K44" i="181" a="1"/>
  <c r="E51" i="181" a="1"/>
  <c r="M34" i="181" a="1"/>
  <c r="M24" i="181" a="1"/>
  <c r="L21" i="181" a="1"/>
  <c r="I13" i="181" a="1"/>
  <c r="E34" i="181" a="1"/>
  <c r="M37" i="181" a="1"/>
  <c r="D5" i="181" a="1"/>
  <c r="J8" i="181" a="1"/>
  <c r="P9" i="181" a="1"/>
  <c r="N43" i="181" a="1"/>
  <c r="I18" i="181" a="1"/>
  <c r="Z10" i="181"/>
  <c r="L31" i="181" a="1"/>
  <c r="G30" i="181" a="1"/>
  <c r="M33" i="181" a="1"/>
  <c r="Q49" i="181" a="1"/>
  <c r="L17" i="181" a="1"/>
  <c r="J32" i="181" a="1"/>
  <c r="E50" i="181" a="1"/>
  <c r="G12" i="181" a="1"/>
  <c r="Q17" i="181" a="1"/>
  <c r="C10" i="181" a="1"/>
  <c r="J18" i="181" a="1"/>
  <c r="K6" i="181" a="1"/>
  <c r="P32" i="181" a="1"/>
  <c r="F36" i="181" a="1"/>
  <c r="AJ14" i="181"/>
  <c r="I38" i="181" a="1"/>
  <c r="D47" i="181" a="1"/>
  <c r="C46" i="181" a="1"/>
  <c r="L39" i="181" a="1"/>
  <c r="C29" i="181" a="1"/>
  <c r="I37" i="181" a="1"/>
  <c r="D27" i="181" a="1"/>
  <c r="M39" i="181" a="1"/>
  <c r="C20" i="181" a="1"/>
  <c r="K7" i="181" a="1"/>
  <c r="J2" i="181" a="1"/>
  <c r="AQ15" i="181"/>
  <c r="M12" i="181" a="1"/>
  <c r="J45" i="181" a="1"/>
  <c r="K34" i="181" a="1"/>
  <c r="L5" i="181" a="1"/>
  <c r="M32" i="181" a="1"/>
  <c r="P44" i="181" a="1"/>
  <c r="F39" i="181" a="1"/>
  <c r="N27" i="181" a="1"/>
  <c r="L36" i="181" a="1"/>
  <c r="P26" i="181" a="1"/>
  <c r="M14" i="181" a="1"/>
  <c r="I8" i="181" a="1"/>
  <c r="E42" i="181" a="1"/>
  <c r="Z13" i="181"/>
  <c r="L6" i="181" a="1"/>
  <c r="E12" i="181" a="1"/>
  <c r="L42" i="181" a="1"/>
  <c r="C4" i="181" a="1"/>
  <c r="E7" i="181" a="1"/>
  <c r="P39" i="181" a="1"/>
  <c r="E44" i="181" a="1"/>
  <c r="M17" i="181" a="1"/>
  <c r="N12" i="181" a="1"/>
  <c r="N26" i="181" a="1"/>
  <c r="E9" i="181" a="1"/>
  <c r="K17" i="181" a="1"/>
  <c r="N35" i="181" a="1"/>
  <c r="K25" i="181" a="1"/>
  <c r="H30" i="181" a="1"/>
  <c r="AJ13" i="181"/>
  <c r="I29" i="181" a="1"/>
  <c r="G18" i="181" a="1"/>
  <c r="D46" i="181" a="1"/>
  <c r="I50" i="181" a="1"/>
  <c r="G11" i="181" a="1"/>
  <c r="N44" i="181" a="1"/>
  <c r="L12" i="181" a="1"/>
  <c r="L11" i="181" a="1"/>
  <c r="C43" i="181" a="1"/>
  <c r="Q43" i="181" a="1"/>
  <c r="Z5" i="181"/>
  <c r="H26" i="181" a="1"/>
  <c r="I23" i="181" a="1"/>
  <c r="D13" i="181" a="1"/>
  <c r="J44" i="181" a="1"/>
  <c r="E19" i="181" a="1"/>
  <c r="J38" i="181" a="1"/>
  <c r="L20" i="181" a="1"/>
  <c r="G47" i="181" a="1"/>
  <c r="I43" i="181" a="1"/>
  <c r="F26" i="181" a="1"/>
  <c r="K51" i="181" a="1"/>
  <c r="H41" i="181" a="1"/>
  <c r="F42" i="181" a="1"/>
  <c r="P8" i="181" a="1"/>
  <c r="G33" i="181" a="1"/>
  <c r="Q39" i="181" a="1"/>
  <c r="P13" i="181" a="1"/>
  <c r="D36" i="181" a="1"/>
  <c r="D39" i="181" a="1"/>
  <c r="AQ8" i="181"/>
  <c r="F7" i="181" a="1"/>
  <c r="I5" i="181" a="1"/>
  <c r="J39" i="181" a="1"/>
  <c r="C18" i="181" a="1"/>
  <c r="I28" i="181" a="1"/>
  <c r="P45" i="181" a="1"/>
  <c r="J41" i="181" a="1"/>
  <c r="J31" i="181" a="1"/>
  <c r="L38" i="181" a="1"/>
  <c r="P27" i="181" a="1"/>
  <c r="H12" i="181" a="1"/>
  <c r="Z12" i="181"/>
  <c r="AO16" i="181"/>
  <c r="AJ5" i="181"/>
  <c r="P20" i="181" a="1"/>
  <c r="AQ15" i="177"/>
  <c r="F11" i="181" a="1"/>
  <c r="G13" i="181" a="1"/>
  <c r="G34" i="181" a="1"/>
  <c r="L43" i="181" a="1"/>
  <c r="K42" i="181" a="1"/>
  <c r="H40" i="181" a="1"/>
  <c r="Q20" i="181" a="1"/>
  <c r="E43" i="181" a="1"/>
  <c r="M16" i="181" a="1"/>
  <c r="K9" i="181" a="1"/>
  <c r="C21" i="181" a="1"/>
  <c r="K20" i="181" a="1"/>
  <c r="K14" i="181" a="1"/>
  <c r="Q4" i="181" a="1"/>
  <c r="J6" i="181" a="1"/>
  <c r="I44" i="181" a="1"/>
  <c r="K26" i="181" a="1"/>
  <c r="AR15" i="177"/>
  <c r="H51" i="181" a="1"/>
  <c r="G50" i="181" a="1"/>
  <c r="M31" i="181" a="1"/>
  <c r="G40" i="181" a="1"/>
  <c r="E15" i="181" a="1"/>
  <c r="H27" i="181" a="1"/>
  <c r="D20" i="181" a="1"/>
  <c r="Q8" i="181" a="1"/>
  <c r="F27" i="181" a="1"/>
  <c r="N6" i="181" a="1"/>
  <c r="J7" i="181" a="1"/>
  <c r="E28" i="181" a="1"/>
  <c r="L44" i="181" a="1"/>
  <c r="L40" i="181" a="1"/>
  <c r="AR11" i="181"/>
  <c r="G38" i="181" a="1"/>
  <c r="D45" i="181" a="1"/>
  <c r="C44" i="181" a="1"/>
  <c r="L35" i="181" a="1"/>
  <c r="Q41" i="181" a="1"/>
  <c r="F29" i="181" a="1"/>
  <c r="D25" i="181" a="1"/>
  <c r="F24" i="181" a="1"/>
  <c r="F15" i="181" a="1"/>
  <c r="H35" i="181" a="1"/>
  <c r="K13" i="181" a="1"/>
  <c r="F6" i="181" a="1"/>
  <c r="N8" i="181" a="1"/>
  <c r="M43" i="181" a="1"/>
  <c r="H14" i="181" a="1"/>
  <c r="C3" i="181" a="1"/>
  <c r="N42" i="181" a="1"/>
  <c r="P42" i="181" a="1"/>
  <c r="F35" i="181" a="1"/>
  <c r="F41" i="181" a="1"/>
  <c r="Q27" i="181" a="1"/>
  <c r="P24" i="181" a="1"/>
  <c r="J11" i="181" a="1"/>
  <c r="N23" i="181" a="1"/>
  <c r="F25" i="181" a="1"/>
  <c r="AQ6" i="181"/>
  <c r="J15" i="181" a="1"/>
  <c r="G8" i="181" a="1"/>
  <c r="K31" i="181" a="1"/>
  <c r="E46" i="181" a="1"/>
  <c r="AR7" i="181"/>
  <c r="D42" i="181" a="1"/>
  <c r="E27" i="181" a="1"/>
  <c r="J40" i="181" a="1"/>
  <c r="M5" i="181" a="1"/>
  <c r="F10" i="181" a="1"/>
  <c r="E4" i="181" a="1"/>
  <c r="K2" i="181" a="1"/>
  <c r="H22" i="181" a="1"/>
  <c r="Q2" i="181" a="1"/>
  <c r="C49" i="181" a="1"/>
  <c r="F9" i="181" a="1"/>
  <c r="G24" i="181" a="1"/>
  <c r="Q13" i="181" a="1"/>
  <c r="D48" i="181" a="1"/>
  <c r="D18" i="181" a="1"/>
  <c r="I19" i="181" a="1"/>
  <c r="D26" i="181" a="1"/>
  <c r="Z11" i="181"/>
  <c r="M29" i="181" a="1"/>
  <c r="C17" i="181" a="1"/>
  <c r="I10" i="181" a="1"/>
  <c r="C31" i="181" a="1"/>
  <c r="AO9" i="181"/>
  <c r="AJ14" i="177"/>
  <c r="E17" i="181" a="1"/>
  <c r="AQ13" i="177"/>
  <c r="AO16" i="177"/>
  <c r="N16" i="181" a="1"/>
  <c r="J4" i="181" a="1"/>
  <c r="N13" i="181" a="1"/>
  <c r="F34" i="181" a="1"/>
  <c r="C26" i="181" a="1"/>
  <c r="P6" i="181" a="1"/>
  <c r="E3" i="181" a="1"/>
  <c r="F32" i="181" a="1"/>
  <c r="K36" i="181" a="1"/>
  <c r="P3" i="181" a="1"/>
  <c r="L10" i="181" a="1"/>
  <c r="C50" i="181" a="1"/>
  <c r="Q50" i="181" a="1"/>
  <c r="N15" i="181" a="1"/>
  <c r="E6" i="181" a="1"/>
  <c r="E31" i="181" a="1"/>
  <c r="E38" i="181" a="1"/>
  <c r="N3" i="181" a="1"/>
  <c r="N29" i="181" a="1"/>
  <c r="AJ16" i="181"/>
  <c r="M2" i="181" a="1"/>
  <c r="Q37" i="181" a="1"/>
  <c r="P43" i="181" a="1"/>
  <c r="F37" i="181" a="1"/>
  <c r="F44" i="181" a="1"/>
  <c r="L34" i="181" a="1"/>
  <c r="P25" i="181" a="1"/>
  <c r="J27" i="181" a="1"/>
  <c r="AJ8" i="181"/>
  <c r="G21" i="181" a="1"/>
  <c r="C16" i="181" a="1"/>
  <c r="H5" i="181" a="1"/>
  <c r="AP14" i="177"/>
  <c r="G14" i="181" a="1"/>
  <c r="H15" i="181" a="1"/>
  <c r="Z16" i="181"/>
  <c r="L41" i="181" a="1"/>
  <c r="J49" i="181" a="1"/>
  <c r="E35" i="181" a="1"/>
  <c r="P17" i="181" a="1"/>
  <c r="I46" i="181" a="1"/>
  <c r="P34" i="181" a="1"/>
  <c r="Z6" i="181"/>
  <c r="Q14" i="181" a="1"/>
  <c r="L16" i="181" a="1"/>
  <c r="AO8" i="181"/>
  <c r="G5" i="181" a="1"/>
  <c r="P5" i="181" a="1"/>
  <c r="M36" i="181" a="1"/>
  <c r="C23" i="181" a="1"/>
  <c r="H44" i="181" a="1"/>
  <c r="H49" i="181" a="1"/>
  <c r="G48" i="181" a="1"/>
  <c r="Q48" i="181" a="1"/>
  <c r="G36" i="181" a="1"/>
  <c r="J29" i="181" a="1"/>
  <c r="H25" i="181" a="1"/>
  <c r="L15" i="181" a="1"/>
  <c r="N25" i="181" a="1"/>
  <c r="E36" i="181" a="1"/>
  <c r="F16" i="181" a="1"/>
  <c r="I6" i="181" a="1"/>
  <c r="AJ12" i="181"/>
  <c r="K49" i="181" a="1"/>
  <c r="L26" i="181" a="1"/>
  <c r="D3" i="181" a="1"/>
  <c r="P35" i="181" a="1"/>
  <c r="D43" i="181" a="1"/>
  <c r="J51" i="181" a="1"/>
  <c r="E47" i="181" a="1"/>
  <c r="J37" i="181" a="1"/>
  <c r="E26" i="181" a="1"/>
  <c r="D23" i="181" a="1"/>
  <c r="D19" i="181" a="1"/>
  <c r="C12" i="181" a="1"/>
  <c r="C24" i="181" a="1"/>
  <c r="H9" i="181" a="1"/>
  <c r="I4" i="181" a="1"/>
  <c r="K5" i="181" a="1"/>
  <c r="N38" i="181" a="1"/>
  <c r="C19" i="181" a="1"/>
  <c r="L32" i="181" a="1"/>
  <c r="E48" i="181" a="1"/>
  <c r="F51" i="181" a="1"/>
  <c r="M44" i="181" a="1"/>
  <c r="C37" i="181" a="1"/>
  <c r="Q25" i="181" a="1"/>
  <c r="P22" i="181" a="1"/>
  <c r="P7" i="181" a="1"/>
  <c r="M18" i="181" a="1"/>
  <c r="F19" i="181" a="1"/>
  <c r="Q12" i="181" a="1"/>
  <c r="Q5" i="181" a="1"/>
  <c r="F5" i="181" a="1"/>
  <c r="K45" i="181" a="1"/>
  <c r="C7" i="181" a="1"/>
  <c r="AP15" i="177"/>
  <c r="N17" i="181" a="1"/>
  <c r="G39" i="181" a="1"/>
  <c r="M21" i="181" a="1"/>
  <c r="M10" i="181" a="1"/>
  <c r="AP13" i="177"/>
  <c r="I7" i="181" a="1"/>
  <c r="H32" i="181" a="1"/>
  <c r="E23" i="181" a="1"/>
  <c r="L9" i="181" a="1"/>
  <c r="C42" i="181" a="1"/>
  <c r="C6" i="181" a="1"/>
  <c r="D50" i="181" a="1"/>
  <c r="AB3" i="181" a="1"/>
  <c r="AJ10" i="181"/>
  <c r="M47" i="181" a="1"/>
  <c r="H2" i="181" a="1"/>
  <c r="J33" i="181" a="1"/>
  <c r="H7" i="181" a="1"/>
  <c r="Q7" i="181" a="1"/>
  <c r="Q28" i="181" a="1"/>
  <c r="M51" i="181" a="1"/>
  <c r="J36" i="181" a="1"/>
  <c r="C33" i="181" a="1"/>
  <c r="J35" i="181" a="1"/>
  <c r="AO12" i="181"/>
  <c r="H18" i="181" a="1"/>
  <c r="D44" i="181" a="1"/>
  <c r="F18" i="181" a="1"/>
  <c r="H28" i="181" a="1"/>
  <c r="K48" i="181" a="1"/>
  <c r="AR6" i="181"/>
  <c r="F49" i="181" a="1"/>
  <c r="J3" i="181" a="1"/>
  <c r="D51" i="181" a="1"/>
  <c r="G37" i="181" a="1"/>
  <c r="D8" i="181" a="1"/>
  <c r="G49" i="181" a="1"/>
  <c r="I49" i="181" a="1"/>
  <c r="C34" i="181" a="1"/>
  <c r="L50" i="181" a="1"/>
  <c r="M30" i="181" a="1"/>
  <c r="N5" i="181" a="1"/>
  <c r="J22" i="181" a="1"/>
  <c r="H11" i="181" a="1"/>
  <c r="I39" i="181" a="1"/>
  <c r="J17" i="181" a="1"/>
  <c r="H24" i="181" a="1"/>
  <c r="P41" i="181" a="1"/>
  <c r="H29" i="181" a="1"/>
  <c r="C39" i="181" a="1"/>
  <c r="Q26" i="181" a="1"/>
  <c r="P23" i="181" a="1"/>
  <c r="J16" i="181" a="1"/>
  <c r="F4" i="181" a="1"/>
  <c r="Z7" i="181"/>
  <c r="AR9" i="181"/>
  <c r="AJ7" i="181"/>
  <c r="AR14" i="177"/>
  <c r="H13" i="181" a="1"/>
  <c r="AO13" i="177"/>
  <c r="P33" i="181" a="1"/>
  <c r="K32" i="181" a="1"/>
  <c r="N46" i="181" a="1"/>
  <c r="C28" i="181" a="1"/>
  <c r="I15" i="181" a="1"/>
  <c r="D38" i="181" a="1"/>
  <c r="E21" i="181" a="1"/>
  <c r="C38" i="181" a="1"/>
  <c r="Q11" i="181" a="1"/>
  <c r="H16" i="181" a="1"/>
  <c r="AR14" i="181"/>
  <c r="D6" i="181" a="1"/>
  <c r="AJ13" i="177"/>
  <c r="Q46" i="181" a="1"/>
  <c r="D29" i="181" a="1"/>
  <c r="G45" i="181" a="1"/>
  <c r="H47" i="181" a="1"/>
  <c r="G46" i="181" a="1"/>
  <c r="I40" i="181" a="1"/>
  <c r="G29" i="181" a="1"/>
  <c r="I26" i="181" a="1"/>
  <c r="H23" i="181" a="1"/>
  <c r="E13" i="181" a="1"/>
  <c r="H20" i="181" a="1"/>
  <c r="F20" i="181" a="1"/>
  <c r="K8" i="181" a="1"/>
  <c r="K11" i="181" a="1"/>
  <c r="I9" i="181" a="1"/>
  <c r="N50" i="181" a="1"/>
  <c r="J14" i="181" a="1"/>
  <c r="P28" i="181" a="1"/>
  <c r="I45" i="181" a="1"/>
  <c r="D41" i="181" a="1"/>
  <c r="N48" i="181" a="1"/>
  <c r="E39" i="181" a="1"/>
  <c r="F30" i="181" a="1"/>
  <c r="E24" i="181" a="1"/>
  <c r="D21" i="181" a="1"/>
  <c r="Z14" i="181"/>
  <c r="M8" i="181" a="1"/>
  <c r="F17" i="181" a="1"/>
  <c r="E8" i="181" a="1"/>
  <c r="D11" i="181" a="1"/>
  <c r="F3" i="181" a="1"/>
  <c r="K29" i="181" a="1"/>
  <c r="G17" i="181" a="1"/>
  <c r="H50" i="181" a="1"/>
  <c r="D33" i="181" a="1"/>
  <c r="J48" i="181" a="1"/>
  <c r="H38" i="181" a="1"/>
  <c r="P29" i="181" a="1"/>
  <c r="Q23" i="181" a="1"/>
  <c r="N14" i="181" a="1"/>
  <c r="G4" i="181" a="1"/>
  <c r="L13" i="181" a="1"/>
  <c r="C15" i="181" a="1"/>
  <c r="Q9" i="181" a="1"/>
  <c r="F2" i="181" a="1"/>
  <c r="Q32" i="181" a="1"/>
  <c r="H48" i="181" a="1"/>
  <c r="D24" i="181" a="1"/>
  <c r="J9" i="181" a="1"/>
  <c r="P11" i="181" a="1"/>
  <c r="M28" i="181" a="1"/>
  <c r="N7" i="181" a="1"/>
  <c r="L37" i="181" a="1"/>
  <c r="P12" i="181" a="1"/>
  <c r="Q15" i="181" a="1"/>
  <c r="M42" i="181" a="1"/>
  <c r="I27" i="181" a="1"/>
  <c r="I22" i="181" a="1"/>
  <c r="E5" i="181" a="1"/>
  <c r="L49" i="181" a="1"/>
  <c r="L25" i="181" a="1"/>
  <c r="C8" i="181" a="1"/>
  <c r="N28" i="181" a="1"/>
  <c r="D28" i="181" a="1"/>
  <c r="N34" i="181" a="1"/>
  <c r="I31" i="181" a="1"/>
  <c r="J20" i="181" a="1"/>
  <c r="K33" i="181" a="1"/>
  <c r="Q36" i="181" a="1"/>
  <c r="AO5" i="181"/>
  <c r="K24" i="181" a="1"/>
  <c r="C2" i="181" a="1"/>
  <c r="N49" i="181" a="1"/>
  <c r="P40" i="181" a="1"/>
  <c r="C35" i="181" a="1"/>
  <c r="Q24" i="181" a="1"/>
  <c r="P21" i="181" a="1"/>
  <c r="M13" i="181" a="1"/>
  <c r="J26" i="181" a="1"/>
  <c r="D15" i="181" a="1"/>
  <c r="C5" i="181" a="1"/>
  <c r="AJ15" i="181"/>
  <c r="K43" i="181" a="1"/>
  <c r="C40" i="181" a="1"/>
  <c r="L30" i="181" a="1"/>
  <c r="P31" i="181" a="1"/>
  <c r="K30" i="181" a="1"/>
  <c r="Q33" i="181" a="1"/>
  <c r="N36" i="181" a="1"/>
  <c r="I42" i="181" a="1"/>
  <c r="D34" i="181" a="1"/>
  <c r="P16" i="181" a="1"/>
  <c r="I21" i="181" a="1"/>
  <c r="AO7" i="181"/>
  <c r="D4" i="181" a="1"/>
  <c r="E2" i="181" a="1"/>
  <c r="G2" i="181" a="1"/>
  <c r="AO15" i="177"/>
  <c r="M27" i="181" a="1"/>
  <c r="P18" i="181" a="1"/>
  <c r="Q42" i="181" a="1"/>
  <c r="H45" i="181" a="1"/>
  <c r="G44" i="181" a="1"/>
  <c r="I36" i="181" a="1"/>
  <c r="J42" i="181" a="1"/>
  <c r="I24" i="181" a="1"/>
  <c r="H21" i="181" a="1"/>
  <c r="G9" i="181" a="1"/>
  <c r="L14" i="181" a="1"/>
  <c r="G16" i="181" a="1"/>
  <c r="M4" i="181" a="1"/>
  <c r="AO6" i="181"/>
  <c r="AR13" i="177"/>
  <c r="Q30" i="181" a="1"/>
  <c r="J23" i="181" a="1"/>
  <c r="AJ11" i="181"/>
  <c r="H33" i="181" a="1"/>
  <c r="C32" i="181" a="1"/>
  <c r="F46" i="181" a="1"/>
  <c r="N32" i="181" a="1"/>
  <c r="I20" i="181" a="1"/>
  <c r="N41" i="181" a="1"/>
  <c r="E16" i="181" a="1"/>
  <c r="N11" i="181" a="1"/>
  <c r="G25" i="181" a="1"/>
  <c r="N33" i="181" a="1"/>
  <c r="H4" i="181" a="1"/>
  <c r="Q6" i="181" a="1"/>
  <c r="AR16" i="177"/>
  <c r="F40" i="181" a="1"/>
  <c r="M22" i="181" a="1"/>
  <c r="H46" i="181" a="1"/>
  <c r="D31" i="181" a="1"/>
  <c r="N45" i="181" a="1"/>
  <c r="N30" i="181" a="1"/>
  <c r="E20" i="181" a="1"/>
  <c r="C41" i="181" a="1"/>
  <c r="C27" i="181" a="1"/>
  <c r="L28" i="181" a="1"/>
  <c r="E11" i="181" a="1"/>
  <c r="E10" i="181" a="1"/>
  <c r="I3" i="181" a="1"/>
  <c r="C36" i="181" a="1"/>
  <c r="AJ15" i="177"/>
  <c r="K37" i="181" a="1"/>
  <c r="J12" i="181" a="1"/>
  <c r="G51" i="181" a="1"/>
  <c r="C45" i="181" a="1"/>
  <c r="C25" i="181" a="1"/>
  <c r="L8" i="181" a="1"/>
  <c r="AP7" i="181"/>
  <c r="P4" i="181" a="1"/>
  <c r="G3" i="181" a="1"/>
  <c r="I30" i="181" a="1"/>
  <c r="P36" i="181" a="1"/>
  <c r="F22" i="181" a="1"/>
  <c r="E25" i="181" a="1"/>
  <c r="C22" i="181" a="1"/>
  <c r="K28" i="181" a="1"/>
  <c r="AO11" i="181"/>
  <c r="D32" i="181" a="1"/>
  <c r="F47" i="181" a="1"/>
  <c r="K35" i="181" a="1"/>
  <c r="F28" i="181" a="1"/>
  <c r="E45" i="181" a="1"/>
  <c r="Q16" i="181" a="1"/>
  <c r="H39" i="181" a="1"/>
  <c r="G19" i="181" a="1"/>
  <c r="Q10" i="181" a="1"/>
  <c r="I2" i="181" a="1"/>
  <c r="D9" i="181" a="1"/>
  <c r="N40" i="181" a="1"/>
  <c r="G22" i="181" a="1"/>
  <c r="G31" i="181" a="1"/>
  <c r="L51" i="181" a="1"/>
  <c r="K50" i="181" a="1"/>
  <c r="Q31" i="181" a="1"/>
  <c r="Q29" i="181" a="1"/>
  <c r="F38" i="181" a="1"/>
  <c r="L27" i="181" a="1"/>
  <c r="D12" i="181" a="1"/>
  <c r="D16" i="181" a="1"/>
  <c r="E40" i="181" a="1"/>
  <c r="J10" i="181" a="1"/>
  <c r="L19" i="181" a="1"/>
  <c r="I14" i="181" a="1"/>
  <c r="L48" i="181" a="1"/>
  <c r="D40" i="181" a="1"/>
  <c r="Z8" i="181"/>
  <c r="J43" i="181" a="1"/>
  <c r="H43" i="181" a="1"/>
  <c r="N51" i="181" a="1"/>
  <c r="M48" i="181" a="1"/>
  <c r="P37" i="181" a="1"/>
  <c r="G42" i="181" a="1"/>
  <c r="I16" i="181" a="1"/>
  <c r="J34" i="181" a="1"/>
  <c r="M11" i="181" a="1"/>
  <c r="P14" i="181" a="1"/>
  <c r="J13" i="181" a="1"/>
  <c r="L4" i="181" a="1"/>
  <c r="AO14" i="177"/>
  <c r="L29" i="181" a="1"/>
  <c r="L7" i="181" a="1"/>
  <c r="AQ16" i="177"/>
  <c r="H31" i="181" a="1"/>
  <c r="C30" i="181" a="1"/>
  <c r="I33" i="181" a="1"/>
  <c r="I48" i="181" a="1"/>
  <c r="H17" i="181" a="1"/>
  <c r="M41" i="181" a="1"/>
  <c r="K27" i="181" a="1"/>
  <c r="C9" i="181" a="1"/>
  <c r="H19" i="181" a="1"/>
  <c r="K19" i="181" a="1"/>
  <c r="AR12" i="181"/>
  <c r="H3" i="181" a="1"/>
  <c r="P30" i="181" a="1"/>
  <c r="M50" i="181" a="1"/>
  <c r="AJ9" i="181"/>
  <c r="H42" i="181" a="1"/>
  <c r="P50" i="181" a="1"/>
  <c r="E33" i="181" a="1"/>
  <c r="Q45" i="181" a="1"/>
  <c r="D17" i="181" a="1"/>
  <c r="K40" i="181" a="1"/>
  <c r="G15" i="181" a="1"/>
  <c r="N19" i="181" a="1"/>
  <c r="G7" i="181" a="1"/>
  <c r="C13" i="181" a="1"/>
  <c r="L3" i="181" a="1"/>
  <c r="C11" i="181" a="1"/>
  <c r="AQ14" i="177"/>
  <c r="M49" i="181" a="1"/>
  <c r="M6" i="181" a="1"/>
  <c r="J50" i="181" a="1"/>
  <c r="I32" i="181" a="1"/>
  <c r="F33" i="181" a="1"/>
  <c r="F8" i="181" a="1"/>
  <c r="H6" i="181" a="1"/>
  <c r="F31" i="181" a="1"/>
  <c r="F50" i="181" a="1"/>
  <c r="H36" i="181" a="1"/>
  <c r="G20" i="181" a="1"/>
  <c r="Q51" i="181" a="1"/>
  <c r="G35" i="181" a="1"/>
  <c r="Q22" i="181" a="1"/>
  <c r="J28" i="181" a="1"/>
  <c r="C47" i="181" a="1"/>
  <c r="M19" i="181" a="1"/>
  <c r="N4" i="181" a="1"/>
  <c r="J47" i="181" a="1"/>
  <c r="D10" i="181" a="1"/>
  <c r="F14" i="181" a="1"/>
  <c r="N39" i="181" a="1"/>
  <c r="G27" i="181" a="1"/>
  <c r="P51" i="181" a="1"/>
  <c r="G28" i="181" a="1"/>
  <c r="Q47" i="181" a="1"/>
  <c r="M7" i="181" a="1"/>
  <c r="M25" i="181" a="1"/>
  <c r="I51" i="181" a="1"/>
  <c r="K12" i="181" a="1"/>
  <c r="L22" i="181" a="1"/>
  <c r="K39" i="181" a="1"/>
  <c r="N20" i="181" a="1"/>
  <c r="AJ16" i="177"/>
  <c r="K4" i="181" a="1"/>
  <c r="P48" i="181" a="1"/>
  <c r="AO14" i="181"/>
  <c r="I41" i="181" a="1"/>
  <c r="F21" i="181" a="1"/>
  <c r="D22" i="181" a="1"/>
  <c r="M46" i="181" a="1"/>
  <c r="G23" i="181" a="1"/>
  <c r="O5" i="176" l="1"/>
  <c r="O17" i="176"/>
  <c r="O13" i="176"/>
  <c r="O9" i="176"/>
  <c r="O28" i="176"/>
  <c r="O24" i="176"/>
  <c r="O20" i="176"/>
  <c r="O16" i="176"/>
  <c r="O12" i="176"/>
  <c r="O8" i="176"/>
  <c r="O29" i="176"/>
  <c r="O31" i="176"/>
  <c r="O27" i="176"/>
  <c r="O23" i="176"/>
  <c r="O19" i="176"/>
  <c r="O15" i="176"/>
  <c r="O11" i="176"/>
  <c r="O7" i="176"/>
  <c r="O25" i="176"/>
  <c r="O21" i="176"/>
  <c r="O30" i="176"/>
  <c r="O26" i="176"/>
  <c r="O22" i="176"/>
  <c r="O18" i="176"/>
  <c r="O14" i="176"/>
  <c r="O10" i="176"/>
  <c r="O6" i="176"/>
  <c r="O4" i="176"/>
  <c r="O3" i="176"/>
  <c r="F2" i="181"/>
  <c r="F3" i="181"/>
  <c r="P5" i="181"/>
  <c r="C2" i="181"/>
  <c r="K2" i="181"/>
  <c r="C3" i="181"/>
  <c r="F5" i="181"/>
  <c r="K5" i="181"/>
  <c r="J6" i="181"/>
  <c r="AK6" i="181"/>
  <c r="I7" i="181"/>
  <c r="N7" i="181"/>
  <c r="G8" i="181"/>
  <c r="N8" i="181"/>
  <c r="I9" i="181"/>
  <c r="P9" i="181"/>
  <c r="K10" i="181"/>
  <c r="H11" i="181"/>
  <c r="O11" i="181"/>
  <c r="AK11" i="181"/>
  <c r="E12" i="181"/>
  <c r="M12" i="181"/>
  <c r="AK12" i="181"/>
  <c r="F13" i="181"/>
  <c r="N13" i="181"/>
  <c r="F14" i="181"/>
  <c r="H15" i="181"/>
  <c r="E18" i="181"/>
  <c r="K21" i="181"/>
  <c r="E28" i="181"/>
  <c r="E4" i="181"/>
  <c r="P4" i="181"/>
  <c r="L5" i="181"/>
  <c r="E6" i="181"/>
  <c r="K6" i="181"/>
  <c r="P6" i="181"/>
  <c r="D9" i="181"/>
  <c r="F10" i="181"/>
  <c r="M10" i="181"/>
  <c r="AH10" i="181"/>
  <c r="C11" i="181"/>
  <c r="I14" i="181"/>
  <c r="AK15" i="181"/>
  <c r="F18" i="181"/>
  <c r="G24" i="181"/>
  <c r="P28" i="181"/>
  <c r="C36" i="181"/>
  <c r="O6" i="181"/>
  <c r="G2" i="181"/>
  <c r="O2" i="181"/>
  <c r="M5" i="181"/>
  <c r="E7" i="181"/>
  <c r="Q9" i="181"/>
  <c r="D6" i="181"/>
  <c r="G3" i="181"/>
  <c r="K3" i="181"/>
  <c r="O3" i="181"/>
  <c r="Q5" i="181"/>
  <c r="H3" i="181"/>
  <c r="P3" i="181"/>
  <c r="G5" i="181"/>
  <c r="AK7" i="181"/>
  <c r="O8" i="181"/>
  <c r="N12" i="181"/>
  <c r="G13" i="181"/>
  <c r="J15" i="181"/>
  <c r="L4" i="181"/>
  <c r="Q4" i="181"/>
  <c r="H5" i="181"/>
  <c r="AI5" i="181"/>
  <c r="AH5" i="181"/>
  <c r="G6" i="181"/>
  <c r="L6" i="181"/>
  <c r="Q6" i="181"/>
  <c r="J8" i="181"/>
  <c r="E9" i="181"/>
  <c r="L9" i="181"/>
  <c r="G10" i="181"/>
  <c r="N10" i="181"/>
  <c r="D11" i="181"/>
  <c r="K11" i="181"/>
  <c r="P19" i="181"/>
  <c r="P20" i="181"/>
  <c r="N26" i="181"/>
  <c r="N2" i="181"/>
  <c r="N3" i="181"/>
  <c r="I4" i="181"/>
  <c r="I6" i="181"/>
  <c r="D2" i="181"/>
  <c r="H2" i="181"/>
  <c r="L2" i="181"/>
  <c r="D3" i="181"/>
  <c r="L3" i="181"/>
  <c r="F6" i="181"/>
  <c r="J7" i="181"/>
  <c r="C8" i="181"/>
  <c r="H8" i="181"/>
  <c r="P11" i="181"/>
  <c r="F12" i="181"/>
  <c r="O13" i="181"/>
  <c r="J18" i="181"/>
  <c r="L19" i="181"/>
  <c r="L20" i="181"/>
  <c r="N24" i="181"/>
  <c r="G26" i="181"/>
  <c r="S1" i="181"/>
  <c r="E2" i="181"/>
  <c r="I2" i="181"/>
  <c r="M2" i="181"/>
  <c r="Q2" i="181"/>
  <c r="E3" i="181"/>
  <c r="I3" i="181"/>
  <c r="M3" i="181"/>
  <c r="Q3" i="181"/>
  <c r="C5" i="181"/>
  <c r="I5" i="181"/>
  <c r="N5" i="181"/>
  <c r="F7" i="181"/>
  <c r="Q7" i="181"/>
  <c r="D8" i="181"/>
  <c r="P8" i="181"/>
  <c r="I10" i="181"/>
  <c r="AH11" i="181"/>
  <c r="I12" i="181"/>
  <c r="Q12" i="181"/>
  <c r="J13" i="181"/>
  <c r="K14" i="181"/>
  <c r="C16" i="181"/>
  <c r="K17" i="181"/>
  <c r="F23" i="181"/>
  <c r="H37" i="181"/>
  <c r="H4" i="181"/>
  <c r="M4" i="181"/>
  <c r="D5" i="181"/>
  <c r="AK5" i="181"/>
  <c r="C6" i="181"/>
  <c r="H6" i="181"/>
  <c r="M6" i="181"/>
  <c r="E8" i="181"/>
  <c r="K8" i="181"/>
  <c r="M9" i="181"/>
  <c r="O10" i="181"/>
  <c r="L11" i="181"/>
  <c r="AH13" i="181"/>
  <c r="O15" i="181"/>
  <c r="F16" i="181"/>
  <c r="O17" i="181"/>
  <c r="Q18" i="181"/>
  <c r="F22" i="181"/>
  <c r="K23" i="181"/>
  <c r="E5" i="181"/>
  <c r="J5" i="181"/>
  <c r="O5" i="181"/>
  <c r="N6" i="181"/>
  <c r="M7" i="181"/>
  <c r="F8" i="181"/>
  <c r="AH8" i="181"/>
  <c r="H9" i="181"/>
  <c r="C10" i="181"/>
  <c r="J10" i="181"/>
  <c r="Q10" i="181"/>
  <c r="G11" i="181"/>
  <c r="J12" i="181"/>
  <c r="C13" i="181"/>
  <c r="K13" i="181"/>
  <c r="E14" i="181"/>
  <c r="O14" i="181"/>
  <c r="D15" i="181"/>
  <c r="AH15" i="181"/>
  <c r="AI15" i="181"/>
  <c r="F21" i="181"/>
  <c r="G22" i="181"/>
  <c r="J2" i="181"/>
  <c r="J3" i="181"/>
  <c r="D4" i="181"/>
  <c r="AH7" i="181"/>
  <c r="L8" i="181"/>
  <c r="AK9" i="181"/>
  <c r="E10" i="181"/>
  <c r="P14" i="181"/>
  <c r="H16" i="181"/>
  <c r="G21" i="181"/>
  <c r="K22" i="181"/>
  <c r="K38" i="181"/>
  <c r="AK14" i="181"/>
  <c r="C15" i="181"/>
  <c r="N15" i="181"/>
  <c r="G16" i="181"/>
  <c r="L16" i="181"/>
  <c r="E17" i="181"/>
  <c r="J17" i="181"/>
  <c r="P18" i="181"/>
  <c r="F19" i="181"/>
  <c r="K19" i="181"/>
  <c r="F20" i="181"/>
  <c r="K20" i="181"/>
  <c r="Q21" i="181"/>
  <c r="Q22" i="181"/>
  <c r="K25" i="181"/>
  <c r="Q28" i="181"/>
  <c r="O29" i="181"/>
  <c r="N33" i="181"/>
  <c r="E36" i="181"/>
  <c r="M37" i="181"/>
  <c r="P38" i="181"/>
  <c r="M51" i="181"/>
  <c r="G23" i="181"/>
  <c r="O24" i="181"/>
  <c r="F25" i="181"/>
  <c r="O26" i="181"/>
  <c r="F27" i="181"/>
  <c r="O27" i="181"/>
  <c r="H28" i="181"/>
  <c r="F31" i="181"/>
  <c r="J36" i="181"/>
  <c r="C40" i="181"/>
  <c r="E42" i="181"/>
  <c r="F17" i="181"/>
  <c r="Q17" i="181"/>
  <c r="L18" i="181"/>
  <c r="G19" i="181"/>
  <c r="G20" i="181"/>
  <c r="M21" i="181"/>
  <c r="M22" i="181"/>
  <c r="M23" i="181"/>
  <c r="C24" i="181"/>
  <c r="J24" i="181"/>
  <c r="C26" i="181"/>
  <c r="J26" i="181"/>
  <c r="G27" i="181"/>
  <c r="I28" i="181"/>
  <c r="D29" i="181"/>
  <c r="C34" i="181"/>
  <c r="H35" i="181"/>
  <c r="K36" i="181"/>
  <c r="E40" i="181"/>
  <c r="F4" i="181"/>
  <c r="J4" i="181"/>
  <c r="N4" i="181"/>
  <c r="C7" i="181"/>
  <c r="G7" i="181"/>
  <c r="K7" i="181"/>
  <c r="O7" i="181"/>
  <c r="AK8" i="181"/>
  <c r="F9" i="181"/>
  <c r="J9" i="181"/>
  <c r="N9" i="181"/>
  <c r="E11" i="181"/>
  <c r="I11" i="181"/>
  <c r="M11" i="181"/>
  <c r="Q11" i="181"/>
  <c r="AI12" i="181"/>
  <c r="AH12" i="181"/>
  <c r="D13" i="181"/>
  <c r="H13" i="181"/>
  <c r="L13" i="181"/>
  <c r="P13" i="181"/>
  <c r="L14" i="181"/>
  <c r="Q14" i="181"/>
  <c r="P15" i="181"/>
  <c r="N16" i="181"/>
  <c r="G17" i="181"/>
  <c r="M18" i="181"/>
  <c r="H19" i="181"/>
  <c r="H20" i="181"/>
  <c r="C21" i="181"/>
  <c r="N21" i="181"/>
  <c r="C22" i="181"/>
  <c r="N22" i="181"/>
  <c r="C23" i="181"/>
  <c r="N23" i="181"/>
  <c r="G25" i="181"/>
  <c r="N25" i="181"/>
  <c r="E34" i="181"/>
  <c r="M35" i="181"/>
  <c r="P36" i="181"/>
  <c r="J40" i="181"/>
  <c r="E46" i="181"/>
  <c r="I8" i="181"/>
  <c r="M8" i="181"/>
  <c r="Q8" i="181"/>
  <c r="AI9" i="181"/>
  <c r="AH9" i="181"/>
  <c r="D10" i="181"/>
  <c r="H10" i="181"/>
  <c r="L10" i="181"/>
  <c r="P10" i="181"/>
  <c r="C12" i="181"/>
  <c r="G12" i="181"/>
  <c r="K12" i="181"/>
  <c r="O12" i="181"/>
  <c r="AK13" i="181"/>
  <c r="G14" i="181"/>
  <c r="F15" i="181"/>
  <c r="K15" i="181"/>
  <c r="D16" i="181"/>
  <c r="O16" i="181"/>
  <c r="M17" i="181"/>
  <c r="H18" i="181"/>
  <c r="C19" i="181"/>
  <c r="N19" i="181"/>
  <c r="C20" i="181"/>
  <c r="N20" i="181"/>
  <c r="I21" i="181"/>
  <c r="I22" i="181"/>
  <c r="I23" i="181"/>
  <c r="K24" i="181"/>
  <c r="K26" i="181"/>
  <c r="L28" i="181"/>
  <c r="N31" i="181"/>
  <c r="J34" i="181"/>
  <c r="C38" i="181"/>
  <c r="H39" i="181"/>
  <c r="Q43" i="181"/>
  <c r="AB3" i="181"/>
  <c r="C4" i="181"/>
  <c r="G4" i="181"/>
  <c r="K4" i="181"/>
  <c r="O4" i="181"/>
  <c r="AH6" i="181"/>
  <c r="AI6" i="181"/>
  <c r="D7" i="181"/>
  <c r="H7" i="181"/>
  <c r="L7" i="181"/>
  <c r="P7" i="181"/>
  <c r="C9" i="181"/>
  <c r="G9" i="181"/>
  <c r="K9" i="181"/>
  <c r="O9" i="181"/>
  <c r="AK10" i="181"/>
  <c r="F11" i="181"/>
  <c r="J11" i="181"/>
  <c r="N11" i="181"/>
  <c r="E13" i="181"/>
  <c r="I13" i="181"/>
  <c r="M13" i="181"/>
  <c r="Q13" i="181"/>
  <c r="C14" i="181"/>
  <c r="H14" i="181"/>
  <c r="M14" i="181"/>
  <c r="AH14" i="181"/>
  <c r="AI14" i="181"/>
  <c r="L15" i="181"/>
  <c r="J16" i="181"/>
  <c r="AK16" i="181"/>
  <c r="C17" i="181"/>
  <c r="I18" i="181"/>
  <c r="N18" i="181"/>
  <c r="D19" i="181"/>
  <c r="D20" i="181"/>
  <c r="J21" i="181"/>
  <c r="O21" i="181"/>
  <c r="J22" i="181"/>
  <c r="O22" i="181"/>
  <c r="J23" i="181"/>
  <c r="O23" i="181"/>
  <c r="F24" i="181"/>
  <c r="O25" i="181"/>
  <c r="F26" i="181"/>
  <c r="J27" i="181"/>
  <c r="M28" i="181"/>
  <c r="F33" i="181"/>
  <c r="K34" i="181"/>
  <c r="E38" i="181"/>
  <c r="M39" i="181"/>
  <c r="E50" i="181"/>
  <c r="D12" i="181"/>
  <c r="H12" i="181"/>
  <c r="L12" i="181"/>
  <c r="P12" i="181"/>
  <c r="D14" i="181"/>
  <c r="G15" i="181"/>
  <c r="K16" i="181"/>
  <c r="P16" i="181"/>
  <c r="I17" i="181"/>
  <c r="N17" i="181"/>
  <c r="D18" i="181"/>
  <c r="J19" i="181"/>
  <c r="O19" i="181"/>
  <c r="J20" i="181"/>
  <c r="O20" i="181"/>
  <c r="E21" i="181"/>
  <c r="E22" i="181"/>
  <c r="E23" i="181"/>
  <c r="C25" i="181"/>
  <c r="J25" i="181"/>
  <c r="C27" i="181"/>
  <c r="K27" i="181"/>
  <c r="D28" i="181"/>
  <c r="P34" i="181"/>
  <c r="J38" i="181"/>
  <c r="K41" i="181"/>
  <c r="M47" i="181"/>
  <c r="J14" i="181"/>
  <c r="N14" i="181"/>
  <c r="E16" i="181"/>
  <c r="I16" i="181"/>
  <c r="M16" i="181"/>
  <c r="Q16" i="181"/>
  <c r="C18" i="181"/>
  <c r="G18" i="181"/>
  <c r="K18" i="181"/>
  <c r="O18" i="181"/>
  <c r="D21" i="181"/>
  <c r="H21" i="181"/>
  <c r="L21" i="181"/>
  <c r="P21" i="181"/>
  <c r="D22" i="181"/>
  <c r="H22" i="181"/>
  <c r="L22" i="181"/>
  <c r="P22" i="181"/>
  <c r="D23" i="181"/>
  <c r="H23" i="181"/>
  <c r="L23" i="181"/>
  <c r="P23" i="181"/>
  <c r="D24" i="181"/>
  <c r="H24" i="181"/>
  <c r="L24" i="181"/>
  <c r="P24" i="181"/>
  <c r="D25" i="181"/>
  <c r="H25" i="181"/>
  <c r="L25" i="181"/>
  <c r="P25" i="181"/>
  <c r="D26" i="181"/>
  <c r="H26" i="181"/>
  <c r="L26" i="181"/>
  <c r="P26" i="181"/>
  <c r="D27" i="181"/>
  <c r="H27" i="181"/>
  <c r="L27" i="181"/>
  <c r="P27" i="181"/>
  <c r="E29" i="181"/>
  <c r="I29" i="181"/>
  <c r="N29" i="181"/>
  <c r="D30" i="181"/>
  <c r="J30" i="181"/>
  <c r="J32" i="181"/>
  <c r="D34" i="181"/>
  <c r="Q34" i="181"/>
  <c r="G35" i="181"/>
  <c r="N35" i="181"/>
  <c r="D36" i="181"/>
  <c r="Q36" i="181"/>
  <c r="G37" i="181"/>
  <c r="N37" i="181"/>
  <c r="D38" i="181"/>
  <c r="Q38" i="181"/>
  <c r="G39" i="181"/>
  <c r="N39" i="181"/>
  <c r="D40" i="181"/>
  <c r="K40" i="181"/>
  <c r="M41" i="181"/>
  <c r="F42" i="181"/>
  <c r="I46" i="181"/>
  <c r="Q47" i="181"/>
  <c r="I50" i="181"/>
  <c r="Q51" i="181"/>
  <c r="L40" i="181"/>
  <c r="C41" i="181"/>
  <c r="N41" i="181"/>
  <c r="G42" i="181"/>
  <c r="E43" i="181"/>
  <c r="E45" i="181"/>
  <c r="M46" i="181"/>
  <c r="E49" i="181"/>
  <c r="M50" i="181"/>
  <c r="Q23" i="181"/>
  <c r="E24" i="181"/>
  <c r="I24" i="181"/>
  <c r="M24" i="181"/>
  <c r="Q24" i="181"/>
  <c r="E25" i="181"/>
  <c r="I25" i="181"/>
  <c r="M25" i="181"/>
  <c r="Q25" i="181"/>
  <c r="E26" i="181"/>
  <c r="I26" i="181"/>
  <c r="M26" i="181"/>
  <c r="Q26" i="181"/>
  <c r="E27" i="181"/>
  <c r="I27" i="181"/>
  <c r="M27" i="181"/>
  <c r="Q27" i="181"/>
  <c r="F29" i="181"/>
  <c r="J29" i="181"/>
  <c r="F34" i="181"/>
  <c r="L34" i="181"/>
  <c r="I35" i="181"/>
  <c r="O35" i="181"/>
  <c r="F36" i="181"/>
  <c r="L36" i="181"/>
  <c r="I37" i="181"/>
  <c r="O37" i="181"/>
  <c r="F38" i="181"/>
  <c r="L38" i="181"/>
  <c r="I39" i="181"/>
  <c r="O39" i="181"/>
  <c r="F40" i="181"/>
  <c r="M40" i="181"/>
  <c r="E41" i="181"/>
  <c r="O41" i="181"/>
  <c r="I42" i="181"/>
  <c r="F43" i="181"/>
  <c r="E44" i="181"/>
  <c r="I45" i="181"/>
  <c r="Q46" i="181"/>
  <c r="I49" i="181"/>
  <c r="Q50" i="181"/>
  <c r="E15" i="181"/>
  <c r="I15" i="181"/>
  <c r="M15" i="181"/>
  <c r="Q15" i="181"/>
  <c r="AH16" i="181"/>
  <c r="D17" i="181"/>
  <c r="H17" i="181"/>
  <c r="L17" i="181"/>
  <c r="P17" i="181"/>
  <c r="E19" i="181"/>
  <c r="I19" i="181"/>
  <c r="M19" i="181"/>
  <c r="Q19" i="181"/>
  <c r="E20" i="181"/>
  <c r="I20" i="181"/>
  <c r="M20" i="181"/>
  <c r="Q20" i="181"/>
  <c r="F28" i="181"/>
  <c r="J28" i="181"/>
  <c r="N28" i="181"/>
  <c r="K29" i="181"/>
  <c r="P29" i="181"/>
  <c r="F30" i="181"/>
  <c r="F32" i="181"/>
  <c r="M34" i="181"/>
  <c r="C35" i="181"/>
  <c r="J35" i="181"/>
  <c r="P35" i="181"/>
  <c r="M36" i="181"/>
  <c r="C37" i="181"/>
  <c r="J37" i="181"/>
  <c r="P37" i="181"/>
  <c r="M38" i="181"/>
  <c r="C39" i="181"/>
  <c r="J39" i="181"/>
  <c r="P39" i="181"/>
  <c r="N40" i="181"/>
  <c r="F41" i="181"/>
  <c r="Q41" i="181"/>
  <c r="J42" i="181"/>
  <c r="I43" i="181"/>
  <c r="F44" i="181"/>
  <c r="M45" i="181"/>
  <c r="E48" i="181"/>
  <c r="M49" i="181"/>
  <c r="N27" i="181"/>
  <c r="C29" i="181"/>
  <c r="G29" i="181"/>
  <c r="Q29" i="181"/>
  <c r="J31" i="181"/>
  <c r="J33" i="181"/>
  <c r="G34" i="181"/>
  <c r="N34" i="181"/>
  <c r="D35" i="181"/>
  <c r="Q35" i="181"/>
  <c r="G36" i="181"/>
  <c r="N36" i="181"/>
  <c r="D37" i="181"/>
  <c r="Q37" i="181"/>
  <c r="G38" i="181"/>
  <c r="N38" i="181"/>
  <c r="D39" i="181"/>
  <c r="Q39" i="181"/>
  <c r="G40" i="181"/>
  <c r="O40" i="181"/>
  <c r="G41" i="181"/>
  <c r="M42" i="181"/>
  <c r="J43" i="181"/>
  <c r="I44" i="181"/>
  <c r="Q45" i="181"/>
  <c r="I48" i="181"/>
  <c r="Q49" i="181"/>
  <c r="C28" i="181"/>
  <c r="G28" i="181"/>
  <c r="K28" i="181"/>
  <c r="O28" i="181"/>
  <c r="L29" i="181"/>
  <c r="N30" i="181"/>
  <c r="N32" i="181"/>
  <c r="H34" i="181"/>
  <c r="E35" i="181"/>
  <c r="K35" i="181"/>
  <c r="H36" i="181"/>
  <c r="E37" i="181"/>
  <c r="K37" i="181"/>
  <c r="H38" i="181"/>
  <c r="E39" i="181"/>
  <c r="K39" i="181"/>
  <c r="H40" i="181"/>
  <c r="P40" i="181"/>
  <c r="I41" i="181"/>
  <c r="N42" i="181"/>
  <c r="M43" i="181"/>
  <c r="M44" i="181"/>
  <c r="E47" i="181"/>
  <c r="M48" i="181"/>
  <c r="E51" i="181"/>
  <c r="H29" i="181"/>
  <c r="M29" i="181"/>
  <c r="I34" i="181"/>
  <c r="O34" i="181"/>
  <c r="F35" i="181"/>
  <c r="L35" i="181"/>
  <c r="I36" i="181"/>
  <c r="O36" i="181"/>
  <c r="F37" i="181"/>
  <c r="L37" i="181"/>
  <c r="I38" i="181"/>
  <c r="O38" i="181"/>
  <c r="F39" i="181"/>
  <c r="L39" i="181"/>
  <c r="I40" i="181"/>
  <c r="Q40" i="181"/>
  <c r="J41" i="181"/>
  <c r="C42" i="181"/>
  <c r="Q42" i="181"/>
  <c r="N43" i="181"/>
  <c r="Q44" i="181"/>
  <c r="I47" i="181"/>
  <c r="Q48" i="181"/>
  <c r="I51" i="181"/>
  <c r="E30" i="181"/>
  <c r="I30" i="181"/>
  <c r="M30" i="181"/>
  <c r="Q30" i="181"/>
  <c r="E31" i="181"/>
  <c r="I31" i="181"/>
  <c r="M31" i="181"/>
  <c r="Q31" i="181"/>
  <c r="E32" i="181"/>
  <c r="I32" i="181"/>
  <c r="M32" i="181"/>
  <c r="Q32" i="181"/>
  <c r="E33" i="181"/>
  <c r="I33" i="181"/>
  <c r="M33" i="181"/>
  <c r="Q33" i="181"/>
  <c r="J44" i="181"/>
  <c r="N44" i="181"/>
  <c r="F45" i="181"/>
  <c r="J45" i="181"/>
  <c r="N45" i="181"/>
  <c r="F46" i="181"/>
  <c r="J46" i="181"/>
  <c r="N46" i="181"/>
  <c r="F47" i="181"/>
  <c r="J47" i="181"/>
  <c r="N47" i="181"/>
  <c r="F48" i="181"/>
  <c r="J48" i="181"/>
  <c r="N48" i="181"/>
  <c r="F49" i="181"/>
  <c r="J49" i="181"/>
  <c r="N49" i="181"/>
  <c r="F50" i="181"/>
  <c r="J50" i="181"/>
  <c r="N50" i="181"/>
  <c r="F51" i="181"/>
  <c r="J51" i="181"/>
  <c r="N51" i="181"/>
  <c r="K42" i="181"/>
  <c r="O42" i="181"/>
  <c r="C43" i="181"/>
  <c r="G43" i="181"/>
  <c r="K43" i="181"/>
  <c r="O43" i="181"/>
  <c r="C44" i="181"/>
  <c r="G44" i="181"/>
  <c r="K44" i="181"/>
  <c r="O44" i="181"/>
  <c r="C45" i="181"/>
  <c r="G45" i="181"/>
  <c r="K45" i="181"/>
  <c r="O45" i="181"/>
  <c r="C46" i="181"/>
  <c r="G46" i="181"/>
  <c r="K46" i="181"/>
  <c r="O46" i="181"/>
  <c r="C47" i="181"/>
  <c r="G47" i="181"/>
  <c r="K47" i="181"/>
  <c r="O47" i="181"/>
  <c r="C48" i="181"/>
  <c r="G48" i="181"/>
  <c r="K48" i="181"/>
  <c r="O48" i="181"/>
  <c r="C49" i="181"/>
  <c r="G49" i="181"/>
  <c r="K49" i="181"/>
  <c r="O49" i="181"/>
  <c r="C50" i="181"/>
  <c r="G50" i="181"/>
  <c r="K50" i="181"/>
  <c r="O50" i="181"/>
  <c r="C51" i="181"/>
  <c r="G51" i="181"/>
  <c r="K51" i="181"/>
  <c r="O51" i="181"/>
  <c r="C30" i="181"/>
  <c r="G30" i="181"/>
  <c r="K30" i="181"/>
  <c r="O30" i="181"/>
  <c r="C31" i="181"/>
  <c r="G31" i="181"/>
  <c r="K31" i="181"/>
  <c r="O31" i="181"/>
  <c r="C32" i="181"/>
  <c r="G32" i="181"/>
  <c r="K32" i="181"/>
  <c r="O32" i="181"/>
  <c r="C33" i="181"/>
  <c r="G33" i="181"/>
  <c r="K33" i="181"/>
  <c r="O33" i="181"/>
  <c r="D41" i="181"/>
  <c r="H41" i="181"/>
  <c r="L41" i="181"/>
  <c r="P41" i="181"/>
  <c r="D42" i="181"/>
  <c r="H42" i="181"/>
  <c r="L42" i="181"/>
  <c r="P42" i="181"/>
  <c r="D43" i="181"/>
  <c r="H43" i="181"/>
  <c r="L43" i="181"/>
  <c r="P43" i="181"/>
  <c r="D44" i="181"/>
  <c r="H44" i="181"/>
  <c r="L44" i="181"/>
  <c r="P44" i="181"/>
  <c r="D45" i="181"/>
  <c r="H45" i="181"/>
  <c r="L45" i="181"/>
  <c r="P45" i="181"/>
  <c r="D46" i="181"/>
  <c r="H46" i="181"/>
  <c r="L46" i="181"/>
  <c r="P46" i="181"/>
  <c r="D47" i="181"/>
  <c r="H47" i="181"/>
  <c r="L47" i="181"/>
  <c r="P47" i="181"/>
  <c r="D48" i="181"/>
  <c r="H48" i="181"/>
  <c r="L48" i="181"/>
  <c r="P48" i="181"/>
  <c r="D49" i="181"/>
  <c r="H49" i="181"/>
  <c r="L49" i="181"/>
  <c r="P49" i="181"/>
  <c r="D50" i="181"/>
  <c r="H50" i="181"/>
  <c r="L50" i="181"/>
  <c r="P50" i="181"/>
  <c r="D51" i="181"/>
  <c r="H51" i="181"/>
  <c r="L51" i="181"/>
  <c r="P51" i="181"/>
  <c r="H30" i="181"/>
  <c r="L30" i="181"/>
  <c r="P30" i="181"/>
  <c r="D31" i="181"/>
  <c r="H31" i="181"/>
  <c r="L31" i="181"/>
  <c r="P31" i="181"/>
  <c r="D32" i="181"/>
  <c r="H32" i="181"/>
  <c r="L32" i="181"/>
  <c r="P32" i="181"/>
  <c r="D33" i="181"/>
  <c r="H33" i="181"/>
  <c r="L33" i="181"/>
  <c r="P33" i="181"/>
  <c r="AI8" i="181"/>
  <c r="AI11" i="181"/>
  <c r="AI7" i="181"/>
  <c r="AI10" i="181"/>
  <c r="AI16" i="181"/>
  <c r="AI13" i="181"/>
  <c r="AK16" i="177"/>
  <c r="AK14" i="177"/>
  <c r="AK15" i="177"/>
  <c r="AK13" i="177"/>
  <c r="O18" i="180"/>
  <c r="O14" i="180"/>
  <c r="O13" i="180"/>
  <c r="O17" i="180"/>
  <c r="O16" i="180"/>
  <c r="O15" i="180"/>
  <c r="O2" i="180"/>
  <c r="U16" i="177"/>
  <c r="U13" i="177"/>
  <c r="U15" i="177"/>
  <c r="U14" i="177"/>
  <c r="AQ7" i="181"/>
  <c r="AL11" i="181"/>
  <c r="AP9" i="181"/>
  <c r="AP11" i="181"/>
  <c r="AR8" i="181"/>
  <c r="AQ9" i="181"/>
  <c r="AR16" i="181"/>
  <c r="AP5" i="181"/>
  <c r="AL10" i="181"/>
  <c r="AR13" i="181"/>
  <c r="AQ13" i="181"/>
  <c r="AL16" i="181"/>
  <c r="AQ12" i="181"/>
  <c r="AL9" i="181"/>
  <c r="AR10" i="181"/>
  <c r="AL6" i="181"/>
  <c r="AP15" i="181"/>
  <c r="AP6" i="181"/>
  <c r="AL7" i="181"/>
  <c r="AQ14" i="181"/>
  <c r="AQ16" i="181"/>
  <c r="AP14" i="181"/>
  <c r="AL12" i="181"/>
  <c r="AP16" i="181"/>
  <c r="AQ11" i="181"/>
  <c r="AQ10" i="181"/>
  <c r="AQ5" i="181"/>
  <c r="AP12" i="181"/>
  <c r="AR15" i="181"/>
  <c r="AL13" i="181"/>
  <c r="AL15" i="181"/>
  <c r="AP10" i="181"/>
  <c r="AP13" i="181"/>
  <c r="AL5" i="181"/>
  <c r="AL14" i="181"/>
  <c r="AL8" i="181"/>
  <c r="AM6" i="181" l="1"/>
  <c r="AM7" i="181"/>
  <c r="AM13" i="181"/>
  <c r="AM10" i="181"/>
  <c r="AM5" i="181"/>
  <c r="AM14" i="181"/>
  <c r="AM12" i="181"/>
  <c r="AM8" i="181"/>
  <c r="AM9" i="181"/>
  <c r="AM11" i="181"/>
  <c r="AM16" i="181"/>
  <c r="AM15" i="181"/>
  <c r="U3" i="181"/>
  <c r="AG668" i="180"/>
  <c r="AG667" i="180"/>
  <c r="AG666" i="180"/>
  <c r="AG665" i="180"/>
  <c r="AG664" i="180"/>
  <c r="AG663" i="180"/>
  <c r="AG662" i="180"/>
  <c r="AG661" i="180"/>
  <c r="AG660" i="180"/>
  <c r="AG659" i="180"/>
  <c r="AG658" i="180"/>
  <c r="AG657" i="180"/>
  <c r="AG603" i="180"/>
  <c r="AG602" i="180"/>
  <c r="AG601" i="180"/>
  <c r="AG600" i="180"/>
  <c r="AG599" i="180"/>
  <c r="AG598" i="180"/>
  <c r="AG597" i="180"/>
  <c r="AG596" i="180"/>
  <c r="AG595" i="180"/>
  <c r="AG594" i="180"/>
  <c r="AG593" i="180"/>
  <c r="AG592" i="180"/>
  <c r="AG536" i="180"/>
  <c r="AG535" i="180"/>
  <c r="AG534" i="180"/>
  <c r="AG533" i="180"/>
  <c r="AG532" i="180"/>
  <c r="AG531" i="180"/>
  <c r="AG530" i="180"/>
  <c r="AG529" i="180"/>
  <c r="AG528" i="180"/>
  <c r="AG527" i="180"/>
  <c r="AG471" i="180"/>
  <c r="AG470" i="180"/>
  <c r="AG469" i="180"/>
  <c r="AG468" i="180"/>
  <c r="AG467" i="180"/>
  <c r="AG466" i="180"/>
  <c r="AG465" i="180"/>
  <c r="AG464" i="180"/>
  <c r="AG463" i="180"/>
  <c r="AG462" i="180"/>
  <c r="AG404" i="180"/>
  <c r="AG403" i="180"/>
  <c r="AG402" i="180"/>
  <c r="AG401" i="180"/>
  <c r="AG400" i="180"/>
  <c r="AG399" i="180"/>
  <c r="AG398" i="180"/>
  <c r="AG397" i="180"/>
  <c r="AG341" i="180"/>
  <c r="AG340" i="180"/>
  <c r="AG339" i="180"/>
  <c r="AG338" i="180"/>
  <c r="AG337" i="180"/>
  <c r="AG336" i="180"/>
  <c r="AG335" i="180"/>
  <c r="AG334" i="180"/>
  <c r="AG333" i="180"/>
  <c r="AG332" i="180"/>
  <c r="AG277" i="180"/>
  <c r="AG276" i="180"/>
  <c r="AG275" i="180"/>
  <c r="AG274" i="180"/>
  <c r="AG273" i="180"/>
  <c r="AG272" i="180"/>
  <c r="AG271" i="180"/>
  <c r="AG270" i="180"/>
  <c r="AG269" i="180"/>
  <c r="AG268" i="180"/>
  <c r="AG267" i="180"/>
  <c r="AG216" i="180"/>
  <c r="AG215" i="180"/>
  <c r="AG214" i="180"/>
  <c r="AG213" i="180"/>
  <c r="AG212" i="180"/>
  <c r="AG211" i="180"/>
  <c r="AG210" i="180"/>
  <c r="AG209" i="180"/>
  <c r="AG208" i="180"/>
  <c r="AG207" i="180"/>
  <c r="AG206" i="180"/>
  <c r="AG205" i="180"/>
  <c r="AG204" i="180"/>
  <c r="AG203" i="180"/>
  <c r="AG202" i="180"/>
  <c r="AG151" i="180"/>
  <c r="AG150" i="180"/>
  <c r="AG149" i="180"/>
  <c r="AG148" i="180"/>
  <c r="AG147" i="180"/>
  <c r="AG146" i="180"/>
  <c r="AG145" i="180"/>
  <c r="AG144" i="180"/>
  <c r="AG143" i="180"/>
  <c r="AG142" i="180"/>
  <c r="AG141" i="180"/>
  <c r="AG140" i="180"/>
  <c r="AG139" i="180"/>
  <c r="AG138" i="180"/>
  <c r="AG137" i="180"/>
  <c r="AG85" i="180"/>
  <c r="AG84" i="180"/>
  <c r="AG83" i="180"/>
  <c r="AG82" i="180"/>
  <c r="AG81" i="180"/>
  <c r="AG80" i="180"/>
  <c r="AG79" i="180"/>
  <c r="AG78" i="180"/>
  <c r="AG77" i="180"/>
  <c r="AG76" i="180"/>
  <c r="AG75" i="180"/>
  <c r="AG74" i="180"/>
  <c r="AG73" i="180"/>
  <c r="AG72" i="180"/>
  <c r="AG21" i="180"/>
  <c r="AG20" i="180"/>
  <c r="AG19" i="180"/>
  <c r="AG18" i="180"/>
  <c r="AG17" i="180"/>
  <c r="AG16" i="180"/>
  <c r="AG15" i="180"/>
  <c r="AG14" i="180"/>
  <c r="AG13" i="180"/>
  <c r="AG12" i="180"/>
  <c r="AG11" i="180"/>
  <c r="AG10" i="180"/>
  <c r="AG9" i="180"/>
  <c r="AG8" i="180"/>
  <c r="AG7" i="180"/>
  <c r="S714" i="180"/>
  <c r="S713" i="180"/>
  <c r="S712" i="180"/>
  <c r="S711" i="180"/>
  <c r="S710" i="180"/>
  <c r="S709" i="180"/>
  <c r="S708" i="180"/>
  <c r="S707" i="180"/>
  <c r="S706" i="180"/>
  <c r="S705" i="180"/>
  <c r="S704" i="180"/>
  <c r="S703" i="180"/>
  <c r="S702" i="180"/>
  <c r="S701" i="180"/>
  <c r="S700" i="180"/>
  <c r="S699" i="180"/>
  <c r="S698" i="180"/>
  <c r="S697" i="180"/>
  <c r="S696" i="180"/>
  <c r="S695" i="180"/>
  <c r="S694" i="180"/>
  <c r="S693" i="180"/>
  <c r="S692" i="180"/>
  <c r="S691" i="180"/>
  <c r="S690" i="180"/>
  <c r="S689" i="180"/>
  <c r="S688" i="180"/>
  <c r="S687" i="180"/>
  <c r="S686" i="180"/>
  <c r="S685" i="180"/>
  <c r="T684" i="180"/>
  <c r="T682" i="180"/>
  <c r="T676" i="180"/>
  <c r="T675" i="180"/>
  <c r="T674" i="180"/>
  <c r="T673" i="180"/>
  <c r="T672" i="180"/>
  <c r="T671" i="180"/>
  <c r="T669" i="180"/>
  <c r="T681" i="180" s="1"/>
  <c r="AG656" i="180"/>
  <c r="AR654" i="180"/>
  <c r="AQ654" i="180"/>
  <c r="AP654" i="180"/>
  <c r="AO654" i="180"/>
  <c r="AN654" i="180"/>
  <c r="V652" i="180"/>
  <c r="Y651" i="180"/>
  <c r="S649" i="180"/>
  <c r="S648" i="180"/>
  <c r="S647" i="180"/>
  <c r="S646" i="180"/>
  <c r="S645" i="180"/>
  <c r="S644" i="180"/>
  <c r="S643" i="180"/>
  <c r="S642" i="180"/>
  <c r="S641" i="180"/>
  <c r="S640" i="180"/>
  <c r="S639" i="180"/>
  <c r="S638" i="180"/>
  <c r="S637" i="180"/>
  <c r="S636" i="180"/>
  <c r="S635" i="180"/>
  <c r="S634" i="180"/>
  <c r="S633" i="180"/>
  <c r="S632" i="180"/>
  <c r="S631" i="180"/>
  <c r="S630" i="180"/>
  <c r="S629" i="180"/>
  <c r="S628" i="180"/>
  <c r="S627" i="180"/>
  <c r="S626" i="180"/>
  <c r="S625" i="180"/>
  <c r="S624" i="180"/>
  <c r="S623" i="180"/>
  <c r="S622" i="180"/>
  <c r="S621" i="180"/>
  <c r="S620" i="180"/>
  <c r="T619" i="180"/>
  <c r="T617" i="180"/>
  <c r="T611" i="180"/>
  <c r="T610" i="180"/>
  <c r="T609" i="180"/>
  <c r="T608" i="180"/>
  <c r="T607" i="180"/>
  <c r="T606" i="180"/>
  <c r="T604" i="180"/>
  <c r="T616" i="180" s="1"/>
  <c r="AG591" i="180"/>
  <c r="AR589" i="180"/>
  <c r="AQ589" i="180"/>
  <c r="AP589" i="180"/>
  <c r="AO589" i="180"/>
  <c r="AN589" i="180"/>
  <c r="V587" i="180"/>
  <c r="Y586" i="180"/>
  <c r="S584" i="180"/>
  <c r="S583" i="180"/>
  <c r="S582" i="180"/>
  <c r="S581" i="180"/>
  <c r="S580" i="180"/>
  <c r="S579" i="180"/>
  <c r="S578" i="180"/>
  <c r="S577" i="180"/>
  <c r="S576" i="180"/>
  <c r="S575" i="180"/>
  <c r="S574" i="180"/>
  <c r="S573" i="180"/>
  <c r="S572" i="180"/>
  <c r="S571" i="180"/>
  <c r="S570" i="180"/>
  <c r="S569" i="180"/>
  <c r="S568" i="180"/>
  <c r="S567" i="180"/>
  <c r="S566" i="180"/>
  <c r="S565" i="180"/>
  <c r="S564" i="180"/>
  <c r="S563" i="180"/>
  <c r="S562" i="180"/>
  <c r="S561" i="180"/>
  <c r="S560" i="180"/>
  <c r="S559" i="180"/>
  <c r="S558" i="180"/>
  <c r="S557" i="180"/>
  <c r="S556" i="180"/>
  <c r="S555" i="180"/>
  <c r="T554" i="180"/>
  <c r="T552" i="180"/>
  <c r="T546" i="180"/>
  <c r="T545" i="180"/>
  <c r="T544" i="180"/>
  <c r="T543" i="180"/>
  <c r="T542" i="180"/>
  <c r="T541" i="180"/>
  <c r="T539" i="180"/>
  <c r="T551" i="180" s="1"/>
  <c r="AG526" i="180"/>
  <c r="AR524" i="180"/>
  <c r="AQ524" i="180"/>
  <c r="AP524" i="180"/>
  <c r="AO524" i="180"/>
  <c r="AN524" i="180"/>
  <c r="V522" i="180"/>
  <c r="Y521" i="180"/>
  <c r="S519" i="180"/>
  <c r="S518" i="180"/>
  <c r="S517" i="180"/>
  <c r="S516" i="180"/>
  <c r="S515" i="180"/>
  <c r="S514" i="180"/>
  <c r="S513" i="180"/>
  <c r="S512" i="180"/>
  <c r="S511" i="180"/>
  <c r="S510" i="180"/>
  <c r="S509" i="180"/>
  <c r="S508" i="180"/>
  <c r="S507" i="180"/>
  <c r="S506" i="180"/>
  <c r="S505" i="180"/>
  <c r="S504" i="180"/>
  <c r="S503" i="180"/>
  <c r="S502" i="180"/>
  <c r="S501" i="180"/>
  <c r="S500" i="180"/>
  <c r="S499" i="180"/>
  <c r="S498" i="180"/>
  <c r="S497" i="180"/>
  <c r="S496" i="180"/>
  <c r="S495" i="180"/>
  <c r="S494" i="180"/>
  <c r="S493" i="180"/>
  <c r="S492" i="180"/>
  <c r="S491" i="180"/>
  <c r="S490" i="180"/>
  <c r="T489" i="180"/>
  <c r="T487" i="180"/>
  <c r="T481" i="180"/>
  <c r="T480" i="180"/>
  <c r="T479" i="180"/>
  <c r="T478" i="180"/>
  <c r="T477" i="180"/>
  <c r="T476" i="180"/>
  <c r="T474" i="180"/>
  <c r="T486" i="180" s="1"/>
  <c r="AG461" i="180"/>
  <c r="AR459" i="180"/>
  <c r="AQ459" i="180"/>
  <c r="AP459" i="180"/>
  <c r="AO459" i="180"/>
  <c r="AN459" i="180"/>
  <c r="V457" i="180"/>
  <c r="Y456" i="180"/>
  <c r="S454" i="180"/>
  <c r="S453" i="180"/>
  <c r="S452" i="180"/>
  <c r="S451" i="180"/>
  <c r="S450" i="180"/>
  <c r="S449" i="180"/>
  <c r="S448" i="180"/>
  <c r="S447" i="180"/>
  <c r="S446" i="180"/>
  <c r="S445" i="180"/>
  <c r="S444" i="180"/>
  <c r="S443" i="180"/>
  <c r="S442" i="180"/>
  <c r="S441" i="180"/>
  <c r="S440" i="180"/>
  <c r="S439" i="180"/>
  <c r="S438" i="180"/>
  <c r="S437" i="180"/>
  <c r="S436" i="180"/>
  <c r="S435" i="180"/>
  <c r="S434" i="180"/>
  <c r="S433" i="180"/>
  <c r="S432" i="180"/>
  <c r="S431" i="180"/>
  <c r="S430" i="180"/>
  <c r="S429" i="180"/>
  <c r="S428" i="180"/>
  <c r="S427" i="180"/>
  <c r="S426" i="180"/>
  <c r="S425" i="180"/>
  <c r="T424" i="180"/>
  <c r="T422" i="180"/>
  <c r="T416" i="180"/>
  <c r="T415" i="180"/>
  <c r="T414" i="180"/>
  <c r="T413" i="180"/>
  <c r="T412" i="180"/>
  <c r="T411" i="180"/>
  <c r="T409" i="180"/>
  <c r="T421" i="180" s="1"/>
  <c r="AG396" i="180"/>
  <c r="AR394" i="180"/>
  <c r="AQ394" i="180"/>
  <c r="AP394" i="180"/>
  <c r="AO394" i="180"/>
  <c r="AN394" i="180"/>
  <c r="V392" i="180"/>
  <c r="Y391" i="180"/>
  <c r="S389" i="180"/>
  <c r="S388" i="180"/>
  <c r="S387" i="180"/>
  <c r="S386" i="180"/>
  <c r="S385" i="180"/>
  <c r="S384" i="180"/>
  <c r="S383" i="180"/>
  <c r="S382" i="180"/>
  <c r="S381" i="180"/>
  <c r="S380" i="180"/>
  <c r="S379" i="180"/>
  <c r="S378" i="180"/>
  <c r="S377" i="180"/>
  <c r="S376" i="180"/>
  <c r="S375" i="180"/>
  <c r="S374" i="180"/>
  <c r="S373" i="180"/>
  <c r="S372" i="180"/>
  <c r="S371" i="180"/>
  <c r="S370" i="180"/>
  <c r="S369" i="180"/>
  <c r="S368" i="180"/>
  <c r="S367" i="180"/>
  <c r="S366" i="180"/>
  <c r="S365" i="180"/>
  <c r="S364" i="180"/>
  <c r="S363" i="180"/>
  <c r="S362" i="180"/>
  <c r="S361" i="180"/>
  <c r="S360" i="180"/>
  <c r="T359" i="180"/>
  <c r="T357" i="180"/>
  <c r="T351" i="180"/>
  <c r="T350" i="180"/>
  <c r="T349" i="180"/>
  <c r="T348" i="180"/>
  <c r="T347" i="180"/>
  <c r="T346" i="180"/>
  <c r="T344" i="180"/>
  <c r="T356" i="180" s="1"/>
  <c r="AG331" i="180"/>
  <c r="AR329" i="180"/>
  <c r="AQ329" i="180"/>
  <c r="AP329" i="180"/>
  <c r="AO329" i="180"/>
  <c r="AN329" i="180"/>
  <c r="V327" i="180"/>
  <c r="Y326" i="180"/>
  <c r="S324" i="180"/>
  <c r="S323" i="180"/>
  <c r="S322" i="180"/>
  <c r="S321" i="180"/>
  <c r="S320" i="180"/>
  <c r="S319" i="180"/>
  <c r="S318" i="180"/>
  <c r="S317" i="180"/>
  <c r="S316" i="180"/>
  <c r="S315" i="180"/>
  <c r="S314" i="180"/>
  <c r="S313" i="180"/>
  <c r="S312" i="180"/>
  <c r="S311" i="180"/>
  <c r="S310" i="180"/>
  <c r="S309" i="180"/>
  <c r="S308" i="180"/>
  <c r="S307" i="180"/>
  <c r="S306" i="180"/>
  <c r="S305" i="180"/>
  <c r="S304" i="180"/>
  <c r="S303" i="180"/>
  <c r="S302" i="180"/>
  <c r="S301" i="180"/>
  <c r="S300" i="180"/>
  <c r="S299" i="180"/>
  <c r="S298" i="180"/>
  <c r="S297" i="180"/>
  <c r="S296" i="180"/>
  <c r="S295" i="180"/>
  <c r="T294" i="180"/>
  <c r="T292" i="180"/>
  <c r="T286" i="180"/>
  <c r="T285" i="180"/>
  <c r="T284" i="180"/>
  <c r="T283" i="180"/>
  <c r="T282" i="180"/>
  <c r="T281" i="180"/>
  <c r="T279" i="180"/>
  <c r="T291" i="180" s="1"/>
  <c r="AG266" i="180"/>
  <c r="AR264" i="180"/>
  <c r="AQ264" i="180"/>
  <c r="AP264" i="180"/>
  <c r="AO264" i="180"/>
  <c r="AN264" i="180"/>
  <c r="V262" i="180"/>
  <c r="Y261" i="180"/>
  <c r="S259" i="180"/>
  <c r="S258" i="180"/>
  <c r="S257" i="180"/>
  <c r="S256" i="180"/>
  <c r="S255" i="180"/>
  <c r="S254" i="180"/>
  <c r="S253" i="180"/>
  <c r="S252" i="180"/>
  <c r="S251" i="180"/>
  <c r="S250" i="180"/>
  <c r="S249" i="180"/>
  <c r="S248" i="180"/>
  <c r="S247" i="180"/>
  <c r="S246" i="180"/>
  <c r="S245" i="180"/>
  <c r="S244" i="180"/>
  <c r="S243" i="180"/>
  <c r="S242" i="180"/>
  <c r="S241" i="180"/>
  <c r="S240" i="180"/>
  <c r="S239" i="180"/>
  <c r="S238" i="180"/>
  <c r="S237" i="180"/>
  <c r="S236" i="180"/>
  <c r="S235" i="180"/>
  <c r="S234" i="180"/>
  <c r="S233" i="180"/>
  <c r="S232" i="180"/>
  <c r="S231" i="180"/>
  <c r="S230" i="180"/>
  <c r="T229" i="180"/>
  <c r="T227" i="180"/>
  <c r="T221" i="180"/>
  <c r="T220" i="180"/>
  <c r="T219" i="180"/>
  <c r="T218" i="180"/>
  <c r="T217" i="180"/>
  <c r="T216" i="180"/>
  <c r="T214" i="180"/>
  <c r="T226" i="180" s="1"/>
  <c r="AG201" i="180"/>
  <c r="AR199" i="180"/>
  <c r="AQ199" i="180"/>
  <c r="AP199" i="180"/>
  <c r="AO199" i="180"/>
  <c r="AN199" i="180"/>
  <c r="V197" i="180"/>
  <c r="Y196" i="180"/>
  <c r="S194" i="180"/>
  <c r="S193" i="180"/>
  <c r="S192" i="180"/>
  <c r="S191" i="180"/>
  <c r="S190" i="180"/>
  <c r="S189" i="180"/>
  <c r="S188" i="180"/>
  <c r="S187" i="180"/>
  <c r="S186" i="180"/>
  <c r="S185" i="180"/>
  <c r="S184" i="180"/>
  <c r="S183" i="180"/>
  <c r="S182" i="180"/>
  <c r="S181" i="180"/>
  <c r="S180" i="180"/>
  <c r="S179" i="180"/>
  <c r="S178" i="180"/>
  <c r="S177" i="180"/>
  <c r="S176" i="180"/>
  <c r="S175" i="180"/>
  <c r="S174" i="180"/>
  <c r="S173" i="180"/>
  <c r="S172" i="180"/>
  <c r="S171" i="180"/>
  <c r="S170" i="180"/>
  <c r="S169" i="180"/>
  <c r="S168" i="180"/>
  <c r="S167" i="180"/>
  <c r="S166" i="180"/>
  <c r="S165" i="180"/>
  <c r="T164" i="180"/>
  <c r="T162" i="180"/>
  <c r="T156" i="180"/>
  <c r="T155" i="180"/>
  <c r="T154" i="180"/>
  <c r="T153" i="180"/>
  <c r="T152" i="180"/>
  <c r="T151" i="180"/>
  <c r="T149" i="180"/>
  <c r="T161" i="180" s="1"/>
  <c r="AG136" i="180"/>
  <c r="AR134" i="180"/>
  <c r="AQ134" i="180"/>
  <c r="AP134" i="180"/>
  <c r="AO134" i="180"/>
  <c r="AN134" i="180"/>
  <c r="V132" i="180"/>
  <c r="Y131" i="180"/>
  <c r="S129" i="180"/>
  <c r="S128" i="180"/>
  <c r="S127" i="180"/>
  <c r="S126" i="180"/>
  <c r="S125" i="180"/>
  <c r="S124" i="180"/>
  <c r="S123" i="180"/>
  <c r="S122" i="180"/>
  <c r="S121" i="180"/>
  <c r="S120" i="180"/>
  <c r="S119" i="180"/>
  <c r="S118" i="180"/>
  <c r="S117" i="180"/>
  <c r="S116" i="180"/>
  <c r="S115" i="180"/>
  <c r="S114" i="180"/>
  <c r="S113" i="180"/>
  <c r="S112" i="180"/>
  <c r="S111" i="180"/>
  <c r="S110" i="180"/>
  <c r="S109" i="180"/>
  <c r="S108" i="180"/>
  <c r="S107" i="180"/>
  <c r="S106" i="180"/>
  <c r="S105" i="180"/>
  <c r="S104" i="180"/>
  <c r="S103" i="180"/>
  <c r="S102" i="180"/>
  <c r="S101" i="180"/>
  <c r="S100" i="180"/>
  <c r="T99" i="180"/>
  <c r="T97" i="180"/>
  <c r="T91" i="180"/>
  <c r="T90" i="180"/>
  <c r="T89" i="180"/>
  <c r="T88" i="180"/>
  <c r="T87" i="180"/>
  <c r="T86" i="180"/>
  <c r="T84" i="180"/>
  <c r="T96" i="180" s="1"/>
  <c r="AG71" i="180"/>
  <c r="AR69" i="180"/>
  <c r="AQ69" i="180"/>
  <c r="AP69" i="180"/>
  <c r="AO69" i="180"/>
  <c r="AN69" i="180"/>
  <c r="V67" i="180"/>
  <c r="Y66" i="180"/>
  <c r="S64" i="180"/>
  <c r="S63" i="180"/>
  <c r="S62" i="180"/>
  <c r="S61" i="180"/>
  <c r="S60" i="180"/>
  <c r="S59" i="180"/>
  <c r="S58" i="180"/>
  <c r="S57" i="180"/>
  <c r="S56" i="180"/>
  <c r="S55" i="180"/>
  <c r="S54" i="180"/>
  <c r="S53" i="180"/>
  <c r="S52" i="180"/>
  <c r="S51" i="180"/>
  <c r="B51" i="180"/>
  <c r="S50" i="180"/>
  <c r="B50" i="180"/>
  <c r="S49" i="180"/>
  <c r="B49" i="180"/>
  <c r="S48" i="180"/>
  <c r="B48" i="180"/>
  <c r="S47" i="180"/>
  <c r="B47" i="180"/>
  <c r="S46" i="180"/>
  <c r="B46" i="180"/>
  <c r="S45" i="180"/>
  <c r="B45" i="180"/>
  <c r="S44" i="180"/>
  <c r="B44" i="180"/>
  <c r="S43" i="180"/>
  <c r="B43" i="180"/>
  <c r="S42" i="180"/>
  <c r="B42" i="180"/>
  <c r="S41" i="180"/>
  <c r="B41" i="180"/>
  <c r="S40" i="180"/>
  <c r="B40" i="180"/>
  <c r="S39" i="180"/>
  <c r="B39" i="180"/>
  <c r="S38" i="180"/>
  <c r="B38" i="180"/>
  <c r="S37" i="180"/>
  <c r="B37" i="180"/>
  <c r="S36" i="180"/>
  <c r="B36" i="180"/>
  <c r="S35" i="180"/>
  <c r="B35" i="180"/>
  <c r="T34" i="180"/>
  <c r="B34" i="180"/>
  <c r="B33" i="180"/>
  <c r="T32" i="180"/>
  <c r="B32" i="180"/>
  <c r="B31" i="180"/>
  <c r="B30" i="180"/>
  <c r="B29" i="180"/>
  <c r="B28" i="180"/>
  <c r="B27" i="180"/>
  <c r="B26" i="180"/>
  <c r="T25" i="180"/>
  <c r="B25" i="180"/>
  <c r="T24" i="180"/>
  <c r="B24" i="180"/>
  <c r="T23" i="180"/>
  <c r="B23" i="180"/>
  <c r="T22" i="180"/>
  <c r="B22" i="180"/>
  <c r="T21" i="180"/>
  <c r="B21" i="180"/>
  <c r="B20" i="180"/>
  <c r="T19" i="180"/>
  <c r="T31" i="180" s="1"/>
  <c r="B19" i="180"/>
  <c r="B18" i="180"/>
  <c r="B17" i="180"/>
  <c r="B16" i="180"/>
  <c r="B15" i="180"/>
  <c r="B14" i="180"/>
  <c r="B13" i="180"/>
  <c r="B12" i="180"/>
  <c r="B11" i="180"/>
  <c r="B10" i="180"/>
  <c r="B9" i="180"/>
  <c r="B8" i="180"/>
  <c r="B7" i="180"/>
  <c r="AG6" i="180"/>
  <c r="B6" i="180"/>
  <c r="B5" i="180"/>
  <c r="DO4" i="180"/>
  <c r="AR4" i="180"/>
  <c r="AQ4" i="180"/>
  <c r="AP4" i="180"/>
  <c r="AO4" i="180"/>
  <c r="AN4" i="180"/>
  <c r="B4" i="180"/>
  <c r="DR3" i="180"/>
  <c r="DQ3" i="180"/>
  <c r="DP3" i="180"/>
  <c r="DO3" i="180"/>
  <c r="DN3" i="180"/>
  <c r="B3" i="180"/>
  <c r="DT2" i="180"/>
  <c r="T26" i="180" s="1"/>
  <c r="DR2" i="180"/>
  <c r="DQ2" i="180"/>
  <c r="DP2" i="180"/>
  <c r="DO2" i="180"/>
  <c r="DN2" i="180"/>
  <c r="DM2" i="180"/>
  <c r="V2" i="180"/>
  <c r="B2" i="180"/>
  <c r="Y1" i="180"/>
  <c r="O49" i="180" a="1"/>
  <c r="S66" i="180" a="1"/>
  <c r="O42" i="180" a="1"/>
  <c r="O41" i="180" a="1"/>
  <c r="O22" i="180" a="1"/>
  <c r="O21" i="180" a="1"/>
  <c r="S456" i="180" a="1"/>
  <c r="O33" i="180" a="1"/>
  <c r="O51" i="180" a="1"/>
  <c r="O34" i="180" a="1"/>
  <c r="O29" i="180" a="1"/>
  <c r="O46" i="180" a="1"/>
  <c r="O38" i="180" a="1"/>
  <c r="O31" i="180" a="1"/>
  <c r="O43" i="180" a="1"/>
  <c r="O24" i="180" a="1"/>
  <c r="O23" i="180" a="1"/>
  <c r="O44" i="180" a="1"/>
  <c r="O26" i="180" a="1"/>
  <c r="O45" i="180" a="1"/>
  <c r="O30" i="180" a="1"/>
  <c r="O32" i="180" a="1"/>
  <c r="AB2" i="181"/>
  <c r="O25" i="180" a="1"/>
  <c r="O27" i="180" a="1"/>
  <c r="O50" i="180" a="1"/>
  <c r="O35" i="180" a="1"/>
  <c r="S1" i="180" a="1"/>
  <c r="S261" i="180" a="1"/>
  <c r="S326" i="180" a="1"/>
  <c r="S391" i="180" a="1"/>
  <c r="O37" i="180" a="1"/>
  <c r="S131" i="180" a="1"/>
  <c r="O20" i="180" a="1"/>
  <c r="O36" i="180" a="1"/>
  <c r="S196" i="180" a="1"/>
  <c r="O48" i="180" a="1"/>
  <c r="O47" i="180" a="1"/>
  <c r="O28" i="180" a="1"/>
  <c r="S651" i="180" a="1"/>
  <c r="O40" i="180" a="1"/>
  <c r="O39" i="180" a="1"/>
  <c r="S521" i="180" a="1"/>
  <c r="S586" i="180" a="1"/>
  <c r="O19" i="180" a="1"/>
  <c r="O6" i="180" a="1"/>
  <c r="O7" i="180" a="1"/>
  <c r="O8" i="180" a="1"/>
  <c r="O9" i="180" a="1"/>
  <c r="O10" i="180" a="1"/>
  <c r="O11" i="180" a="1"/>
  <c r="O3" i="180" a="1"/>
  <c r="O12" i="180" a="1"/>
  <c r="O4" i="180" a="1"/>
  <c r="O5" i="180" a="1"/>
  <c r="AN138" i="180"/>
  <c r="AN150" i="180"/>
  <c r="AN661" i="180"/>
  <c r="AN465" i="180"/>
  <c r="AN143" i="180"/>
  <c r="AN275" i="180"/>
  <c r="AN655" i="180"/>
  <c r="AN270" i="180"/>
  <c r="AN461" i="180"/>
  <c r="AN7" i="180"/>
  <c r="AN204" i="180"/>
  <c r="U8" i="181"/>
  <c r="U6" i="181"/>
  <c r="AN202" i="180"/>
  <c r="AN396" i="180"/>
  <c r="AN596" i="180"/>
  <c r="AN397" i="180"/>
  <c r="AN74" i="180"/>
  <c r="AN595" i="180"/>
  <c r="AN602" i="180"/>
  <c r="AN75" i="180"/>
  <c r="AN532" i="180"/>
  <c r="AN144" i="180"/>
  <c r="AN147" i="180"/>
  <c r="AN274" i="180"/>
  <c r="AN668" i="180"/>
  <c r="AN660" i="180"/>
  <c r="AN656" i="180"/>
  <c r="AN271" i="180"/>
  <c r="U14" i="181"/>
  <c r="AN466" i="180"/>
  <c r="AN531" i="180"/>
  <c r="AN337" i="180"/>
  <c r="AN76" i="180"/>
  <c r="AN265" i="180"/>
  <c r="AN211" i="180"/>
  <c r="AN82" i="180"/>
  <c r="AN85" i="180"/>
  <c r="AN216" i="180"/>
  <c r="AN146" i="180"/>
  <c r="AN206" i="180"/>
  <c r="AN467" i="180"/>
  <c r="AN201" i="180"/>
  <c r="AN338" i="180"/>
  <c r="AN665" i="180"/>
  <c r="AN142" i="180"/>
  <c r="AN341" i="180"/>
  <c r="AN203" i="180"/>
  <c r="AN141" i="180"/>
  <c r="AN209" i="180"/>
  <c r="AN593" i="180"/>
  <c r="AN80" i="180"/>
  <c r="AN5" i="180"/>
  <c r="AN464" i="180"/>
  <c r="AN70" i="180"/>
  <c r="AN395" i="180"/>
  <c r="AN598" i="180"/>
  <c r="AN330" i="180"/>
  <c r="U12" i="181"/>
  <c r="AN536" i="180"/>
  <c r="AN336" i="180"/>
  <c r="AN667" i="180"/>
  <c r="AN83" i="180"/>
  <c r="AN331" i="180"/>
  <c r="AN151" i="180"/>
  <c r="AN20" i="180"/>
  <c r="AN658" i="180"/>
  <c r="AN79" i="180"/>
  <c r="AN403" i="180"/>
  <c r="AN526" i="180"/>
  <c r="AN8" i="180"/>
  <c r="AN460" i="180"/>
  <c r="U15" i="181"/>
  <c r="AN12" i="180"/>
  <c r="AN340" i="180"/>
  <c r="AN590" i="180"/>
  <c r="AN525" i="180"/>
  <c r="AN401" i="180"/>
  <c r="AN664" i="180"/>
  <c r="AN659" i="180"/>
  <c r="AN18" i="180"/>
  <c r="AN528" i="180"/>
  <c r="AN71" i="180"/>
  <c r="AN591" i="180"/>
  <c r="AN599" i="180"/>
  <c r="AN276" i="180"/>
  <c r="AN269" i="180"/>
  <c r="AN266" i="180"/>
  <c r="AN15" i="180"/>
  <c r="AN657" i="180"/>
  <c r="AN463" i="180"/>
  <c r="AN205" i="180"/>
  <c r="AN136" i="180"/>
  <c r="AN335" i="180"/>
  <c r="AN468" i="180"/>
  <c r="U10" i="181"/>
  <c r="AN210" i="180"/>
  <c r="AN471" i="180"/>
  <c r="AN666" i="180"/>
  <c r="U9" i="181"/>
  <c r="AN21" i="180"/>
  <c r="AN267" i="180"/>
  <c r="U5" i="181"/>
  <c r="AN529" i="180"/>
  <c r="AN399" i="180"/>
  <c r="AN135" i="180"/>
  <c r="AN149" i="180"/>
  <c r="AN404" i="180"/>
  <c r="AN334" i="180"/>
  <c r="AN535" i="180"/>
  <c r="AN214" i="180"/>
  <c r="AN148" i="180"/>
  <c r="AN81" i="180"/>
  <c r="AN14" i="180"/>
  <c r="U13" i="181"/>
  <c r="AN594" i="180"/>
  <c r="AN139" i="180"/>
  <c r="AN207" i="180"/>
  <c r="AN19" i="180"/>
  <c r="AN530" i="180"/>
  <c r="U11" i="181"/>
  <c r="AN213" i="180"/>
  <c r="AN13" i="180"/>
  <c r="U16" i="181"/>
  <c r="AN462" i="180"/>
  <c r="AN601" i="180"/>
  <c r="AN208" i="180"/>
  <c r="AN470" i="180"/>
  <c r="AN402" i="180"/>
  <c r="AN9" i="180"/>
  <c r="AN398" i="180"/>
  <c r="AN6" i="180"/>
  <c r="AN272" i="180"/>
  <c r="AN339" i="180"/>
  <c r="AN11" i="180"/>
  <c r="AN600" i="180"/>
  <c r="AN663" i="180"/>
  <c r="AN17" i="180"/>
  <c r="AN73" i="180"/>
  <c r="AN534" i="180"/>
  <c r="AN212" i="180"/>
  <c r="AN277" i="180"/>
  <c r="AN140" i="180"/>
  <c r="AN533" i="180"/>
  <c r="AN273" i="180"/>
  <c r="AN527" i="180"/>
  <c r="AN72" i="180"/>
  <c r="U7" i="181"/>
  <c r="AN268" i="180"/>
  <c r="AN332" i="180"/>
  <c r="AN77" i="180"/>
  <c r="AN84" i="180"/>
  <c r="AN662" i="180"/>
  <c r="AN333" i="180"/>
  <c r="AN603" i="180"/>
  <c r="AN597" i="180"/>
  <c r="AN78" i="180"/>
  <c r="AN137" i="180"/>
  <c r="AN200" i="180"/>
  <c r="AN16" i="180"/>
  <c r="AN592" i="180"/>
  <c r="AN469" i="180"/>
  <c r="AN215" i="180"/>
  <c r="AN10" i="180"/>
  <c r="AN145" i="180"/>
  <c r="AN400" i="180"/>
  <c r="O5" i="180" l="1"/>
  <c r="O4" i="180"/>
  <c r="O12" i="180"/>
  <c r="O3" i="180"/>
  <c r="O11" i="180"/>
  <c r="O10" i="180"/>
  <c r="O9" i="180"/>
  <c r="O8" i="180"/>
  <c r="O7" i="180"/>
  <c r="O6" i="180"/>
  <c r="S131" i="180"/>
  <c r="U133" i="180" s="1"/>
  <c r="S651" i="180"/>
  <c r="U653" i="180" s="1"/>
  <c r="S586" i="180"/>
  <c r="S66" i="180"/>
  <c r="U68" i="180" s="1"/>
  <c r="S521" i="180"/>
  <c r="U523" i="180" s="1"/>
  <c r="S456" i="180"/>
  <c r="U458" i="180" s="1"/>
  <c r="S391" i="180"/>
  <c r="U393" i="180" s="1"/>
  <c r="S326" i="180"/>
  <c r="U328" i="180" s="1"/>
  <c r="S261" i="180"/>
  <c r="U263" i="180" s="1"/>
  <c r="S196" i="180"/>
  <c r="U198" i="180" s="1"/>
  <c r="S1" i="180"/>
  <c r="U3" i="180" s="1"/>
  <c r="O21" i="180"/>
  <c r="O22" i="180"/>
  <c r="O23" i="180"/>
  <c r="O24" i="180"/>
  <c r="O25" i="180"/>
  <c r="O26" i="180"/>
  <c r="O27" i="180"/>
  <c r="O28" i="180"/>
  <c r="O19" i="180"/>
  <c r="O20" i="180"/>
  <c r="O29" i="180"/>
  <c r="O34" i="180"/>
  <c r="O35" i="180"/>
  <c r="O36" i="180"/>
  <c r="O37" i="180"/>
  <c r="O38" i="180"/>
  <c r="O39" i="180"/>
  <c r="O40" i="180"/>
  <c r="O41" i="180"/>
  <c r="O42" i="180"/>
  <c r="O43" i="180"/>
  <c r="O44" i="180"/>
  <c r="O45" i="180"/>
  <c r="O46" i="180"/>
  <c r="O47" i="180"/>
  <c r="O48" i="180"/>
  <c r="O49" i="180"/>
  <c r="O50" i="180"/>
  <c r="O51" i="180"/>
  <c r="O30" i="180"/>
  <c r="O31" i="180"/>
  <c r="O32" i="180"/>
  <c r="O33" i="180"/>
  <c r="AB197" i="180"/>
  <c r="AB327" i="180"/>
  <c r="AB457" i="180"/>
  <c r="AB392" i="180"/>
  <c r="T30" i="181" l="1"/>
  <c r="U588" i="180"/>
  <c r="AB67" i="180"/>
  <c r="AB652" i="180"/>
  <c r="AB132" i="180"/>
  <c r="AB522" i="180"/>
  <c r="AB587" i="180"/>
  <c r="AB262" i="180"/>
  <c r="AB2" i="180"/>
  <c r="AP9" i="180"/>
  <c r="AO18" i="180"/>
  <c r="AO143" i="180"/>
  <c r="E39" i="180" a="1"/>
  <c r="AR402" i="180"/>
  <c r="AO136" i="180"/>
  <c r="AJ656" i="180"/>
  <c r="AJ655" i="180"/>
  <c r="AR590" i="180"/>
  <c r="AJ332" i="180"/>
  <c r="AJ201" i="180"/>
  <c r="Q39" i="180" a="1"/>
  <c r="Z12" i="180"/>
  <c r="M37" i="180" a="1"/>
  <c r="AO595" i="180"/>
  <c r="F13" i="180" a="1"/>
  <c r="AQ591" i="180"/>
  <c r="P43" i="180" a="1"/>
  <c r="AO657" i="180"/>
  <c r="AJ665" i="180"/>
  <c r="AR597" i="180"/>
  <c r="AJ662" i="180"/>
  <c r="AQ213" i="180"/>
  <c r="Z399" i="180"/>
  <c r="Q40" i="180" a="1"/>
  <c r="AJ210" i="180"/>
  <c r="G50" i="180" a="1"/>
  <c r="H48" i="180" a="1"/>
  <c r="AQ20" i="180"/>
  <c r="AQ149" i="180"/>
  <c r="Z527" i="180"/>
  <c r="Z655" i="180"/>
  <c r="Q23" i="180" a="1"/>
  <c r="AJ528" i="180"/>
  <c r="Z210" i="180"/>
  <c r="AP268" i="180"/>
  <c r="Z531" i="180"/>
  <c r="AJ204" i="180"/>
  <c r="Z7" i="180"/>
  <c r="AJ142" i="180"/>
  <c r="AR275" i="180"/>
  <c r="AQ137" i="180"/>
  <c r="E28" i="180" a="1"/>
  <c r="AR19" i="180"/>
  <c r="C35" i="180" a="1"/>
  <c r="AQ19" i="180"/>
  <c r="AO594" i="180"/>
  <c r="AP666" i="180"/>
  <c r="AP526" i="180"/>
  <c r="AQ601" i="180"/>
  <c r="Z277" i="180"/>
  <c r="C40" i="180" a="1"/>
  <c r="AP401" i="180"/>
  <c r="AJ336" i="180"/>
  <c r="Z77" i="180"/>
  <c r="AO401" i="180"/>
  <c r="AR464" i="180"/>
  <c r="G22" i="180" a="1"/>
  <c r="AQ331" i="180"/>
  <c r="J11" i="180" a="1"/>
  <c r="Z150" i="180"/>
  <c r="P20" i="180" a="1"/>
  <c r="AJ276" i="180"/>
  <c r="AJ601" i="180"/>
  <c r="AO467" i="180"/>
  <c r="AP214" i="180"/>
  <c r="K34" i="180" a="1"/>
  <c r="AJ83" i="180"/>
  <c r="M29" i="180" a="1"/>
  <c r="AQ400" i="180"/>
  <c r="Z664" i="180"/>
  <c r="E43" i="180" a="1"/>
  <c r="K39" i="180" a="1"/>
  <c r="C3" i="180" a="1"/>
  <c r="J31" i="180" a="1"/>
  <c r="C45" i="180" a="1"/>
  <c r="J37" i="180" a="1"/>
  <c r="AQ265" i="180"/>
  <c r="AJ331" i="180"/>
  <c r="AO339" i="180"/>
  <c r="AO146" i="180"/>
  <c r="L46" i="180" a="1"/>
  <c r="Q6" i="180" a="1"/>
  <c r="H16" i="180" a="1"/>
  <c r="F28" i="180" a="1"/>
  <c r="E32" i="180" a="1"/>
  <c r="AQ534" i="180"/>
  <c r="AJ526" i="180"/>
  <c r="Z466" i="180"/>
  <c r="AO336" i="180"/>
  <c r="Q26" i="180" a="1"/>
  <c r="AJ339" i="180"/>
  <c r="AP143" i="180"/>
  <c r="Z76" i="180"/>
  <c r="AR533" i="180"/>
  <c r="G13" i="180" a="1"/>
  <c r="AR404" i="180"/>
  <c r="AJ269" i="180"/>
  <c r="J49" i="180" a="1"/>
  <c r="AO333" i="180"/>
  <c r="I47" i="180" a="1"/>
  <c r="L32" i="180" a="1"/>
  <c r="AJ84" i="180"/>
  <c r="C49" i="180" a="1"/>
  <c r="N35" i="180" a="1"/>
  <c r="K29" i="180" a="1"/>
  <c r="AP334" i="180"/>
  <c r="N29" i="180" a="1"/>
  <c r="AJ464" i="180"/>
  <c r="AQ11" i="180"/>
  <c r="AQ74" i="180"/>
  <c r="AP213" i="180"/>
  <c r="J26" i="180" a="1"/>
  <c r="K5" i="180" a="1"/>
  <c r="L16" i="180" a="1"/>
  <c r="AQ214" i="180"/>
  <c r="AJ535" i="180"/>
  <c r="C33" i="180" a="1"/>
  <c r="AP212" i="180"/>
  <c r="K10" i="180" a="1"/>
  <c r="AP201" i="180"/>
  <c r="I7" i="180" a="1"/>
  <c r="AP136" i="180"/>
  <c r="C7" i="180" a="1"/>
  <c r="Z661" i="180"/>
  <c r="Z148" i="180"/>
  <c r="AR400" i="180"/>
  <c r="F45" i="180" a="1"/>
  <c r="AR338" i="180"/>
  <c r="K38" i="180" a="1"/>
  <c r="Z532" i="180"/>
  <c r="F14" i="180" a="1"/>
  <c r="AP13" i="180"/>
  <c r="AO200" i="180"/>
  <c r="L40" i="180" a="1"/>
  <c r="AR663" i="180"/>
  <c r="AJ208" i="180"/>
  <c r="E7" i="180" a="1"/>
  <c r="AQ337" i="180"/>
  <c r="N38" i="180" a="1"/>
  <c r="AP655" i="180"/>
  <c r="H19" i="180" a="1"/>
  <c r="AQ335" i="180"/>
  <c r="L51" i="180" a="1"/>
  <c r="AO273" i="180"/>
  <c r="AO395" i="180"/>
  <c r="AJ334" i="180"/>
  <c r="AR529" i="180"/>
  <c r="AJ399" i="180"/>
  <c r="AR272" i="180"/>
  <c r="AR535" i="180"/>
  <c r="AJ527" i="180"/>
  <c r="I44" i="180" a="1"/>
  <c r="H23" i="180" a="1"/>
  <c r="L33" i="180" a="1"/>
  <c r="C47" i="180" a="1"/>
  <c r="AQ531" i="180"/>
  <c r="AJ471" i="180"/>
  <c r="AJ532" i="180"/>
  <c r="AJ600" i="180"/>
  <c r="AJ591" i="180"/>
  <c r="D37" i="180" a="1"/>
  <c r="AP141" i="180"/>
  <c r="AJ461" i="180"/>
  <c r="AJ207" i="180"/>
  <c r="AR467" i="180"/>
  <c r="N22" i="180" a="1"/>
  <c r="Z75" i="180"/>
  <c r="G18" i="180" a="1"/>
  <c r="AO6" i="180"/>
  <c r="Z400" i="180"/>
  <c r="AJ397" i="180"/>
  <c r="Z465" i="180"/>
  <c r="G20" i="180" a="1"/>
  <c r="AO202" i="180"/>
  <c r="L35" i="180" a="1"/>
  <c r="Z463" i="180"/>
  <c r="N8" i="180" a="1"/>
  <c r="AO666" i="180"/>
  <c r="AP657" i="180"/>
  <c r="AR151" i="180"/>
  <c r="AQ600" i="180"/>
  <c r="Z398" i="180"/>
  <c r="C9" i="180" a="1"/>
  <c r="Z82" i="180"/>
  <c r="M21" i="180" a="1"/>
  <c r="AR20" i="180"/>
  <c r="AO271" i="180"/>
  <c r="AO600" i="180"/>
  <c r="AP202" i="180"/>
  <c r="AP210" i="180"/>
  <c r="AJ404" i="180"/>
  <c r="AO17" i="180"/>
  <c r="AR460" i="180"/>
  <c r="AQ277" i="180"/>
  <c r="AP535" i="180"/>
  <c r="AP21" i="180"/>
  <c r="AJ267" i="180"/>
  <c r="M33" i="180" a="1"/>
  <c r="H5" i="180" a="1"/>
  <c r="K37" i="180" a="1"/>
  <c r="AR200" i="180"/>
  <c r="K51" i="180" a="1"/>
  <c r="AQ656" i="180"/>
  <c r="AQ461" i="180"/>
  <c r="AO601" i="180"/>
  <c r="AJ211" i="180"/>
  <c r="H24" i="180" a="1"/>
  <c r="J9" i="180" a="1"/>
  <c r="Q10" i="180" a="1"/>
  <c r="P30" i="180" a="1"/>
  <c r="AR143" i="180"/>
  <c r="AR277" i="180"/>
  <c r="AO397" i="180"/>
  <c r="P39" i="180" a="1"/>
  <c r="AP277" i="180"/>
  <c r="AQ593" i="180"/>
  <c r="AO76" i="180"/>
  <c r="AO470" i="180"/>
  <c r="Z536" i="180"/>
  <c r="AR75" i="180"/>
  <c r="AR534" i="180"/>
  <c r="Z214" i="180"/>
  <c r="AP333" i="180"/>
  <c r="N44" i="180" a="1"/>
  <c r="Z202" i="180"/>
  <c r="AB393" i="180" a="1"/>
  <c r="F5" i="180" a="1"/>
  <c r="AR77" i="180"/>
  <c r="L11" i="180" a="1"/>
  <c r="AJ5" i="180"/>
  <c r="AO21" i="180"/>
  <c r="AO590" i="180"/>
  <c r="AO20" i="180"/>
  <c r="AP397" i="180"/>
  <c r="AO203" i="180"/>
  <c r="AJ140" i="180"/>
  <c r="Z337" i="180"/>
  <c r="D44" i="180" a="1"/>
  <c r="Z84" i="180"/>
  <c r="AR461" i="180"/>
  <c r="AP596" i="180"/>
  <c r="AR74" i="180"/>
  <c r="G3" i="180" a="1"/>
  <c r="C34" i="180" a="1"/>
  <c r="C2" i="180" a="1"/>
  <c r="AO527" i="180"/>
  <c r="Z331" i="180"/>
  <c r="AO528" i="180"/>
  <c r="AO533" i="180"/>
  <c r="AO15" i="180"/>
  <c r="M32" i="180" a="1"/>
  <c r="AJ271" i="180"/>
  <c r="AJ467" i="180"/>
  <c r="AQ404" i="180"/>
  <c r="AO660" i="180"/>
  <c r="AP73" i="180"/>
  <c r="N17" i="180" a="1"/>
  <c r="Z659" i="180"/>
  <c r="AQ200" i="180"/>
  <c r="Z464" i="180"/>
  <c r="AQ268" i="180"/>
  <c r="AO403" i="180"/>
  <c r="Q30" i="180" a="1"/>
  <c r="AR599" i="180"/>
  <c r="Z467" i="180"/>
  <c r="AO398" i="180"/>
  <c r="Z340" i="180"/>
  <c r="AP595" i="180"/>
  <c r="AO10" i="180"/>
  <c r="AJ534" i="180"/>
  <c r="Z662" i="180"/>
  <c r="M34" i="180" a="1"/>
  <c r="G28" i="180" a="1"/>
  <c r="Z203" i="180"/>
  <c r="E22" i="180" a="1"/>
  <c r="Q11" i="180" a="1"/>
  <c r="AQ205" i="180"/>
  <c r="AP80" i="180"/>
  <c r="AJ462" i="180"/>
  <c r="E33" i="180" a="1"/>
  <c r="AR666" i="180"/>
  <c r="AJ73" i="180"/>
  <c r="AQ469" i="180"/>
  <c r="AP600" i="180"/>
  <c r="AR206" i="180"/>
  <c r="AJ265" i="180"/>
  <c r="AJ596" i="180"/>
  <c r="AP137" i="180"/>
  <c r="AQ151" i="180"/>
  <c r="M31" i="180" a="1"/>
  <c r="AR6" i="180"/>
  <c r="M35" i="180" a="1"/>
  <c r="AJ667" i="180"/>
  <c r="Z141" i="180"/>
  <c r="AJ658" i="180"/>
  <c r="AQ212" i="180"/>
  <c r="L5" i="180" a="1"/>
  <c r="Z668" i="180"/>
  <c r="AQ463" i="180"/>
  <c r="M49" i="180" a="1"/>
  <c r="AO16" i="180"/>
  <c r="C46" i="180" a="1"/>
  <c r="Z265" i="180"/>
  <c r="AO656" i="180"/>
  <c r="AQ275" i="180"/>
  <c r="AR270" i="180"/>
  <c r="E42" i="180" a="1"/>
  <c r="AJ275" i="180"/>
  <c r="AR532" i="180"/>
  <c r="E51" i="180" a="1"/>
  <c r="AR525" i="180"/>
  <c r="AQ273" i="180"/>
  <c r="P18" i="180" a="1"/>
  <c r="J29" i="180" a="1"/>
  <c r="AP75" i="180"/>
  <c r="AJ335" i="180"/>
  <c r="C27" i="180" a="1"/>
  <c r="AJ143" i="180"/>
  <c r="C4" i="180" a="1"/>
  <c r="C19" i="180" a="1"/>
  <c r="Z330" i="180"/>
  <c r="I46" i="180" a="1"/>
  <c r="N34" i="180" a="1"/>
  <c r="AO265" i="180"/>
  <c r="AP597" i="180"/>
  <c r="AR661" i="180"/>
  <c r="AQ528" i="180"/>
  <c r="F9" i="180" a="1"/>
  <c r="AR138" i="180"/>
  <c r="AO663" i="180"/>
  <c r="D25" i="180" a="1"/>
  <c r="K47" i="180" a="1"/>
  <c r="AR601" i="180"/>
  <c r="L38" i="180" a="1"/>
  <c r="J33" i="180" a="1"/>
  <c r="Q24" i="180" a="1"/>
  <c r="D23" i="180" a="1"/>
  <c r="P26" i="180" a="1"/>
  <c r="AP667" i="180"/>
  <c r="AQ339" i="180"/>
  <c r="AR398" i="180"/>
  <c r="E45" i="180" a="1"/>
  <c r="AP331" i="180"/>
  <c r="AJ7" i="180"/>
  <c r="AO268" i="180"/>
  <c r="AP594" i="180"/>
  <c r="AJ200" i="180"/>
  <c r="AQ597" i="180"/>
  <c r="AJ341" i="180"/>
  <c r="Z591" i="180"/>
  <c r="AO596" i="180"/>
  <c r="AP336" i="180"/>
  <c r="C36" i="180" a="1"/>
  <c r="C12" i="180" a="1"/>
  <c r="AJ145" i="180"/>
  <c r="H9" i="180" a="1"/>
  <c r="AR82" i="180"/>
  <c r="I31" i="180" a="1"/>
  <c r="AR144" i="180"/>
  <c r="F32" i="180" a="1"/>
  <c r="AQ536" i="180"/>
  <c r="AO334" i="180"/>
  <c r="AJ594" i="180"/>
  <c r="AQ592" i="180"/>
  <c r="Z207" i="180"/>
  <c r="AR201" i="180"/>
  <c r="Z146" i="180"/>
  <c r="Z601" i="180"/>
  <c r="AR79" i="180"/>
  <c r="Q25" i="180" a="1"/>
  <c r="AP206" i="180"/>
  <c r="AP533" i="180"/>
  <c r="AJ18" i="180"/>
  <c r="AJ137" i="180"/>
  <c r="AO19" i="180"/>
  <c r="F17" i="180" a="1"/>
  <c r="AQ266" i="180"/>
  <c r="H43" i="180" a="1"/>
  <c r="Z598" i="180"/>
  <c r="AO274" i="180"/>
  <c r="AP70" i="180"/>
  <c r="Z341" i="180"/>
  <c r="Z590" i="180"/>
  <c r="Q28" i="180" a="1"/>
  <c r="AR463" i="180"/>
  <c r="H13" i="180" a="1"/>
  <c r="AJ17" i="180"/>
  <c r="F7" i="180" a="1"/>
  <c r="AR202" i="180"/>
  <c r="N49" i="180" a="1"/>
  <c r="AR140" i="180"/>
  <c r="AO331" i="180"/>
  <c r="AR12" i="180"/>
  <c r="AP658" i="180"/>
  <c r="AR76" i="180"/>
  <c r="AO204" i="180"/>
  <c r="AJ396" i="180"/>
  <c r="AO201" i="180"/>
  <c r="I26" i="180" a="1"/>
  <c r="D13" i="180" a="1"/>
  <c r="M30" i="180" a="1"/>
  <c r="Q22" i="180" a="1"/>
  <c r="M50" i="180" a="1"/>
  <c r="AP403" i="180"/>
  <c r="D32" i="180" a="1"/>
  <c r="Z397" i="180"/>
  <c r="K32" i="180" a="1"/>
  <c r="AP656" i="180"/>
  <c r="I15" i="180" a="1"/>
  <c r="AO214" i="180"/>
  <c r="AP205" i="180"/>
  <c r="P36" i="180" a="1"/>
  <c r="AJ77" i="180"/>
  <c r="AQ150" i="180"/>
  <c r="P22" i="180" a="1"/>
  <c r="AP211" i="180"/>
  <c r="AP19" i="180"/>
  <c r="AJ10" i="180"/>
  <c r="P34" i="180" a="1"/>
  <c r="G16" i="180" a="1"/>
  <c r="AO270" i="180"/>
  <c r="AR84" i="180"/>
  <c r="AR536" i="180"/>
  <c r="C11" i="180" a="1"/>
  <c r="AP399" i="180"/>
  <c r="AJ215" i="180"/>
  <c r="AQ139" i="180"/>
  <c r="D21" i="180" a="1"/>
  <c r="Z274" i="180"/>
  <c r="D48" i="180" a="1"/>
  <c r="AO529" i="180"/>
  <c r="Z335" i="180"/>
  <c r="I22" i="180" a="1"/>
  <c r="M51" i="180" a="1"/>
  <c r="AR137" i="180"/>
  <c r="AQ81" i="180"/>
  <c r="M19" i="180" a="1"/>
  <c r="AJ531" i="180"/>
  <c r="Z602" i="180"/>
  <c r="AR71" i="180"/>
  <c r="G7" i="180" a="1"/>
  <c r="C50" i="180" a="1"/>
  <c r="AO142" i="180"/>
  <c r="I20" i="180" a="1"/>
  <c r="H31" i="180" a="1"/>
  <c r="N50" i="180" a="1"/>
  <c r="H12" i="180" a="1"/>
  <c r="E27" i="180" a="1"/>
  <c r="F8" i="180" a="1"/>
  <c r="AP145" i="180"/>
  <c r="Q36" i="180" a="1"/>
  <c r="Z597" i="180"/>
  <c r="AQ468" i="180"/>
  <c r="AQ470" i="180"/>
  <c r="AJ463" i="180"/>
  <c r="C17" i="180" a="1"/>
  <c r="AQ208" i="180"/>
  <c r="K27" i="180" a="1"/>
  <c r="G51" i="180" a="1"/>
  <c r="AQ526" i="180"/>
  <c r="I29" i="180" a="1"/>
  <c r="N32" i="180" a="1"/>
  <c r="I43" i="180" a="1"/>
  <c r="Q32" i="180" a="1"/>
  <c r="I4" i="180" a="1"/>
  <c r="AO71" i="180"/>
  <c r="AQ8" i="180"/>
  <c r="AQ460" i="180"/>
  <c r="AO337" i="180"/>
  <c r="AO525" i="180"/>
  <c r="AQ70" i="180"/>
  <c r="AR332" i="180"/>
  <c r="AP18" i="180"/>
  <c r="AQ76" i="180"/>
  <c r="AO213" i="180"/>
  <c r="AO9" i="180"/>
  <c r="AP10" i="180"/>
  <c r="AO206" i="180"/>
  <c r="AQ665" i="180"/>
  <c r="AP203" i="180"/>
  <c r="F10" i="180" a="1"/>
  <c r="C32" i="180" a="1"/>
  <c r="E4" i="180" a="1"/>
  <c r="C30" i="180" a="1"/>
  <c r="AO463" i="180"/>
  <c r="AR469" i="180"/>
  <c r="AO464" i="180"/>
  <c r="Z530" i="180"/>
  <c r="AR526" i="180"/>
  <c r="D41" i="180" a="1"/>
  <c r="Z142" i="180"/>
  <c r="AR337" i="180"/>
  <c r="AQ330" i="180"/>
  <c r="AP465" i="180"/>
  <c r="Q29" i="180" a="1"/>
  <c r="Z206" i="180"/>
  <c r="AR213" i="180"/>
  <c r="AR600" i="180"/>
  <c r="I17" i="180" a="1"/>
  <c r="AJ330" i="180"/>
  <c r="D34" i="180" a="1"/>
  <c r="AJ337" i="180"/>
  <c r="Q34" i="180" a="1"/>
  <c r="AO399" i="180"/>
  <c r="K7" i="180" a="1"/>
  <c r="AR656" i="180"/>
  <c r="AJ593" i="180"/>
  <c r="AR468" i="180"/>
  <c r="AR591" i="180"/>
  <c r="K11" i="180" a="1"/>
  <c r="D28" i="180" a="1"/>
  <c r="AJ270" i="180"/>
  <c r="F23" i="180" a="1"/>
  <c r="AO340" i="180"/>
  <c r="Z596" i="180"/>
  <c r="Z271" i="180"/>
  <c r="H49" i="180" a="1"/>
  <c r="AR216" i="180"/>
  <c r="AP664" i="180"/>
  <c r="AP146" i="180"/>
  <c r="AQ13" i="180"/>
  <c r="H34" i="180" a="1"/>
  <c r="AP591" i="180"/>
  <c r="AO658" i="180"/>
  <c r="AP275" i="180"/>
  <c r="N51" i="180" a="1"/>
  <c r="C20" i="180" a="1"/>
  <c r="N42" i="180" a="1"/>
  <c r="I25" i="180" a="1"/>
  <c r="L42" i="180" a="1"/>
  <c r="Z72" i="180"/>
  <c r="AJ82" i="180"/>
  <c r="AR18" i="180"/>
  <c r="AQ667" i="180"/>
  <c r="Z470" i="180"/>
  <c r="AQ664" i="180"/>
  <c r="AR341" i="180"/>
  <c r="AO266" i="180"/>
  <c r="K44" i="180" a="1"/>
  <c r="AR266" i="180"/>
  <c r="AQ203" i="180"/>
  <c r="N11" i="180" a="1"/>
  <c r="AJ14" i="180"/>
  <c r="M14" i="180" a="1"/>
  <c r="AP395" i="180"/>
  <c r="Q2" i="180" a="1"/>
  <c r="AJ595" i="180"/>
  <c r="AP460" i="180"/>
  <c r="AR595" i="180"/>
  <c r="AQ465" i="180"/>
  <c r="Z401" i="180"/>
  <c r="J46" i="180" a="1"/>
  <c r="AO275" i="180"/>
  <c r="AR665" i="180"/>
  <c r="J27" i="180" a="1"/>
  <c r="AP85" i="180"/>
  <c r="Z137" i="180"/>
  <c r="AO655" i="180"/>
  <c r="Q48" i="180" a="1"/>
  <c r="K31" i="180" a="1"/>
  <c r="K17" i="180" a="1"/>
  <c r="Z534" i="180"/>
  <c r="AQ84" i="180"/>
  <c r="AO530" i="180"/>
  <c r="Z143" i="180"/>
  <c r="H40" i="180" a="1"/>
  <c r="L24" i="180" a="1"/>
  <c r="I12" i="180" a="1"/>
  <c r="AQ14" i="180"/>
  <c r="Z145" i="180"/>
  <c r="G6" i="180" a="1"/>
  <c r="AR462" i="180"/>
  <c r="I49" i="180" a="1"/>
  <c r="M22" i="180" a="1"/>
  <c r="G45" i="180" a="1"/>
  <c r="AJ209" i="180"/>
  <c r="AR205" i="180"/>
  <c r="I42" i="180" a="1"/>
  <c r="AO597" i="180"/>
  <c r="AO661" i="180"/>
  <c r="AQ80" i="180"/>
  <c r="AP71" i="180"/>
  <c r="AO5" i="180"/>
  <c r="D46" i="180" a="1"/>
  <c r="AO267" i="180"/>
  <c r="N4" i="180" a="1"/>
  <c r="E49" i="180" a="1"/>
  <c r="K8" i="180" a="1"/>
  <c r="C41" i="180" a="1"/>
  <c r="AP72" i="180"/>
  <c r="AO73" i="180"/>
  <c r="L27" i="180" a="1"/>
  <c r="AQ144" i="180"/>
  <c r="AR530" i="180"/>
  <c r="AR215" i="180"/>
  <c r="P2" i="181" a="1"/>
  <c r="AR146" i="180"/>
  <c r="D36" i="180" a="1"/>
  <c r="AQ401" i="180"/>
  <c r="AO207" i="180"/>
  <c r="D24" i="180" a="1"/>
  <c r="AR664" i="180"/>
  <c r="AO74" i="180"/>
  <c r="AP208" i="180"/>
  <c r="AR16" i="180"/>
  <c r="AO149" i="180"/>
  <c r="AO667" i="180"/>
  <c r="J34" i="180" a="1"/>
  <c r="AQ340" i="180"/>
  <c r="L25" i="180" a="1"/>
  <c r="AJ79" i="180"/>
  <c r="AQ146" i="180"/>
  <c r="AR658" i="180"/>
  <c r="AQ462" i="180"/>
  <c r="AJ81" i="180"/>
  <c r="AJ206" i="180"/>
  <c r="G42" i="180" a="1"/>
  <c r="AJ148" i="180"/>
  <c r="AP267" i="180"/>
  <c r="AQ398" i="180"/>
  <c r="AP78" i="180"/>
  <c r="AJ525" i="180"/>
  <c r="M20" i="180" a="1"/>
  <c r="F16" i="180" a="1"/>
  <c r="AJ13" i="180"/>
  <c r="AO526" i="180"/>
  <c r="AR657" i="180"/>
  <c r="K40" i="180" a="1"/>
  <c r="AP531" i="180"/>
  <c r="AO465" i="180"/>
  <c r="AJ660" i="180"/>
  <c r="AJ398" i="180"/>
  <c r="AO602" i="180"/>
  <c r="AJ460" i="180"/>
  <c r="Q19" i="180" a="1"/>
  <c r="AO205" i="180"/>
  <c r="J44" i="180" a="1"/>
  <c r="J41" i="180" a="1"/>
  <c r="H36" i="180" a="1"/>
  <c r="I27" i="180" a="1"/>
  <c r="D50" i="180" a="1"/>
  <c r="M13" i="180" a="1"/>
  <c r="AR668" i="180"/>
  <c r="E23" i="180" a="1"/>
  <c r="AP330" i="180"/>
  <c r="AP272" i="180"/>
  <c r="AR9" i="180"/>
  <c r="AJ272" i="180"/>
  <c r="P49" i="180" a="1"/>
  <c r="AP668" i="180"/>
  <c r="AR73" i="180"/>
  <c r="AJ9" i="180"/>
  <c r="AO79" i="180"/>
  <c r="Q9" i="180" a="1"/>
  <c r="AB198" i="180" a="1"/>
  <c r="M11" i="180" a="1"/>
  <c r="AP12" i="180"/>
  <c r="AR330" i="180"/>
  <c r="AO8" i="180"/>
  <c r="AP271" i="180"/>
  <c r="AJ212" i="180"/>
  <c r="AQ215" i="180"/>
  <c r="AP338" i="180"/>
  <c r="AJ277" i="180"/>
  <c r="AO338" i="180"/>
  <c r="AQ530" i="180"/>
  <c r="Z595" i="180"/>
  <c r="H45" i="180" a="1"/>
  <c r="J19" i="180" a="1"/>
  <c r="Z144" i="180"/>
  <c r="J10" i="180" a="1"/>
  <c r="AR403" i="180"/>
  <c r="AQ397" i="180"/>
  <c r="Z151" i="180"/>
  <c r="Z21" i="180"/>
  <c r="AQ341" i="180"/>
  <c r="AQ532" i="180"/>
  <c r="AJ80" i="180"/>
  <c r="G39" i="180" a="1"/>
  <c r="AR333" i="180"/>
  <c r="Z395" i="180"/>
  <c r="AJ465" i="180"/>
  <c r="Z138" i="180"/>
  <c r="AO598" i="180"/>
  <c r="AQ668" i="180"/>
  <c r="E46" i="180" a="1"/>
  <c r="P28" i="180" a="1"/>
  <c r="K26" i="180" a="1"/>
  <c r="AO145" i="180"/>
  <c r="AQ77" i="180"/>
  <c r="AJ85" i="180"/>
  <c r="P47" i="180" a="1"/>
  <c r="F29" i="180" a="1"/>
  <c r="F11" i="180" a="1"/>
  <c r="F4" i="180" a="1"/>
  <c r="N24" i="180" a="1"/>
  <c r="G21" i="180" a="1"/>
  <c r="J24" i="180" a="1"/>
  <c r="AP660" i="180"/>
  <c r="P35" i="180" a="1"/>
  <c r="AO269" i="180"/>
  <c r="M26" i="180" a="1"/>
  <c r="Z665" i="180"/>
  <c r="K21" i="180" a="1"/>
  <c r="AP273" i="180"/>
  <c r="E35" i="180" a="1"/>
  <c r="AR85" i="180"/>
  <c r="AP11" i="180"/>
  <c r="I5" i="180" a="1"/>
  <c r="N16" i="180" a="1"/>
  <c r="L49" i="180" a="1"/>
  <c r="AJ466" i="180"/>
  <c r="K22" i="180" a="1"/>
  <c r="L43" i="180" a="1"/>
  <c r="AQ138" i="180"/>
  <c r="N6" i="180" a="1"/>
  <c r="AO332" i="180"/>
  <c r="N18" i="180" a="1"/>
  <c r="P19" i="180" a="1"/>
  <c r="AJ15" i="180"/>
  <c r="Z603" i="180"/>
  <c r="AO668" i="180"/>
  <c r="Z333" i="180"/>
  <c r="AO139" i="180"/>
  <c r="AR603" i="180"/>
  <c r="L15" i="180" a="1"/>
  <c r="Z268" i="180"/>
  <c r="AJ661" i="180"/>
  <c r="N26" i="180" a="1"/>
  <c r="AP467" i="180"/>
  <c r="AR7" i="180"/>
  <c r="Z78" i="180"/>
  <c r="AO341" i="180"/>
  <c r="Q43" i="180" a="1"/>
  <c r="AQ655" i="180"/>
  <c r="AR139" i="180"/>
  <c r="AO404" i="180"/>
  <c r="AJ141" i="180"/>
  <c r="AP661" i="180"/>
  <c r="AJ16" i="180"/>
  <c r="D22" i="180" a="1"/>
  <c r="AR667" i="180"/>
  <c r="AO534" i="180"/>
  <c r="H11" i="180" a="1"/>
  <c r="AJ536" i="180"/>
  <c r="AQ82" i="180"/>
  <c r="AO592" i="180"/>
  <c r="N7" i="180" a="1"/>
  <c r="AR336" i="180"/>
  <c r="AR268" i="180"/>
  <c r="G27" i="180" a="1"/>
  <c r="D47" i="180" a="1"/>
  <c r="AJ214" i="180"/>
  <c r="L44" i="180" a="1"/>
  <c r="AO135" i="180"/>
  <c r="AP6" i="180"/>
  <c r="AR142" i="180"/>
  <c r="AJ592" i="180"/>
  <c r="AQ276" i="180"/>
  <c r="N12" i="180" a="1"/>
  <c r="J3" i="180" a="1"/>
  <c r="L8" i="180" a="1"/>
  <c r="F22" i="180" a="1"/>
  <c r="M46" i="180" a="1"/>
  <c r="N25" i="180" a="1"/>
  <c r="E9" i="180" a="1"/>
  <c r="H7" i="180" a="1"/>
  <c r="M40" i="180" a="1"/>
  <c r="K41" i="180" a="1"/>
  <c r="K19" i="180" a="1"/>
  <c r="AJ70" i="180"/>
  <c r="AP15" i="180"/>
  <c r="G24" i="180" a="1"/>
  <c r="K18" i="180" a="1"/>
  <c r="Z80" i="180"/>
  <c r="AJ468" i="180"/>
  <c r="G30" i="180" a="1"/>
  <c r="L39" i="180" a="1"/>
  <c r="Q42" i="180" a="1"/>
  <c r="AP84" i="180"/>
  <c r="AO140" i="180"/>
  <c r="AP592" i="180"/>
  <c r="J23" i="180" a="1"/>
  <c r="AQ142" i="180"/>
  <c r="AQ18" i="180"/>
  <c r="U18" i="180" s="1"/>
  <c r="E21" i="180" a="1"/>
  <c r="AR397" i="180"/>
  <c r="Q27" i="180" a="1"/>
  <c r="N19" i="180" a="1"/>
  <c r="H32" i="180" a="1"/>
  <c r="AR212" i="180"/>
  <c r="Q12" i="180" a="1"/>
  <c r="F24" i="180" a="1"/>
  <c r="F48" i="180" a="1"/>
  <c r="K30" i="180" a="1"/>
  <c r="I41" i="180" a="1"/>
  <c r="AR401" i="180"/>
  <c r="AO147" i="180"/>
  <c r="H20" i="180" a="1"/>
  <c r="AQ272" i="180"/>
  <c r="D43" i="180" a="1"/>
  <c r="AR274" i="180"/>
  <c r="Q44" i="180" a="1"/>
  <c r="AR149" i="180"/>
  <c r="K6" i="180" a="1"/>
  <c r="F43" i="180" a="1"/>
  <c r="K43" i="180" a="1"/>
  <c r="F21" i="180" a="1"/>
  <c r="AO13" i="180"/>
  <c r="AO469" i="180"/>
  <c r="K49" i="180" a="1"/>
  <c r="H15" i="180" a="1"/>
  <c r="P38" i="180" a="1"/>
  <c r="AO83" i="180"/>
  <c r="AQ533" i="180"/>
  <c r="F20" i="180" a="1"/>
  <c r="AQ141" i="180"/>
  <c r="K46" i="180" a="1"/>
  <c r="C6" i="180" a="1"/>
  <c r="Z332" i="180"/>
  <c r="Z267" i="180"/>
  <c r="Z10" i="180"/>
  <c r="M41" i="180" a="1"/>
  <c r="L10" i="180" a="1"/>
  <c r="AJ12" i="180"/>
  <c r="Z79" i="180"/>
  <c r="N10" i="180" a="1"/>
  <c r="L26" i="180" a="1"/>
  <c r="Q47" i="180" a="1"/>
  <c r="AQ274" i="180"/>
  <c r="AR662" i="180"/>
  <c r="H42" i="180" a="1"/>
  <c r="D31" i="180" a="1"/>
  <c r="Z468" i="180"/>
  <c r="P8" i="180" a="1"/>
  <c r="P15" i="180" a="1"/>
  <c r="J13" i="180" a="1"/>
  <c r="AP466" i="180"/>
  <c r="Q4" i="180" a="1"/>
  <c r="Z20" i="180"/>
  <c r="AR207" i="180"/>
  <c r="D4" i="180" a="1"/>
  <c r="AJ273" i="180"/>
  <c r="K12" i="180" a="1"/>
  <c r="AP530" i="180"/>
  <c r="M3" i="180" a="1"/>
  <c r="F2" i="180" a="1"/>
  <c r="AJ402" i="180"/>
  <c r="AR141" i="180"/>
  <c r="AJ338" i="180"/>
  <c r="Q46" i="180" a="1"/>
  <c r="AP461" i="180"/>
  <c r="M16" i="180" a="1"/>
  <c r="Z8" i="180"/>
  <c r="AQ16" i="180"/>
  <c r="Z336" i="180"/>
  <c r="H17" i="180" a="1"/>
  <c r="AJ144" i="180"/>
  <c r="Z208" i="180"/>
  <c r="I19" i="180" a="1"/>
  <c r="G44" i="180" a="1"/>
  <c r="AO215" i="180"/>
  <c r="AO599" i="180"/>
  <c r="Z85" i="180"/>
  <c r="AO137" i="180"/>
  <c r="AJ136" i="180"/>
  <c r="Z71" i="180"/>
  <c r="E5" i="180" a="1"/>
  <c r="F19" i="180" a="1"/>
  <c r="P51" i="180" a="1"/>
  <c r="N28" i="180" a="1"/>
  <c r="AP144" i="180"/>
  <c r="K25" i="180" a="1"/>
  <c r="AO276" i="180"/>
  <c r="G17" i="180" a="1"/>
  <c r="J51" i="180" a="1"/>
  <c r="AQ202" i="180"/>
  <c r="H21" i="180" a="1"/>
  <c r="D5" i="180" a="1"/>
  <c r="AR17" i="180"/>
  <c r="C8" i="180" a="1"/>
  <c r="AR14" i="180"/>
  <c r="AO81" i="180"/>
  <c r="N33" i="180" a="1"/>
  <c r="F40" i="180" a="1"/>
  <c r="AJ216" i="180"/>
  <c r="AO80" i="180"/>
  <c r="H6" i="180" a="1"/>
  <c r="Q35" i="180" a="1"/>
  <c r="E40" i="180" a="1"/>
  <c r="H35" i="180" a="1"/>
  <c r="Q13" i="180" a="1"/>
  <c r="E36" i="180" a="1"/>
  <c r="E25" i="180" a="1"/>
  <c r="AO209" i="180"/>
  <c r="Q37" i="180" a="1"/>
  <c r="AP216" i="180"/>
  <c r="L22" i="180" a="1"/>
  <c r="AP147" i="180"/>
  <c r="AQ85" i="180"/>
  <c r="E14" i="180" a="1"/>
  <c r="E48" i="180" a="1"/>
  <c r="AQ596" i="180"/>
  <c r="J30" i="180" a="1"/>
  <c r="AQ471" i="180"/>
  <c r="AQ603" i="180"/>
  <c r="AO138" i="180"/>
  <c r="Z14" i="180"/>
  <c r="AP8" i="180"/>
  <c r="J7" i="180" a="1"/>
  <c r="E3" i="180" a="1"/>
  <c r="AJ72" i="180"/>
  <c r="Q14" i="180" a="1"/>
  <c r="AR276" i="180"/>
  <c r="E6" i="180" a="1"/>
  <c r="F33" i="180" a="1"/>
  <c r="D8" i="180" a="1"/>
  <c r="K13" i="180" a="1"/>
  <c r="AP603" i="180"/>
  <c r="AP470" i="180"/>
  <c r="Z275" i="180"/>
  <c r="J5" i="180" a="1"/>
  <c r="AP207" i="180"/>
  <c r="J32" i="180" a="1"/>
  <c r="Z270" i="180"/>
  <c r="D9" i="180" a="1"/>
  <c r="E44" i="180" a="1"/>
  <c r="H46" i="180" a="1"/>
  <c r="AO396" i="180"/>
  <c r="AR78" i="180"/>
  <c r="G10" i="180" a="1"/>
  <c r="H22" i="180" a="1"/>
  <c r="P40" i="180" a="1"/>
  <c r="AP471" i="180"/>
  <c r="D11" i="180" a="1"/>
  <c r="AJ590" i="180"/>
  <c r="AO460" i="180"/>
  <c r="AJ403" i="180"/>
  <c r="AP269" i="180"/>
  <c r="AB133" i="180" a="1"/>
  <c r="G41" i="180" a="1"/>
  <c r="AP536" i="180"/>
  <c r="L45" i="180" a="1"/>
  <c r="AJ151" i="180"/>
  <c r="AP340" i="180"/>
  <c r="E41" i="180" a="1"/>
  <c r="F26" i="180" a="1"/>
  <c r="AO471" i="180"/>
  <c r="I28" i="180" a="1"/>
  <c r="AJ401" i="180"/>
  <c r="E47" i="180" a="1"/>
  <c r="AQ5" i="180"/>
  <c r="I38" i="180" a="1"/>
  <c r="AP17" i="180"/>
  <c r="AO277" i="180"/>
  <c r="M18" i="180" a="1"/>
  <c r="AQ12" i="180"/>
  <c r="AR340" i="180"/>
  <c r="AQ338" i="180"/>
  <c r="AB523" i="180" a="1"/>
  <c r="Z334" i="180"/>
  <c r="E2" i="180" a="1"/>
  <c r="C21" i="180" a="1"/>
  <c r="Z594" i="180"/>
  <c r="N31" i="180" a="1"/>
  <c r="AO85" i="180"/>
  <c r="Z19" i="180"/>
  <c r="F38" i="180" a="1"/>
  <c r="AR335" i="180"/>
  <c r="P21" i="180" a="1"/>
  <c r="AR592" i="180"/>
  <c r="AR596" i="180"/>
  <c r="AQ271" i="180"/>
  <c r="H33" i="180" a="1"/>
  <c r="J6" i="180" a="1"/>
  <c r="L18" i="180" a="1"/>
  <c r="AQ211" i="180"/>
  <c r="AO151" i="180"/>
  <c r="N30" i="180" a="1"/>
  <c r="Q49" i="180" a="1"/>
  <c r="F25" i="180" a="1"/>
  <c r="AP151" i="180"/>
  <c r="D51" i="180" a="1"/>
  <c r="C23" i="180" a="1"/>
  <c r="P48" i="180" a="1"/>
  <c r="L36" i="180" a="1"/>
  <c r="AO462" i="180"/>
  <c r="F31" i="180" a="1"/>
  <c r="H39" i="180" a="1"/>
  <c r="C14" i="180" a="1"/>
  <c r="AO535" i="180"/>
  <c r="Z660" i="180"/>
  <c r="AQ657" i="180"/>
  <c r="U657" i="180" s="1"/>
  <c r="I48" i="180" a="1"/>
  <c r="AP150" i="180"/>
  <c r="AO75" i="180"/>
  <c r="M44" i="180" a="1"/>
  <c r="AQ663" i="180"/>
  <c r="H50" i="180" a="1"/>
  <c r="AJ139" i="180"/>
  <c r="Z81" i="180"/>
  <c r="J20" i="180" a="1"/>
  <c r="I16" i="180" a="1"/>
  <c r="AQ9" i="180"/>
  <c r="E50" i="180" a="1"/>
  <c r="I36" i="180" a="1"/>
  <c r="P45" i="180" a="1"/>
  <c r="AP82" i="180"/>
  <c r="I13" i="180" a="1"/>
  <c r="Q16" i="180" a="1"/>
  <c r="AO532" i="180"/>
  <c r="C26" i="180" a="1"/>
  <c r="AR10" i="180"/>
  <c r="AP398" i="180"/>
  <c r="AJ76" i="180"/>
  <c r="D26" i="180" a="1"/>
  <c r="AR15" i="180"/>
  <c r="Z9" i="180"/>
  <c r="AQ403" i="180"/>
  <c r="AO208" i="180"/>
  <c r="AR211" i="180"/>
  <c r="AR471" i="180"/>
  <c r="AP665" i="180"/>
  <c r="AQ72" i="180"/>
  <c r="P42" i="180" a="1"/>
  <c r="I11" i="180" a="1"/>
  <c r="AR80" i="180"/>
  <c r="AJ530" i="180"/>
  <c r="AO78" i="180"/>
  <c r="AP265" i="180"/>
  <c r="AQ464" i="180"/>
  <c r="AP341" i="180"/>
  <c r="U341" i="180" s="1"/>
  <c r="Q51" i="180" a="1"/>
  <c r="AQ666" i="180"/>
  <c r="AP532" i="180"/>
  <c r="AR396" i="180"/>
  <c r="I23" i="180" a="1"/>
  <c r="AJ668" i="180"/>
  <c r="AJ268" i="180"/>
  <c r="Z339" i="180"/>
  <c r="AR145" i="180"/>
  <c r="AJ8" i="180"/>
  <c r="AB458" i="180" a="1"/>
  <c r="Z15" i="180"/>
  <c r="G43" i="180" a="1"/>
  <c r="AR8" i="180"/>
  <c r="AQ332" i="180"/>
  <c r="AP599" i="180"/>
  <c r="AR655" i="180"/>
  <c r="M45" i="180" a="1"/>
  <c r="L34" i="180" a="1"/>
  <c r="AR148" i="180"/>
  <c r="AP140" i="180"/>
  <c r="H18" i="180" a="1"/>
  <c r="G19" i="180" a="1"/>
  <c r="M6" i="180" a="1"/>
  <c r="J8" i="180" a="1"/>
  <c r="AP598" i="180"/>
  <c r="AP337" i="180"/>
  <c r="D19" i="180" a="1"/>
  <c r="AQ333" i="180"/>
  <c r="Z460" i="180"/>
  <c r="G37" i="180" a="1"/>
  <c r="AR70" i="180"/>
  <c r="F12" i="180" a="1"/>
  <c r="L30" i="180" a="1"/>
  <c r="AQ135" i="180"/>
  <c r="AO148" i="180"/>
  <c r="H37" i="180" a="1"/>
  <c r="Q18" i="180" a="1"/>
  <c r="AP462" i="180"/>
  <c r="F36" i="180" a="1"/>
  <c r="Q45" i="180" a="1"/>
  <c r="K4" i="180" a="1"/>
  <c r="L9" i="180" a="1"/>
  <c r="AO12" i="180"/>
  <c r="AP20" i="180"/>
  <c r="AQ399" i="180"/>
  <c r="AP335" i="180"/>
  <c r="I10" i="180" a="1"/>
  <c r="N48" i="180" a="1"/>
  <c r="E30" i="180" a="1"/>
  <c r="AQ527" i="180"/>
  <c r="AO591" i="180"/>
  <c r="L21" i="180" a="1"/>
  <c r="AQ75" i="180"/>
  <c r="AQ269" i="180"/>
  <c r="J22" i="180" a="1"/>
  <c r="N14" i="180" a="1"/>
  <c r="E18" i="180" a="1"/>
  <c r="AP16" i="180"/>
  <c r="H29" i="180" a="1"/>
  <c r="AQ594" i="180"/>
  <c r="AQ79" i="180"/>
  <c r="AQ599" i="180"/>
  <c r="J21" i="180" a="1"/>
  <c r="Z135" i="180"/>
  <c r="AP76" i="180"/>
  <c r="Z13" i="180"/>
  <c r="E31" i="180" a="1"/>
  <c r="Z535" i="180"/>
  <c r="AR21" i="180"/>
  <c r="P32" i="180" a="1"/>
  <c r="G38" i="180" a="1"/>
  <c r="AQ17" i="180"/>
  <c r="J35" i="180" a="1"/>
  <c r="AR470" i="180"/>
  <c r="L4" i="180" a="1"/>
  <c r="AR395" i="180"/>
  <c r="Z471" i="180"/>
  <c r="I39" i="180" a="1"/>
  <c r="P24" i="180" a="1"/>
  <c r="I45" i="180" a="1"/>
  <c r="AQ78" i="180"/>
  <c r="C39" i="180" a="1"/>
  <c r="G5" i="180" a="1"/>
  <c r="AJ599" i="180"/>
  <c r="AO536" i="180"/>
  <c r="E17" i="180" a="1"/>
  <c r="AQ140" i="180"/>
  <c r="AO144" i="180"/>
  <c r="C18" i="180" a="1"/>
  <c r="F37" i="180" a="1"/>
  <c r="AJ203" i="180"/>
  <c r="AP528" i="180"/>
  <c r="I51" i="180" a="1"/>
  <c r="K3" i="180" a="1"/>
  <c r="Z140" i="180"/>
  <c r="F3" i="180" a="1"/>
  <c r="I9" i="180" a="1"/>
  <c r="C48" i="180" a="1"/>
  <c r="AO72" i="180"/>
  <c r="M17" i="180" a="1"/>
  <c r="AR72" i="180"/>
  <c r="P9" i="180" a="1"/>
  <c r="G29" i="180" a="1"/>
  <c r="AJ657" i="180"/>
  <c r="F39" i="180" a="1"/>
  <c r="L14" i="180" a="1"/>
  <c r="H26" i="180" a="1"/>
  <c r="AR204" i="180"/>
  <c r="C38" i="180" a="1"/>
  <c r="D7" i="180" a="1"/>
  <c r="AJ202" i="180"/>
  <c r="AR659" i="180"/>
  <c r="AJ266" i="180"/>
  <c r="AJ664" i="180"/>
  <c r="C31" i="180" a="1"/>
  <c r="AP527" i="180"/>
  <c r="AO466" i="180"/>
  <c r="AJ205" i="180"/>
  <c r="Z462" i="180"/>
  <c r="AJ150" i="180"/>
  <c r="AO400" i="180"/>
  <c r="C51" i="180" a="1"/>
  <c r="AQ595" i="180"/>
  <c r="AQ659" i="180"/>
  <c r="AJ333" i="180"/>
  <c r="AQ395" i="180"/>
  <c r="AR271" i="180"/>
  <c r="J36" i="180" a="1"/>
  <c r="AP204" i="180"/>
  <c r="H14" i="180" a="1"/>
  <c r="AO402" i="180"/>
  <c r="C43" i="180" a="1"/>
  <c r="AP339" i="180"/>
  <c r="AR13" i="180"/>
  <c r="AR527" i="180"/>
  <c r="AQ529" i="180"/>
  <c r="AQ658" i="180"/>
  <c r="E19" i="180" a="1"/>
  <c r="L19" i="180" a="1"/>
  <c r="K20" i="180" a="1"/>
  <c r="AJ666" i="180"/>
  <c r="AQ270" i="180"/>
  <c r="M8" i="180" a="1"/>
  <c r="P27" i="180" a="1"/>
  <c r="AR209" i="180"/>
  <c r="AQ662" i="180"/>
  <c r="AJ75" i="180"/>
  <c r="AR210" i="180"/>
  <c r="G12" i="180" a="1"/>
  <c r="D42" i="180" a="1"/>
  <c r="Z526" i="180"/>
  <c r="I6" i="180" a="1"/>
  <c r="AO7" i="180"/>
  <c r="AP590" i="180"/>
  <c r="G4" i="180" a="1"/>
  <c r="P44" i="180" a="1"/>
  <c r="H10" i="180" a="1"/>
  <c r="L17" i="180" a="1"/>
  <c r="H8" i="180" a="1"/>
  <c r="M2" i="180" a="1"/>
  <c r="N3" i="180" a="1"/>
  <c r="AR465" i="180"/>
  <c r="C24" i="180" a="1"/>
  <c r="J48" i="180" a="1"/>
  <c r="J39" i="180" a="1"/>
  <c r="L31" i="180" a="1"/>
  <c r="Z276" i="180"/>
  <c r="Z204" i="180"/>
  <c r="Z216" i="180"/>
  <c r="F15" i="180" a="1"/>
  <c r="AR147" i="180"/>
  <c r="AP525" i="180"/>
  <c r="M10" i="180" a="1"/>
  <c r="M48" i="180" a="1"/>
  <c r="Q3" i="180" a="1"/>
  <c r="Z533" i="180"/>
  <c r="Z656" i="180"/>
  <c r="Z592" i="180"/>
  <c r="AR203" i="180"/>
  <c r="AP148" i="180"/>
  <c r="AP468" i="180"/>
  <c r="N23" i="180" a="1"/>
  <c r="AO272" i="180"/>
  <c r="M9" i="180" a="1"/>
  <c r="E12" i="180" a="1"/>
  <c r="G9" i="180" a="1"/>
  <c r="K33" i="180" a="1"/>
  <c r="Z209" i="180"/>
  <c r="M24" i="180" a="1"/>
  <c r="AO531" i="180"/>
  <c r="AJ598" i="180"/>
  <c r="J14" i="180" a="1"/>
  <c r="Z200" i="180"/>
  <c r="F41" i="180" a="1"/>
  <c r="D29" i="180" a="1"/>
  <c r="AQ209" i="180"/>
  <c r="P46" i="180" a="1"/>
  <c r="AQ216" i="180"/>
  <c r="AB588" i="180" a="1"/>
  <c r="K2" i="180" a="1"/>
  <c r="E37" i="180" a="1"/>
  <c r="N9" i="180" a="1"/>
  <c r="G35" i="180" a="1"/>
  <c r="M28" i="180" a="1"/>
  <c r="M42" i="180" a="1"/>
  <c r="Z83" i="180"/>
  <c r="AP469" i="180"/>
  <c r="AO70" i="180"/>
  <c r="P37" i="180" a="1"/>
  <c r="K45" i="180" a="1"/>
  <c r="I18" i="180" a="1"/>
  <c r="AO330" i="180"/>
  <c r="AR81" i="180"/>
  <c r="J47" i="180" a="1"/>
  <c r="AQ7" i="180"/>
  <c r="AR339" i="180"/>
  <c r="U339" i="180" s="1"/>
  <c r="C10" i="180" a="1"/>
  <c r="Z149" i="180"/>
  <c r="AQ525" i="180"/>
  <c r="I14" i="180" a="1"/>
  <c r="AP463" i="180"/>
  <c r="H25" i="180" a="1"/>
  <c r="J4" i="180" a="1"/>
  <c r="P5" i="180" a="1"/>
  <c r="AR594" i="180"/>
  <c r="J28" i="180" a="1"/>
  <c r="AR273" i="180"/>
  <c r="N21" i="180" a="1"/>
  <c r="G36" i="180" a="1"/>
  <c r="L41" i="180" a="1"/>
  <c r="H30" i="180" a="1"/>
  <c r="C37" i="180" a="1"/>
  <c r="AR208" i="180"/>
  <c r="AO211" i="180"/>
  <c r="D18" i="180" a="1"/>
  <c r="AQ207" i="180"/>
  <c r="P6" i="180" a="1"/>
  <c r="AQ535" i="180"/>
  <c r="U535" i="180" s="1"/>
  <c r="AO665" i="180"/>
  <c r="AP602" i="180"/>
  <c r="F35" i="180" a="1"/>
  <c r="E20" i="180" a="1"/>
  <c r="AP404" i="180"/>
  <c r="I21" i="180" a="1"/>
  <c r="AJ20" i="180"/>
  <c r="AO210" i="180"/>
  <c r="Z599" i="180"/>
  <c r="G46" i="180" a="1"/>
  <c r="AP276" i="180"/>
  <c r="AP270" i="180"/>
  <c r="AP274" i="180"/>
  <c r="AO11" i="180"/>
  <c r="Z11" i="180"/>
  <c r="Z529" i="180"/>
  <c r="AO603" i="180"/>
  <c r="I3" i="180" a="1"/>
  <c r="AP74" i="180"/>
  <c r="Q15" i="180" a="1"/>
  <c r="Z74" i="180"/>
  <c r="N20" i="180" a="1"/>
  <c r="Z269" i="180"/>
  <c r="AQ210" i="180"/>
  <c r="F30" i="180" a="1"/>
  <c r="P50" i="180" a="1"/>
  <c r="AQ143" i="180"/>
  <c r="AP402" i="180"/>
  <c r="AJ597" i="180"/>
  <c r="AO662" i="180"/>
  <c r="P23" i="180" a="1"/>
  <c r="Q5" i="180" a="1"/>
  <c r="F34" i="180" a="1"/>
  <c r="Q31" i="180" a="1"/>
  <c r="Z136" i="180"/>
  <c r="AP209" i="180"/>
  <c r="AQ148" i="180"/>
  <c r="D33" i="180" a="1"/>
  <c r="Z266" i="180"/>
  <c r="AO664" i="180"/>
  <c r="D38" i="180" a="1"/>
  <c r="Z272" i="180"/>
  <c r="D35" i="180" a="1"/>
  <c r="K14" i="180" a="1"/>
  <c r="M5" i="180" a="1"/>
  <c r="L12" i="180" a="1"/>
  <c r="AQ206" i="180"/>
  <c r="M25" i="180" a="1"/>
  <c r="L3" i="180" a="1"/>
  <c r="E26" i="180" a="1"/>
  <c r="Z525" i="180"/>
  <c r="G2" i="180" a="1"/>
  <c r="N37" i="180" a="1"/>
  <c r="AB263" i="180" a="1"/>
  <c r="AP400" i="180"/>
  <c r="D16" i="180" a="1"/>
  <c r="I34" i="180" a="1"/>
  <c r="H3" i="180" a="1"/>
  <c r="D6" i="180" a="1"/>
  <c r="L50" i="180" a="1"/>
  <c r="Z404" i="180"/>
  <c r="I32" i="180" a="1"/>
  <c r="AO659" i="180"/>
  <c r="AP601" i="180"/>
  <c r="AJ213" i="180"/>
  <c r="L47" i="180" a="1"/>
  <c r="K36" i="180" a="1"/>
  <c r="Z211" i="180"/>
  <c r="E34" i="180" a="1"/>
  <c r="G14" i="180" a="1"/>
  <c r="N47" i="180" a="1"/>
  <c r="AJ274" i="180"/>
  <c r="Q20" i="180" a="1"/>
  <c r="D12" i="180" a="1"/>
  <c r="G25" i="180" a="1"/>
  <c r="AO335" i="180"/>
  <c r="Z215" i="180"/>
  <c r="AP396" i="180"/>
  <c r="AB328" i="180" a="1"/>
  <c r="AR5" i="180"/>
  <c r="E15" i="180" a="1"/>
  <c r="Q41" i="180" a="1"/>
  <c r="C28" i="180" a="1"/>
  <c r="AJ400" i="180"/>
  <c r="D30" i="180" a="1"/>
  <c r="AP662" i="180"/>
  <c r="J18" i="180" a="1"/>
  <c r="H28" i="180" a="1"/>
  <c r="N45" i="180" a="1"/>
  <c r="H51" i="180" a="1"/>
  <c r="AQ204" i="180"/>
  <c r="Z403" i="180"/>
  <c r="M39" i="180" a="1"/>
  <c r="K35" i="180" a="1"/>
  <c r="Q50" i="180" a="1"/>
  <c r="AQ15" i="180"/>
  <c r="AR334" i="180"/>
  <c r="AP529" i="180"/>
  <c r="Z147" i="180"/>
  <c r="AQ598" i="180"/>
  <c r="I40" i="180" a="1"/>
  <c r="AP464" i="180"/>
  <c r="M38" i="180" a="1"/>
  <c r="AJ533" i="180"/>
  <c r="AJ78" i="180"/>
  <c r="H38" i="180" a="1"/>
  <c r="Z600" i="180"/>
  <c r="AP14" i="180"/>
  <c r="F6" i="180" a="1"/>
  <c r="Z657" i="180"/>
  <c r="D27" i="180" a="1"/>
  <c r="AO150" i="180"/>
  <c r="D14" i="180" a="1"/>
  <c r="N46" i="180" a="1"/>
  <c r="AR598" i="180"/>
  <c r="E24" i="180" a="1"/>
  <c r="K9" i="180" a="1"/>
  <c r="C42" i="180" a="1"/>
  <c r="P41" i="180" a="1"/>
  <c r="AJ469" i="180"/>
  <c r="J43" i="180" a="1"/>
  <c r="F44" i="180" a="1"/>
  <c r="P29" i="180" a="1"/>
  <c r="K16" i="180" a="1"/>
  <c r="P33" i="180" a="1"/>
  <c r="C15" i="180" a="1"/>
  <c r="AJ529" i="180"/>
  <c r="AP663" i="180"/>
  <c r="G33" i="180" a="1"/>
  <c r="F42" i="180" a="1"/>
  <c r="AQ590" i="180"/>
  <c r="C29" i="180" a="1"/>
  <c r="K15" i="180" a="1"/>
  <c r="I2" i="180" a="1"/>
  <c r="E29" i="180" a="1"/>
  <c r="E8" i="180" a="1"/>
  <c r="AP81" i="180"/>
  <c r="E11" i="180" a="1"/>
  <c r="K42" i="180" a="1"/>
  <c r="AJ603" i="180"/>
  <c r="AP332" i="180"/>
  <c r="AQ73" i="180"/>
  <c r="M43" i="180" a="1"/>
  <c r="M23" i="180" a="1"/>
  <c r="AR135" i="180"/>
  <c r="I30" i="180" a="1"/>
  <c r="AJ470" i="180"/>
  <c r="Z213" i="180"/>
  <c r="D17" i="180" a="1"/>
  <c r="L23" i="180" a="1"/>
  <c r="J50" i="180" a="1"/>
  <c r="N39" i="180" a="1"/>
  <c r="M47" i="180" a="1"/>
  <c r="I8" i="180" a="1"/>
  <c r="AP534" i="180"/>
  <c r="J15" i="180" a="1"/>
  <c r="AP200" i="180"/>
  <c r="I50" i="180" a="1"/>
  <c r="L48" i="180" a="1"/>
  <c r="M15" i="180" a="1"/>
  <c r="AP138" i="180"/>
  <c r="N2" i="180" a="1"/>
  <c r="AR11" i="180"/>
  <c r="U11" i="180" s="1"/>
  <c r="AR214" i="180"/>
  <c r="L2" i="180" a="1"/>
  <c r="Q17" i="180" a="1"/>
  <c r="AQ660" i="180"/>
  <c r="H4" i="180" a="1"/>
  <c r="AQ334" i="180"/>
  <c r="Z18" i="180"/>
  <c r="AJ21" i="180"/>
  <c r="N40" i="180" a="1"/>
  <c r="Z212" i="180"/>
  <c r="AJ6" i="180"/>
  <c r="H47" i="180" a="1"/>
  <c r="K28" i="180" a="1"/>
  <c r="AJ149" i="180"/>
  <c r="AQ467" i="180"/>
  <c r="L28" i="180" a="1"/>
  <c r="AP79" i="180"/>
  <c r="AO461" i="180"/>
  <c r="F51" i="180" a="1"/>
  <c r="P31" i="180" a="1"/>
  <c r="C5" i="180" a="1"/>
  <c r="K50" i="180" a="1"/>
  <c r="AQ396" i="180"/>
  <c r="N43" i="180" a="1"/>
  <c r="C16" i="180" a="1"/>
  <c r="J16" i="180" a="1"/>
  <c r="AJ74" i="180"/>
  <c r="AR331" i="180"/>
  <c r="AJ602" i="180"/>
  <c r="AR531" i="180"/>
  <c r="L29" i="180" a="1"/>
  <c r="D49" i="180" a="1"/>
  <c r="AR528" i="180"/>
  <c r="D45" i="180" a="1"/>
  <c r="Z273" i="180"/>
  <c r="AP7" i="180"/>
  <c r="C13" i="180" a="1"/>
  <c r="G8" i="180" a="1"/>
  <c r="AP142" i="180"/>
  <c r="P7" i="180" a="1"/>
  <c r="AJ659" i="180"/>
  <c r="AJ663" i="180"/>
  <c r="AP266" i="180"/>
  <c r="AO216" i="180"/>
  <c r="Z16" i="180"/>
  <c r="Z461" i="180"/>
  <c r="AJ135" i="180"/>
  <c r="H27" i="180" a="1"/>
  <c r="D40" i="180" a="1"/>
  <c r="M27" i="180" a="1"/>
  <c r="I33" i="180" a="1"/>
  <c r="G47" i="180" a="1"/>
  <c r="AQ402" i="180"/>
  <c r="AO212" i="180"/>
  <c r="M36" i="180" a="1"/>
  <c r="Z396" i="180"/>
  <c r="J40" i="180" a="1"/>
  <c r="F47" i="180" a="1"/>
  <c r="F18" i="180" a="1"/>
  <c r="M4" i="180" a="1"/>
  <c r="AO593" i="180"/>
  <c r="P10" i="180" a="1"/>
  <c r="G31" i="180" a="1"/>
  <c r="K23" i="180" a="1"/>
  <c r="L13" i="180" a="1"/>
  <c r="AO84" i="180"/>
  <c r="AO77" i="180"/>
  <c r="AJ71" i="180"/>
  <c r="AR466" i="180"/>
  <c r="AR660" i="180"/>
  <c r="C22" i="180" a="1"/>
  <c r="AP593" i="180"/>
  <c r="N15" i="180" a="1"/>
  <c r="AQ201" i="180"/>
  <c r="G26" i="180" a="1"/>
  <c r="AQ71" i="180"/>
  <c r="P25" i="180" a="1"/>
  <c r="J12" i="180" a="1"/>
  <c r="AJ138" i="180"/>
  <c r="L37" i="180" a="1"/>
  <c r="D20" i="180" a="1"/>
  <c r="Q7" i="180" a="1"/>
  <c r="P4" i="180" a="1"/>
  <c r="J17" i="180" a="1"/>
  <c r="G15" i="180" a="1"/>
  <c r="AJ19" i="180"/>
  <c r="AR267" i="180"/>
  <c r="H2" i="180" a="1"/>
  <c r="AR150" i="180"/>
  <c r="U150" i="180" s="1"/>
  <c r="G32" i="180" a="1"/>
  <c r="AP135" i="180"/>
  <c r="AO82" i="180"/>
  <c r="U82" i="180" s="1"/>
  <c r="AR399" i="180"/>
  <c r="AR83" i="180"/>
  <c r="D10" i="180" a="1"/>
  <c r="AQ661" i="180"/>
  <c r="E10" i="180" a="1"/>
  <c r="M12" i="180" a="1"/>
  <c r="Z667" i="180"/>
  <c r="N13" i="180" a="1"/>
  <c r="AP5" i="180"/>
  <c r="AP659" i="180"/>
  <c r="Z528" i="180"/>
  <c r="G11" i="180" a="1"/>
  <c r="AQ267" i="180"/>
  <c r="G40" i="180" a="1"/>
  <c r="AQ147" i="180"/>
  <c r="F46" i="180" a="1"/>
  <c r="AJ395" i="180"/>
  <c r="Z663" i="180"/>
  <c r="AQ6" i="180"/>
  <c r="D15" i="180" a="1"/>
  <c r="AO468" i="180"/>
  <c r="Q8" i="180" a="1"/>
  <c r="F50" i="180" a="1"/>
  <c r="F49" i="180" a="1"/>
  <c r="H44" i="180" a="1"/>
  <c r="AQ10" i="180"/>
  <c r="G23" i="180" a="1"/>
  <c r="Z139" i="180"/>
  <c r="AJ146" i="180"/>
  <c r="AP149" i="180"/>
  <c r="L7" i="180" a="1"/>
  <c r="AO14" i="180"/>
  <c r="Q33" i="180" a="1"/>
  <c r="J2" i="180" a="1"/>
  <c r="N41" i="180" a="1"/>
  <c r="L20" i="180" a="1"/>
  <c r="C44" i="180" a="1"/>
  <c r="Z70" i="180"/>
  <c r="Z338" i="180"/>
  <c r="Z469" i="180"/>
  <c r="AQ21" i="180"/>
  <c r="Z5" i="180"/>
  <c r="AJ340" i="180"/>
  <c r="AJ11" i="180"/>
  <c r="AQ602" i="180"/>
  <c r="N36" i="180" a="1"/>
  <c r="F27" i="180" a="1"/>
  <c r="N27" i="180" a="1"/>
  <c r="J42" i="180" a="1"/>
  <c r="AQ145" i="180"/>
  <c r="AB653" i="180" a="1"/>
  <c r="Q38" i="180" a="1"/>
  <c r="Z666" i="180"/>
  <c r="AQ466" i="180"/>
  <c r="D3" i="180" a="1"/>
  <c r="AQ83" i="180"/>
  <c r="AQ136" i="180"/>
  <c r="G49" i="180" a="1"/>
  <c r="Z658" i="180"/>
  <c r="I24" i="180" a="1"/>
  <c r="AJ147" i="180"/>
  <c r="J25" i="180" a="1"/>
  <c r="J45" i="180" a="1"/>
  <c r="Z73" i="180"/>
  <c r="D39" i="180" a="1"/>
  <c r="I35" i="180" a="1"/>
  <c r="G34" i="180" a="1"/>
  <c r="Z402" i="180"/>
  <c r="AR602" i="180"/>
  <c r="K48" i="180" a="1"/>
  <c r="M7" i="180" a="1"/>
  <c r="J38" i="180" a="1"/>
  <c r="E13" i="180" a="1"/>
  <c r="AR269" i="180"/>
  <c r="L6" i="180" a="1"/>
  <c r="E16" i="180" a="1"/>
  <c r="P14" i="180" a="1"/>
  <c r="AB3" i="180" a="1"/>
  <c r="AP139" i="180"/>
  <c r="Z593" i="180"/>
  <c r="I37" i="180" a="1"/>
  <c r="Z201" i="180"/>
  <c r="G48" i="180" a="1"/>
  <c r="AR265" i="180"/>
  <c r="Z205" i="180"/>
  <c r="Z6" i="180"/>
  <c r="AP215" i="180"/>
  <c r="AQ336" i="180"/>
  <c r="AO141" i="180"/>
  <c r="Z17" i="180"/>
  <c r="H41" i="180" a="1"/>
  <c r="Q21" i="180" a="1"/>
  <c r="AB68" i="180" a="1"/>
  <c r="E38" i="180" a="1"/>
  <c r="AP77" i="180"/>
  <c r="N5" i="180" a="1"/>
  <c r="D2" i="180" a="1"/>
  <c r="AR136" i="180"/>
  <c r="P12" i="180" a="1"/>
  <c r="AP83" i="180"/>
  <c r="K24" i="180" a="1"/>
  <c r="C25" i="180" a="1"/>
  <c r="AR593" i="180"/>
  <c r="P3" i="180" a="1"/>
  <c r="P16" i="180" a="1"/>
  <c r="P17" i="180" a="1"/>
  <c r="P2" i="180" a="1"/>
  <c r="P13" i="180" a="1"/>
  <c r="P11" i="180" a="1"/>
  <c r="P3" i="180" l="1"/>
  <c r="C25" i="180"/>
  <c r="K24" i="180"/>
  <c r="P12" i="180"/>
  <c r="D2" i="180"/>
  <c r="N5" i="180"/>
  <c r="E38" i="180"/>
  <c r="AB68" i="180"/>
  <c r="Q21" i="180"/>
  <c r="H41" i="180"/>
  <c r="AI17" i="180"/>
  <c r="AH17" i="180"/>
  <c r="AI6" i="180"/>
  <c r="AH6" i="180"/>
  <c r="AH205" i="180"/>
  <c r="AI205" i="180"/>
  <c r="G48" i="180"/>
  <c r="AI201" i="180"/>
  <c r="AH201" i="180"/>
  <c r="I37" i="180"/>
  <c r="AH593" i="180"/>
  <c r="AI593" i="180"/>
  <c r="AB3" i="180"/>
  <c r="P14" i="180"/>
  <c r="E16" i="180"/>
  <c r="L6" i="180"/>
  <c r="E13" i="180"/>
  <c r="J38" i="180"/>
  <c r="M7" i="180"/>
  <c r="K48" i="180"/>
  <c r="AI402" i="180"/>
  <c r="AH402" i="180"/>
  <c r="G34" i="180"/>
  <c r="I35" i="180"/>
  <c r="D39" i="180"/>
  <c r="AH73" i="180"/>
  <c r="AI73" i="180"/>
  <c r="J45" i="180"/>
  <c r="J25" i="180"/>
  <c r="AK147" i="180"/>
  <c r="I24" i="180"/>
  <c r="AI658" i="180"/>
  <c r="AH658" i="180"/>
  <c r="G49" i="180"/>
  <c r="D3" i="180"/>
  <c r="AI666" i="180"/>
  <c r="AH666" i="180"/>
  <c r="Q38" i="180"/>
  <c r="AB653" i="180"/>
  <c r="J42" i="180"/>
  <c r="N27" i="180"/>
  <c r="F27" i="180"/>
  <c r="N36" i="180"/>
  <c r="AK11" i="180"/>
  <c r="AK340" i="180"/>
  <c r="AH5" i="180"/>
  <c r="AI5" i="180"/>
  <c r="AI469" i="180"/>
  <c r="AH469" i="180"/>
  <c r="AI338" i="180"/>
  <c r="AH338" i="180"/>
  <c r="AH70" i="180"/>
  <c r="AI70" i="180"/>
  <c r="C44" i="180"/>
  <c r="L20" i="180"/>
  <c r="N41" i="180"/>
  <c r="J2" i="180"/>
  <c r="Q33" i="180"/>
  <c r="L7" i="180"/>
  <c r="AK146" i="180"/>
  <c r="AH139" i="180"/>
  <c r="AI139" i="180"/>
  <c r="G23" i="180"/>
  <c r="H44" i="180"/>
  <c r="F49" i="180"/>
  <c r="F50" i="180"/>
  <c r="Q8" i="180"/>
  <c r="D15" i="180"/>
  <c r="AI663" i="180"/>
  <c r="AH663" i="180"/>
  <c r="AK395" i="180"/>
  <c r="F46" i="180"/>
  <c r="G40" i="180"/>
  <c r="G11" i="180"/>
  <c r="AI528" i="180"/>
  <c r="AH528" i="180"/>
  <c r="N13" i="180"/>
  <c r="AI667" i="180"/>
  <c r="AH667" i="180"/>
  <c r="M12" i="180"/>
  <c r="E10" i="180"/>
  <c r="D10" i="180"/>
  <c r="G32" i="180"/>
  <c r="H2" i="180"/>
  <c r="AK19" i="180"/>
  <c r="G15" i="180"/>
  <c r="J17" i="180"/>
  <c r="P4" i="180"/>
  <c r="Q7" i="180"/>
  <c r="D20" i="180"/>
  <c r="L37" i="180"/>
  <c r="AK138" i="180"/>
  <c r="J12" i="180"/>
  <c r="P25" i="180"/>
  <c r="G26" i="180"/>
  <c r="N15" i="180"/>
  <c r="C22" i="180"/>
  <c r="AK71" i="180"/>
  <c r="L13" i="180"/>
  <c r="K23" i="180"/>
  <c r="G31" i="180"/>
  <c r="P10" i="180"/>
  <c r="M4" i="180"/>
  <c r="F18" i="180"/>
  <c r="F47" i="180"/>
  <c r="J40" i="180"/>
  <c r="AI396" i="180"/>
  <c r="AH396" i="180"/>
  <c r="M36" i="180"/>
  <c r="G47" i="180"/>
  <c r="I33" i="180"/>
  <c r="M27" i="180"/>
  <c r="D40" i="180"/>
  <c r="H27" i="180"/>
  <c r="AK135" i="180"/>
  <c r="AH461" i="180"/>
  <c r="AI461" i="180"/>
  <c r="AH16" i="180"/>
  <c r="AI16" i="180"/>
  <c r="AK663" i="180"/>
  <c r="AK659" i="180"/>
  <c r="P7" i="180"/>
  <c r="G8" i="180"/>
  <c r="C13" i="180"/>
  <c r="AI273" i="180"/>
  <c r="AH273" i="180"/>
  <c r="D45" i="180"/>
  <c r="D49" i="180"/>
  <c r="L29" i="180"/>
  <c r="AK602" i="180"/>
  <c r="AK74" i="180"/>
  <c r="J16" i="180"/>
  <c r="C16" i="180"/>
  <c r="N43" i="180"/>
  <c r="K50" i="180"/>
  <c r="C5" i="180"/>
  <c r="P31" i="180"/>
  <c r="F51" i="180"/>
  <c r="L28" i="180"/>
  <c r="AK149" i="180"/>
  <c r="K28" i="180"/>
  <c r="H47" i="180"/>
  <c r="AK6" i="180"/>
  <c r="AH212" i="180"/>
  <c r="AI212" i="180"/>
  <c r="N40" i="180"/>
  <c r="AK21" i="180"/>
  <c r="AH18" i="180"/>
  <c r="AI18" i="180"/>
  <c r="H4" i="180"/>
  <c r="Q17" i="180"/>
  <c r="L2" i="180"/>
  <c r="N2" i="180"/>
  <c r="M15" i="180"/>
  <c r="L48" i="180"/>
  <c r="I50" i="180"/>
  <c r="J15" i="180"/>
  <c r="I8" i="180"/>
  <c r="M47" i="180"/>
  <c r="N39" i="180"/>
  <c r="J50" i="180"/>
  <c r="L23" i="180"/>
  <c r="D17" i="180"/>
  <c r="AH213" i="180"/>
  <c r="AI213" i="180"/>
  <c r="AK470" i="180"/>
  <c r="I30" i="180"/>
  <c r="M23" i="180"/>
  <c r="M43" i="180"/>
  <c r="AK603" i="180"/>
  <c r="K42" i="180"/>
  <c r="E11" i="180"/>
  <c r="E8" i="180"/>
  <c r="E29" i="180"/>
  <c r="I2" i="180"/>
  <c r="K15" i="180"/>
  <c r="C29" i="180"/>
  <c r="F42" i="180"/>
  <c r="G33" i="180"/>
  <c r="AK529" i="180"/>
  <c r="C15" i="180"/>
  <c r="P33" i="180"/>
  <c r="K16" i="180"/>
  <c r="P29" i="180"/>
  <c r="F44" i="180"/>
  <c r="J43" i="180"/>
  <c r="AK469" i="180"/>
  <c r="P41" i="180"/>
  <c r="C42" i="180"/>
  <c r="K9" i="180"/>
  <c r="E24" i="180"/>
  <c r="N46" i="180"/>
  <c r="D14" i="180"/>
  <c r="D27" i="180"/>
  <c r="AI657" i="180"/>
  <c r="AH657" i="180"/>
  <c r="F6" i="180"/>
  <c r="AH600" i="180"/>
  <c r="AI600" i="180"/>
  <c r="H38" i="180"/>
  <c r="AK78" i="180"/>
  <c r="AK533" i="180"/>
  <c r="M38" i="180"/>
  <c r="I40" i="180"/>
  <c r="AI147" i="180"/>
  <c r="AH147" i="180"/>
  <c r="Q50" i="180"/>
  <c r="K35" i="180"/>
  <c r="M39" i="180"/>
  <c r="AI403" i="180"/>
  <c r="AH403" i="180"/>
  <c r="H51" i="180"/>
  <c r="N45" i="180"/>
  <c r="H28" i="180"/>
  <c r="J18" i="180"/>
  <c r="D30" i="180"/>
  <c r="AK400" i="180"/>
  <c r="C28" i="180"/>
  <c r="Q41" i="180"/>
  <c r="E15" i="180"/>
  <c r="AB328" i="180"/>
  <c r="AI215" i="180"/>
  <c r="AH215" i="180"/>
  <c r="G25" i="180"/>
  <c r="D12" i="180"/>
  <c r="Q20" i="180"/>
  <c r="AK274" i="180"/>
  <c r="N47" i="180"/>
  <c r="G14" i="180"/>
  <c r="E34" i="180"/>
  <c r="AI211" i="180"/>
  <c r="AH211" i="180"/>
  <c r="K36" i="180"/>
  <c r="L47" i="180"/>
  <c r="AK213" i="180"/>
  <c r="I32" i="180"/>
  <c r="AI404" i="180"/>
  <c r="AH404" i="180"/>
  <c r="L50" i="180"/>
  <c r="D6" i="180"/>
  <c r="H3" i="180"/>
  <c r="I34" i="180"/>
  <c r="D16" i="180"/>
  <c r="AB263" i="180"/>
  <c r="N37" i="180"/>
  <c r="G2" i="180"/>
  <c r="AI525" i="180"/>
  <c r="AH525" i="180"/>
  <c r="E26" i="180"/>
  <c r="L3" i="180"/>
  <c r="M25" i="180"/>
  <c r="L12" i="180"/>
  <c r="M5" i="180"/>
  <c r="K14" i="180"/>
  <c r="D35" i="180"/>
  <c r="AI272" i="180"/>
  <c r="AH272" i="180"/>
  <c r="D38" i="180"/>
  <c r="AI266" i="180"/>
  <c r="AH266" i="180"/>
  <c r="D33" i="180"/>
  <c r="AH136" i="180"/>
  <c r="AI136" i="180"/>
  <c r="Q31" i="180"/>
  <c r="F34" i="180"/>
  <c r="Q5" i="180"/>
  <c r="P23" i="180"/>
  <c r="AK597" i="180"/>
  <c r="P50" i="180"/>
  <c r="F30" i="180"/>
  <c r="AH269" i="180"/>
  <c r="AI269" i="180"/>
  <c r="N20" i="180"/>
  <c r="AI74" i="180"/>
  <c r="AH74" i="180"/>
  <c r="Q15" i="180"/>
  <c r="I3" i="180"/>
  <c r="AI529" i="180"/>
  <c r="AH529" i="180"/>
  <c r="AI11" i="180"/>
  <c r="AH11" i="180"/>
  <c r="G46" i="180"/>
  <c r="AH599" i="180"/>
  <c r="AI599" i="180"/>
  <c r="AK20" i="180"/>
  <c r="I21" i="180"/>
  <c r="E20" i="180"/>
  <c r="F35" i="180"/>
  <c r="P6" i="180"/>
  <c r="D18" i="180"/>
  <c r="C37" i="180"/>
  <c r="H30" i="180"/>
  <c r="L41" i="180"/>
  <c r="G36" i="180"/>
  <c r="N21" i="180"/>
  <c r="J28" i="180"/>
  <c r="P5" i="180"/>
  <c r="J4" i="180"/>
  <c r="H25" i="180"/>
  <c r="I14" i="180"/>
  <c r="AI149" i="180"/>
  <c r="AH149" i="180"/>
  <c r="C10" i="180"/>
  <c r="J47" i="180"/>
  <c r="I18" i="180"/>
  <c r="K45" i="180"/>
  <c r="P37" i="180"/>
  <c r="AH83" i="180"/>
  <c r="AI83" i="180"/>
  <c r="M42" i="180"/>
  <c r="M28" i="180"/>
  <c r="G35" i="180"/>
  <c r="N9" i="180"/>
  <c r="E37" i="180"/>
  <c r="K2" i="180"/>
  <c r="AB588" i="180"/>
  <c r="P46" i="180"/>
  <c r="D29" i="180"/>
  <c r="F41" i="180"/>
  <c r="AH200" i="180"/>
  <c r="AI200" i="180"/>
  <c r="J14" i="180"/>
  <c r="AK598" i="180"/>
  <c r="M24" i="180"/>
  <c r="AH209" i="180"/>
  <c r="AI209" i="180"/>
  <c r="K33" i="180"/>
  <c r="G9" i="180"/>
  <c r="E12" i="180"/>
  <c r="M9" i="180"/>
  <c r="N23" i="180"/>
  <c r="AH592" i="180"/>
  <c r="AI592" i="180"/>
  <c r="AH656" i="180"/>
  <c r="AI656" i="180"/>
  <c r="AI533" i="180"/>
  <c r="AH533" i="180"/>
  <c r="Q3" i="180"/>
  <c r="M48" i="180"/>
  <c r="M10" i="180"/>
  <c r="F15" i="180"/>
  <c r="AH216" i="180"/>
  <c r="AI216" i="180"/>
  <c r="AH204" i="180"/>
  <c r="AI204" i="180"/>
  <c r="AH276" i="180"/>
  <c r="AI276" i="180"/>
  <c r="L31" i="180"/>
  <c r="J39" i="180"/>
  <c r="J48" i="180"/>
  <c r="C24" i="180"/>
  <c r="N3" i="180"/>
  <c r="M2" i="180"/>
  <c r="H8" i="180"/>
  <c r="L17" i="180"/>
  <c r="H10" i="180"/>
  <c r="P44" i="180"/>
  <c r="G4" i="180"/>
  <c r="I6" i="180"/>
  <c r="AI526" i="180"/>
  <c r="AH526" i="180"/>
  <c r="D42" i="180"/>
  <c r="G12" i="180"/>
  <c r="AK75" i="180"/>
  <c r="P27" i="180"/>
  <c r="M8" i="180"/>
  <c r="AK666" i="180"/>
  <c r="K20" i="180"/>
  <c r="L19" i="180"/>
  <c r="E19" i="180"/>
  <c r="C43" i="180"/>
  <c r="H14" i="180"/>
  <c r="J36" i="180"/>
  <c r="AK333" i="180"/>
  <c r="C51" i="180"/>
  <c r="AK150" i="180"/>
  <c r="AH462" i="180"/>
  <c r="AI462" i="180"/>
  <c r="AK205" i="180"/>
  <c r="C31" i="180"/>
  <c r="AK664" i="180"/>
  <c r="AK266" i="180"/>
  <c r="AK202" i="180"/>
  <c r="D7" i="180"/>
  <c r="C38" i="180"/>
  <c r="H26" i="180"/>
  <c r="L14" i="180"/>
  <c r="F39" i="180"/>
  <c r="AK657" i="180"/>
  <c r="G29" i="180"/>
  <c r="P9" i="180"/>
  <c r="M17" i="180"/>
  <c r="C48" i="180"/>
  <c r="I9" i="180"/>
  <c r="F3" i="180"/>
  <c r="AH140" i="180"/>
  <c r="AI140" i="180"/>
  <c r="K3" i="180"/>
  <c r="I51" i="180"/>
  <c r="AK203" i="180"/>
  <c r="F37" i="180"/>
  <c r="C18" i="180"/>
  <c r="E17" i="180"/>
  <c r="AK599" i="180"/>
  <c r="G5" i="180"/>
  <c r="C39" i="180"/>
  <c r="I45" i="180"/>
  <c r="P24" i="180"/>
  <c r="I39" i="180"/>
  <c r="AI471" i="180"/>
  <c r="AH471" i="180"/>
  <c r="L4" i="180"/>
  <c r="J35" i="180"/>
  <c r="G38" i="180"/>
  <c r="P32" i="180"/>
  <c r="AI535" i="180"/>
  <c r="AH535" i="180"/>
  <c r="E31" i="180"/>
  <c r="AH13" i="180"/>
  <c r="AI13" i="180"/>
  <c r="AI135" i="180"/>
  <c r="AH135" i="180"/>
  <c r="J21" i="180"/>
  <c r="H29" i="180"/>
  <c r="E18" i="180"/>
  <c r="N14" i="180"/>
  <c r="J22" i="180"/>
  <c r="L21" i="180"/>
  <c r="E30" i="180"/>
  <c r="N48" i="180"/>
  <c r="I10" i="180"/>
  <c r="L9" i="180"/>
  <c r="K4" i="180"/>
  <c r="Q45" i="180"/>
  <c r="F36" i="180"/>
  <c r="Q18" i="180"/>
  <c r="H37" i="180"/>
  <c r="L30" i="180"/>
  <c r="F12" i="180"/>
  <c r="G37" i="180"/>
  <c r="AH460" i="180"/>
  <c r="AI460" i="180"/>
  <c r="D19" i="180"/>
  <c r="J8" i="180"/>
  <c r="M6" i="180"/>
  <c r="G19" i="180"/>
  <c r="H18" i="180"/>
  <c r="L34" i="180"/>
  <c r="M45" i="180"/>
  <c r="G43" i="180"/>
  <c r="AI15" i="180"/>
  <c r="AH15" i="180"/>
  <c r="AB458" i="180"/>
  <c r="AK8" i="180"/>
  <c r="AI339" i="180"/>
  <c r="AH339" i="180"/>
  <c r="AK268" i="180"/>
  <c r="AK668" i="180"/>
  <c r="I23" i="180"/>
  <c r="Q51" i="180"/>
  <c r="AK530" i="180"/>
  <c r="I11" i="180"/>
  <c r="P42" i="180"/>
  <c r="AI9" i="180"/>
  <c r="AH9" i="180"/>
  <c r="D26" i="180"/>
  <c r="AK76" i="180"/>
  <c r="C26" i="180"/>
  <c r="Q16" i="180"/>
  <c r="I13" i="180"/>
  <c r="P45" i="180"/>
  <c r="I36" i="180"/>
  <c r="E50" i="180"/>
  <c r="I16" i="180"/>
  <c r="J20" i="180"/>
  <c r="AI81" i="180"/>
  <c r="AH81" i="180"/>
  <c r="AK139" i="180"/>
  <c r="H50" i="180"/>
  <c r="M44" i="180"/>
  <c r="I48" i="180"/>
  <c r="AH660" i="180"/>
  <c r="AI660" i="180"/>
  <c r="C14" i="180"/>
  <c r="H39" i="180"/>
  <c r="F31" i="180"/>
  <c r="L36" i="180"/>
  <c r="P48" i="180"/>
  <c r="C23" i="180"/>
  <c r="D51" i="180"/>
  <c r="F25" i="180"/>
  <c r="Q49" i="180"/>
  <c r="N30" i="180"/>
  <c r="L18" i="180"/>
  <c r="J6" i="180"/>
  <c r="H33" i="180"/>
  <c r="P21" i="180"/>
  <c r="F38" i="180"/>
  <c r="AI19" i="180"/>
  <c r="AH19" i="180"/>
  <c r="N31" i="180"/>
  <c r="AI594" i="180"/>
  <c r="AH594" i="180"/>
  <c r="C21" i="180"/>
  <c r="E2" i="180"/>
  <c r="AH334" i="180"/>
  <c r="AI334" i="180"/>
  <c r="AB523" i="180"/>
  <c r="M18" i="180"/>
  <c r="I38" i="180"/>
  <c r="E47" i="180"/>
  <c r="AK401" i="180"/>
  <c r="I28" i="180"/>
  <c r="F26" i="180"/>
  <c r="E41" i="180"/>
  <c r="AK151" i="180"/>
  <c r="L45" i="180"/>
  <c r="G41" i="180"/>
  <c r="AB133" i="180"/>
  <c r="AK403" i="180"/>
  <c r="AK590" i="180"/>
  <c r="D11" i="180"/>
  <c r="P40" i="180"/>
  <c r="H22" i="180"/>
  <c r="G10" i="180"/>
  <c r="H46" i="180"/>
  <c r="E44" i="180"/>
  <c r="D9" i="180"/>
  <c r="AH270" i="180"/>
  <c r="AI270" i="180"/>
  <c r="J32" i="180"/>
  <c r="J5" i="180"/>
  <c r="AI275" i="180"/>
  <c r="AH275" i="180"/>
  <c r="K13" i="180"/>
  <c r="D8" i="180"/>
  <c r="F33" i="180"/>
  <c r="E6" i="180"/>
  <c r="Q14" i="180"/>
  <c r="AK72" i="180"/>
  <c r="E3" i="180"/>
  <c r="J7" i="180"/>
  <c r="AH14" i="180"/>
  <c r="AI14" i="180"/>
  <c r="J30" i="180"/>
  <c r="E48" i="180"/>
  <c r="E14" i="180"/>
  <c r="L22" i="180"/>
  <c r="Q37" i="180"/>
  <c r="E25" i="180"/>
  <c r="E36" i="180"/>
  <c r="Q13" i="180"/>
  <c r="H35" i="180"/>
  <c r="E40" i="180"/>
  <c r="Q35" i="180"/>
  <c r="H6" i="180"/>
  <c r="AK216" i="180"/>
  <c r="F40" i="180"/>
  <c r="N33" i="180"/>
  <c r="C8" i="180"/>
  <c r="D5" i="180"/>
  <c r="H21" i="180"/>
  <c r="J51" i="180"/>
  <c r="G17" i="180"/>
  <c r="K25" i="180"/>
  <c r="N28" i="180"/>
  <c r="P51" i="180"/>
  <c r="F19" i="180"/>
  <c r="E5" i="180"/>
  <c r="AI71" i="180"/>
  <c r="AH71" i="180"/>
  <c r="AK136" i="180"/>
  <c r="AH85" i="180"/>
  <c r="AI85" i="180"/>
  <c r="G44" i="180"/>
  <c r="I19" i="180"/>
  <c r="AI208" i="180"/>
  <c r="AH208" i="180"/>
  <c r="AK144" i="180"/>
  <c r="H17" i="180"/>
  <c r="AI336" i="180"/>
  <c r="AH336" i="180"/>
  <c r="AI8" i="180"/>
  <c r="AH8" i="180"/>
  <c r="M16" i="180"/>
  <c r="Q46" i="180"/>
  <c r="AK338" i="180"/>
  <c r="AK402" i="180"/>
  <c r="F2" i="180"/>
  <c r="M3" i="180"/>
  <c r="K12" i="180"/>
  <c r="AK273" i="180"/>
  <c r="D4" i="180"/>
  <c r="AH20" i="180"/>
  <c r="AI20" i="180"/>
  <c r="Q4" i="180"/>
  <c r="J13" i="180"/>
  <c r="P15" i="180"/>
  <c r="P8" i="180"/>
  <c r="AH468" i="180"/>
  <c r="AI468" i="180"/>
  <c r="D31" i="180"/>
  <c r="H42" i="180"/>
  <c r="Q47" i="180"/>
  <c r="L26" i="180"/>
  <c r="N10" i="180"/>
  <c r="AH79" i="180"/>
  <c r="AI79" i="180"/>
  <c r="AK12" i="180"/>
  <c r="L10" i="180"/>
  <c r="M41" i="180"/>
  <c r="AI10" i="180"/>
  <c r="AH10" i="180"/>
  <c r="AH267" i="180"/>
  <c r="AI267" i="180"/>
  <c r="AH332" i="180"/>
  <c r="AI332" i="180"/>
  <c r="C6" i="180"/>
  <c r="K46" i="180"/>
  <c r="F20" i="180"/>
  <c r="P38" i="180"/>
  <c r="H15" i="180"/>
  <c r="K49" i="180"/>
  <c r="F21" i="180"/>
  <c r="K43" i="180"/>
  <c r="F43" i="180"/>
  <c r="K6" i="180"/>
  <c r="Q44" i="180"/>
  <c r="D43" i="180"/>
  <c r="H20" i="180"/>
  <c r="I41" i="180"/>
  <c r="K30" i="180"/>
  <c r="F48" i="180"/>
  <c r="F24" i="180"/>
  <c r="Q12" i="180"/>
  <c r="H32" i="180"/>
  <c r="N19" i="180"/>
  <c r="Q27" i="180"/>
  <c r="E21" i="180"/>
  <c r="J23" i="180"/>
  <c r="Q42" i="180"/>
  <c r="L39" i="180"/>
  <c r="G30" i="180"/>
  <c r="AK468" i="180"/>
  <c r="AH80" i="180"/>
  <c r="AI80" i="180"/>
  <c r="K18" i="180"/>
  <c r="G24" i="180"/>
  <c r="AK70" i="180"/>
  <c r="K19" i="180"/>
  <c r="K41" i="180"/>
  <c r="M40" i="180"/>
  <c r="H7" i="180"/>
  <c r="E9" i="180"/>
  <c r="N25" i="180"/>
  <c r="M46" i="180"/>
  <c r="F22" i="180"/>
  <c r="L8" i="180"/>
  <c r="J3" i="180"/>
  <c r="N12" i="180"/>
  <c r="AK592" i="180"/>
  <c r="L44" i="180"/>
  <c r="AK214" i="180"/>
  <c r="D47" i="180"/>
  <c r="G27" i="180"/>
  <c r="N7" i="180"/>
  <c r="AK536" i="180"/>
  <c r="H11" i="180"/>
  <c r="D22" i="180"/>
  <c r="AK16" i="180"/>
  <c r="AK141" i="180"/>
  <c r="Q43" i="180"/>
  <c r="AI78" i="180"/>
  <c r="AH78" i="180"/>
  <c r="N26" i="180"/>
  <c r="AK661" i="180"/>
  <c r="AH268" i="180"/>
  <c r="AI268" i="180"/>
  <c r="L15" i="180"/>
  <c r="AI333" i="180"/>
  <c r="AH333" i="180"/>
  <c r="AH603" i="180"/>
  <c r="AI603" i="180"/>
  <c r="AK15" i="180"/>
  <c r="P19" i="180"/>
  <c r="N18" i="180"/>
  <c r="N6" i="180"/>
  <c r="L43" i="180"/>
  <c r="K22" i="180"/>
  <c r="AK466" i="180"/>
  <c r="L49" i="180"/>
  <c r="N16" i="180"/>
  <c r="I5" i="180"/>
  <c r="E35" i="180"/>
  <c r="K21" i="180"/>
  <c r="AH665" i="180"/>
  <c r="AI665" i="180"/>
  <c r="M26" i="180"/>
  <c r="P35" i="180"/>
  <c r="J24" i="180"/>
  <c r="G21" i="180"/>
  <c r="N24" i="180"/>
  <c r="F4" i="180"/>
  <c r="F11" i="180"/>
  <c r="F29" i="180"/>
  <c r="P47" i="180"/>
  <c r="AK85" i="180"/>
  <c r="K26" i="180"/>
  <c r="P28" i="180"/>
  <c r="E46" i="180"/>
  <c r="AH138" i="180"/>
  <c r="AI138" i="180"/>
  <c r="AK465" i="180"/>
  <c r="AI395" i="180"/>
  <c r="AH395" i="180"/>
  <c r="G39" i="180"/>
  <c r="AK80" i="180"/>
  <c r="AI21" i="180"/>
  <c r="AH21" i="180"/>
  <c r="AI151" i="180"/>
  <c r="AH151" i="180"/>
  <c r="J10" i="180"/>
  <c r="AI144" i="180"/>
  <c r="AH144" i="180"/>
  <c r="J19" i="180"/>
  <c r="H45" i="180"/>
  <c r="AI595" i="180"/>
  <c r="AH595" i="180"/>
  <c r="AK277" i="180"/>
  <c r="AK212" i="180"/>
  <c r="M11" i="180"/>
  <c r="AB198" i="180"/>
  <c r="Q9" i="180"/>
  <c r="AK9" i="180"/>
  <c r="P49" i="180"/>
  <c r="AK272" i="180"/>
  <c r="E23" i="180"/>
  <c r="M13" i="180"/>
  <c r="D50" i="180"/>
  <c r="I27" i="180"/>
  <c r="H36" i="180"/>
  <c r="J41" i="180"/>
  <c r="J44" i="180"/>
  <c r="Q19" i="180"/>
  <c r="AK460" i="180"/>
  <c r="AK398" i="180"/>
  <c r="AK660" i="180"/>
  <c r="K40" i="180"/>
  <c r="AK13" i="180"/>
  <c r="F16" i="180"/>
  <c r="M20" i="180"/>
  <c r="AK525" i="180"/>
  <c r="AK148" i="180"/>
  <c r="G42" i="180"/>
  <c r="AK206" i="180"/>
  <c r="AK81" i="180"/>
  <c r="AK79" i="180"/>
  <c r="L25" i="180"/>
  <c r="J34" i="180"/>
  <c r="D24" i="180"/>
  <c r="D36" i="180"/>
  <c r="P2" i="181"/>
  <c r="L27" i="180"/>
  <c r="C41" i="180"/>
  <c r="K8" i="180"/>
  <c r="E49" i="180"/>
  <c r="N4" i="180"/>
  <c r="D46" i="180"/>
  <c r="I42" i="180"/>
  <c r="AK209" i="180"/>
  <c r="G45" i="180"/>
  <c r="M22" i="180"/>
  <c r="I49" i="180"/>
  <c r="G6" i="180"/>
  <c r="AI145" i="180"/>
  <c r="AH145" i="180"/>
  <c r="I12" i="180"/>
  <c r="L24" i="180"/>
  <c r="H40" i="180"/>
  <c r="AI143" i="180"/>
  <c r="AH143" i="180"/>
  <c r="AI534" i="180"/>
  <c r="AH534" i="180"/>
  <c r="K17" i="180"/>
  <c r="K31" i="180"/>
  <c r="Q48" i="180"/>
  <c r="AI137" i="180"/>
  <c r="AH137" i="180"/>
  <c r="J27" i="180"/>
  <c r="J46" i="180"/>
  <c r="AI401" i="180"/>
  <c r="AH401" i="180"/>
  <c r="AK595" i="180"/>
  <c r="Q2" i="180"/>
  <c r="M14" i="180"/>
  <c r="AK14" i="180"/>
  <c r="N11" i="180"/>
  <c r="K44" i="180"/>
  <c r="AI470" i="180"/>
  <c r="AH470" i="180"/>
  <c r="AK82" i="180"/>
  <c r="AH72" i="180"/>
  <c r="AI72" i="180"/>
  <c r="L42" i="180"/>
  <c r="I25" i="180"/>
  <c r="N42" i="180"/>
  <c r="C20" i="180"/>
  <c r="N51" i="180"/>
  <c r="H34" i="180"/>
  <c r="H49" i="180"/>
  <c r="AI271" i="180"/>
  <c r="AH271" i="180"/>
  <c r="AH596" i="180"/>
  <c r="AI596" i="180"/>
  <c r="F23" i="180"/>
  <c r="AK270" i="180"/>
  <c r="D28" i="180"/>
  <c r="K11" i="180"/>
  <c r="AK593" i="180"/>
  <c r="K7" i="180"/>
  <c r="Q34" i="180"/>
  <c r="AK337" i="180"/>
  <c r="D34" i="180"/>
  <c r="AK330" i="180"/>
  <c r="I17" i="180"/>
  <c r="AI206" i="180"/>
  <c r="AH206" i="180"/>
  <c r="Q29" i="180"/>
  <c r="AH142" i="180"/>
  <c r="AI142" i="180"/>
  <c r="D41" i="180"/>
  <c r="AI530" i="180"/>
  <c r="AH530" i="180"/>
  <c r="C30" i="180"/>
  <c r="E4" i="180"/>
  <c r="C32" i="180"/>
  <c r="F10" i="180"/>
  <c r="I4" i="180"/>
  <c r="Q32" i="180"/>
  <c r="I43" i="180"/>
  <c r="N32" i="180"/>
  <c r="I29" i="180"/>
  <c r="G51" i="180"/>
  <c r="K27" i="180"/>
  <c r="C17" i="180"/>
  <c r="AK463" i="180"/>
  <c r="AH597" i="180"/>
  <c r="AI597" i="180"/>
  <c r="Q36" i="180"/>
  <c r="F8" i="180"/>
  <c r="E27" i="180"/>
  <c r="H12" i="180"/>
  <c r="N50" i="180"/>
  <c r="H31" i="180"/>
  <c r="I20" i="180"/>
  <c r="C50" i="180"/>
  <c r="G7" i="180"/>
  <c r="AH602" i="180"/>
  <c r="AI602" i="180"/>
  <c r="AK531" i="180"/>
  <c r="M19" i="180"/>
  <c r="M51" i="180"/>
  <c r="I22" i="180"/>
  <c r="AH335" i="180"/>
  <c r="AI335" i="180"/>
  <c r="D48" i="180"/>
  <c r="AH274" i="180"/>
  <c r="AI274" i="180"/>
  <c r="D21" i="180"/>
  <c r="AK215" i="180"/>
  <c r="C11" i="180"/>
  <c r="G16" i="180"/>
  <c r="P34" i="180"/>
  <c r="AK10" i="180"/>
  <c r="P22" i="180"/>
  <c r="AK77" i="180"/>
  <c r="P36" i="180"/>
  <c r="I15" i="180"/>
  <c r="K32" i="180"/>
  <c r="AH397" i="180"/>
  <c r="AI397" i="180"/>
  <c r="D32" i="180"/>
  <c r="M50" i="180"/>
  <c r="Q22" i="180"/>
  <c r="M30" i="180"/>
  <c r="D13" i="180"/>
  <c r="I26" i="180"/>
  <c r="AK396" i="180"/>
  <c r="N49" i="180"/>
  <c r="F7" i="180"/>
  <c r="AK17" i="180"/>
  <c r="H13" i="180"/>
  <c r="Q28" i="180"/>
  <c r="AI590" i="180"/>
  <c r="AH590" i="180"/>
  <c r="AH341" i="180"/>
  <c r="AI341" i="180"/>
  <c r="AH598" i="180"/>
  <c r="AI598" i="180"/>
  <c r="H43" i="180"/>
  <c r="F17" i="180"/>
  <c r="AK137" i="180"/>
  <c r="AK18" i="180"/>
  <c r="Q25" i="180"/>
  <c r="AH601" i="180"/>
  <c r="AI601" i="180"/>
  <c r="AH146" i="180"/>
  <c r="AI146" i="180"/>
  <c r="AH207" i="180"/>
  <c r="AI207" i="180"/>
  <c r="AK594" i="180"/>
  <c r="F32" i="180"/>
  <c r="I31" i="180"/>
  <c r="H9" i="180"/>
  <c r="AK145" i="180"/>
  <c r="C12" i="180"/>
  <c r="C36" i="180"/>
  <c r="AH591" i="180"/>
  <c r="AI591" i="180"/>
  <c r="AK341" i="180"/>
  <c r="AK200" i="180"/>
  <c r="AK7" i="180"/>
  <c r="E45" i="180"/>
  <c r="P26" i="180"/>
  <c r="D23" i="180"/>
  <c r="Q24" i="180"/>
  <c r="J33" i="180"/>
  <c r="L38" i="180"/>
  <c r="K47" i="180"/>
  <c r="D25" i="180"/>
  <c r="F9" i="180"/>
  <c r="N34" i="180"/>
  <c r="I46" i="180"/>
  <c r="AH330" i="180"/>
  <c r="AI330" i="180"/>
  <c r="C19" i="180"/>
  <c r="C4" i="180"/>
  <c r="AK143" i="180"/>
  <c r="C27" i="180"/>
  <c r="AK335" i="180"/>
  <c r="J29" i="180"/>
  <c r="P18" i="180"/>
  <c r="E51" i="180"/>
  <c r="AK275" i="180"/>
  <c r="E42" i="180"/>
  <c r="AI265" i="180"/>
  <c r="AH265" i="180"/>
  <c r="C46" i="180"/>
  <c r="M49" i="180"/>
  <c r="AI668" i="180"/>
  <c r="AH668" i="180"/>
  <c r="L5" i="180"/>
  <c r="AK658" i="180"/>
  <c r="AI141" i="180"/>
  <c r="AH141" i="180"/>
  <c r="AK667" i="180"/>
  <c r="M35" i="180"/>
  <c r="M31" i="180"/>
  <c r="AK596" i="180"/>
  <c r="AK265" i="180"/>
  <c r="AK73" i="180"/>
  <c r="E33" i="180"/>
  <c r="AK462" i="180"/>
  <c r="Q11" i="180"/>
  <c r="E22" i="180"/>
  <c r="AI203" i="180"/>
  <c r="AH203" i="180"/>
  <c r="G28" i="180"/>
  <c r="M34" i="180"/>
  <c r="AH662" i="180"/>
  <c r="AI662" i="180"/>
  <c r="AK534" i="180"/>
  <c r="AH340" i="180"/>
  <c r="AI340" i="180"/>
  <c r="AI467" i="180"/>
  <c r="AH467" i="180"/>
  <c r="Q30" i="180"/>
  <c r="AI464" i="180"/>
  <c r="AH464" i="180"/>
  <c r="AH659" i="180"/>
  <c r="AI659" i="180"/>
  <c r="N17" i="180"/>
  <c r="AK467" i="180"/>
  <c r="AK271" i="180"/>
  <c r="M32" i="180"/>
  <c r="AI331" i="180"/>
  <c r="AH331" i="180"/>
  <c r="C2" i="180"/>
  <c r="C34" i="180"/>
  <c r="G3" i="180"/>
  <c r="AH84" i="180"/>
  <c r="AI84" i="180"/>
  <c r="D44" i="180"/>
  <c r="AI337" i="180"/>
  <c r="AH337" i="180"/>
  <c r="AK140" i="180"/>
  <c r="AK5" i="180"/>
  <c r="L11" i="180"/>
  <c r="F5" i="180"/>
  <c r="AB393" i="180"/>
  <c r="AI202" i="180"/>
  <c r="AH202" i="180"/>
  <c r="N44" i="180"/>
  <c r="AH214" i="180"/>
  <c r="AI214" i="180"/>
  <c r="AH536" i="180"/>
  <c r="AI536" i="180"/>
  <c r="P39" i="180"/>
  <c r="P30" i="180"/>
  <c r="Q10" i="180"/>
  <c r="J9" i="180"/>
  <c r="H24" i="180"/>
  <c r="AK211" i="180"/>
  <c r="K51" i="180"/>
  <c r="K37" i="180"/>
  <c r="H5" i="180"/>
  <c r="M33" i="180"/>
  <c r="AK267" i="180"/>
  <c r="AK404" i="180"/>
  <c r="M21" i="180"/>
  <c r="AH82" i="180"/>
  <c r="AI82" i="180"/>
  <c r="C9" i="180"/>
  <c r="AH398" i="180"/>
  <c r="AI398" i="180"/>
  <c r="N8" i="180"/>
  <c r="AH463" i="180"/>
  <c r="AI463" i="180"/>
  <c r="L35" i="180"/>
  <c r="G20" i="180"/>
  <c r="AI465" i="180"/>
  <c r="AH465" i="180"/>
  <c r="AK397" i="180"/>
  <c r="AH400" i="180"/>
  <c r="AI400" i="180"/>
  <c r="G18" i="180"/>
  <c r="AH75" i="180"/>
  <c r="AI75" i="180"/>
  <c r="N22" i="180"/>
  <c r="AK207" i="180"/>
  <c r="AK461" i="180"/>
  <c r="D37" i="180"/>
  <c r="AK591" i="180"/>
  <c r="AK600" i="180"/>
  <c r="AK532" i="180"/>
  <c r="AK471" i="180"/>
  <c r="C47" i="180"/>
  <c r="L33" i="180"/>
  <c r="H23" i="180"/>
  <c r="I44" i="180"/>
  <c r="AK527" i="180"/>
  <c r="AK399" i="180"/>
  <c r="AK334" i="180"/>
  <c r="L51" i="180"/>
  <c r="H19" i="180"/>
  <c r="N38" i="180"/>
  <c r="E7" i="180"/>
  <c r="AK208" i="180"/>
  <c r="L40" i="180"/>
  <c r="F14" i="180"/>
  <c r="AH532" i="180"/>
  <c r="AI532" i="180"/>
  <c r="K38" i="180"/>
  <c r="F45" i="180"/>
  <c r="AI148" i="180"/>
  <c r="AH148" i="180"/>
  <c r="AI661" i="180"/>
  <c r="AH661" i="180"/>
  <c r="C7" i="180"/>
  <c r="I7" i="180"/>
  <c r="K10" i="180"/>
  <c r="C33" i="180"/>
  <c r="AK535" i="180"/>
  <c r="L16" i="180"/>
  <c r="K5" i="180"/>
  <c r="J26" i="180"/>
  <c r="AK464" i="180"/>
  <c r="N29" i="180"/>
  <c r="K29" i="180"/>
  <c r="N35" i="180"/>
  <c r="C49" i="180"/>
  <c r="AK84" i="180"/>
  <c r="L32" i="180"/>
  <c r="I47" i="180"/>
  <c r="J49" i="180"/>
  <c r="AK269" i="180"/>
  <c r="G13" i="180"/>
  <c r="AH76" i="180"/>
  <c r="AI76" i="180"/>
  <c r="AK339" i="180"/>
  <c r="Q26" i="180"/>
  <c r="AI466" i="180"/>
  <c r="AH466" i="180"/>
  <c r="AK526" i="180"/>
  <c r="E32" i="180"/>
  <c r="F28" i="180"/>
  <c r="H16" i="180"/>
  <c r="Q6" i="180"/>
  <c r="L46" i="180"/>
  <c r="AK331" i="180"/>
  <c r="J37" i="180"/>
  <c r="C45" i="180"/>
  <c r="J31" i="180"/>
  <c r="C3" i="180"/>
  <c r="K39" i="180"/>
  <c r="E43" i="180"/>
  <c r="AI664" i="180"/>
  <c r="AH664" i="180"/>
  <c r="M29" i="180"/>
  <c r="AK83" i="180"/>
  <c r="K34" i="180"/>
  <c r="AK601" i="180"/>
  <c r="AK276" i="180"/>
  <c r="P20" i="180"/>
  <c r="AH150" i="180"/>
  <c r="AI150" i="180"/>
  <c r="J11" i="180"/>
  <c r="G22" i="180"/>
  <c r="AH77" i="180"/>
  <c r="AI77" i="180"/>
  <c r="AK336" i="180"/>
  <c r="C40" i="180"/>
  <c r="AI277" i="180"/>
  <c r="AH277" i="180"/>
  <c r="C35" i="180"/>
  <c r="E28" i="180"/>
  <c r="AK142" i="180"/>
  <c r="AI7" i="180"/>
  <c r="AH7" i="180"/>
  <c r="AK204" i="180"/>
  <c r="AH531" i="180"/>
  <c r="AI531" i="180"/>
  <c r="AI210" i="180"/>
  <c r="AH210" i="180"/>
  <c r="AK528" i="180"/>
  <c r="Q23" i="180"/>
  <c r="AI655" i="180"/>
  <c r="AH655" i="180"/>
  <c r="AH527" i="180"/>
  <c r="AI527" i="180"/>
  <c r="H48" i="180"/>
  <c r="G50" i="180"/>
  <c r="AK210" i="180"/>
  <c r="Q40" i="180"/>
  <c r="AH399" i="180"/>
  <c r="AI399" i="180"/>
  <c r="AK662" i="180"/>
  <c r="AK665" i="180"/>
  <c r="P43" i="180"/>
  <c r="F13" i="180"/>
  <c r="M37" i="180"/>
  <c r="AH12" i="180"/>
  <c r="AI12" i="180"/>
  <c r="Q39" i="180"/>
  <c r="AK201" i="180"/>
  <c r="AK332" i="180"/>
  <c r="AK655" i="180"/>
  <c r="AK656" i="180"/>
  <c r="E39" i="180"/>
  <c r="P17" i="180"/>
  <c r="P16" i="180"/>
  <c r="P11" i="180"/>
  <c r="P13" i="180"/>
  <c r="P2" i="180"/>
  <c r="U149" i="180"/>
  <c r="U461" i="180"/>
  <c r="U660" i="180"/>
  <c r="U73" i="180"/>
  <c r="U206" i="180"/>
  <c r="U664" i="180"/>
  <c r="U463" i="180"/>
  <c r="U330" i="180"/>
  <c r="U468" i="180"/>
  <c r="U599" i="180"/>
  <c r="U591" i="180"/>
  <c r="U15" i="180"/>
  <c r="U460" i="180"/>
  <c r="U603" i="180"/>
  <c r="U530" i="180"/>
  <c r="U397" i="180"/>
  <c r="U668" i="180"/>
  <c r="U597" i="180"/>
  <c r="U464" i="180"/>
  <c r="U661" i="180"/>
  <c r="U71" i="180"/>
  <c r="U528" i="180"/>
  <c r="U79" i="180"/>
  <c r="U200" i="180"/>
  <c r="U332" i="180"/>
  <c r="U335" i="180"/>
  <c r="U207" i="180"/>
  <c r="U209" i="180"/>
  <c r="U148" i="180"/>
  <c r="U270" i="180"/>
  <c r="U78" i="180"/>
  <c r="U470" i="180"/>
  <c r="U527" i="180"/>
  <c r="U85" i="180"/>
  <c r="U533" i="180"/>
  <c r="U266" i="180"/>
  <c r="U19" i="180"/>
  <c r="U139" i="180"/>
  <c r="U145" i="180"/>
  <c r="U142" i="180"/>
  <c r="U273" i="180"/>
  <c r="U525" i="180"/>
  <c r="U203" i="180"/>
  <c r="U144" i="180"/>
  <c r="U16" i="180"/>
  <c r="U663" i="180"/>
  <c r="U338" i="180"/>
  <c r="U8" i="180"/>
  <c r="U202" i="180"/>
  <c r="U6" i="180"/>
  <c r="U205" i="180"/>
  <c r="U83" i="180"/>
  <c r="U659" i="180"/>
  <c r="U135" i="180"/>
  <c r="U201" i="180"/>
  <c r="U593" i="180"/>
  <c r="U212" i="180"/>
  <c r="U396" i="180"/>
  <c r="U467" i="180"/>
  <c r="U214" i="180"/>
  <c r="U534" i="180"/>
  <c r="U143" i="180"/>
  <c r="U211" i="180"/>
  <c r="U140" i="180"/>
  <c r="U17" i="180"/>
  <c r="U398" i="180"/>
  <c r="U9" i="180"/>
  <c r="U340" i="180"/>
  <c r="U471" i="180"/>
  <c r="U80" i="180"/>
  <c r="U592" i="180"/>
  <c r="U595" i="180"/>
  <c r="U137" i="180"/>
  <c r="U667" i="180"/>
  <c r="U275" i="180"/>
  <c r="U213" i="180"/>
  <c r="U136" i="180"/>
  <c r="U602" i="180"/>
  <c r="U402" i="180"/>
  <c r="U531" i="180"/>
  <c r="U208" i="180"/>
  <c r="U594" i="180"/>
  <c r="U70" i="180"/>
  <c r="U76" i="180"/>
  <c r="U462" i="180"/>
  <c r="U333" i="180"/>
  <c r="U141" i="180"/>
  <c r="U272" i="180"/>
  <c r="U84" i="180"/>
  <c r="U265" i="180"/>
  <c r="U656" i="180"/>
  <c r="U600" i="180"/>
  <c r="U74" i="180"/>
  <c r="U466" i="180"/>
  <c r="U10" i="180"/>
  <c r="U7" i="180"/>
  <c r="U138" i="180"/>
  <c r="U5" i="180"/>
  <c r="U469" i="180"/>
  <c r="U210" i="180"/>
  <c r="U536" i="180"/>
  <c r="U399" i="180"/>
  <c r="U403" i="180"/>
  <c r="U532" i="180"/>
  <c r="U271" i="180"/>
  <c r="U276" i="180"/>
  <c r="U13" i="180"/>
  <c r="U277" i="180"/>
  <c r="U146" i="180"/>
  <c r="U336" i="180"/>
  <c r="U14" i="180"/>
  <c r="U267" i="180"/>
  <c r="U331" i="180"/>
  <c r="U334" i="180"/>
  <c r="U601" i="180"/>
  <c r="U658" i="180"/>
  <c r="U72" i="180"/>
  <c r="U21" i="180"/>
  <c r="U75" i="180"/>
  <c r="U20" i="180"/>
  <c r="U337" i="180"/>
  <c r="U655" i="180"/>
  <c r="U151" i="180"/>
  <c r="U596" i="180"/>
  <c r="U662" i="180"/>
  <c r="U147" i="180"/>
  <c r="U666" i="180"/>
  <c r="U77" i="180"/>
  <c r="U215" i="180"/>
  <c r="U269" i="180"/>
  <c r="U400" i="180"/>
  <c r="U81" i="180"/>
  <c r="U216" i="180"/>
  <c r="U465" i="180"/>
  <c r="U590" i="180"/>
  <c r="U529" i="180"/>
  <c r="U204" i="180"/>
  <c r="U395" i="180"/>
  <c r="U12" i="180"/>
  <c r="U598" i="180"/>
  <c r="U274" i="180"/>
  <c r="U401" i="180"/>
  <c r="U268" i="180"/>
  <c r="U665" i="180"/>
  <c r="U526" i="180"/>
  <c r="U404" i="180"/>
  <c r="AL593" i="180"/>
  <c r="AL212" i="180"/>
  <c r="AL215" i="180"/>
  <c r="AL11" i="180"/>
  <c r="AL533" i="180"/>
  <c r="AL535" i="180"/>
  <c r="AL8" i="180"/>
  <c r="AL78" i="180"/>
  <c r="AL151" i="180"/>
  <c r="AL534" i="180"/>
  <c r="AL271" i="180"/>
  <c r="AL601" i="180"/>
  <c r="AL464" i="180"/>
  <c r="AL331" i="180"/>
  <c r="AL337" i="180"/>
  <c r="AL400" i="180"/>
  <c r="AL148" i="180"/>
  <c r="AL274" i="180"/>
  <c r="AL598" i="180"/>
  <c r="AL214" i="180"/>
  <c r="AL76" i="180"/>
  <c r="AL210" i="180"/>
  <c r="AL275" i="180"/>
  <c r="AL277" i="180"/>
  <c r="AL6" i="180"/>
  <c r="AL658" i="180"/>
  <c r="AL5" i="180"/>
  <c r="AL396" i="180"/>
  <c r="AL404" i="180"/>
  <c r="AL209" i="180"/>
  <c r="AL276" i="180"/>
  <c r="AL15" i="180"/>
  <c r="AL19" i="180"/>
  <c r="AL10" i="180"/>
  <c r="AL80" i="180"/>
  <c r="AL603" i="180"/>
  <c r="AL145" i="180"/>
  <c r="AL596" i="180"/>
  <c r="AL142" i="180"/>
  <c r="AL659" i="180"/>
  <c r="AL463" i="180"/>
  <c r="AL330" i="180"/>
  <c r="AL205" i="180"/>
  <c r="AL73" i="180"/>
  <c r="AL139" i="180"/>
  <c r="AL528" i="180"/>
  <c r="AL213" i="180"/>
  <c r="AL211" i="180"/>
  <c r="AL266" i="180"/>
  <c r="AL74" i="180"/>
  <c r="AL599" i="180"/>
  <c r="AL526" i="180"/>
  <c r="AL13" i="180"/>
  <c r="AL460" i="180"/>
  <c r="AL270" i="180"/>
  <c r="AL208" i="180"/>
  <c r="AL468" i="180"/>
  <c r="AL267" i="180"/>
  <c r="AL395" i="180"/>
  <c r="AL401" i="180"/>
  <c r="AL146" i="180"/>
  <c r="AL668" i="180"/>
  <c r="AL340" i="180"/>
  <c r="AL661" i="180"/>
  <c r="AL77" i="180"/>
  <c r="AL202" i="180"/>
  <c r="AL461" i="180"/>
  <c r="AL403" i="180"/>
  <c r="AL592" i="180"/>
  <c r="AL140" i="180"/>
  <c r="AL14" i="180"/>
  <c r="AL71" i="180"/>
  <c r="AL79" i="180"/>
  <c r="AL268" i="180"/>
  <c r="AL144" i="180"/>
  <c r="AL536" i="180"/>
  <c r="AL82" i="180"/>
  <c r="AL75" i="180"/>
  <c r="AL532" i="180"/>
  <c r="AL12" i="180"/>
  <c r="AL70" i="180"/>
  <c r="AL81" i="180"/>
  <c r="AL665" i="180"/>
  <c r="AL397" i="180"/>
  <c r="AL662" i="180"/>
  <c r="AL469" i="180"/>
  <c r="AL663" i="180"/>
  <c r="AL18" i="180"/>
  <c r="AL657" i="180"/>
  <c r="AL525" i="180"/>
  <c r="AL136" i="180"/>
  <c r="AL149" i="180"/>
  <c r="AL200" i="180"/>
  <c r="AL594" i="180"/>
  <c r="AL20" i="180"/>
  <c r="AL332" i="180"/>
  <c r="AL470" i="180"/>
  <c r="AL597" i="180"/>
  <c r="AL207" i="180"/>
  <c r="AL203" i="180"/>
  <c r="AL84" i="180"/>
  <c r="AL7" i="180"/>
  <c r="AL399" i="180"/>
  <c r="AL527" i="180"/>
  <c r="AL273" i="180"/>
  <c r="AL595" i="180"/>
  <c r="AL206" i="180"/>
  <c r="AL17" i="180"/>
  <c r="AL16" i="180"/>
  <c r="AL656" i="180"/>
  <c r="AL216" i="180"/>
  <c r="AL339" i="180"/>
  <c r="AL660" i="180"/>
  <c r="AL85" i="180"/>
  <c r="AL137" i="180"/>
  <c r="AL530" i="180"/>
  <c r="AL591" i="180"/>
  <c r="AL467" i="180"/>
  <c r="AL150" i="180"/>
  <c r="AL655" i="180"/>
  <c r="AL204" i="180"/>
  <c r="AL9" i="180"/>
  <c r="AL602" i="180"/>
  <c r="AL201" i="180"/>
  <c r="AL402" i="180"/>
  <c r="AL338" i="180"/>
  <c r="AL667" i="180"/>
  <c r="AL600" i="180"/>
  <c r="AL147" i="180"/>
  <c r="AL272" i="180"/>
  <c r="AL269" i="180"/>
  <c r="AL529" i="180"/>
  <c r="AL83" i="180"/>
  <c r="AL462" i="180"/>
  <c r="AL471" i="180"/>
  <c r="AL135" i="180"/>
  <c r="AL336" i="180"/>
  <c r="AL138" i="180"/>
  <c r="AL21" i="180"/>
  <c r="AL143" i="180"/>
  <c r="AL72" i="180"/>
  <c r="AL335" i="180"/>
  <c r="AL590" i="180"/>
  <c r="AL265" i="180"/>
  <c r="AL141" i="180"/>
  <c r="AL398" i="180"/>
  <c r="AL465" i="180"/>
  <c r="AL466" i="180"/>
  <c r="AL664" i="180"/>
  <c r="AL531" i="180"/>
  <c r="AL666" i="180"/>
  <c r="AL334" i="180"/>
  <c r="AL333" i="180"/>
  <c r="AL341" i="180"/>
  <c r="T680" i="180" l="1"/>
  <c r="T30" i="180"/>
  <c r="T95" i="180"/>
  <c r="T160" i="180"/>
  <c r="T550" i="180"/>
  <c r="T355" i="180"/>
  <c r="AM341" i="180"/>
  <c r="AM333" i="180"/>
  <c r="AM334" i="180"/>
  <c r="AM666" i="180"/>
  <c r="AM531" i="180"/>
  <c r="AM664" i="180"/>
  <c r="AM466" i="180"/>
  <c r="AM465" i="180"/>
  <c r="AM398" i="180"/>
  <c r="AM141" i="180"/>
  <c r="AM265" i="180"/>
  <c r="AM590" i="180"/>
  <c r="AM335" i="180"/>
  <c r="AM72" i="180"/>
  <c r="AM143" i="180"/>
  <c r="AM21" i="180"/>
  <c r="AM138" i="180"/>
  <c r="AM336" i="180"/>
  <c r="AM135" i="180"/>
  <c r="AM471" i="180"/>
  <c r="AM462" i="180"/>
  <c r="AM83" i="180"/>
  <c r="AM529" i="180"/>
  <c r="AM269" i="180"/>
  <c r="AM272" i="180"/>
  <c r="AM147" i="180"/>
  <c r="AM600" i="180"/>
  <c r="AM667" i="180"/>
  <c r="AM338" i="180"/>
  <c r="AM402" i="180"/>
  <c r="AM201" i="180"/>
  <c r="AM602" i="180"/>
  <c r="AM9" i="180"/>
  <c r="AM204" i="180"/>
  <c r="AM655" i="180"/>
  <c r="AM150" i="180"/>
  <c r="AM467" i="180"/>
  <c r="AM591" i="180"/>
  <c r="AM530" i="180"/>
  <c r="AM137" i="180"/>
  <c r="AM85" i="180"/>
  <c r="AM660" i="180"/>
  <c r="AM339" i="180"/>
  <c r="AM216" i="180"/>
  <c r="AM656" i="180"/>
  <c r="AM16" i="180"/>
  <c r="AM17" i="180"/>
  <c r="AM206" i="180"/>
  <c r="AM595" i="180"/>
  <c r="AM273" i="180"/>
  <c r="AM527" i="180"/>
  <c r="AM399" i="180"/>
  <c r="AM7" i="180"/>
  <c r="AM84" i="180"/>
  <c r="AM203" i="180"/>
  <c r="AM207" i="180"/>
  <c r="AM597" i="180"/>
  <c r="AM470" i="180"/>
  <c r="AM332" i="180"/>
  <c r="AM20" i="180"/>
  <c r="AM594" i="180"/>
  <c r="AM200" i="180"/>
  <c r="AM149" i="180"/>
  <c r="AM136" i="180"/>
  <c r="AM525" i="180"/>
  <c r="AM657" i="180"/>
  <c r="AM18" i="180"/>
  <c r="AM663" i="180"/>
  <c r="AM469" i="180"/>
  <c r="AM662" i="180"/>
  <c r="AM397" i="180"/>
  <c r="AM665" i="180"/>
  <c r="AM81" i="180"/>
  <c r="AM70" i="180"/>
  <c r="AM12" i="180"/>
  <c r="AM532" i="180"/>
  <c r="AM75" i="180"/>
  <c r="AM82" i="180"/>
  <c r="AM536" i="180"/>
  <c r="AM144" i="180"/>
  <c r="AM268" i="180"/>
  <c r="AM79" i="180"/>
  <c r="AM71" i="180"/>
  <c r="AM14" i="180"/>
  <c r="AM140" i="180"/>
  <c r="AM592" i="180"/>
  <c r="AM403" i="180"/>
  <c r="AM461" i="180"/>
  <c r="AM202" i="180"/>
  <c r="AM77" i="180"/>
  <c r="AM661" i="180"/>
  <c r="AM340" i="180"/>
  <c r="AM668" i="180"/>
  <c r="AM146" i="180"/>
  <c r="AM401" i="180"/>
  <c r="AM395" i="180"/>
  <c r="AM267" i="180"/>
  <c r="AM468" i="180"/>
  <c r="AM208" i="180"/>
  <c r="AM270" i="180"/>
  <c r="AM460" i="180"/>
  <c r="AM13" i="180"/>
  <c r="AM526" i="180"/>
  <c r="AM599" i="180"/>
  <c r="AM74" i="180"/>
  <c r="AM266" i="180"/>
  <c r="AM211" i="180"/>
  <c r="AM213" i="180"/>
  <c r="AM528" i="180"/>
  <c r="AM139" i="180"/>
  <c r="AM73" i="180"/>
  <c r="AM205" i="180"/>
  <c r="AM330" i="180"/>
  <c r="AM463" i="180"/>
  <c r="AM659" i="180"/>
  <c r="AM142" i="180"/>
  <c r="AM596" i="180"/>
  <c r="AM145" i="180"/>
  <c r="AM603" i="180"/>
  <c r="AM80" i="180"/>
  <c r="AM10" i="180"/>
  <c r="AM19" i="180"/>
  <c r="AM15" i="180"/>
  <c r="AM276" i="180"/>
  <c r="AM209" i="180"/>
  <c r="AM404" i="180"/>
  <c r="AM396" i="180"/>
  <c r="AM5" i="180"/>
  <c r="AM658" i="180"/>
  <c r="AM6" i="180"/>
  <c r="AM277" i="180"/>
  <c r="AM275" i="180"/>
  <c r="AM210" i="180"/>
  <c r="AM76" i="180"/>
  <c r="AM214" i="180"/>
  <c r="AM598" i="180"/>
  <c r="AM274" i="180"/>
  <c r="AM148" i="180"/>
  <c r="AM400" i="180"/>
  <c r="AM337" i="180"/>
  <c r="AM331" i="180"/>
  <c r="AM464" i="180"/>
  <c r="AM601" i="180"/>
  <c r="AM271" i="180"/>
  <c r="AM534" i="180"/>
  <c r="AM151" i="180"/>
  <c r="AM78" i="180"/>
  <c r="AM8" i="180"/>
  <c r="AM535" i="180"/>
  <c r="AM533" i="180"/>
  <c r="AM11" i="180"/>
  <c r="AM215" i="180"/>
  <c r="AM212" i="180"/>
  <c r="AM593" i="180"/>
  <c r="T420" i="180"/>
  <c r="T290" i="180"/>
  <c r="T615" i="180"/>
  <c r="T225" i="180"/>
  <c r="T485" i="180"/>
  <c r="S64" i="177"/>
  <c r="S63" i="177"/>
  <c r="S62" i="177"/>
  <c r="S61" i="177"/>
  <c r="S60" i="177"/>
  <c r="S59" i="177"/>
  <c r="S58" i="177"/>
  <c r="S57" i="177"/>
  <c r="S56" i="177"/>
  <c r="S55" i="177"/>
  <c r="S54" i="177"/>
  <c r="S53" i="177"/>
  <c r="S52" i="177"/>
  <c r="S51" i="177"/>
  <c r="B51" i="177"/>
  <c r="S50" i="177"/>
  <c r="B50" i="177"/>
  <c r="S49" i="177"/>
  <c r="B49" i="177"/>
  <c r="S48" i="177"/>
  <c r="B48" i="177"/>
  <c r="S47" i="177"/>
  <c r="B47" i="177"/>
  <c r="S46" i="177"/>
  <c r="B46" i="177"/>
  <c r="S45" i="177"/>
  <c r="B45" i="177"/>
  <c r="S44" i="177"/>
  <c r="B44" i="177"/>
  <c r="S43" i="177"/>
  <c r="B43" i="177"/>
  <c r="S42" i="177"/>
  <c r="B42" i="177"/>
  <c r="S41" i="177"/>
  <c r="B41" i="177"/>
  <c r="S40" i="177"/>
  <c r="B40" i="177"/>
  <c r="S39" i="177"/>
  <c r="B39" i="177"/>
  <c r="S38" i="177"/>
  <c r="B38" i="177"/>
  <c r="S37" i="177"/>
  <c r="B37" i="177"/>
  <c r="S36" i="177"/>
  <c r="B36" i="177"/>
  <c r="S35" i="177"/>
  <c r="B35" i="177"/>
  <c r="T34" i="177"/>
  <c r="B34" i="177"/>
  <c r="B33" i="177"/>
  <c r="T32" i="177"/>
  <c r="B32" i="177"/>
  <c r="B31" i="177"/>
  <c r="B30" i="177"/>
  <c r="B29" i="177"/>
  <c r="B28" i="177"/>
  <c r="B27" i="177"/>
  <c r="B26" i="177"/>
  <c r="T25" i="177"/>
  <c r="B25" i="177"/>
  <c r="T24" i="177"/>
  <c r="B24" i="177"/>
  <c r="T23" i="177"/>
  <c r="B23" i="177"/>
  <c r="T22" i="177"/>
  <c r="B22" i="177"/>
  <c r="T21" i="177"/>
  <c r="B21" i="177"/>
  <c r="B20" i="177"/>
  <c r="T19" i="177"/>
  <c r="T31" i="177" s="1"/>
  <c r="B19" i="177"/>
  <c r="B18" i="177"/>
  <c r="B17" i="177"/>
  <c r="B16" i="177"/>
  <c r="B15" i="177"/>
  <c r="B14" i="177"/>
  <c r="B13" i="177"/>
  <c r="AG12" i="177"/>
  <c r="B12" i="177"/>
  <c r="AG11" i="177"/>
  <c r="B11" i="177"/>
  <c r="AG10" i="177"/>
  <c r="B10" i="177"/>
  <c r="AG9" i="177"/>
  <c r="B9" i="177"/>
  <c r="AG8" i="177"/>
  <c r="B8" i="177"/>
  <c r="AG7" i="177"/>
  <c r="B7" i="177"/>
  <c r="AG6" i="177"/>
  <c r="B6" i="177"/>
  <c r="B5" i="177"/>
  <c r="DO4" i="177"/>
  <c r="AR4" i="177"/>
  <c r="AQ4" i="177"/>
  <c r="AP4" i="177"/>
  <c r="AO4" i="177"/>
  <c r="AN4" i="177"/>
  <c r="B4" i="177"/>
  <c r="DR3" i="177"/>
  <c r="DQ3" i="177"/>
  <c r="DP3" i="177"/>
  <c r="DO3" i="177"/>
  <c r="DN3" i="177"/>
  <c r="B3" i="177"/>
  <c r="DT2" i="177"/>
  <c r="T26" i="177" s="1"/>
  <c r="DR2" i="177"/>
  <c r="DQ2" i="177"/>
  <c r="DP2" i="177"/>
  <c r="DO2" i="177"/>
  <c r="DN2" i="177"/>
  <c r="DM2" i="177"/>
  <c r="V2" i="177"/>
  <c r="B2" i="177"/>
  <c r="Y1" i="177"/>
  <c r="AO1889" i="176"/>
  <c r="AO1824" i="176"/>
  <c r="AO1759" i="176"/>
  <c r="AO1694" i="176"/>
  <c r="AO1629" i="176"/>
  <c r="AO1564" i="176"/>
  <c r="AO1499" i="176"/>
  <c r="AO1434" i="176"/>
  <c r="AO1369" i="176"/>
  <c r="AO1304" i="176"/>
  <c r="AO1239" i="176"/>
  <c r="AO1174" i="176"/>
  <c r="AO1109" i="176"/>
  <c r="AO1044" i="176"/>
  <c r="AO979" i="176"/>
  <c r="AO914" i="176"/>
  <c r="AO849" i="176"/>
  <c r="AO784" i="176"/>
  <c r="AO719" i="176"/>
  <c r="AO654" i="176"/>
  <c r="AO589" i="176"/>
  <c r="AO524" i="176"/>
  <c r="AO459" i="176"/>
  <c r="AO394" i="176"/>
  <c r="AO329" i="176"/>
  <c r="AO264" i="176"/>
  <c r="AO199" i="176"/>
  <c r="DO4" i="176"/>
  <c r="AO134" i="176"/>
  <c r="AO69" i="176"/>
  <c r="O48" i="177" a="1"/>
  <c r="O31" i="177" a="1"/>
  <c r="O16" i="177" a="1"/>
  <c r="O51" i="177" a="1"/>
  <c r="S1" i="177" a="1"/>
  <c r="O18" i="177" a="1"/>
  <c r="O32" i="177" a="1"/>
  <c r="O17" i="177" a="1"/>
  <c r="O38" i="177" a="1"/>
  <c r="O25" i="177" a="1"/>
  <c r="O30" i="177" a="1"/>
  <c r="O24" i="177" a="1"/>
  <c r="O45" i="177" a="1"/>
  <c r="O12" i="177" a="1"/>
  <c r="O50" i="177" a="1"/>
  <c r="O7" i="177" a="1"/>
  <c r="O6" i="177" a="1"/>
  <c r="O20" i="177" a="1"/>
  <c r="O44" i="177" a="1"/>
  <c r="O3" i="177" a="1"/>
  <c r="O11" i="177" a="1"/>
  <c r="O15" i="177" a="1"/>
  <c r="O47" i="177" a="1"/>
  <c r="O22" i="177" a="1"/>
  <c r="O8" i="177" a="1"/>
  <c r="O19" i="177" a="1"/>
  <c r="O28" i="177" a="1"/>
  <c r="O23" i="177" a="1"/>
  <c r="O33" i="177" a="1"/>
  <c r="O33" i="176" a="1"/>
  <c r="O26" i="177" a="1"/>
  <c r="O13" i="177" a="1"/>
  <c r="O40" i="177" a="1"/>
  <c r="O35" i="177" a="1"/>
  <c r="O32" i="176" a="1"/>
  <c r="O42" i="177" a="1"/>
  <c r="O2" i="177" a="1"/>
  <c r="O10" i="177" a="1"/>
  <c r="O27" i="177" a="1"/>
  <c r="O49" i="177" a="1"/>
  <c r="O9" i="177" a="1"/>
  <c r="O34" i="177" a="1"/>
  <c r="O37" i="177" a="1"/>
  <c r="O41" i="177" a="1"/>
  <c r="O36" i="177" a="1"/>
  <c r="O39" i="177" a="1"/>
  <c r="O29" i="177" a="1"/>
  <c r="O4" i="177" a="1"/>
  <c r="O14" i="177" a="1"/>
  <c r="O46" i="177" a="1"/>
  <c r="O43" i="177" a="1"/>
  <c r="O5" i="177" a="1"/>
  <c r="O21" i="177" a="1"/>
  <c r="AN12" i="177"/>
  <c r="AN11" i="177"/>
  <c r="AN8" i="177"/>
  <c r="AN6" i="177"/>
  <c r="AN5" i="177"/>
  <c r="AN7" i="177"/>
  <c r="AN9" i="177"/>
  <c r="AN10" i="177"/>
  <c r="M24" i="177" a="1"/>
  <c r="AB1108" i="176" a="1"/>
  <c r="M3" i="177" a="1"/>
  <c r="Q35" i="177" a="1"/>
  <c r="G34" i="177" a="1"/>
  <c r="N49" i="177" a="1"/>
  <c r="I25" i="177" a="1"/>
  <c r="Z6" i="177"/>
  <c r="H44" i="177" a="1"/>
  <c r="AP10" i="177"/>
  <c r="E5" i="177" a="1"/>
  <c r="J46" i="177" a="1"/>
  <c r="M7" i="177" a="1"/>
  <c r="D31" i="177" a="1"/>
  <c r="AO139" i="176"/>
  <c r="AO205" i="176"/>
  <c r="Q47" i="177" a="1"/>
  <c r="K47" i="177" a="1"/>
  <c r="E43" i="177" a="1"/>
  <c r="K48" i="177" a="1"/>
  <c r="AO1184" i="176"/>
  <c r="J45" i="177" a="1"/>
  <c r="Q41" i="177" a="1"/>
  <c r="N42" i="177" a="1"/>
  <c r="P43" i="177" a="1"/>
  <c r="D44" i="177" a="1"/>
  <c r="K5" i="177" a="1"/>
  <c r="AO591" i="176"/>
  <c r="C14" i="177" a="1"/>
  <c r="M16" i="177" a="1"/>
  <c r="D30" i="177" a="1"/>
  <c r="AO1838" i="176"/>
  <c r="G4" i="177" a="1"/>
  <c r="J36" i="177" a="1"/>
  <c r="G5" i="177" a="1"/>
  <c r="N37" i="177" a="1"/>
  <c r="K32" i="177" a="1"/>
  <c r="G28" i="177" a="1"/>
  <c r="M39" i="177" a="1"/>
  <c r="Q45" i="177" a="1"/>
  <c r="D8" i="177" a="1"/>
  <c r="K18" i="177" a="1"/>
  <c r="M17" i="177" a="1"/>
  <c r="C33" i="177" a="1"/>
  <c r="H28" i="177" a="1"/>
  <c r="M34" i="177" a="1"/>
  <c r="N31" i="177" a="1"/>
  <c r="F2" i="177" a="1"/>
  <c r="Z14" i="177"/>
  <c r="L12" i="177" a="1"/>
  <c r="AO917" i="176"/>
  <c r="P37" i="177" a="1"/>
  <c r="J12" i="177" a="1"/>
  <c r="I32" i="177" a="1"/>
  <c r="I44" i="177" a="1"/>
  <c r="M25" i="177" a="1"/>
  <c r="L40" i="177" a="1"/>
  <c r="F14" i="177" a="1"/>
  <c r="F49" i="177" a="1"/>
  <c r="F45" i="177" a="1"/>
  <c r="AO1373" i="176"/>
  <c r="J2" i="177" a="1"/>
  <c r="AB978" i="176" a="1"/>
  <c r="F38" i="177" a="1"/>
  <c r="AO1176" i="176"/>
  <c r="J35" i="177" a="1"/>
  <c r="AO662" i="176"/>
  <c r="I41" i="177" a="1"/>
  <c r="AO604" i="176"/>
  <c r="E2" i="177" a="1"/>
  <c r="N27" i="177" a="1"/>
  <c r="F18" i="177" a="1"/>
  <c r="AO1374" i="176"/>
  <c r="N10" i="177" a="1"/>
  <c r="Z16" i="177"/>
  <c r="AO852" i="176"/>
  <c r="C40" i="177" a="1"/>
  <c r="AO1315" i="176"/>
  <c r="I28" i="177" a="1"/>
  <c r="D4" i="177" a="1"/>
  <c r="Z10" i="177"/>
  <c r="G37" i="177" a="1"/>
  <c r="L25" i="177" a="1"/>
  <c r="AO1113" i="176"/>
  <c r="N11" i="177" a="1"/>
  <c r="Q7" i="177" a="1"/>
  <c r="D45" i="177" a="1"/>
  <c r="L20" i="177" a="1"/>
  <c r="J24" i="177" a="1"/>
  <c r="AB263" i="176" a="1"/>
  <c r="AO6" i="176"/>
  <c r="AO1376" i="176"/>
  <c r="AP11" i="177"/>
  <c r="L36" i="177" a="1"/>
  <c r="C2" i="177" a="1"/>
  <c r="AO981" i="176"/>
  <c r="C10" i="177" a="1"/>
  <c r="D47" i="177" a="1"/>
  <c r="J9" i="177" a="1"/>
  <c r="AB1043" i="176" a="1"/>
  <c r="P39" i="177" a="1"/>
  <c r="Q3" i="177" a="1"/>
  <c r="AO1840" i="176"/>
  <c r="AO918" i="176"/>
  <c r="L13" i="177" a="1"/>
  <c r="H42" i="177" a="1"/>
  <c r="AO9" i="176"/>
  <c r="I13" i="177" a="1"/>
  <c r="E4" i="177" a="1"/>
  <c r="F39" i="177" a="1"/>
  <c r="AO598" i="176"/>
  <c r="C5" i="177" a="1"/>
  <c r="P32" i="177" a="1"/>
  <c r="E47" i="177" a="1"/>
  <c r="AO465" i="176"/>
  <c r="H11" i="177" a="1"/>
  <c r="Q4" i="177" a="1"/>
  <c r="G27" i="177" a="1"/>
  <c r="G8" i="177" a="1"/>
  <c r="L16" i="177" a="1"/>
  <c r="I12" i="177" a="1"/>
  <c r="N2" i="177" a="1"/>
  <c r="AO1709" i="176"/>
  <c r="AO138" i="176"/>
  <c r="N44" i="177" a="1"/>
  <c r="F47" i="177" a="1"/>
  <c r="Q15" i="177" a="1"/>
  <c r="AB198" i="176" a="1"/>
  <c r="AO1633" i="176"/>
  <c r="Q51" i="177" a="1"/>
  <c r="AO1828" i="176"/>
  <c r="AO405" i="176"/>
  <c r="AO399" i="176"/>
  <c r="M5" i="177" a="1"/>
  <c r="AO1182" i="176"/>
  <c r="F24" i="177" a="1"/>
  <c r="AO1118" i="176"/>
  <c r="E23" i="177" a="1"/>
  <c r="AO339" i="176"/>
  <c r="AO1830" i="176"/>
  <c r="C38" i="177" a="1"/>
  <c r="M33" i="177" a="1"/>
  <c r="N14" i="177" a="1"/>
  <c r="AO657" i="176"/>
  <c r="C9" i="177" a="1"/>
  <c r="AO201" i="176"/>
  <c r="AO1511" i="176"/>
  <c r="E41" i="177" a="1"/>
  <c r="AO1242" i="176"/>
  <c r="H38" i="177" a="1"/>
  <c r="Q2" i="177" a="1"/>
  <c r="C48" i="177" a="1"/>
  <c r="AO791" i="176"/>
  <c r="C46" i="177" a="1"/>
  <c r="AO1761" i="176"/>
  <c r="D19" i="177" a="1"/>
  <c r="AO464" i="176"/>
  <c r="I47" i="177" a="1"/>
  <c r="G6" i="177" a="1"/>
  <c r="K26" i="177" a="1"/>
  <c r="AO345" i="176"/>
  <c r="D51" i="177" a="1"/>
  <c r="AO1114" i="176"/>
  <c r="J5" i="177" a="1"/>
  <c r="AO463" i="176"/>
  <c r="D3" i="177" a="1"/>
  <c r="K13" i="177" a="1"/>
  <c r="F37" i="177" a="1"/>
  <c r="AO1509" i="176"/>
  <c r="J34" i="177" a="1"/>
  <c r="AO528" i="176"/>
  <c r="L44" i="177" a="1"/>
  <c r="J22" i="177" a="1"/>
  <c r="M41" i="177" a="1"/>
  <c r="H10" i="177" a="1"/>
  <c r="AO5" i="177"/>
  <c r="AO601" i="176"/>
  <c r="Q37" i="177" a="1"/>
  <c r="L23" i="177" a="1"/>
  <c r="K25" i="177" a="1"/>
  <c r="I17" i="177" a="1"/>
  <c r="Q34" i="177" a="1"/>
  <c r="N46" i="177" a="1"/>
  <c r="H7" i="177" a="1"/>
  <c r="L51" i="177" a="1"/>
  <c r="AB3" i="177" a="1"/>
  <c r="N25" i="177" a="1"/>
  <c r="Q43" i="177" a="1"/>
  <c r="J23" i="177" a="1"/>
  <c r="N24" i="177" a="1"/>
  <c r="AO340" i="176"/>
  <c r="F8" i="177" a="1"/>
  <c r="I6" i="177" a="1"/>
  <c r="G14" i="177" a="1"/>
  <c r="E22" i="177" a="1"/>
  <c r="F10" i="177" a="1"/>
  <c r="E6" i="177" a="1"/>
  <c r="AO1504" i="176"/>
  <c r="E3" i="177" a="1"/>
  <c r="J37" i="177" a="1"/>
  <c r="L28" i="177" a="1"/>
  <c r="AO525" i="176"/>
  <c r="J38" i="177" a="1"/>
  <c r="I24" i="177" a="1"/>
  <c r="N20" i="177" a="1"/>
  <c r="AJ5" i="177"/>
  <c r="K42" i="177" a="1"/>
  <c r="E8" i="177" a="1"/>
  <c r="G9" i="177" a="1"/>
  <c r="N26" i="177" a="1"/>
  <c r="E34" i="177" a="1"/>
  <c r="K6" i="177" a="1"/>
  <c r="E51" i="177" a="1"/>
  <c r="L46" i="177" a="1"/>
  <c r="H45" i="177" a="1"/>
  <c r="D38" i="177" a="1"/>
  <c r="AO1631" i="176"/>
  <c r="M48" i="177" a="1"/>
  <c r="AO266" i="176"/>
  <c r="M10" i="177" a="1"/>
  <c r="AB523" i="176" a="1"/>
  <c r="F48" i="177" a="1"/>
  <c r="G20" i="177" a="1"/>
  <c r="L38" i="177" a="1"/>
  <c r="AO1630" i="176"/>
  <c r="E27" i="177" a="1"/>
  <c r="E25" i="177" a="1"/>
  <c r="AO915" i="176"/>
  <c r="AO1700" i="176"/>
  <c r="AO658" i="176"/>
  <c r="N47" i="177" a="1"/>
  <c r="E30" i="177" a="1"/>
  <c r="I40" i="177" a="1"/>
  <c r="P45" i="177" a="1"/>
  <c r="H37" i="177" a="1"/>
  <c r="E44" i="177" a="1"/>
  <c r="G40" i="177" a="1"/>
  <c r="AO1893" i="176"/>
  <c r="AO1440" i="176"/>
  <c r="AO212" i="176"/>
  <c r="E20" i="177" a="1"/>
  <c r="N36" i="177" a="1"/>
  <c r="AO1318" i="176"/>
  <c r="AB1758" i="176" a="1"/>
  <c r="C8" i="177" a="1"/>
  <c r="Q10" i="177" a="1"/>
  <c r="C17" i="177" a="1"/>
  <c r="AO1438" i="176"/>
  <c r="AO985" i="176"/>
  <c r="I7" i="177" a="1"/>
  <c r="D24" i="177" a="1"/>
  <c r="F25" i="177" a="1"/>
  <c r="AO71" i="176"/>
  <c r="C26" i="177" a="1"/>
  <c r="H24" i="177" a="1"/>
  <c r="L4" i="177" a="1"/>
  <c r="AB1368" i="176" a="1"/>
  <c r="N12" i="177" a="1"/>
  <c r="AO531" i="176"/>
  <c r="I2" i="177" a="1"/>
  <c r="M37" i="177" a="1"/>
  <c r="H13" i="177" a="1"/>
  <c r="N9" i="177" a="1"/>
  <c r="N30" i="177" a="1"/>
  <c r="H41" i="177" a="1"/>
  <c r="E17" i="177" a="1"/>
  <c r="Q32" i="177" a="1"/>
  <c r="F3" i="177" a="1"/>
  <c r="AO270" i="176"/>
  <c r="AO1832" i="176"/>
  <c r="H8" i="177" a="1"/>
  <c r="Q12" i="177" a="1"/>
  <c r="C49" i="177" a="1"/>
  <c r="M14" i="177" a="1"/>
  <c r="G17" i="177" a="1"/>
  <c r="C23" i="177" a="1"/>
  <c r="H34" i="177" a="1"/>
  <c r="I16" i="177" a="1"/>
  <c r="Z5" i="177"/>
  <c r="AO1188" i="176"/>
  <c r="P49" i="177" a="1"/>
  <c r="AO341" i="176"/>
  <c r="K11" i="177" a="1"/>
  <c r="G35" i="177" a="1"/>
  <c r="K51" i="177" a="1"/>
  <c r="AO9" i="177"/>
  <c r="AB1238" i="176" a="1"/>
  <c r="AO343" i="176"/>
  <c r="AB1303" i="176" a="1"/>
  <c r="K38" i="177" a="1"/>
  <c r="E37" i="177" a="1"/>
  <c r="D43" i="177" a="1"/>
  <c r="K7" i="177" a="1"/>
  <c r="H39" i="177" a="1"/>
  <c r="M12" i="177" a="1"/>
  <c r="AB653" i="176" a="1"/>
  <c r="G15" i="177" a="1"/>
  <c r="AO1834" i="176"/>
  <c r="AO853" i="176"/>
  <c r="F9" i="177" a="1"/>
  <c r="N41" i="177" a="1"/>
  <c r="I33" i="177" a="1"/>
  <c r="AO395" i="176"/>
  <c r="G25" i="177" a="1"/>
  <c r="AO213" i="176"/>
  <c r="AO1704" i="176"/>
  <c r="N13" i="177" a="1"/>
  <c r="K50" i="177" a="1"/>
  <c r="AO1503" i="176"/>
  <c r="C47" i="177" a="1"/>
  <c r="J33" i="177" a="1"/>
  <c r="AO789" i="176"/>
  <c r="G26" i="177" a="1"/>
  <c r="L42" i="177" a="1"/>
  <c r="J6" i="177" a="1"/>
  <c r="AO1244" i="176"/>
  <c r="H33" i="177" a="1"/>
  <c r="AO1046" i="176"/>
  <c r="Q23" i="177" a="1"/>
  <c r="AO407" i="176"/>
  <c r="F35" i="177" a="1"/>
  <c r="AB1628" i="176" a="1"/>
  <c r="L27" i="177" a="1"/>
  <c r="J41" i="177" a="1"/>
  <c r="K39" i="177" a="1"/>
  <c r="G36" i="177" a="1"/>
  <c r="J50" i="177" a="1"/>
  <c r="AO1895" i="176"/>
  <c r="H12" i="177" a="1"/>
  <c r="AO594" i="176"/>
  <c r="F21" i="177" a="1"/>
  <c r="N28" i="177" a="1"/>
  <c r="AO1179" i="176"/>
  <c r="L39" i="177" a="1"/>
  <c r="K33" i="177" a="1"/>
  <c r="C29" i="177" a="1"/>
  <c r="E14" i="177" a="1"/>
  <c r="AO271" i="176"/>
  <c r="D10" i="177" a="1"/>
  <c r="AO401" i="176"/>
  <c r="J18" i="177" a="1"/>
  <c r="AO5" i="176"/>
  <c r="AO1705" i="176"/>
  <c r="M42" i="177" a="1"/>
  <c r="E31" i="177" a="1"/>
  <c r="Z8" i="177"/>
  <c r="Q21" i="177" a="1"/>
  <c r="AO530" i="176"/>
  <c r="N21" i="177" a="1"/>
  <c r="J21" i="177" a="1"/>
  <c r="AO1245" i="176"/>
  <c r="AO79" i="176"/>
  <c r="L7" i="177" a="1"/>
  <c r="G21" i="177" a="1"/>
  <c r="G43" i="177" a="1"/>
  <c r="K24" i="177" a="1"/>
  <c r="D42" i="177" a="1"/>
  <c r="G45" i="177" a="1"/>
  <c r="AB1433" i="176" a="1"/>
  <c r="C50" i="177" a="1"/>
  <c r="AO655" i="176"/>
  <c r="AO1766" i="176"/>
  <c r="AO916" i="176"/>
  <c r="AO78" i="176"/>
  <c r="AO720" i="176"/>
  <c r="C35" i="177" a="1"/>
  <c r="C11" i="177" a="1"/>
  <c r="AO1435" i="176"/>
  <c r="P38" i="177" a="1"/>
  <c r="AO595" i="176"/>
  <c r="AO656" i="176"/>
  <c r="E45" i="177" a="1"/>
  <c r="AO1831" i="176"/>
  <c r="L9" i="177" a="1"/>
  <c r="G38" i="177" a="1"/>
  <c r="N6" i="177" a="1"/>
  <c r="AO1192" i="176"/>
  <c r="F46" i="177" a="1"/>
  <c r="AO468" i="176"/>
  <c r="H46" i="177" a="1"/>
  <c r="AB458" i="176" a="1"/>
  <c r="AO1701" i="176"/>
  <c r="K31" i="177" a="1"/>
  <c r="H20" i="177" a="1"/>
  <c r="J28" i="177" a="1"/>
  <c r="H18" i="177" a="1"/>
  <c r="D39" i="177" a="1"/>
  <c r="K37" i="177" a="1"/>
  <c r="AO1898" i="176"/>
  <c r="F7" i="177" a="1"/>
  <c r="K19" i="177" a="1"/>
  <c r="E13" i="177" a="1"/>
  <c r="AO983" i="176"/>
  <c r="AO76" i="176"/>
  <c r="AO1829" i="176"/>
  <c r="K40" i="177" a="1"/>
  <c r="N50" i="177" a="1"/>
  <c r="E39" i="177" a="1"/>
  <c r="AO599" i="176"/>
  <c r="F42" i="177" a="1"/>
  <c r="AB1693" i="176" a="1"/>
  <c r="E38" i="177" a="1"/>
  <c r="AB1823" i="176" a="1"/>
  <c r="H43" i="177" a="1"/>
  <c r="AO1117" i="176"/>
  <c r="I4" i="177" a="1"/>
  <c r="H50" i="177" a="1"/>
  <c r="E18" i="177" a="1"/>
  <c r="I45" i="177" a="1"/>
  <c r="AO1307" i="176"/>
  <c r="AO1181" i="176"/>
  <c r="Q24" i="177" a="1"/>
  <c r="P33" i="177" a="1"/>
  <c r="G18" i="177" a="1"/>
  <c r="AO342" i="176"/>
  <c r="I43" i="177" a="1"/>
  <c r="E33" i="177" a="1"/>
  <c r="D50" i="177" a="1"/>
  <c r="AO202" i="176"/>
  <c r="F6" i="177" a="1"/>
  <c r="AO1837" i="176"/>
  <c r="E12" i="177" a="1"/>
  <c r="AO1379" i="176"/>
  <c r="AO7" i="176"/>
  <c r="K17" i="177" a="1"/>
  <c r="Q16" i="177" a="1"/>
  <c r="C25" i="177" a="1"/>
  <c r="I11" i="177" a="1"/>
  <c r="C43" i="177" a="1"/>
  <c r="D13" i="177" a="1"/>
  <c r="G39" i="177" a="1"/>
  <c r="M19" i="177" a="1"/>
  <c r="AB848" i="176" a="1"/>
  <c r="AO1314" i="176"/>
  <c r="N32" i="177" a="1"/>
  <c r="AO1707" i="176"/>
  <c r="Z13" i="177"/>
  <c r="L49" i="177" a="1"/>
  <c r="J43" i="177" a="1"/>
  <c r="G16" i="177" a="1"/>
  <c r="D35" i="177" a="1"/>
  <c r="I22" i="177" a="1"/>
  <c r="J7" i="177" a="1"/>
  <c r="M49" i="177" a="1"/>
  <c r="N51" i="177" a="1"/>
  <c r="AO1634" i="176"/>
  <c r="L32" i="177" a="1"/>
  <c r="C16" i="177" a="1"/>
  <c r="H23" i="177" a="1"/>
  <c r="M29" i="177" a="1"/>
  <c r="AO660" i="176"/>
  <c r="AO1500" i="176"/>
  <c r="H51" i="177" a="1"/>
  <c r="F12" i="177" a="1"/>
  <c r="AO11" i="177"/>
  <c r="F20" i="177" a="1"/>
  <c r="F13" i="177" a="1"/>
  <c r="AO1191" i="176"/>
  <c r="K15" i="177" a="1"/>
  <c r="AO1507" i="176"/>
  <c r="AO207" i="176"/>
  <c r="AO603" i="176"/>
  <c r="Q38" i="177" a="1"/>
  <c r="N16" i="177" a="1"/>
  <c r="G10" i="177" a="1"/>
  <c r="AO204" i="176"/>
  <c r="Q5" i="177" a="1"/>
  <c r="Q50" i="177" a="1"/>
  <c r="F43" i="177" a="1"/>
  <c r="P47" i="177" a="1"/>
  <c r="AO80" i="176"/>
  <c r="Q8" i="177" a="1"/>
  <c r="AO346" i="176"/>
  <c r="K35" i="177" a="1"/>
  <c r="E50" i="177" a="1"/>
  <c r="AO984" i="176"/>
  <c r="F27" i="177" a="1"/>
  <c r="C6" i="177" a="1"/>
  <c r="AO989" i="176"/>
  <c r="AO268" i="176"/>
  <c r="H26" i="177" a="1"/>
  <c r="J27" i="177" a="1"/>
  <c r="Q42" i="177" a="1"/>
  <c r="Q29" i="177" a="1"/>
  <c r="AQ12" i="177"/>
  <c r="I49" i="177" a="1"/>
  <c r="H22" i="177" a="1"/>
  <c r="AO1180" i="176"/>
  <c r="N3" i="177" a="1"/>
  <c r="G48" i="177" a="1"/>
  <c r="J49" i="177" a="1"/>
  <c r="C12" i="177" a="1"/>
  <c r="AO1763" i="176"/>
  <c r="AO1116" i="176"/>
  <c r="G50" i="177" a="1"/>
  <c r="AO1698" i="176"/>
  <c r="AO988" i="176"/>
  <c r="AO1892" i="176"/>
  <c r="F40" i="177" a="1"/>
  <c r="G46" i="177" a="1"/>
  <c r="K41" i="177" a="1"/>
  <c r="M15" i="177" a="1"/>
  <c r="I23" i="177" a="1"/>
  <c r="AJ6" i="177"/>
  <c r="N34" i="177" a="1"/>
  <c r="AO466" i="176"/>
  <c r="C22" i="177" a="1"/>
  <c r="AO1760" i="176"/>
  <c r="H4" i="177" a="1"/>
  <c r="P46" i="177" a="1"/>
  <c r="AO1241" i="176"/>
  <c r="I38" i="177" a="1"/>
  <c r="AJ7" i="177"/>
  <c r="L15" i="177" a="1"/>
  <c r="H9" i="177" a="1"/>
  <c r="L11" i="177" a="1"/>
  <c r="AO1175" i="176"/>
  <c r="D27" i="177" a="1"/>
  <c r="AO1308" i="176"/>
  <c r="G22" i="177" a="1"/>
  <c r="C27" i="177" a="1"/>
  <c r="E26" i="177" a="1"/>
  <c r="AB133" i="176" a="1"/>
  <c r="AO338" i="176"/>
  <c r="AO269" i="176"/>
  <c r="N18" i="177" a="1"/>
  <c r="M20" i="177" a="1"/>
  <c r="F28" i="177" a="1"/>
  <c r="G3" i="177" a="1"/>
  <c r="K2" i="177" a="1"/>
  <c r="H16" i="177" a="1"/>
  <c r="N23" i="177" a="1"/>
  <c r="AO1306" i="176"/>
  <c r="C30" i="177" a="1"/>
  <c r="AO792" i="176"/>
  <c r="P34" i="177" a="1"/>
  <c r="M30" i="177" a="1"/>
  <c r="F32" i="177" a="1"/>
  <c r="AO529" i="176"/>
  <c r="AO218" i="176"/>
  <c r="AO592" i="176"/>
  <c r="K36" i="177" a="1"/>
  <c r="I5" i="177" a="1"/>
  <c r="J42" i="177" a="1"/>
  <c r="AO1510" i="176"/>
  <c r="Q36" i="177" a="1"/>
  <c r="K34" i="177" a="1"/>
  <c r="AO1112" i="176"/>
  <c r="AO1439" i="176"/>
  <c r="E29" i="177" a="1"/>
  <c r="AO1699" i="176"/>
  <c r="I10" i="177" a="1"/>
  <c r="L48" i="177" a="1"/>
  <c r="N4" i="177" a="1"/>
  <c r="AO77" i="176"/>
  <c r="AO72" i="176"/>
  <c r="AO460" i="176"/>
  <c r="G44" i="177" a="1"/>
  <c r="M8" i="177" a="1"/>
  <c r="F15" i="177" a="1"/>
  <c r="L37" i="177" a="1"/>
  <c r="AB1498" i="176" a="1"/>
  <c r="K16" i="177" a="1"/>
  <c r="AO1696" i="176"/>
  <c r="H29" i="177" a="1"/>
  <c r="Q27" i="177" a="1"/>
  <c r="C20" i="177" a="1"/>
  <c r="P50" i="177" a="1"/>
  <c r="H49" i="177" a="1"/>
  <c r="F23" i="177" a="1"/>
  <c r="M22" i="177" a="1"/>
  <c r="H30" i="177" a="1"/>
  <c r="F26" i="177" a="1"/>
  <c r="AJ11" i="177"/>
  <c r="D23" i="177" a="1"/>
  <c r="I26" i="177" a="1"/>
  <c r="G41" i="177" a="1"/>
  <c r="L43" i="177" a="1"/>
  <c r="Q25" i="177" a="1"/>
  <c r="AO788" i="176"/>
  <c r="N43" i="177" a="1"/>
  <c r="AO855" i="176"/>
  <c r="E11" i="177" a="1"/>
  <c r="H19" i="177" a="1"/>
  <c r="K23" i="177" a="1"/>
  <c r="J3" i="177" a="1"/>
  <c r="M9" i="177" a="1"/>
  <c r="AO137" i="176"/>
  <c r="D37" i="177" a="1"/>
  <c r="E21" i="177" a="1"/>
  <c r="E9" i="177" a="1"/>
  <c r="AO330" i="176"/>
  <c r="J14" i="177" a="1"/>
  <c r="AO332" i="176"/>
  <c r="AO1436" i="176"/>
  <c r="AO526" i="176"/>
  <c r="AO70" i="176"/>
  <c r="P35" i="177" a="1"/>
  <c r="H5" i="177" a="1"/>
  <c r="D29" i="177" a="1"/>
  <c r="K3" i="177" a="1"/>
  <c r="AO1697" i="176"/>
  <c r="AO593" i="176"/>
  <c r="AO1437" i="176"/>
  <c r="AO1706" i="176"/>
  <c r="D32" i="177" a="1"/>
  <c r="L10" i="177" a="1"/>
  <c r="AO462" i="176"/>
  <c r="H25" i="177" a="1"/>
  <c r="AO854" i="176"/>
  <c r="AJ9" i="177"/>
  <c r="AO1178" i="176"/>
  <c r="AO1565" i="176"/>
  <c r="G32" i="177" a="1"/>
  <c r="AO1764" i="176"/>
  <c r="C51" i="177" a="1"/>
  <c r="AO1309" i="176"/>
  <c r="AO136" i="176"/>
  <c r="I21" i="177" a="1"/>
  <c r="AO209" i="176"/>
  <c r="AO1311" i="176"/>
  <c r="J4" i="177" a="1"/>
  <c r="C44" i="177" a="1"/>
  <c r="AO6" i="177"/>
  <c r="E35" i="177" a="1"/>
  <c r="D48" i="177" a="1"/>
  <c r="AO1632" i="176"/>
  <c r="P36" i="177" a="1"/>
  <c r="I3" i="177" a="1"/>
  <c r="K8" i="177" a="1"/>
  <c r="AO850" i="176"/>
  <c r="L45" i="177" a="1"/>
  <c r="AB393" i="176" a="1"/>
  <c r="AB718" i="176" a="1"/>
  <c r="J44" i="177" a="1"/>
  <c r="C4" i="177" a="1"/>
  <c r="D26" i="177" a="1"/>
  <c r="E32" i="177" a="1"/>
  <c r="AJ10" i="177"/>
  <c r="AJ8" i="177"/>
  <c r="Q22" i="177" a="1"/>
  <c r="AO73" i="176"/>
  <c r="E48" i="177" a="1"/>
  <c r="AO398" i="176"/>
  <c r="H2" i="177" a="1"/>
  <c r="J11" i="177" a="1"/>
  <c r="AO590" i="176"/>
  <c r="H31" i="177" a="1"/>
  <c r="AO1185" i="176"/>
  <c r="AO273" i="176"/>
  <c r="AO1189" i="176"/>
  <c r="AO408" i="176"/>
  <c r="P40" i="177" a="1"/>
  <c r="AO214" i="176"/>
  <c r="H15" i="177" a="1"/>
  <c r="C18" i="177" a="1"/>
  <c r="Q30" i="177" a="1"/>
  <c r="D33" i="177" a="1"/>
  <c r="G23" i="177" a="1"/>
  <c r="L24" i="177" a="1"/>
  <c r="M43" i="177" a="1"/>
  <c r="D22" i="177" a="1"/>
  <c r="AO1246" i="176"/>
  <c r="N48" i="177" a="1"/>
  <c r="AO1371" i="176"/>
  <c r="J19" i="177" a="1"/>
  <c r="G13" i="177" a="1"/>
  <c r="Q40" i="177" a="1"/>
  <c r="M6" i="177" a="1"/>
  <c r="L17" i="177" a="1"/>
  <c r="F22" i="177" a="1"/>
  <c r="G42" i="177" a="1"/>
  <c r="M4" i="177" a="1"/>
  <c r="K9" i="177" a="1"/>
  <c r="I51" i="177" a="1"/>
  <c r="E49" i="177" a="1"/>
  <c r="L6" i="177" a="1"/>
  <c r="P41" i="177" a="1"/>
  <c r="AO980" i="176"/>
  <c r="H32" i="177" a="1"/>
  <c r="AO787" i="176"/>
  <c r="K45" i="177" a="1"/>
  <c r="AO217" i="176"/>
  <c r="AO140" i="176"/>
  <c r="G31" i="177" a="1"/>
  <c r="AO1370" i="176"/>
  <c r="M44" i="177" a="1"/>
  <c r="AO786" i="176"/>
  <c r="AO1826" i="176"/>
  <c r="AO1839" i="176"/>
  <c r="C32" i="177" a="1"/>
  <c r="AO1375" i="176"/>
  <c r="N15" i="177" a="1"/>
  <c r="AO982" i="176"/>
  <c r="AO532" i="176"/>
  <c r="AO1240" i="176"/>
  <c r="J40" i="177" a="1"/>
  <c r="AO1045" i="176"/>
  <c r="N35" i="177" a="1"/>
  <c r="L18" i="177" a="1"/>
  <c r="AO596" i="176"/>
  <c r="P51" i="177" a="1"/>
  <c r="AO1567" i="176"/>
  <c r="F17" i="177" a="1"/>
  <c r="AO347" i="176"/>
  <c r="G11" i="177" a="1"/>
  <c r="Q28" i="177" a="1"/>
  <c r="K14" i="177" a="1"/>
  <c r="AO661" i="176"/>
  <c r="AO1833" i="176"/>
  <c r="C28" i="177" a="1"/>
  <c r="AO722" i="176"/>
  <c r="L22" i="177" a="1"/>
  <c r="AO400" i="176"/>
  <c r="M28" i="177" a="1"/>
  <c r="AO1835" i="176"/>
  <c r="AO990" i="176"/>
  <c r="F41" i="177" a="1"/>
  <c r="AB1563" i="176" a="1"/>
  <c r="M38" i="177" a="1"/>
  <c r="AO1243" i="176"/>
  <c r="AO344" i="176"/>
  <c r="AO1836" i="176"/>
  <c r="J39" i="177" a="1"/>
  <c r="J13" i="177" a="1"/>
  <c r="M32" i="177" a="1"/>
  <c r="AJ12" i="177"/>
  <c r="N7" i="177" a="1"/>
  <c r="M46" i="177" a="1"/>
  <c r="AO1377" i="176"/>
  <c r="M11" i="177" a="1"/>
  <c r="Q46" i="177" a="1"/>
  <c r="Q11" i="177" a="1"/>
  <c r="AO1111" i="176"/>
  <c r="AO8" i="176"/>
  <c r="J47" i="177" a="1"/>
  <c r="AO1502" i="176"/>
  <c r="AB1173" i="176" a="1"/>
  <c r="P44" i="177" a="1"/>
  <c r="AO724" i="176"/>
  <c r="AO793" i="176"/>
  <c r="F51" i="177" a="1"/>
  <c r="AO1310" i="176"/>
  <c r="D36" i="177" a="1"/>
  <c r="F33" i="177" a="1"/>
  <c r="Z9" i="177"/>
  <c r="AO210" i="176"/>
  <c r="M2" i="177" a="1"/>
  <c r="Q20" i="177" a="1"/>
  <c r="AO461" i="176"/>
  <c r="AO274" i="176"/>
  <c r="N40" i="177" a="1"/>
  <c r="AB1888" i="176" a="1"/>
  <c r="AO402" i="176"/>
  <c r="P48" i="177" a="1"/>
  <c r="AO335" i="176"/>
  <c r="AO1708" i="176"/>
  <c r="Q33" i="177" a="1"/>
  <c r="G49" i="177" a="1"/>
  <c r="Q49" i="177" a="1"/>
  <c r="E24" i="177" a="1"/>
  <c r="E28" i="177" a="1"/>
  <c r="L2" i="177" a="1"/>
  <c r="D18" i="177" a="1"/>
  <c r="AO1702" i="176"/>
  <c r="N19" i="177" a="1"/>
  <c r="AO211" i="176"/>
  <c r="I36" i="177" a="1"/>
  <c r="H40" i="177" a="1"/>
  <c r="I9" i="177" a="1"/>
  <c r="I31" i="177" a="1"/>
  <c r="I35" i="177" a="1"/>
  <c r="Q39" i="177" a="1"/>
  <c r="D17" i="177" a="1"/>
  <c r="N33" i="177" a="1"/>
  <c r="M50" i="177" a="1"/>
  <c r="I15" i="177" a="1"/>
  <c r="H6" i="177" a="1"/>
  <c r="K10" i="177" a="1"/>
  <c r="L3" i="177" a="1"/>
  <c r="AO1896" i="176"/>
  <c r="AO1635" i="176"/>
  <c r="AO1695" i="176"/>
  <c r="AB783" i="176" a="1"/>
  <c r="AO987" i="176"/>
  <c r="E16" i="177" a="1"/>
  <c r="J29" i="177" a="1"/>
  <c r="L47" i="177" a="1"/>
  <c r="AO1187" i="176"/>
  <c r="D6" i="177" a="1"/>
  <c r="AO1378" i="176"/>
  <c r="D41" i="177" a="1"/>
  <c r="F5" i="177" a="1"/>
  <c r="AO1894" i="176"/>
  <c r="D15" i="177" a="1"/>
  <c r="K29" i="177" a="1"/>
  <c r="M45" i="177" a="1"/>
  <c r="I20" i="177" a="1"/>
  <c r="F19" i="177" a="1"/>
  <c r="AO851" i="176"/>
  <c r="D16" i="177" a="1"/>
  <c r="I34" i="177" a="1"/>
  <c r="H36" i="177" a="1"/>
  <c r="K49" i="177" a="1"/>
  <c r="E15" i="177" a="1"/>
  <c r="P42" i="177" a="1"/>
  <c r="AB3" i="176" a="1"/>
  <c r="L34" i="177" a="1"/>
  <c r="L8" i="177" a="1"/>
  <c r="C34" i="177" a="1"/>
  <c r="Z12" i="177"/>
  <c r="AO215" i="176"/>
  <c r="AO10" i="176"/>
  <c r="L26" i="177" a="1"/>
  <c r="L31" i="177" a="1"/>
  <c r="K22" i="177" a="1"/>
  <c r="I37" i="177" a="1"/>
  <c r="AO8" i="177"/>
  <c r="J26" i="177" a="1"/>
  <c r="AO1891" i="176"/>
  <c r="AO333" i="176"/>
  <c r="C7" i="177" a="1"/>
  <c r="F16" i="177" a="1"/>
  <c r="C37" i="177" a="1"/>
  <c r="M36" i="177" a="1"/>
  <c r="AO74" i="176"/>
  <c r="Q9" i="177" a="1"/>
  <c r="AO348" i="176"/>
  <c r="L5" i="177" a="1"/>
  <c r="G30" i="177" a="1"/>
  <c r="AO785" i="176"/>
  <c r="J17" i="177" a="1"/>
  <c r="AO203" i="176"/>
  <c r="H3" i="177" a="1"/>
  <c r="I8" i="177" a="1"/>
  <c r="AO1703" i="176"/>
  <c r="M13" i="177" a="1"/>
  <c r="F4" i="177" a="1"/>
  <c r="N45" i="177" a="1"/>
  <c r="AP9" i="177"/>
  <c r="K28" i="177" a="1"/>
  <c r="AB913" i="176" a="1"/>
  <c r="G19" i="177" a="1"/>
  <c r="G24" i="177" a="1"/>
  <c r="AO404" i="176"/>
  <c r="I42" i="177" a="1"/>
  <c r="AO1501" i="176"/>
  <c r="AO406" i="176"/>
  <c r="E19" i="177" a="1"/>
  <c r="M40" i="177" a="1"/>
  <c r="AB68" i="176" a="1"/>
  <c r="H17" i="177" a="1"/>
  <c r="AO403" i="176"/>
  <c r="D11" i="177" a="1"/>
  <c r="AO1305" i="176"/>
  <c r="L14" i="177" a="1"/>
  <c r="AO1115" i="176"/>
  <c r="J32" i="177" a="1"/>
  <c r="AO1827" i="176"/>
  <c r="K46" i="177" a="1"/>
  <c r="C39" i="177" a="1"/>
  <c r="AO600" i="176"/>
  <c r="Q14" i="177" a="1"/>
  <c r="D5" i="177" a="1"/>
  <c r="L35" i="177" a="1"/>
  <c r="AO1317" i="176"/>
  <c r="AO1372" i="176"/>
  <c r="AO1312" i="176"/>
  <c r="N8" i="177" a="1"/>
  <c r="AO721" i="176"/>
  <c r="AO7" i="177"/>
  <c r="G7" i="177" a="1"/>
  <c r="D21" i="177" a="1"/>
  <c r="AO1186" i="176"/>
  <c r="AB588" i="176" a="1"/>
  <c r="I46" i="177" a="1"/>
  <c r="C24" i="177" a="1"/>
  <c r="AO206" i="176"/>
  <c r="L30" i="177" a="1"/>
  <c r="AO1566" i="176"/>
  <c r="H48" i="177" a="1"/>
  <c r="I50" i="177" a="1"/>
  <c r="Q13" i="177" a="1"/>
  <c r="Q48" i="177" a="1"/>
  <c r="C21" i="177" a="1"/>
  <c r="AO1569" i="176"/>
  <c r="AR7" i="177"/>
  <c r="AO659" i="176"/>
  <c r="L21" i="177" a="1"/>
  <c r="AO1505" i="176"/>
  <c r="I48" i="177" a="1"/>
  <c r="AO602" i="176"/>
  <c r="AO1313" i="176"/>
  <c r="D28" i="177" a="1"/>
  <c r="C3" i="177" a="1"/>
  <c r="K43" i="177" a="1"/>
  <c r="Q31" i="177" a="1"/>
  <c r="H47" i="177" a="1"/>
  <c r="AQ5" i="177"/>
  <c r="AO349" i="176"/>
  <c r="E40" i="177" a="1"/>
  <c r="F44" i="177" a="1"/>
  <c r="N39" i="177" a="1"/>
  <c r="J16" i="177" a="1"/>
  <c r="H14" i="177" a="1"/>
  <c r="I14" i="177" a="1"/>
  <c r="AO856" i="176"/>
  <c r="G12" i="177" a="1"/>
  <c r="Z11" i="177"/>
  <c r="AO1568" i="176"/>
  <c r="AO337" i="176"/>
  <c r="I19" i="177" a="1"/>
  <c r="E7" i="177" a="1"/>
  <c r="Z7" i="177"/>
  <c r="AO331" i="176"/>
  <c r="J20" i="177" a="1"/>
  <c r="AO336" i="176"/>
  <c r="K44" i="177" a="1"/>
  <c r="AO597" i="176"/>
  <c r="AO1506" i="176"/>
  <c r="I27" i="177" a="1"/>
  <c r="AO334" i="176"/>
  <c r="AB328" i="176" a="1"/>
  <c r="N29" i="177" a="1"/>
  <c r="AO527" i="176"/>
  <c r="I18" i="177" a="1"/>
  <c r="D49" i="177" a="1"/>
  <c r="E36" i="177" a="1"/>
  <c r="J30" i="177" a="1"/>
  <c r="C45" i="177" a="1"/>
  <c r="AO790" i="176"/>
  <c r="AO10" i="177"/>
  <c r="D7" i="177" a="1"/>
  <c r="C19" i="177" a="1"/>
  <c r="AO396" i="176"/>
  <c r="J25" i="177" a="1"/>
  <c r="C36" i="177" a="1"/>
  <c r="AO350" i="176"/>
  <c r="N5" i="177" a="1"/>
  <c r="D9" i="177" a="1"/>
  <c r="M47" i="177" a="1"/>
  <c r="C31" i="177" a="1"/>
  <c r="K20" i="177" a="1"/>
  <c r="AO1316" i="176"/>
  <c r="AO1762" i="176"/>
  <c r="I39" i="177" a="1"/>
  <c r="Z15" i="177"/>
  <c r="J8" i="177" a="1"/>
  <c r="Q18" i="177" a="1"/>
  <c r="G51" i="177" a="1"/>
  <c r="AO12" i="177"/>
  <c r="AO467" i="176"/>
  <c r="K30" i="177" a="1"/>
  <c r="D12" i="177" a="1"/>
  <c r="AO723" i="176"/>
  <c r="AO1765" i="176"/>
  <c r="AO208" i="176"/>
  <c r="AO1890" i="176"/>
  <c r="K12" i="177" a="1"/>
  <c r="AQ7" i="177"/>
  <c r="L41" i="177" a="1"/>
  <c r="AO1110" i="176"/>
  <c r="I29" i="177" a="1"/>
  <c r="J31" i="177" a="1"/>
  <c r="D40" i="177" a="1"/>
  <c r="AO1190" i="176"/>
  <c r="G2" i="177" a="1"/>
  <c r="Q19" i="177" a="1"/>
  <c r="K21" i="177" a="1"/>
  <c r="AO1177" i="176"/>
  <c r="K27" i="177" a="1"/>
  <c r="M18" i="177" a="1"/>
  <c r="AO135" i="176"/>
  <c r="G33" i="177" a="1"/>
  <c r="AO272" i="176"/>
  <c r="E10" i="177" a="1"/>
  <c r="AO919" i="176"/>
  <c r="J10" i="177" a="1"/>
  <c r="C15" i="177" a="1"/>
  <c r="F29" i="177" a="1"/>
  <c r="N22" i="177" a="1"/>
  <c r="L29" i="177" a="1"/>
  <c r="C42" i="177" a="1"/>
  <c r="F50" i="177" a="1"/>
  <c r="J15" i="177" a="1"/>
  <c r="AO267" i="176"/>
  <c r="F30" i="177" a="1"/>
  <c r="D20" i="177" a="1"/>
  <c r="AQ11" i="177"/>
  <c r="F31" i="177" a="1"/>
  <c r="E42" i="177" a="1"/>
  <c r="G47" i="177" a="1"/>
  <c r="AO12" i="176"/>
  <c r="G29" i="177" a="1"/>
  <c r="AO265" i="176"/>
  <c r="I30" i="177" a="1"/>
  <c r="H21" i="177" a="1"/>
  <c r="AO986" i="176"/>
  <c r="K4" i="177" a="1"/>
  <c r="M51" i="177" a="1"/>
  <c r="J48" i="177" a="1"/>
  <c r="C13" i="177" a="1"/>
  <c r="H35" i="177" a="1"/>
  <c r="Q26" i="177" a="1"/>
  <c r="AO1825" i="176"/>
  <c r="C41" i="177" a="1"/>
  <c r="D34" i="177" a="1"/>
  <c r="M31" i="177" a="1"/>
  <c r="F11" i="177" a="1"/>
  <c r="AO75" i="176"/>
  <c r="E46" i="177" a="1"/>
  <c r="AO397" i="176"/>
  <c r="D46" i="177" a="1"/>
  <c r="AO11" i="176"/>
  <c r="N38" i="177" a="1"/>
  <c r="M27" i="177" a="1"/>
  <c r="Q17" i="177" a="1"/>
  <c r="L19" i="177" a="1"/>
  <c r="L33" i="177" a="1"/>
  <c r="AO200" i="176"/>
  <c r="J51" i="177" a="1"/>
  <c r="AO216" i="176"/>
  <c r="AO141" i="176"/>
  <c r="D2" i="177" a="1"/>
  <c r="F34" i="177" a="1"/>
  <c r="AQ6" i="177"/>
  <c r="M21" i="177" a="1"/>
  <c r="AO1508" i="176"/>
  <c r="AO1183" i="176"/>
  <c r="N17" i="177" a="1"/>
  <c r="L50" i="177" a="1"/>
  <c r="AO1570" i="176"/>
  <c r="M35" i="177" a="1"/>
  <c r="F36" i="177" a="1"/>
  <c r="D14" i="177" a="1"/>
  <c r="H27" i="177" a="1"/>
  <c r="D25" i="177" a="1"/>
  <c r="AO1897" i="176"/>
  <c r="M23" i="177" a="1"/>
  <c r="Q6" i="177" a="1"/>
  <c r="Q44" i="177" a="1"/>
  <c r="AO1899" i="176"/>
  <c r="AH16" i="177" l="1"/>
  <c r="AI16" i="177"/>
  <c r="AI13" i="177"/>
  <c r="AH13" i="177"/>
  <c r="AI14" i="177"/>
  <c r="AH14" i="177"/>
  <c r="AI15" i="177"/>
  <c r="AH15" i="177"/>
  <c r="G2" i="177"/>
  <c r="E5" i="177"/>
  <c r="I5" i="177"/>
  <c r="K2" i="177"/>
  <c r="C3" i="177"/>
  <c r="M5" i="177"/>
  <c r="G3" i="177"/>
  <c r="Q5" i="177"/>
  <c r="O2" i="177"/>
  <c r="K3" i="177"/>
  <c r="C2" i="177"/>
  <c r="O3" i="177"/>
  <c r="C6" i="177"/>
  <c r="O6" i="177"/>
  <c r="F8" i="177"/>
  <c r="AI11" i="177"/>
  <c r="AH11" i="177"/>
  <c r="F14" i="177"/>
  <c r="G16" i="177"/>
  <c r="D18" i="177"/>
  <c r="Q21" i="177"/>
  <c r="E23" i="177"/>
  <c r="I24" i="177"/>
  <c r="D29" i="177"/>
  <c r="N32" i="177"/>
  <c r="G37" i="177"/>
  <c r="D40" i="177"/>
  <c r="H45" i="177"/>
  <c r="E47" i="177"/>
  <c r="P48" i="177"/>
  <c r="L49" i="177"/>
  <c r="H50" i="177"/>
  <c r="D51" i="177"/>
  <c r="D4" i="177"/>
  <c r="H4" i="177"/>
  <c r="L4" i="177"/>
  <c r="E7" i="177"/>
  <c r="I7" i="177"/>
  <c r="M7" i="177"/>
  <c r="Q7" i="177"/>
  <c r="AH8" i="177"/>
  <c r="D9" i="177"/>
  <c r="H9" i="177"/>
  <c r="L9" i="177"/>
  <c r="C11" i="177"/>
  <c r="G11" i="177"/>
  <c r="K11" i="177"/>
  <c r="O11" i="177"/>
  <c r="AK12" i="177"/>
  <c r="F13" i="177"/>
  <c r="J13" i="177"/>
  <c r="N13" i="177"/>
  <c r="C15" i="177"/>
  <c r="G15" i="177"/>
  <c r="K15" i="177"/>
  <c r="O15" i="177"/>
  <c r="D17" i="177"/>
  <c r="H17" i="177"/>
  <c r="L17" i="177"/>
  <c r="E19" i="177"/>
  <c r="I19" i="177"/>
  <c r="M19" i="177"/>
  <c r="Q19" i="177"/>
  <c r="E20" i="177"/>
  <c r="I20" i="177"/>
  <c r="M20" i="177"/>
  <c r="Q20" i="177"/>
  <c r="F25" i="177"/>
  <c r="O26" i="177"/>
  <c r="K27" i="177"/>
  <c r="Q27" i="177"/>
  <c r="H28" i="177"/>
  <c r="K29" i="177"/>
  <c r="E31" i="177"/>
  <c r="E33" i="177"/>
  <c r="C34" i="177"/>
  <c r="K34" i="177"/>
  <c r="I36" i="177"/>
  <c r="Q36" i="177"/>
  <c r="H37" i="177"/>
  <c r="P37" i="177"/>
  <c r="G38" i="177"/>
  <c r="O38" i="177"/>
  <c r="E40" i="177"/>
  <c r="M40" i="177"/>
  <c r="D41" i="177"/>
  <c r="L41" i="177"/>
  <c r="C42" i="177"/>
  <c r="K42" i="177"/>
  <c r="L43" i="177"/>
  <c r="E44" i="177"/>
  <c r="P44" i="177"/>
  <c r="I45" i="177"/>
  <c r="M46" i="177"/>
  <c r="Q48" i="177"/>
  <c r="M49" i="177"/>
  <c r="I50" i="177"/>
  <c r="E51" i="177"/>
  <c r="Q10" i="177"/>
  <c r="L12" i="177"/>
  <c r="C16" i="177"/>
  <c r="E21" i="177"/>
  <c r="I22" i="177"/>
  <c r="E24" i="177"/>
  <c r="E25" i="177"/>
  <c r="O37" i="177"/>
  <c r="C41" i="177"/>
  <c r="D2" i="177"/>
  <c r="H2" i="177"/>
  <c r="L2" i="177"/>
  <c r="D3" i="177"/>
  <c r="H3" i="177"/>
  <c r="L3" i="177"/>
  <c r="F5" i="177"/>
  <c r="J5" i="177"/>
  <c r="N5" i="177"/>
  <c r="D6" i="177"/>
  <c r="H6" i="177"/>
  <c r="L6" i="177"/>
  <c r="C8" i="177"/>
  <c r="G8" i="177"/>
  <c r="K8" i="177"/>
  <c r="O8" i="177"/>
  <c r="AK9" i="177"/>
  <c r="F10" i="177"/>
  <c r="J10" i="177"/>
  <c r="N10" i="177"/>
  <c r="E12" i="177"/>
  <c r="I12" i="177"/>
  <c r="M12" i="177"/>
  <c r="Q12" i="177"/>
  <c r="C14" i="177"/>
  <c r="G14" i="177"/>
  <c r="K14" i="177"/>
  <c r="O14" i="177"/>
  <c r="D16" i="177"/>
  <c r="H16" i="177"/>
  <c r="L16" i="177"/>
  <c r="E18" i="177"/>
  <c r="I18" i="177"/>
  <c r="M18" i="177"/>
  <c r="Q18" i="177"/>
  <c r="F21" i="177"/>
  <c r="J21" i="177"/>
  <c r="N21" i="177"/>
  <c r="F22" i="177"/>
  <c r="J22" i="177"/>
  <c r="N22" i="177"/>
  <c r="F23" i="177"/>
  <c r="J23" i="177"/>
  <c r="N23" i="177"/>
  <c r="F24" i="177"/>
  <c r="J24" i="177"/>
  <c r="N24" i="177"/>
  <c r="G25" i="177"/>
  <c r="M25" i="177"/>
  <c r="C26" i="177"/>
  <c r="I26" i="177"/>
  <c r="E27" i="177"/>
  <c r="I28" i="177"/>
  <c r="L29" i="177"/>
  <c r="I30" i="177"/>
  <c r="F31" i="177"/>
  <c r="I32" i="177"/>
  <c r="F33" i="177"/>
  <c r="D34" i="177"/>
  <c r="L34" i="177"/>
  <c r="C35" i="177"/>
  <c r="K35" i="177"/>
  <c r="I37" i="177"/>
  <c r="Q37" i="177"/>
  <c r="H38" i="177"/>
  <c r="P38" i="177"/>
  <c r="G39" i="177"/>
  <c r="O39" i="177"/>
  <c r="E41" i="177"/>
  <c r="M41" i="177"/>
  <c r="D42" i="177"/>
  <c r="L42" i="177"/>
  <c r="C43" i="177"/>
  <c r="M43" i="177"/>
  <c r="Q44" i="177"/>
  <c r="D46" i="177"/>
  <c r="H47" i="177"/>
  <c r="D48" i="177"/>
  <c r="P49" i="177"/>
  <c r="L50" i="177"/>
  <c r="H51" i="177"/>
  <c r="I35" i="177"/>
  <c r="P36" i="177"/>
  <c r="L40" i="177"/>
  <c r="I4" i="177"/>
  <c r="Q4" i="177"/>
  <c r="AI5" i="177"/>
  <c r="AH5" i="177"/>
  <c r="AK6" i="177"/>
  <c r="F7" i="177"/>
  <c r="I9" i="177"/>
  <c r="Q9" i="177"/>
  <c r="AI10" i="177"/>
  <c r="AH10" i="177"/>
  <c r="D11" i="177"/>
  <c r="H11" i="177"/>
  <c r="L11" i="177"/>
  <c r="C13" i="177"/>
  <c r="G13" i="177"/>
  <c r="K13" i="177"/>
  <c r="O13" i="177"/>
  <c r="D15" i="177"/>
  <c r="H15" i="177"/>
  <c r="L15" i="177"/>
  <c r="E17" i="177"/>
  <c r="I17" i="177"/>
  <c r="M17" i="177"/>
  <c r="Q17" i="177"/>
  <c r="F19" i="177"/>
  <c r="J19" i="177"/>
  <c r="N19" i="177"/>
  <c r="F20" i="177"/>
  <c r="J20" i="177"/>
  <c r="N20" i="177"/>
  <c r="N25" i="177"/>
  <c r="J26" i="177"/>
  <c r="F27" i="177"/>
  <c r="F29" i="177"/>
  <c r="J30" i="177"/>
  <c r="M31" i="177"/>
  <c r="J32" i="177"/>
  <c r="M33" i="177"/>
  <c r="E34" i="177"/>
  <c r="M34" i="177"/>
  <c r="D35" i="177"/>
  <c r="L35" i="177"/>
  <c r="C36" i="177"/>
  <c r="K36" i="177"/>
  <c r="I38" i="177"/>
  <c r="Q38" i="177"/>
  <c r="H39" i="177"/>
  <c r="P39" i="177"/>
  <c r="G40" i="177"/>
  <c r="O40" i="177"/>
  <c r="E42" i="177"/>
  <c r="M42" i="177"/>
  <c r="D43" i="177"/>
  <c r="H44" i="177"/>
  <c r="L45" i="177"/>
  <c r="E46" i="177"/>
  <c r="P46" i="177"/>
  <c r="I47" i="177"/>
  <c r="E48" i="177"/>
  <c r="Q49" i="177"/>
  <c r="M50" i="177"/>
  <c r="I51" i="177"/>
  <c r="J8" i="177"/>
  <c r="H12" i="177"/>
  <c r="J14" i="177"/>
  <c r="Q22" i="177"/>
  <c r="L46" i="177"/>
  <c r="E4" i="177"/>
  <c r="M4" i="177"/>
  <c r="J7" i="177"/>
  <c r="N7" i="177"/>
  <c r="E9" i="177"/>
  <c r="M9" i="177"/>
  <c r="S1" i="177"/>
  <c r="E2" i="177"/>
  <c r="I2" i="177"/>
  <c r="M2" i="177"/>
  <c r="Q2" i="177"/>
  <c r="E3" i="177"/>
  <c r="I3" i="177"/>
  <c r="M3" i="177"/>
  <c r="Q3" i="177"/>
  <c r="C5" i="177"/>
  <c r="G5" i="177"/>
  <c r="K5" i="177"/>
  <c r="O5" i="177"/>
  <c r="E6" i="177"/>
  <c r="I6" i="177"/>
  <c r="M6" i="177"/>
  <c r="Q6" i="177"/>
  <c r="AH7" i="177"/>
  <c r="D8" i="177"/>
  <c r="H8" i="177"/>
  <c r="L8" i="177"/>
  <c r="C10" i="177"/>
  <c r="G10" i="177"/>
  <c r="K10" i="177"/>
  <c r="O10" i="177"/>
  <c r="AK11" i="177"/>
  <c r="F12" i="177"/>
  <c r="J12" i="177"/>
  <c r="N12" i="177"/>
  <c r="D14" i="177"/>
  <c r="H14" i="177"/>
  <c r="L14" i="177"/>
  <c r="E16" i="177"/>
  <c r="I16" i="177"/>
  <c r="M16" i="177"/>
  <c r="Q16" i="177"/>
  <c r="F18" i="177"/>
  <c r="J18" i="177"/>
  <c r="N18" i="177"/>
  <c r="C21" i="177"/>
  <c r="G21" i="177"/>
  <c r="K21" i="177"/>
  <c r="O21" i="177"/>
  <c r="C22" i="177"/>
  <c r="G22" i="177"/>
  <c r="K22" i="177"/>
  <c r="O22" i="177"/>
  <c r="C23" i="177"/>
  <c r="G23" i="177"/>
  <c r="K23" i="177"/>
  <c r="O23" i="177"/>
  <c r="C24" i="177"/>
  <c r="G24" i="177"/>
  <c r="K24" i="177"/>
  <c r="O24" i="177"/>
  <c r="C25" i="177"/>
  <c r="O25" i="177"/>
  <c r="K26" i="177"/>
  <c r="Q26" i="177"/>
  <c r="G27" i="177"/>
  <c r="M27" i="177"/>
  <c r="D28" i="177"/>
  <c r="Q28" i="177"/>
  <c r="G29" i="177"/>
  <c r="Q30" i="177"/>
  <c r="N31" i="177"/>
  <c r="Q32" i="177"/>
  <c r="N33" i="177"/>
  <c r="E35" i="177"/>
  <c r="M35" i="177"/>
  <c r="D36" i="177"/>
  <c r="L36" i="177"/>
  <c r="C37" i="177"/>
  <c r="K37" i="177"/>
  <c r="I39" i="177"/>
  <c r="Q39" i="177"/>
  <c r="H40" i="177"/>
  <c r="P40" i="177"/>
  <c r="G41" i="177"/>
  <c r="O41" i="177"/>
  <c r="E43" i="177"/>
  <c r="P43" i="177"/>
  <c r="I44" i="177"/>
  <c r="M45" i="177"/>
  <c r="Q46" i="177"/>
  <c r="L47" i="177"/>
  <c r="H48" i="177"/>
  <c r="D49" i="177"/>
  <c r="P50" i="177"/>
  <c r="L51" i="177"/>
  <c r="AK7" i="177"/>
  <c r="O16" i="177"/>
  <c r="I23" i="177"/>
  <c r="N30" i="177"/>
  <c r="J4" i="177"/>
  <c r="AK8" i="177"/>
  <c r="E11" i="177"/>
  <c r="Q11" i="177"/>
  <c r="AH12" i="177"/>
  <c r="AI12" i="177"/>
  <c r="D13" i="177"/>
  <c r="H13" i="177"/>
  <c r="L13" i="177"/>
  <c r="E15" i="177"/>
  <c r="I15" i="177"/>
  <c r="M15" i="177"/>
  <c r="Q15" i="177"/>
  <c r="F17" i="177"/>
  <c r="J17" i="177"/>
  <c r="N17" i="177"/>
  <c r="C19" i="177"/>
  <c r="G19" i="177"/>
  <c r="K19" i="177"/>
  <c r="O19" i="177"/>
  <c r="C20" i="177"/>
  <c r="G20" i="177"/>
  <c r="K20" i="177"/>
  <c r="O20" i="177"/>
  <c r="I25" i="177"/>
  <c r="E26" i="177"/>
  <c r="N27" i="177"/>
  <c r="E28" i="177"/>
  <c r="H29" i="177"/>
  <c r="N29" i="177"/>
  <c r="E30" i="177"/>
  <c r="E32" i="177"/>
  <c r="G34" i="177"/>
  <c r="O34" i="177"/>
  <c r="E36" i="177"/>
  <c r="M36" i="177"/>
  <c r="D37" i="177"/>
  <c r="L37" i="177"/>
  <c r="C38" i="177"/>
  <c r="K38" i="177"/>
  <c r="I40" i="177"/>
  <c r="Q40" i="177"/>
  <c r="H41" i="177"/>
  <c r="P41" i="177"/>
  <c r="G42" i="177"/>
  <c r="O42" i="177"/>
  <c r="Q43" i="177"/>
  <c r="D45" i="177"/>
  <c r="H46" i="177"/>
  <c r="M47" i="177"/>
  <c r="I48" i="177"/>
  <c r="E49" i="177"/>
  <c r="Q50" i="177"/>
  <c r="M51" i="177"/>
  <c r="K6" i="177"/>
  <c r="I10" i="177"/>
  <c r="H18" i="177"/>
  <c r="I21" i="177"/>
  <c r="E22" i="177"/>
  <c r="M23" i="177"/>
  <c r="M24" i="177"/>
  <c r="N26" i="177"/>
  <c r="Q31" i="177"/>
  <c r="H36" i="177"/>
  <c r="M39" i="177"/>
  <c r="K41" i="177"/>
  <c r="F4" i="177"/>
  <c r="N4" i="177"/>
  <c r="C7" i="177"/>
  <c r="K7" i="177"/>
  <c r="F9" i="177"/>
  <c r="J9" i="177"/>
  <c r="I11" i="177"/>
  <c r="F2" i="177"/>
  <c r="N2" i="177"/>
  <c r="F3" i="177"/>
  <c r="J3" i="177"/>
  <c r="N3" i="177"/>
  <c r="D5" i="177"/>
  <c r="H5" i="177"/>
  <c r="L5" i="177"/>
  <c r="AK5" i="177"/>
  <c r="F6" i="177"/>
  <c r="J6" i="177"/>
  <c r="N6" i="177"/>
  <c r="E8" i="177"/>
  <c r="I8" i="177"/>
  <c r="M8" i="177"/>
  <c r="Q8" i="177"/>
  <c r="AH9" i="177"/>
  <c r="D10" i="177"/>
  <c r="H10" i="177"/>
  <c r="L10" i="177"/>
  <c r="C12" i="177"/>
  <c r="G12" i="177"/>
  <c r="K12" i="177"/>
  <c r="O12" i="177"/>
  <c r="E14" i="177"/>
  <c r="I14" i="177"/>
  <c r="M14" i="177"/>
  <c r="Q14" i="177"/>
  <c r="F16" i="177"/>
  <c r="J16" i="177"/>
  <c r="N16" i="177"/>
  <c r="C18" i="177"/>
  <c r="G18" i="177"/>
  <c r="K18" i="177"/>
  <c r="O18" i="177"/>
  <c r="D21" i="177"/>
  <c r="H21" i="177"/>
  <c r="L21" i="177"/>
  <c r="D22" i="177"/>
  <c r="H22" i="177"/>
  <c r="L22" i="177"/>
  <c r="D23" i="177"/>
  <c r="H23" i="177"/>
  <c r="L23" i="177"/>
  <c r="D24" i="177"/>
  <c r="H24" i="177"/>
  <c r="L24" i="177"/>
  <c r="D25" i="177"/>
  <c r="J25" i="177"/>
  <c r="F26" i="177"/>
  <c r="O27" i="177"/>
  <c r="L28" i="177"/>
  <c r="O29" i="177"/>
  <c r="F30" i="177"/>
  <c r="I31" i="177"/>
  <c r="F32" i="177"/>
  <c r="I33" i="177"/>
  <c r="H34" i="177"/>
  <c r="P34" i="177"/>
  <c r="G35" i="177"/>
  <c r="O35" i="177"/>
  <c r="E37" i="177"/>
  <c r="M37" i="177"/>
  <c r="D38" i="177"/>
  <c r="L38" i="177"/>
  <c r="C39" i="177"/>
  <c r="K39" i="177"/>
  <c r="I41" i="177"/>
  <c r="Q41" i="177"/>
  <c r="H42" i="177"/>
  <c r="P42" i="177"/>
  <c r="H43" i="177"/>
  <c r="L44" i="177"/>
  <c r="E45" i="177"/>
  <c r="P45" i="177"/>
  <c r="I46" i="177"/>
  <c r="P47" i="177"/>
  <c r="L48" i="177"/>
  <c r="H49" i="177"/>
  <c r="D50" i="177"/>
  <c r="P51" i="177"/>
  <c r="G6" i="177"/>
  <c r="N8" i="177"/>
  <c r="E10" i="177"/>
  <c r="M10" i="177"/>
  <c r="D12" i="177"/>
  <c r="N14" i="177"/>
  <c r="K16" i="177"/>
  <c r="L18" i="177"/>
  <c r="M21" i="177"/>
  <c r="M22" i="177"/>
  <c r="Q23" i="177"/>
  <c r="Q24" i="177"/>
  <c r="J27" i="177"/>
  <c r="J29" i="177"/>
  <c r="Q35" i="177"/>
  <c r="E39" i="177"/>
  <c r="D44" i="177"/>
  <c r="G7" i="177"/>
  <c r="O7" i="177"/>
  <c r="N9" i="177"/>
  <c r="M11" i="177"/>
  <c r="J2" i="177"/>
  <c r="AB3" i="177"/>
  <c r="C4" i="177"/>
  <c r="G4" i="177"/>
  <c r="K4" i="177"/>
  <c r="O4" i="177"/>
  <c r="AH6" i="177"/>
  <c r="D7" i="177"/>
  <c r="H7" i="177"/>
  <c r="L7" i="177"/>
  <c r="C9" i="177"/>
  <c r="G9" i="177"/>
  <c r="K9" i="177"/>
  <c r="O9" i="177"/>
  <c r="AK10" i="177"/>
  <c r="F11" i="177"/>
  <c r="J11" i="177"/>
  <c r="N11" i="177"/>
  <c r="E13" i="177"/>
  <c r="I13" i="177"/>
  <c r="M13" i="177"/>
  <c r="Q13" i="177"/>
  <c r="F15" i="177"/>
  <c r="J15" i="177"/>
  <c r="N15" i="177"/>
  <c r="C17" i="177"/>
  <c r="G17" i="177"/>
  <c r="K17" i="177"/>
  <c r="O17" i="177"/>
  <c r="D19" i="177"/>
  <c r="H19" i="177"/>
  <c r="L19" i="177"/>
  <c r="D20" i="177"/>
  <c r="H20" i="177"/>
  <c r="L20" i="177"/>
  <c r="K25" i="177"/>
  <c r="Q25" i="177"/>
  <c r="G26" i="177"/>
  <c r="C27" i="177"/>
  <c r="I27" i="177"/>
  <c r="M28" i="177"/>
  <c r="C29" i="177"/>
  <c r="M30" i="177"/>
  <c r="J31" i="177"/>
  <c r="M32" i="177"/>
  <c r="J33" i="177"/>
  <c r="I34" i="177"/>
  <c r="Q34" i="177"/>
  <c r="H35" i="177"/>
  <c r="P35" i="177"/>
  <c r="G36" i="177"/>
  <c r="O36" i="177"/>
  <c r="E38" i="177"/>
  <c r="M38" i="177"/>
  <c r="D39" i="177"/>
  <c r="L39" i="177"/>
  <c r="C40" i="177"/>
  <c r="K40" i="177"/>
  <c r="I42" i="177"/>
  <c r="Q42" i="177"/>
  <c r="I43" i="177"/>
  <c r="M44" i="177"/>
  <c r="Q45" i="177"/>
  <c r="D47" i="177"/>
  <c r="Q47" i="177"/>
  <c r="M48" i="177"/>
  <c r="I49" i="177"/>
  <c r="E50" i="177"/>
  <c r="Q51" i="177"/>
  <c r="C28" i="177"/>
  <c r="G28" i="177"/>
  <c r="K28" i="177"/>
  <c r="O28" i="177"/>
  <c r="D30" i="177"/>
  <c r="H30" i="177"/>
  <c r="L30" i="177"/>
  <c r="D31" i="177"/>
  <c r="H31" i="177"/>
  <c r="L31" i="177"/>
  <c r="D32" i="177"/>
  <c r="H32" i="177"/>
  <c r="L32" i="177"/>
  <c r="P32" i="177"/>
  <c r="D33" i="177"/>
  <c r="H33" i="177"/>
  <c r="L33" i="177"/>
  <c r="P33" i="177"/>
  <c r="Q33" i="177"/>
  <c r="H25" i="177"/>
  <c r="L25" i="177"/>
  <c r="D26" i="177"/>
  <c r="H26" i="177"/>
  <c r="L26" i="177"/>
  <c r="D27" i="177"/>
  <c r="H27" i="177"/>
  <c r="L27" i="177"/>
  <c r="E29" i="177"/>
  <c r="I29" i="177"/>
  <c r="M29" i="177"/>
  <c r="Q29" i="177"/>
  <c r="F34" i="177"/>
  <c r="J34" i="177"/>
  <c r="N34" i="177"/>
  <c r="F35" i="177"/>
  <c r="J35" i="177"/>
  <c r="N35" i="177"/>
  <c r="F36" i="177"/>
  <c r="J36" i="177"/>
  <c r="N36" i="177"/>
  <c r="F37" i="177"/>
  <c r="J37" i="177"/>
  <c r="N37" i="177"/>
  <c r="F38" i="177"/>
  <c r="J38" i="177"/>
  <c r="N38" i="177"/>
  <c r="F39" i="177"/>
  <c r="J39" i="177"/>
  <c r="N39" i="177"/>
  <c r="F40" i="177"/>
  <c r="J40" i="177"/>
  <c r="N40" i="177"/>
  <c r="F41" i="177"/>
  <c r="J41" i="177"/>
  <c r="N41" i="177"/>
  <c r="F42" i="177"/>
  <c r="J42" i="177"/>
  <c r="N42" i="177"/>
  <c r="F43" i="177"/>
  <c r="J43" i="177"/>
  <c r="N43" i="177"/>
  <c r="F44" i="177"/>
  <c r="J44" i="177"/>
  <c r="N44" i="177"/>
  <c r="F45" i="177"/>
  <c r="J45" i="177"/>
  <c r="N45" i="177"/>
  <c r="F46" i="177"/>
  <c r="J46" i="177"/>
  <c r="N46" i="177"/>
  <c r="F47" i="177"/>
  <c r="J47" i="177"/>
  <c r="N47" i="177"/>
  <c r="F48" i="177"/>
  <c r="J48" i="177"/>
  <c r="N48" i="177"/>
  <c r="F49" i="177"/>
  <c r="J49" i="177"/>
  <c r="N49" i="177"/>
  <c r="F50" i="177"/>
  <c r="J50" i="177"/>
  <c r="N50" i="177"/>
  <c r="F51" i="177"/>
  <c r="J51" i="177"/>
  <c r="N51" i="177"/>
  <c r="G43" i="177"/>
  <c r="K43" i="177"/>
  <c r="O43" i="177"/>
  <c r="C44" i="177"/>
  <c r="G44" i="177"/>
  <c r="K44" i="177"/>
  <c r="O44" i="177"/>
  <c r="C45" i="177"/>
  <c r="G45" i="177"/>
  <c r="K45" i="177"/>
  <c r="O45" i="177"/>
  <c r="C46" i="177"/>
  <c r="G46" i="177"/>
  <c r="K46" i="177"/>
  <c r="O46" i="177"/>
  <c r="C47" i="177"/>
  <c r="G47" i="177"/>
  <c r="K47" i="177"/>
  <c r="O47" i="177"/>
  <c r="C48" i="177"/>
  <c r="G48" i="177"/>
  <c r="K48" i="177"/>
  <c r="O48" i="177"/>
  <c r="C49" i="177"/>
  <c r="G49" i="177"/>
  <c r="K49" i="177"/>
  <c r="O49" i="177"/>
  <c r="C50" i="177"/>
  <c r="G50" i="177"/>
  <c r="K50" i="177"/>
  <c r="O50" i="177"/>
  <c r="C51" i="177"/>
  <c r="G51" i="177"/>
  <c r="K51" i="177"/>
  <c r="O51" i="177"/>
  <c r="F28" i="177"/>
  <c r="J28" i="177"/>
  <c r="N28" i="177"/>
  <c r="C30" i="177"/>
  <c r="G30" i="177"/>
  <c r="K30" i="177"/>
  <c r="O30" i="177"/>
  <c r="C31" i="177"/>
  <c r="G31" i="177"/>
  <c r="K31" i="177"/>
  <c r="O31" i="177"/>
  <c r="C32" i="177"/>
  <c r="G32" i="177"/>
  <c r="K32" i="177"/>
  <c r="O32" i="177"/>
  <c r="C33" i="177"/>
  <c r="G33" i="177"/>
  <c r="K33" i="177"/>
  <c r="O33" i="177"/>
  <c r="AI7" i="177"/>
  <c r="AI8" i="177"/>
  <c r="AI9" i="177"/>
  <c r="AI6" i="177"/>
  <c r="O33" i="176"/>
  <c r="O32" i="176"/>
  <c r="AB1823" i="176"/>
  <c r="AB1563" i="176"/>
  <c r="AB1368" i="176"/>
  <c r="AB1888" i="176"/>
  <c r="AB1628" i="176"/>
  <c r="AB1433" i="176"/>
  <c r="AB1693" i="176"/>
  <c r="AB1498" i="176"/>
  <c r="AB1758" i="176"/>
  <c r="AB1303" i="176"/>
  <c r="AB1238" i="176"/>
  <c r="AB1173" i="176"/>
  <c r="AB1108" i="176"/>
  <c r="AB1043" i="176"/>
  <c r="AB978" i="176"/>
  <c r="AB913" i="176"/>
  <c r="AB848" i="176"/>
  <c r="AB783" i="176"/>
  <c r="AB718" i="176"/>
  <c r="AB653" i="176"/>
  <c r="AB588" i="176"/>
  <c r="AB523" i="176"/>
  <c r="AB458" i="176"/>
  <c r="AB393" i="176"/>
  <c r="AB328" i="176"/>
  <c r="AB263" i="176"/>
  <c r="AB198" i="176"/>
  <c r="AB133" i="176"/>
  <c r="AB68" i="176"/>
  <c r="AB3" i="176"/>
  <c r="M26" i="177" a="1"/>
  <c r="AP5" i="177"/>
  <c r="P16" i="177" a="1"/>
  <c r="P4" i="177" a="1"/>
  <c r="P31" i="177" a="1"/>
  <c r="P3" i="177" a="1"/>
  <c r="P18" i="177" a="1"/>
  <c r="AL13" i="177"/>
  <c r="AR12" i="177"/>
  <c r="AL14" i="177"/>
  <c r="P29" i="177" a="1"/>
  <c r="AQ9" i="177"/>
  <c r="P5" i="177" a="1"/>
  <c r="P14" i="177" a="1"/>
  <c r="AL9" i="177"/>
  <c r="AL8" i="177"/>
  <c r="AL5" i="177"/>
  <c r="AL7" i="177"/>
  <c r="P21" i="177" a="1"/>
  <c r="P15" i="177" a="1"/>
  <c r="AR11" i="177"/>
  <c r="AP6" i="177"/>
  <c r="AL16" i="177"/>
  <c r="P26" i="177" a="1"/>
  <c r="P12" i="177" a="1"/>
  <c r="P8" i="177" a="1"/>
  <c r="AP12" i="177"/>
  <c r="P7" i="177" a="1"/>
  <c r="AP7" i="177"/>
  <c r="AQ10" i="177"/>
  <c r="AL11" i="177"/>
  <c r="P20" i="177" a="1"/>
  <c r="AR8" i="177"/>
  <c r="AP8" i="177"/>
  <c r="P23" i="177" a="1"/>
  <c r="AR5" i="177"/>
  <c r="P22" i="177" a="1"/>
  <c r="AQ8" i="177"/>
  <c r="AL10" i="177"/>
  <c r="AR10" i="177"/>
  <c r="AR6" i="177"/>
  <c r="AL15" i="177"/>
  <c r="AR9" i="177"/>
  <c r="AL12" i="177"/>
  <c r="AL6" i="177"/>
  <c r="AM15" i="177" l="1"/>
  <c r="AM14" i="177"/>
  <c r="AM13" i="177"/>
  <c r="AM16" i="177"/>
  <c r="P18" i="177"/>
  <c r="P12" i="177"/>
  <c r="AM12" i="177"/>
  <c r="P29" i="177"/>
  <c r="P15" i="177"/>
  <c r="P16" i="177"/>
  <c r="P8" i="177"/>
  <c r="P5" i="177"/>
  <c r="AM9" i="177"/>
  <c r="AM7" i="177"/>
  <c r="AM5" i="177"/>
  <c r="P7" i="177"/>
  <c r="P31" i="177"/>
  <c r="P23" i="177"/>
  <c r="P14" i="177"/>
  <c r="P22" i="177"/>
  <c r="P21" i="177"/>
  <c r="AM10" i="177"/>
  <c r="M26" i="177"/>
  <c r="AM6" i="177"/>
  <c r="P4" i="177"/>
  <c r="P26" i="177"/>
  <c r="P3" i="177"/>
  <c r="P20" i="177"/>
  <c r="AM8" i="177"/>
  <c r="AM11" i="177"/>
  <c r="U3" i="177"/>
  <c r="AB2" i="177"/>
  <c r="U11" i="177"/>
  <c r="U10" i="177"/>
  <c r="U6" i="177"/>
  <c r="U12" i="177"/>
  <c r="U8" i="177"/>
  <c r="U7" i="177"/>
  <c r="U5" i="177"/>
  <c r="U9" i="177"/>
  <c r="P30" i="177" a="1"/>
  <c r="P13" i="177" a="1"/>
  <c r="P11" i="177" a="1"/>
  <c r="P24" i="177" a="1"/>
  <c r="P19" i="177" a="1"/>
  <c r="P10" i="177" a="1"/>
  <c r="P17" i="177" a="1"/>
  <c r="P25" i="177" a="1"/>
  <c r="P28" i="177" a="1"/>
  <c r="P6" i="177" a="1"/>
  <c r="P2" i="177" a="1"/>
  <c r="P27" i="177" a="1"/>
  <c r="P9" i="177" a="1"/>
  <c r="T30" i="177" l="1"/>
  <c r="P6" i="177"/>
  <c r="P25" i="177"/>
  <c r="P28" i="177"/>
  <c r="P17" i="177"/>
  <c r="P9" i="177"/>
  <c r="P27" i="177"/>
  <c r="P30" i="177"/>
  <c r="P10" i="177"/>
  <c r="P13" i="177"/>
  <c r="P24" i="177"/>
  <c r="P19" i="177"/>
  <c r="P11" i="177"/>
  <c r="P2" i="177"/>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S521" i="175" a="1"/>
  <c r="S651" i="175" a="1"/>
  <c r="S456" i="175" a="1"/>
  <c r="S586" i="175" a="1"/>
  <c r="AN525" i="175"/>
  <c r="AN655" i="175"/>
  <c r="AN527" i="175"/>
  <c r="AN591" i="175"/>
  <c r="AN464" i="175"/>
  <c r="AN466" i="175"/>
  <c r="AN590" i="175"/>
  <c r="AN460" i="175"/>
  <c r="AN659" i="175"/>
  <c r="AN526" i="175"/>
  <c r="AN463" i="175"/>
  <c r="AN531" i="175"/>
  <c r="AN468" i="175"/>
  <c r="AN467" i="175"/>
  <c r="AN532" i="175"/>
  <c r="AN592" i="175"/>
  <c r="AN465" i="175"/>
  <c r="AN656" i="175"/>
  <c r="AN461" i="175"/>
  <c r="AN660" i="175"/>
  <c r="AN661" i="175"/>
  <c r="AN658" i="175"/>
  <c r="AN528" i="175"/>
  <c r="AN593" i="175"/>
  <c r="AN530" i="175"/>
  <c r="AN529" i="175"/>
  <c r="AN462" i="175"/>
  <c r="AN657" i="175"/>
  <c r="Z466" i="175"/>
  <c r="AR661" i="175" a="1"/>
  <c r="AR462" i="175" a="1"/>
  <c r="Z532" i="175"/>
  <c r="AP655" i="175" a="1"/>
  <c r="AQ466" i="175" a="1"/>
  <c r="AQ528" i="175" a="1"/>
  <c r="AR466" i="175" a="1"/>
  <c r="AJ527" i="175" a="1"/>
  <c r="AQ659" i="175" a="1"/>
  <c r="Z661" i="175"/>
  <c r="AQ525" i="175" a="1"/>
  <c r="Z655" i="175"/>
  <c r="AO461" i="175" a="1"/>
  <c r="Z464" i="175"/>
  <c r="AO531" i="175" a="1"/>
  <c r="Z463" i="175"/>
  <c r="AJ593" i="175" a="1"/>
  <c r="Z658" i="175"/>
  <c r="Z526" i="175"/>
  <c r="AP527" i="175" a="1"/>
  <c r="Z591" i="175"/>
  <c r="AJ463" i="175" a="1"/>
  <c r="AR467" i="175" a="1"/>
  <c r="Z660" i="175"/>
  <c r="AQ661" i="175" a="1"/>
  <c r="AJ531" i="175" a="1"/>
  <c r="AP657" i="175" a="1"/>
  <c r="AR460" i="175" a="1"/>
  <c r="AJ465" i="175" a="1"/>
  <c r="AP656" i="175" a="1"/>
  <c r="AP659" i="175" a="1"/>
  <c r="AR532" i="175" a="1"/>
  <c r="AQ655" i="175" a="1"/>
  <c r="Z527" i="175"/>
  <c r="AO468" i="175" a="1"/>
  <c r="AP468" i="175" a="1"/>
  <c r="AR531" i="175" a="1"/>
  <c r="AR525" i="175" a="1"/>
  <c r="AJ464" i="175" a="1"/>
  <c r="AO592" i="175" a="1"/>
  <c r="AR468" i="175" a="1"/>
  <c r="AQ656" i="175" a="1"/>
  <c r="AJ530" i="175" a="1"/>
  <c r="AJ529" i="175" a="1"/>
  <c r="AP529" i="175" a="1"/>
  <c r="AR660" i="175" a="1"/>
  <c r="AQ468" i="175" a="1"/>
  <c r="Z465" i="175"/>
  <c r="AQ465" i="175" a="1"/>
  <c r="AJ468" i="175" a="1"/>
  <c r="Z590" i="175"/>
  <c r="AQ593" i="175" a="1"/>
  <c r="AP526" i="175" a="1"/>
  <c r="AQ530" i="175" a="1"/>
  <c r="AJ526" i="175" a="1"/>
  <c r="AJ660" i="175" a="1"/>
  <c r="AR655" i="175" a="1"/>
  <c r="AQ462" i="175" a="1"/>
  <c r="AJ461" i="175" a="1"/>
  <c r="Z531" i="175"/>
  <c r="Z657" i="175"/>
  <c r="Z467" i="175"/>
  <c r="AR658" i="175" a="1"/>
  <c r="Z593" i="175"/>
  <c r="AP528" i="175" a="1"/>
  <c r="AO462" i="175" a="1"/>
  <c r="AR464" i="175" a="1"/>
  <c r="AQ526" i="175" a="1"/>
  <c r="AQ527" i="175" a="1"/>
  <c r="AO467" i="175" a="1"/>
  <c r="AP462" i="175" a="1"/>
  <c r="AR526" i="175" a="1"/>
  <c r="Z592" i="175"/>
  <c r="AO591" i="175" a="1"/>
  <c r="AP467" i="175" a="1"/>
  <c r="AR527" i="175" a="1"/>
  <c r="AJ525" i="175" a="1"/>
  <c r="Z528" i="175"/>
  <c r="AQ529" i="175" a="1"/>
  <c r="AJ655" i="175" a="1"/>
  <c r="AR659" i="175" a="1"/>
  <c r="AO658" i="175" a="1"/>
  <c r="AO655" i="175" a="1"/>
  <c r="AR465" i="175" a="1"/>
  <c r="AO525" i="175" a="1"/>
  <c r="AQ590" i="175" a="1"/>
  <c r="AJ657" i="175" a="1"/>
  <c r="AJ659" i="175" a="1"/>
  <c r="AJ460" i="175" a="1"/>
  <c r="AO529" i="175" a="1"/>
  <c r="AR461" i="175" a="1"/>
  <c r="AP592" i="175" a="1"/>
  <c r="AJ592" i="175" a="1"/>
  <c r="AP466" i="175" a="1"/>
  <c r="AQ461" i="175" a="1"/>
  <c r="Z530" i="175"/>
  <c r="AP525" i="175" a="1"/>
  <c r="AJ658" i="175" a="1"/>
  <c r="Z460" i="175"/>
  <c r="AR529" i="175" a="1"/>
  <c r="Z659" i="175"/>
  <c r="AQ464" i="175" a="1"/>
  <c r="AR656" i="175" a="1"/>
  <c r="AQ467" i="175" a="1"/>
  <c r="AO528" i="175" a="1"/>
  <c r="AO657" i="175" a="1"/>
  <c r="AO532" i="175" a="1"/>
  <c r="AQ658" i="175" a="1"/>
  <c r="AO460" i="175" a="1"/>
  <c r="AR530" i="175" a="1"/>
  <c r="Z468" i="175"/>
  <c r="AJ532" i="175" a="1"/>
  <c r="AP591" i="175" a="1"/>
  <c r="AO530" i="175" a="1"/>
  <c r="AP461" i="175" a="1"/>
  <c r="AP590" i="175" a="1"/>
  <c r="AO464" i="175" a="1"/>
  <c r="AR592" i="175" a="1"/>
  <c r="AJ661" i="175" a="1"/>
  <c r="AQ531" i="175" a="1"/>
  <c r="AQ591" i="175" a="1"/>
  <c r="AP658" i="175" a="1"/>
  <c r="AR590" i="175" a="1"/>
  <c r="AP464" i="175" a="1"/>
  <c r="AO661" i="175" a="1"/>
  <c r="AJ462" i="175" a="1"/>
  <c r="AO593" i="175" a="1"/>
  <c r="AP593" i="175" a="1"/>
  <c r="AP530" i="175" a="1"/>
  <c r="AP661" i="175" a="1"/>
  <c r="AO590" i="175" a="1"/>
  <c r="AO659" i="175" a="1"/>
  <c r="AP460" i="175" a="1"/>
  <c r="AJ466" i="175" a="1"/>
  <c r="Z461" i="175"/>
  <c r="Z656" i="175"/>
  <c r="AQ532" i="175" a="1"/>
  <c r="AO660" i="175" a="1"/>
  <c r="AJ591" i="175" a="1"/>
  <c r="AO466" i="175" a="1"/>
  <c r="AQ460" i="175" a="1"/>
  <c r="AJ590" i="175" a="1"/>
  <c r="AO527" i="175" a="1"/>
  <c r="AP660" i="175" a="1"/>
  <c r="AR591" i="175" a="1"/>
  <c r="AQ463" i="175" a="1"/>
  <c r="AR463" i="175" a="1"/>
  <c r="AO656" i="175" a="1"/>
  <c r="AQ592" i="175" a="1"/>
  <c r="AR593" i="175" a="1"/>
  <c r="AJ656" i="175" a="1"/>
  <c r="AJ467" i="175" a="1"/>
  <c r="AO526" i="175" a="1"/>
  <c r="AP532" i="175" a="1"/>
  <c r="AQ660" i="175" a="1"/>
  <c r="AP531" i="175" a="1"/>
  <c r="AO465" i="175" a="1"/>
  <c r="AR528" i="175" a="1"/>
  <c r="AP463" i="175" a="1"/>
  <c r="Z525" i="175"/>
  <c r="AP465" i="175" a="1"/>
  <c r="AQ657" i="175" a="1"/>
  <c r="Z462" i="175"/>
  <c r="AJ528" i="175" a="1"/>
  <c r="AO463" i="175" a="1"/>
  <c r="Z529" i="175"/>
  <c r="AR657" i="175" a="1"/>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U655" i="175"/>
  <c r="U590" i="175"/>
  <c r="U532" i="175"/>
  <c r="U461" i="175"/>
  <c r="U464" i="175"/>
  <c r="U656" i="175"/>
  <c r="U591" i="175"/>
  <c r="U529" i="175"/>
  <c r="U660" i="175"/>
  <c r="U527" i="175"/>
  <c r="U460" i="175"/>
  <c r="U659" i="175"/>
  <c r="U528" i="175"/>
  <c r="U657" i="175"/>
  <c r="U462" i="175"/>
  <c r="U526" i="175"/>
  <c r="U525" i="175"/>
  <c r="U593" i="175"/>
  <c r="U530" i="175"/>
  <c r="U467" i="175"/>
  <c r="U658" i="175"/>
  <c r="U463" i="175"/>
  <c r="U531" i="175"/>
  <c r="U661" i="175"/>
  <c r="U592" i="175"/>
  <c r="U465" i="175"/>
  <c r="U466" i="175"/>
  <c r="U468" i="175"/>
  <c r="AL528" i="175" a="1"/>
  <c r="AL467" i="175" a="1"/>
  <c r="AL661" i="175" a="1"/>
  <c r="AL461" i="175" a="1"/>
  <c r="AL464" i="175" a="1"/>
  <c r="AL591" i="175" a="1"/>
  <c r="AL460" i="175" a="1"/>
  <c r="AL660" i="175" a="1"/>
  <c r="AL462" i="175" a="1"/>
  <c r="AL592" i="175" a="1"/>
  <c r="AL530" i="175" a="1"/>
  <c r="AL526" i="175" a="1"/>
  <c r="AL659" i="175" a="1"/>
  <c r="AL657" i="175" a="1"/>
  <c r="AL656" i="175" a="1"/>
  <c r="AL529" i="175" a="1"/>
  <c r="AL527" i="175" a="1"/>
  <c r="AL463" i="175" a="1"/>
  <c r="AL658" i="175" a="1"/>
  <c r="AL466" i="175" a="1"/>
  <c r="AL468" i="175" a="1"/>
  <c r="AL590" i="175" a="1"/>
  <c r="AL531" i="175" a="1"/>
  <c r="AL655" i="175" a="1"/>
  <c r="AL465" i="175" a="1"/>
  <c r="AL525" i="175" a="1"/>
  <c r="AL532" i="175" a="1"/>
  <c r="AL593"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457" i="175"/>
  <c r="AB587" i="175"/>
  <c r="AB522" i="175"/>
  <c r="AB65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896" i="176"/>
  <c r="AN723" i="176"/>
  <c r="AN1046" i="176"/>
  <c r="AN1891" i="176"/>
  <c r="AN918" i="176"/>
  <c r="AN1241" i="176"/>
  <c r="AN1892" i="176"/>
  <c r="AN1897" i="176"/>
  <c r="AN916" i="176"/>
  <c r="AN724" i="176"/>
  <c r="AN1895" i="176"/>
  <c r="AN1242" i="176"/>
  <c r="AN1893" i="176"/>
  <c r="AN1245" i="176"/>
  <c r="AN1243" i="176"/>
  <c r="AN721" i="176"/>
  <c r="AN1244" i="176"/>
  <c r="AN919" i="176"/>
  <c r="AN915" i="176"/>
  <c r="AN722" i="176"/>
  <c r="AN1890" i="176"/>
  <c r="AN1246" i="176"/>
  <c r="AN1899" i="176"/>
  <c r="AN1045" i="176"/>
  <c r="AN917" i="176"/>
  <c r="AN720" i="176"/>
  <c r="AN1898" i="176"/>
  <c r="AN1894" i="176"/>
  <c r="AN1240" i="176"/>
  <c r="S1949" i="176" l="1"/>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0" i="176"/>
  <c r="T1909" i="176"/>
  <c r="T1908" i="176"/>
  <c r="T1907" i="176"/>
  <c r="T1906" i="176"/>
  <c r="T1904" i="176"/>
  <c r="T1916" i="176" s="1"/>
  <c r="AG1891" i="176"/>
  <c r="AR1889" i="176"/>
  <c r="AQ1889" i="176"/>
  <c r="AP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5" i="176"/>
  <c r="T1844" i="176"/>
  <c r="T1843" i="176"/>
  <c r="T1842" i="176"/>
  <c r="T1841" i="176"/>
  <c r="T1839" i="176"/>
  <c r="T1851" i="176" s="1"/>
  <c r="AG1826" i="176"/>
  <c r="AR1824" i="176"/>
  <c r="AQ1824" i="176"/>
  <c r="AP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0" i="176"/>
  <c r="T1779" i="176"/>
  <c r="T1778" i="176"/>
  <c r="T1777" i="176"/>
  <c r="T1776" i="176"/>
  <c r="T1774" i="176"/>
  <c r="T1786" i="176" s="1"/>
  <c r="AG1761" i="176"/>
  <c r="AR1759" i="176"/>
  <c r="AQ1759" i="176"/>
  <c r="AP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5" i="176"/>
  <c r="T1714" i="176"/>
  <c r="T1713" i="176"/>
  <c r="T1712" i="176"/>
  <c r="T1711" i="176"/>
  <c r="T1709" i="176"/>
  <c r="T1721" i="176" s="1"/>
  <c r="AG1696" i="176"/>
  <c r="AR1694" i="176"/>
  <c r="AQ1694" i="176"/>
  <c r="AP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0" i="176"/>
  <c r="T1649" i="176"/>
  <c r="T1648" i="176"/>
  <c r="T1647" i="176"/>
  <c r="T1646" i="176"/>
  <c r="T1644" i="176"/>
  <c r="T1656" i="176" s="1"/>
  <c r="AG1631" i="176"/>
  <c r="AR1629" i="176"/>
  <c r="AQ1629" i="176"/>
  <c r="AP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85" i="176"/>
  <c r="T1584" i="176"/>
  <c r="T1583" i="176"/>
  <c r="T1582" i="176"/>
  <c r="T1581" i="176"/>
  <c r="T1579" i="176"/>
  <c r="T1591" i="176" s="1"/>
  <c r="AG1566" i="176"/>
  <c r="AR1564" i="176"/>
  <c r="AQ1564" i="176"/>
  <c r="AP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0" i="176"/>
  <c r="T1519" i="176"/>
  <c r="T1518" i="176"/>
  <c r="T1517" i="176"/>
  <c r="T1516" i="176"/>
  <c r="T1526" i="176"/>
  <c r="AG1501" i="176"/>
  <c r="AR1499" i="176"/>
  <c r="AQ1499" i="176"/>
  <c r="AP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5" i="176"/>
  <c r="T1454" i="176"/>
  <c r="T1453" i="176"/>
  <c r="T1452" i="176"/>
  <c r="T1451" i="176"/>
  <c r="T1449" i="176"/>
  <c r="T1461" i="176" s="1"/>
  <c r="AG1436" i="176"/>
  <c r="AR1434" i="176"/>
  <c r="AQ1434" i="176"/>
  <c r="AP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0" i="176"/>
  <c r="T1389" i="176"/>
  <c r="T1388" i="176"/>
  <c r="T1387" i="176"/>
  <c r="T1386" i="176"/>
  <c r="T1396" i="176"/>
  <c r="AG1371" i="176"/>
  <c r="AR1369" i="176"/>
  <c r="AQ1369" i="176"/>
  <c r="AP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5" i="176"/>
  <c r="T1324" i="176"/>
  <c r="T1323" i="176"/>
  <c r="T1322" i="176"/>
  <c r="T1321" i="176"/>
  <c r="T1319" i="176"/>
  <c r="T1331" i="176" s="1"/>
  <c r="AG1306" i="176"/>
  <c r="AR1304" i="176"/>
  <c r="AQ1304" i="176"/>
  <c r="AP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0" i="176"/>
  <c r="T1259" i="176"/>
  <c r="T1258" i="176"/>
  <c r="T1257" i="176"/>
  <c r="T1256" i="176"/>
  <c r="T1254" i="176"/>
  <c r="T1266" i="176" s="1"/>
  <c r="AG1241" i="176"/>
  <c r="AR1239" i="176"/>
  <c r="AQ1239" i="176"/>
  <c r="AP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5" i="176"/>
  <c r="T1194" i="176"/>
  <c r="T1193" i="176"/>
  <c r="T1192" i="176"/>
  <c r="T1191" i="176"/>
  <c r="T1189" i="176"/>
  <c r="T1201" i="176" s="1"/>
  <c r="AG1176" i="176"/>
  <c r="AR1174" i="176"/>
  <c r="AQ1174" i="176"/>
  <c r="AP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0" i="176"/>
  <c r="T1129" i="176"/>
  <c r="T1128" i="176"/>
  <c r="T1127" i="176"/>
  <c r="T1126" i="176"/>
  <c r="T1124" i="176"/>
  <c r="T1136" i="176" s="1"/>
  <c r="AG1111" i="176"/>
  <c r="AR1109" i="176"/>
  <c r="AQ1109" i="176"/>
  <c r="AP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5" i="176"/>
  <c r="T1064" i="176"/>
  <c r="T1063" i="176"/>
  <c r="T1062" i="176"/>
  <c r="T1061" i="176"/>
  <c r="T1059" i="176"/>
  <c r="T1071" i="176" s="1"/>
  <c r="AG1046" i="176"/>
  <c r="AR1044" i="176"/>
  <c r="AQ1044" i="176"/>
  <c r="AP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0" i="176"/>
  <c r="T999" i="176"/>
  <c r="T998" i="176"/>
  <c r="T997" i="176"/>
  <c r="T996" i="176"/>
  <c r="T994" i="176"/>
  <c r="T1006" i="176" s="1"/>
  <c r="AG981" i="176"/>
  <c r="AR979" i="176"/>
  <c r="AQ979" i="176"/>
  <c r="AP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5" i="176"/>
  <c r="T934" i="176"/>
  <c r="T933" i="176"/>
  <c r="T932" i="176"/>
  <c r="T931" i="176"/>
  <c r="T929" i="176"/>
  <c r="T941" i="176" s="1"/>
  <c r="AG916" i="176"/>
  <c r="AR914" i="176"/>
  <c r="AQ914" i="176"/>
  <c r="AP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0" i="176"/>
  <c r="T869" i="176"/>
  <c r="T868" i="176"/>
  <c r="T867" i="176"/>
  <c r="T866" i="176"/>
  <c r="T864" i="176"/>
  <c r="T876" i="176" s="1"/>
  <c r="AG851" i="176"/>
  <c r="AR849" i="176"/>
  <c r="AQ849" i="176"/>
  <c r="AP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5" i="176"/>
  <c r="T804" i="176"/>
  <c r="T803" i="176"/>
  <c r="T802" i="176"/>
  <c r="T801" i="176"/>
  <c r="T799" i="176"/>
  <c r="T811" i="176" s="1"/>
  <c r="AG786" i="176"/>
  <c r="AR784" i="176"/>
  <c r="AQ784" i="176"/>
  <c r="AP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0" i="176"/>
  <c r="T739" i="176"/>
  <c r="T738" i="176"/>
  <c r="T737" i="176"/>
  <c r="T736" i="176"/>
  <c r="T734" i="176"/>
  <c r="T746" i="176" s="1"/>
  <c r="AG721" i="176"/>
  <c r="AR719" i="176"/>
  <c r="AQ719" i="176"/>
  <c r="AP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5" i="176"/>
  <c r="T674" i="176"/>
  <c r="T673" i="176"/>
  <c r="T672" i="176"/>
  <c r="T671" i="176"/>
  <c r="T669" i="176"/>
  <c r="T681" i="176" s="1"/>
  <c r="AG656" i="176"/>
  <c r="AR654" i="176"/>
  <c r="AQ654" i="176"/>
  <c r="AP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0" i="176"/>
  <c r="T609" i="176"/>
  <c r="T608" i="176"/>
  <c r="T607" i="176"/>
  <c r="T606" i="176"/>
  <c r="T604" i="176"/>
  <c r="AG591" i="176"/>
  <c r="AR589" i="176"/>
  <c r="AQ589" i="176"/>
  <c r="AP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5" i="176"/>
  <c r="T544" i="176"/>
  <c r="T543" i="176"/>
  <c r="T542" i="176"/>
  <c r="T541" i="176"/>
  <c r="T539" i="176"/>
  <c r="T551" i="176" s="1"/>
  <c r="AG526" i="176"/>
  <c r="AR524" i="176"/>
  <c r="AQ524" i="176"/>
  <c r="AP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0" i="176"/>
  <c r="T479" i="176"/>
  <c r="T478" i="176"/>
  <c r="T477" i="176"/>
  <c r="T476" i="176"/>
  <c r="T474" i="176"/>
  <c r="AG461" i="176"/>
  <c r="AR459" i="176"/>
  <c r="AQ459" i="176"/>
  <c r="AP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5" i="176"/>
  <c r="T414" i="176"/>
  <c r="T413" i="176"/>
  <c r="T412" i="176"/>
  <c r="T411" i="176"/>
  <c r="T409" i="176"/>
  <c r="T421" i="176" s="1"/>
  <c r="AG396" i="176"/>
  <c r="AR394" i="176"/>
  <c r="AQ394" i="176"/>
  <c r="AP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0" i="176"/>
  <c r="T349" i="176"/>
  <c r="T348" i="176"/>
  <c r="T347" i="176"/>
  <c r="T346" i="176"/>
  <c r="T344" i="176"/>
  <c r="T356" i="176" s="1"/>
  <c r="AG331" i="176"/>
  <c r="AR329" i="176"/>
  <c r="AQ329" i="176"/>
  <c r="AP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5" i="176"/>
  <c r="T284" i="176"/>
  <c r="T283" i="176"/>
  <c r="T282" i="176"/>
  <c r="T281" i="176"/>
  <c r="T279" i="176"/>
  <c r="T291" i="176" s="1"/>
  <c r="AG266" i="176"/>
  <c r="AR264" i="176"/>
  <c r="AQ264" i="176"/>
  <c r="AP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0" i="176"/>
  <c r="T219" i="176"/>
  <c r="T218" i="176"/>
  <c r="T217" i="176"/>
  <c r="T216" i="176"/>
  <c r="T214" i="176"/>
  <c r="T226" i="176" s="1"/>
  <c r="AG201" i="176"/>
  <c r="AR199" i="176"/>
  <c r="AQ199" i="176"/>
  <c r="AP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5" i="176"/>
  <c r="T154" i="176"/>
  <c r="T153" i="176"/>
  <c r="T152" i="176"/>
  <c r="T151" i="176"/>
  <c r="T149" i="176"/>
  <c r="T161" i="176" s="1"/>
  <c r="AG136" i="176"/>
  <c r="AR134" i="176"/>
  <c r="AQ134" i="176"/>
  <c r="AP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0" i="176"/>
  <c r="T89" i="176"/>
  <c r="T88" i="176"/>
  <c r="T87" i="176"/>
  <c r="T86" i="176"/>
  <c r="T84" i="176"/>
  <c r="AG71" i="176"/>
  <c r="AR69" i="176"/>
  <c r="AQ69" i="176"/>
  <c r="AP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S456" i="176" a="1"/>
  <c r="S976" i="176" a="1"/>
  <c r="S1691" i="176" a="1"/>
  <c r="S131" i="176" a="1"/>
  <c r="O2" i="176" a="1"/>
  <c r="O47" i="176" a="1"/>
  <c r="S1041" i="176" a="1"/>
  <c r="O34" i="176" a="1"/>
  <c r="O45" i="176" a="1"/>
  <c r="S1496" i="176" a="1"/>
  <c r="S846" i="176" a="1"/>
  <c r="O36" i="176" a="1"/>
  <c r="O35" i="176" a="1"/>
  <c r="S1171" i="176" a="1"/>
  <c r="S261" i="176" a="1"/>
  <c r="O46" i="176" a="1"/>
  <c r="O37" i="176" a="1"/>
  <c r="S651" i="176" a="1"/>
  <c r="S716" i="176" a="1"/>
  <c r="S326" i="176" a="1"/>
  <c r="O50" i="176" a="1"/>
  <c r="S911" i="176" a="1"/>
  <c r="O38" i="176" a="1"/>
  <c r="O42" i="176" a="1"/>
  <c r="O40" i="176" a="1"/>
  <c r="S1" i="176" a="1"/>
  <c r="S1301" i="176" a="1"/>
  <c r="S1821" i="176" a="1"/>
  <c r="S1886" i="176" a="1"/>
  <c r="S586" i="176" a="1"/>
  <c r="S1236" i="176" a="1"/>
  <c r="O49" i="176" a="1"/>
  <c r="S1431" i="176" a="1"/>
  <c r="O41" i="176" a="1"/>
  <c r="O39" i="176" a="1"/>
  <c r="O51" i="176" a="1"/>
  <c r="O44" i="176" a="1"/>
  <c r="S521" i="176" a="1"/>
  <c r="O48" i="176" a="1"/>
  <c r="S1366" i="176" a="1"/>
  <c r="S1626" i="176" a="1"/>
  <c r="S196" i="176" a="1"/>
  <c r="S66" i="176" a="1"/>
  <c r="O43" i="176" a="1"/>
  <c r="S781" i="176" a="1"/>
  <c r="S1106" i="176" a="1"/>
  <c r="S1756" i="176" a="1"/>
  <c r="S391" i="176" a="1"/>
  <c r="S1561" i="176" a="1"/>
  <c r="T286" i="176" l="1"/>
  <c r="O2" i="176"/>
  <c r="T156" i="176"/>
  <c r="T676" i="176"/>
  <c r="T1196" i="176"/>
  <c r="T1781" i="176"/>
  <c r="T611" i="176"/>
  <c r="T1131" i="176"/>
  <c r="T1716" i="176"/>
  <c r="T91" i="176"/>
  <c r="T546" i="176"/>
  <c r="T1066" i="176"/>
  <c r="T1586" i="176"/>
  <c r="T1651" i="176"/>
  <c r="T481" i="176"/>
  <c r="T1001" i="176"/>
  <c r="T1521" i="176"/>
  <c r="T416" i="176"/>
  <c r="T936" i="176"/>
  <c r="T1456" i="176"/>
  <c r="T351" i="176"/>
  <c r="T871" i="176"/>
  <c r="T1391" i="176"/>
  <c r="T806" i="176"/>
  <c r="T1326" i="176"/>
  <c r="T1911" i="176"/>
  <c r="T221" i="176"/>
  <c r="T741" i="176"/>
  <c r="T1261" i="176"/>
  <c r="T1846" i="176"/>
  <c r="S781" i="176"/>
  <c r="U783" i="176" s="1"/>
  <c r="S456" i="176"/>
  <c r="U458" i="176" s="1"/>
  <c r="S261" i="176"/>
  <c r="U263" i="176" s="1"/>
  <c r="S391" i="176"/>
  <c r="U393" i="176" s="1"/>
  <c r="S911" i="176"/>
  <c r="S66" i="176"/>
  <c r="U68" i="176" s="1"/>
  <c r="S586" i="176"/>
  <c r="U588" i="176" s="1"/>
  <c r="S1431" i="176"/>
  <c r="U1433" i="176" s="1"/>
  <c r="S131" i="176"/>
  <c r="U133" i="176" s="1"/>
  <c r="S651" i="176"/>
  <c r="U653" i="176" s="1"/>
  <c r="S326" i="176"/>
  <c r="U328" i="176" s="1"/>
  <c r="S846" i="176"/>
  <c r="U848" i="176" s="1"/>
  <c r="S521" i="176"/>
  <c r="S196" i="176"/>
  <c r="S716" i="176"/>
  <c r="S1041" i="176"/>
  <c r="U1043" i="176" s="1"/>
  <c r="S1561" i="176"/>
  <c r="U1563" i="176" s="1"/>
  <c r="S1236" i="176"/>
  <c r="U1238" i="176" s="1"/>
  <c r="S1756" i="176"/>
  <c r="U1758" i="176" s="1"/>
  <c r="S1106" i="176"/>
  <c r="S1626" i="176"/>
  <c r="S1301" i="176"/>
  <c r="U1303" i="176" s="1"/>
  <c r="S1821" i="176"/>
  <c r="U1823" i="176" s="1"/>
  <c r="S976" i="176"/>
  <c r="U978" i="176" s="1"/>
  <c r="S1496" i="176"/>
  <c r="U1498" i="176" s="1"/>
  <c r="S1171" i="176"/>
  <c r="S1691" i="176"/>
  <c r="S1366" i="176"/>
  <c r="U1368" i="176" s="1"/>
  <c r="S1886" i="176"/>
  <c r="U1888" i="176" s="1"/>
  <c r="T96" i="176"/>
  <c r="T616" i="176"/>
  <c r="T486" i="176"/>
  <c r="S1" i="176"/>
  <c r="U3" i="176" s="1"/>
  <c r="O43" i="176"/>
  <c r="O41" i="176"/>
  <c r="O44" i="176"/>
  <c r="O35" i="176"/>
  <c r="O37" i="176"/>
  <c r="O34" i="176"/>
  <c r="O36" i="176"/>
  <c r="O38" i="176"/>
  <c r="O39" i="176"/>
  <c r="O42" i="176"/>
  <c r="O40" i="176"/>
  <c r="O45" i="176"/>
  <c r="O46" i="176"/>
  <c r="O47" i="176"/>
  <c r="O48" i="176"/>
  <c r="O49" i="176"/>
  <c r="O50" i="176"/>
  <c r="O51" i="176"/>
  <c r="AB1822" i="176"/>
  <c r="AB652" i="176"/>
  <c r="AB457" i="176"/>
  <c r="AB1237" i="176"/>
  <c r="AB2" i="176"/>
  <c r="AB587" i="176"/>
  <c r="AB67" i="176"/>
  <c r="AB1302" i="176"/>
  <c r="AB1042" i="176"/>
  <c r="AB1497" i="176"/>
  <c r="AB1367" i="176"/>
  <c r="AN786" i="176"/>
  <c r="AN655" i="176"/>
  <c r="AN1699" i="176"/>
  <c r="AN657" i="176"/>
  <c r="AN602" i="176"/>
  <c r="AN1765" i="176"/>
  <c r="AN1833" i="176"/>
  <c r="AN1191" i="176"/>
  <c r="AN788" i="176"/>
  <c r="AN1181" i="176"/>
  <c r="AN268" i="176"/>
  <c r="AN80" i="176"/>
  <c r="AN1310" i="176"/>
  <c r="AN345" i="176"/>
  <c r="AN603" i="176"/>
  <c r="AN466" i="176"/>
  <c r="AN346" i="176"/>
  <c r="AN1180" i="176"/>
  <c r="AN1437" i="176"/>
  <c r="AN855" i="176"/>
  <c r="AN1507" i="176"/>
  <c r="AN338" i="176"/>
  <c r="AN464" i="176"/>
  <c r="AN1570" i="176"/>
  <c r="AN1435" i="176"/>
  <c r="AN1838" i="176"/>
  <c r="AN1375" i="176"/>
  <c r="AN531" i="176"/>
  <c r="AN659" i="176"/>
  <c r="AN532" i="176"/>
  <c r="AN525" i="176"/>
  <c r="AN1631" i="176"/>
  <c r="AN1118" i="176"/>
  <c r="AN1635" i="176"/>
  <c r="AN1565" i="176"/>
  <c r="AN1306" i="176"/>
  <c r="AN135" i="176"/>
  <c r="AN1311" i="176"/>
  <c r="AN658" i="176"/>
  <c r="AN1115" i="176"/>
  <c r="AN75" i="176"/>
  <c r="AN1374" i="176"/>
  <c r="AN527" i="176"/>
  <c r="AN138" i="176"/>
  <c r="AN211" i="176"/>
  <c r="AN1178" i="176"/>
  <c r="AN1828" i="176"/>
  <c r="AN1837" i="176"/>
  <c r="AN1192" i="176"/>
  <c r="AN76" i="176"/>
  <c r="AN218" i="176"/>
  <c r="AN598" i="176"/>
  <c r="AN405" i="176"/>
  <c r="AN1308" i="176"/>
  <c r="AN1835" i="176"/>
  <c r="AN200" i="176"/>
  <c r="AN1511" i="176"/>
  <c r="AN660" i="176"/>
  <c r="AN215" i="176"/>
  <c r="AN526" i="176"/>
  <c r="AN593" i="176"/>
  <c r="AN403" i="176"/>
  <c r="AN267" i="176"/>
  <c r="AN792" i="176"/>
  <c r="AN853" i="176"/>
  <c r="AN406" i="176"/>
  <c r="AN1834" i="176"/>
  <c r="AN1632" i="176"/>
  <c r="AN1827" i="176"/>
  <c r="AN980" i="176"/>
  <c r="AN1701" i="176"/>
  <c r="AN216" i="176"/>
  <c r="AN331" i="176"/>
  <c r="AN1707" i="176"/>
  <c r="AN791" i="176"/>
  <c r="AN601" i="176"/>
  <c r="AN1185" i="176"/>
  <c r="AN1708" i="176"/>
  <c r="AN854" i="176"/>
  <c r="AN1110" i="176"/>
  <c r="AN984" i="176"/>
  <c r="AN851" i="176"/>
  <c r="AN349" i="176"/>
  <c r="AN274" i="176"/>
  <c r="AN462" i="176"/>
  <c r="AN1840" i="176"/>
  <c r="AN1187" i="176"/>
  <c r="AN986" i="176"/>
  <c r="AN7" i="176"/>
  <c r="AN1183" i="176"/>
  <c r="AN266" i="176"/>
  <c r="AN461" i="176"/>
  <c r="AN202" i="176"/>
  <c r="AN408" i="176"/>
  <c r="AN1630" i="176"/>
  <c r="AN139" i="176"/>
  <c r="AN988" i="176"/>
  <c r="AN397" i="176"/>
  <c r="AN402" i="176"/>
  <c r="AN592" i="176"/>
  <c r="AN600" i="176"/>
  <c r="AN856" i="176"/>
  <c r="AN212" i="176"/>
  <c r="AN1318" i="176"/>
  <c r="AN1503" i="176"/>
  <c r="AN1307" i="176"/>
  <c r="AN334" i="176"/>
  <c r="AN1188" i="176"/>
  <c r="AN1436" i="176"/>
  <c r="AN272" i="176"/>
  <c r="AN1114" i="176"/>
  <c r="AN1438" i="176"/>
  <c r="AN468" i="176"/>
  <c r="AN1439" i="176"/>
  <c r="AN1189" i="176"/>
  <c r="AN340" i="176"/>
  <c r="AN1175" i="176"/>
  <c r="AN271" i="176"/>
  <c r="AN1176" i="176"/>
  <c r="AN662" i="176"/>
  <c r="AN1314" i="176"/>
  <c r="AN214" i="176"/>
  <c r="AN1182" i="176"/>
  <c r="AN269" i="176"/>
  <c r="AN265" i="176"/>
  <c r="AN1312" i="176"/>
  <c r="AN8" i="176"/>
  <c r="AN529" i="176"/>
  <c r="AN404" i="176"/>
  <c r="AN595" i="176"/>
  <c r="AN270" i="176"/>
  <c r="AN1372" i="176"/>
  <c r="AN982" i="176"/>
  <c r="AN1829" i="176"/>
  <c r="AN332" i="176"/>
  <c r="AN789" i="176"/>
  <c r="AN990" i="176"/>
  <c r="AN1316" i="176"/>
  <c r="AN1371" i="176"/>
  <c r="AN136" i="176"/>
  <c r="AN1836" i="176"/>
  <c r="AN597" i="176"/>
  <c r="AN983" i="176"/>
  <c r="AN78" i="176"/>
  <c r="AN350" i="176"/>
  <c r="AN465" i="176"/>
  <c r="AN70" i="176"/>
  <c r="AN985" i="176"/>
  <c r="AN1634" i="176"/>
  <c r="AN141" i="176"/>
  <c r="AN1706" i="176"/>
  <c r="AN347" i="176"/>
  <c r="AN1509" i="176"/>
  <c r="AN1703" i="176"/>
  <c r="AN1633" i="176"/>
  <c r="AN467" i="176"/>
  <c r="AN398" i="176"/>
  <c r="AN336" i="176"/>
  <c r="AN790" i="176"/>
  <c r="AN656" i="176"/>
  <c r="AN341" i="176"/>
  <c r="AN74" i="176"/>
  <c r="AN1763" i="176"/>
  <c r="AN1309" i="176"/>
  <c r="AN203" i="176"/>
  <c r="AN79" i="176"/>
  <c r="AN987" i="176"/>
  <c r="AN337" i="176"/>
  <c r="AN207" i="176"/>
  <c r="AN1305" i="176"/>
  <c r="AN1378" i="176"/>
  <c r="AN1760" i="176"/>
  <c r="AN9" i="176"/>
  <c r="AN140" i="176"/>
  <c r="AN850" i="176"/>
  <c r="AN1510" i="176"/>
  <c r="AN348" i="176"/>
  <c r="AN1377" i="176"/>
  <c r="AN1764" i="176"/>
  <c r="AN591" i="176"/>
  <c r="AN339" i="176"/>
  <c r="AN395" i="176"/>
  <c r="AN1567" i="176"/>
  <c r="AN1376" i="176"/>
  <c r="AN73" i="176"/>
  <c r="AN1117" i="176"/>
  <c r="AN1700" i="176"/>
  <c r="AN213" i="176"/>
  <c r="AN273" i="176"/>
  <c r="AN1766" i="176"/>
  <c r="AN787" i="176"/>
  <c r="AN335" i="176"/>
  <c r="AN1112" i="176"/>
  <c r="AN1709" i="176"/>
  <c r="AN330" i="176"/>
  <c r="AN1184" i="176"/>
  <c r="AN1379" i="176"/>
  <c r="AN1568" i="176"/>
  <c r="AN1761" i="176"/>
  <c r="AN333" i="176"/>
  <c r="AN1569" i="176"/>
  <c r="AN1440" i="176"/>
  <c r="AN206" i="176"/>
  <c r="AN1500" i="176"/>
  <c r="AN1702" i="176"/>
  <c r="AN205" i="176"/>
  <c r="AN344" i="176"/>
  <c r="AN661" i="176"/>
  <c r="AN530" i="176"/>
  <c r="AN71" i="176"/>
  <c r="AN1698" i="176"/>
  <c r="AN72" i="176"/>
  <c r="AN210" i="176"/>
  <c r="AN793" i="176"/>
  <c r="AN590" i="176"/>
  <c r="AN137" i="176"/>
  <c r="AN989" i="176"/>
  <c r="AN1116" i="176"/>
  <c r="AN399" i="176"/>
  <c r="AN1502" i="176"/>
  <c r="AN396" i="176"/>
  <c r="AN1696" i="176"/>
  <c r="AN604" i="176"/>
  <c r="AN1697" i="176"/>
  <c r="AN1113" i="176"/>
  <c r="AN1826" i="176"/>
  <c r="AN12" i="176"/>
  <c r="AN208" i="176"/>
  <c r="AN1504" i="176"/>
  <c r="AN599" i="176"/>
  <c r="AN785" i="176"/>
  <c r="AN528" i="176"/>
  <c r="AN217" i="176"/>
  <c r="AN981" i="176"/>
  <c r="AN463" i="176"/>
  <c r="AN1505" i="176"/>
  <c r="AN10" i="176"/>
  <c r="AN401" i="176"/>
  <c r="AN1501" i="176"/>
  <c r="AN1831" i="176"/>
  <c r="AN1315" i="176"/>
  <c r="AN1695" i="176"/>
  <c r="AN5" i="176"/>
  <c r="AN1317" i="176"/>
  <c r="AN1705" i="176"/>
  <c r="AN77" i="176"/>
  <c r="AN209" i="176"/>
  <c r="AN460" i="176"/>
  <c r="AN594" i="176"/>
  <c r="AN400" i="176"/>
  <c r="AN1508" i="176"/>
  <c r="AN6" i="176"/>
  <c r="AN1762" i="176"/>
  <c r="AN11" i="176"/>
  <c r="AN1373" i="176"/>
  <c r="AN852" i="176"/>
  <c r="AN1186" i="176"/>
  <c r="AN343" i="176"/>
  <c r="AN1111" i="176"/>
  <c r="AN1830" i="176"/>
  <c r="AN342" i="176"/>
  <c r="AN1313" i="176"/>
  <c r="AN1839" i="176"/>
  <c r="AN1825" i="176"/>
  <c r="AN1704" i="176"/>
  <c r="AN596" i="176"/>
  <c r="AN407" i="176"/>
  <c r="AN1566" i="176"/>
  <c r="AN201" i="176"/>
  <c r="AN204" i="176"/>
  <c r="AN1832" i="176"/>
  <c r="AN1506" i="176"/>
  <c r="AN1370" i="176"/>
  <c r="AN1190" i="176"/>
  <c r="AN1177" i="176"/>
  <c r="AN1179" i="176"/>
  <c r="U1693" i="176" l="1"/>
  <c r="U718" i="176"/>
  <c r="U1628" i="176"/>
  <c r="U523" i="176"/>
  <c r="U913" i="176"/>
  <c r="U198" i="176"/>
  <c r="U1173" i="176"/>
  <c r="U1108" i="176"/>
  <c r="AB392" i="176"/>
  <c r="AB782" i="176"/>
  <c r="AB1107" i="176"/>
  <c r="AB847" i="176"/>
  <c r="AB717" i="176"/>
  <c r="AB977" i="176"/>
  <c r="AB1432" i="176"/>
  <c r="AB132" i="176"/>
  <c r="AB1172" i="176"/>
  <c r="AB1757" i="176"/>
  <c r="AB197" i="176"/>
  <c r="AB1887" i="176"/>
  <c r="AB327" i="176"/>
  <c r="AB1692" i="176"/>
  <c r="AB1562" i="176"/>
  <c r="AB522" i="176"/>
  <c r="AB262" i="176"/>
  <c r="AB1627" i="176"/>
  <c r="AB912" i="176"/>
  <c r="AQ203" i="176"/>
  <c r="Z597" i="176"/>
  <c r="AQ1838" i="176"/>
  <c r="Z988" i="176"/>
  <c r="AQ853" i="176"/>
  <c r="Z1696" i="176"/>
  <c r="AQ1373" i="176"/>
  <c r="Z1567" i="176"/>
  <c r="AP335" i="176"/>
  <c r="G48" i="176" a="1"/>
  <c r="AQ1243" i="176"/>
  <c r="Z980" i="176"/>
  <c r="AR1708" i="176"/>
  <c r="Z331" i="176"/>
  <c r="L39" i="176" a="1"/>
  <c r="AQ1709" i="176"/>
  <c r="AR988" i="176"/>
  <c r="Z793" i="176"/>
  <c r="AR790" i="176"/>
  <c r="Z1762" i="176"/>
  <c r="AP271" i="176"/>
  <c r="Z1111" i="176"/>
  <c r="AP1762" i="176"/>
  <c r="AR722" i="176"/>
  <c r="AQ402" i="176"/>
  <c r="AQ990" i="176"/>
  <c r="AR1241" i="176"/>
  <c r="AR528" i="176"/>
  <c r="AP1831" i="176"/>
  <c r="AQ790" i="176"/>
  <c r="AQ1831" i="176"/>
  <c r="AQ1176" i="176"/>
  <c r="AP11" i="176"/>
  <c r="AQ209" i="176"/>
  <c r="AQ1506" i="176"/>
  <c r="AP915" i="176"/>
  <c r="Z206" i="176"/>
  <c r="AR1510" i="176"/>
  <c r="AR787" i="176"/>
  <c r="AP78" i="176"/>
  <c r="AR1630" i="176"/>
  <c r="AP6" i="176"/>
  <c r="AP602" i="176"/>
  <c r="AR1695" i="176"/>
  <c r="AQ789" i="176"/>
  <c r="AP211" i="176"/>
  <c r="AP1188" i="176"/>
  <c r="AR1894" i="176"/>
  <c r="AP1110" i="176"/>
  <c r="C39" i="176" a="1"/>
  <c r="AR467" i="176"/>
  <c r="H22" i="176" a="1"/>
  <c r="AQ657" i="176"/>
  <c r="AP465" i="176"/>
  <c r="AR1631" i="176"/>
  <c r="AR342" i="176"/>
  <c r="AQ1313" i="176"/>
  <c r="AP596" i="176"/>
  <c r="AR1309" i="176"/>
  <c r="AQ1241" i="176"/>
  <c r="AQ1182" i="176"/>
  <c r="AP1305" i="176"/>
  <c r="AR406" i="176"/>
  <c r="AP207" i="176"/>
  <c r="AQ1569" i="176"/>
  <c r="AJ11" i="176"/>
  <c r="AP1500" i="176"/>
  <c r="AP80" i="176"/>
  <c r="AP919" i="176"/>
  <c r="AQ274" i="176"/>
  <c r="AP206" i="176"/>
  <c r="AR852" i="176"/>
  <c r="AP1834" i="176"/>
  <c r="AQ918" i="176"/>
  <c r="AP334" i="176"/>
  <c r="AR1374" i="176"/>
  <c r="AR79" i="176"/>
  <c r="Z1838" i="176"/>
  <c r="G41" i="176" a="1"/>
  <c r="F33" i="176" a="1"/>
  <c r="AQ1046" i="176"/>
  <c r="AQ350" i="176"/>
  <c r="AR203" i="176"/>
  <c r="AR215" i="176"/>
  <c r="Z335" i="176"/>
  <c r="AR657" i="176"/>
  <c r="Z791" i="176"/>
  <c r="F27" i="176" a="1"/>
  <c r="Z1833" i="176"/>
  <c r="AP720" i="176"/>
  <c r="Z70" i="176"/>
  <c r="AP1508" i="176"/>
  <c r="AR1182" i="176"/>
  <c r="AR349" i="176"/>
  <c r="Z1699" i="176"/>
  <c r="AP1832" i="176"/>
  <c r="Z1706" i="176"/>
  <c r="AP1825" i="176"/>
  <c r="Z596" i="176"/>
  <c r="AP347" i="176"/>
  <c r="Z603" i="176"/>
  <c r="AQ345" i="176"/>
  <c r="AQ138" i="176"/>
  <c r="Q49" i="176" a="1"/>
  <c r="AQ595" i="176"/>
  <c r="AP209" i="176"/>
  <c r="Z397" i="176"/>
  <c r="AP1706" i="176"/>
  <c r="Z1377" i="176"/>
  <c r="AP786" i="176"/>
  <c r="Z10" i="176"/>
  <c r="AQ405" i="176"/>
  <c r="AR1500" i="176"/>
  <c r="AP787" i="176"/>
  <c r="AP785" i="176"/>
  <c r="AP1370" i="176"/>
  <c r="AR851" i="176"/>
  <c r="AQ1765" i="176"/>
  <c r="AR598" i="176"/>
  <c r="AQ983" i="176"/>
  <c r="AQ919" i="176"/>
  <c r="AR1511" i="176"/>
  <c r="AR788" i="176"/>
  <c r="AR850" i="176"/>
  <c r="Z1891" i="176"/>
  <c r="Z1569" i="176"/>
  <c r="AP987" i="176"/>
  <c r="AP918" i="176"/>
  <c r="AQ397" i="176"/>
  <c r="AR6" i="176"/>
  <c r="AQ1438" i="176"/>
  <c r="AP333" i="176"/>
  <c r="AP208" i="176"/>
  <c r="AR201" i="176"/>
  <c r="AJ7" i="176"/>
  <c r="AP1504" i="176"/>
  <c r="AP1438" i="176"/>
  <c r="AP856" i="176"/>
  <c r="Z201" i="176"/>
  <c r="AP1764" i="176"/>
  <c r="Z138" i="176"/>
  <c r="AP916" i="176"/>
  <c r="AR597" i="176"/>
  <c r="AQ1436" i="176"/>
  <c r="AQ661" i="176"/>
  <c r="AR1110" i="176"/>
  <c r="AP343" i="176"/>
  <c r="AR1634" i="176"/>
  <c r="AQ1632" i="176"/>
  <c r="AR405" i="176"/>
  <c r="AR791" i="176"/>
  <c r="Z1630" i="176"/>
  <c r="AQ141" i="176"/>
  <c r="AR461" i="176"/>
  <c r="AQ1316" i="176"/>
  <c r="AQ852" i="176"/>
  <c r="AP348" i="176"/>
  <c r="AR7" i="176"/>
  <c r="AP981" i="176"/>
  <c r="AR1827" i="176"/>
  <c r="AR1696" i="176"/>
  <c r="AR1569" i="176"/>
  <c r="AQ331" i="176"/>
  <c r="AP1183" i="176"/>
  <c r="AP790" i="176"/>
  <c r="AR918" i="176"/>
  <c r="Z1375" i="176"/>
  <c r="N39" i="176" a="1"/>
  <c r="AQ1760" i="176"/>
  <c r="Z1244" i="176"/>
  <c r="AQ1706" i="176"/>
  <c r="AQ1827" i="176"/>
  <c r="AP1113" i="176"/>
  <c r="Z1312" i="176"/>
  <c r="N2" i="176" a="1"/>
  <c r="Z982" i="176"/>
  <c r="N3" i="176" a="1"/>
  <c r="Z1766" i="176"/>
  <c r="Z1633" i="176"/>
  <c r="D39" i="176" a="1"/>
  <c r="Z467" i="176"/>
  <c r="G36" i="176" a="1"/>
  <c r="AQ76" i="176"/>
  <c r="F41" i="176" a="1"/>
  <c r="AJ722" i="176"/>
  <c r="AQ1833" i="176"/>
  <c r="Z398" i="176"/>
  <c r="AQ851" i="176"/>
  <c r="Z76" i="176"/>
  <c r="AQ1896" i="176"/>
  <c r="Z532" i="176"/>
  <c r="AQ1180" i="176"/>
  <c r="AR1760" i="176"/>
  <c r="AR525" i="176"/>
  <c r="AP1181" i="176"/>
  <c r="AQ788" i="176"/>
  <c r="AR1045" i="176"/>
  <c r="AR216" i="176"/>
  <c r="AQ1825" i="176"/>
  <c r="P51" i="176" a="1"/>
  <c r="AP141" i="176"/>
  <c r="AR786" i="176"/>
  <c r="Z1634" i="176"/>
  <c r="AP265" i="176"/>
  <c r="Z403" i="176"/>
  <c r="AP1242" i="176"/>
  <c r="Z656" i="176"/>
  <c r="AQ855" i="176"/>
  <c r="AR339" i="176"/>
  <c r="AQ1191" i="176"/>
  <c r="AR1318" i="176"/>
  <c r="AR792" i="176"/>
  <c r="AQ1565" i="176"/>
  <c r="AP79" i="176"/>
  <c r="I50" i="176" a="1"/>
  <c r="AR917" i="176"/>
  <c r="AP1190" i="176"/>
  <c r="AR1310" i="176"/>
  <c r="AR1178" i="176"/>
  <c r="AP405" i="176"/>
  <c r="AJ8" i="176"/>
  <c r="Z1501" i="176"/>
  <c r="D40" i="176" a="1"/>
  <c r="AR1509" i="176"/>
  <c r="AR1435" i="176"/>
  <c r="AR208" i="176"/>
  <c r="AP1838" i="176"/>
  <c r="AR1372" i="176"/>
  <c r="AP1565" i="176"/>
  <c r="AP658" i="176"/>
  <c r="C46" i="176" a="1"/>
  <c r="AP274" i="176"/>
  <c r="AP217" i="176"/>
  <c r="AR462" i="176"/>
  <c r="AP1631" i="176"/>
  <c r="AQ986" i="176"/>
  <c r="AP1701" i="176"/>
  <c r="AR1505" i="176"/>
  <c r="AR1315" i="176"/>
  <c r="AP1827" i="176"/>
  <c r="AQ1510" i="176"/>
  <c r="AR8" i="176"/>
  <c r="AP1184" i="176"/>
  <c r="AQ1378" i="176"/>
  <c r="AR466" i="176"/>
  <c r="Z919" i="176"/>
  <c r="AR330" i="176"/>
  <c r="AQ1110" i="176"/>
  <c r="AP1894" i="176"/>
  <c r="AR344" i="176"/>
  <c r="AR1312" i="176"/>
  <c r="AQ1899" i="176"/>
  <c r="AP1840" i="176"/>
  <c r="AP598" i="176"/>
  <c r="AR395" i="176"/>
  <c r="AQ207" i="176"/>
  <c r="AP1313" i="176"/>
  <c r="AP203" i="176"/>
  <c r="AQ1895" i="176"/>
  <c r="AQ1761" i="176"/>
  <c r="AQ1188" i="176"/>
  <c r="AQ77" i="176"/>
  <c r="H39" i="176" a="1"/>
  <c r="AP406" i="176"/>
  <c r="AR71" i="176"/>
  <c r="Z9" i="176"/>
  <c r="AR1898" i="176"/>
  <c r="Z1700" i="176"/>
  <c r="AR347" i="176"/>
  <c r="K7" i="176" a="1"/>
  <c r="Q13" i="176" a="1"/>
  <c r="Z1765" i="176"/>
  <c r="Q9" i="176" a="1"/>
  <c r="Z1241" i="176"/>
  <c r="Z983" i="176"/>
  <c r="M14" i="176" a="1"/>
  <c r="AR139" i="176"/>
  <c r="Q46" i="176" a="1"/>
  <c r="AR141" i="176"/>
  <c r="G16" i="176" a="1"/>
  <c r="AJ1834" i="176"/>
  <c r="AQ139" i="176"/>
  <c r="Z465" i="176"/>
  <c r="AR723" i="176"/>
  <c r="AP1241" i="176"/>
  <c r="AP601" i="176"/>
  <c r="AQ5" i="176"/>
  <c r="AR403" i="176"/>
  <c r="AP1307" i="176"/>
  <c r="AP200" i="176"/>
  <c r="AQ1567" i="176"/>
  <c r="AQ460" i="176"/>
  <c r="AR468" i="176"/>
  <c r="AP1709" i="176"/>
  <c r="Z400" i="176"/>
  <c r="J22" i="176" a="1"/>
  <c r="C18" i="176" a="1"/>
  <c r="AP1765" i="176"/>
  <c r="Z1191" i="176"/>
  <c r="AP72" i="176"/>
  <c r="AR334" i="176"/>
  <c r="AR270" i="176"/>
  <c r="AP1371" i="176"/>
  <c r="AP1178" i="176"/>
  <c r="AR1699" i="176"/>
  <c r="AQ211" i="176"/>
  <c r="AQ465" i="176"/>
  <c r="AP1697" i="176"/>
  <c r="M8" i="176" a="1"/>
  <c r="AR1113" i="176"/>
  <c r="Z1899" i="176"/>
  <c r="AQ1898" i="176"/>
  <c r="Z71" i="176"/>
  <c r="AQ1501" i="176"/>
  <c r="C20" i="176" a="1"/>
  <c r="AP202" i="176"/>
  <c r="Z987" i="176"/>
  <c r="Z1695" i="176"/>
  <c r="Z1898" i="176"/>
  <c r="AP1830" i="176"/>
  <c r="AP985" i="176"/>
  <c r="AQ915" i="176"/>
  <c r="AR1697" i="176"/>
  <c r="AP77" i="176"/>
  <c r="N8" i="176" a="1"/>
  <c r="AP604" i="176"/>
  <c r="Z1318" i="176"/>
  <c r="AP1246" i="176"/>
  <c r="Z408" i="176"/>
  <c r="AP1893" i="176"/>
  <c r="AQ137" i="176"/>
  <c r="AR337" i="176"/>
  <c r="AR5" i="176"/>
  <c r="AQ273" i="176"/>
  <c r="AQ468" i="176"/>
  <c r="AQ462" i="176"/>
  <c r="AP213" i="176"/>
  <c r="AQ592" i="176"/>
  <c r="AQ1568" i="176"/>
  <c r="AP1632" i="176"/>
  <c r="AQ720" i="176"/>
  <c r="AR1191" i="176"/>
  <c r="AQ1897" i="176"/>
  <c r="AQ1114" i="176"/>
  <c r="AP74" i="176"/>
  <c r="AQ655" i="176"/>
  <c r="AQ1508" i="176"/>
  <c r="AP986" i="176"/>
  <c r="AR1831" i="176"/>
  <c r="AQ208" i="176"/>
  <c r="AR1373" i="176"/>
  <c r="Z1181" i="176"/>
  <c r="AP661" i="176"/>
  <c r="AR1829" i="176"/>
  <c r="AR1114" i="176"/>
  <c r="AR72" i="176"/>
  <c r="AQ201" i="176"/>
  <c r="N13" i="176" a="1"/>
  <c r="AR1764" i="176"/>
  <c r="AR1763" i="176"/>
  <c r="AR338" i="176"/>
  <c r="AR1833" i="176"/>
  <c r="AQ1836" i="176"/>
  <c r="Z271" i="176"/>
  <c r="Z1112" i="176"/>
  <c r="H17" i="176" a="1"/>
  <c r="F6" i="176" a="1"/>
  <c r="Z1313" i="176"/>
  <c r="E13" i="176" a="1"/>
  <c r="N35" i="176" a="1"/>
  <c r="AJ5" i="176"/>
  <c r="D11" i="176" a="1"/>
  <c r="Z1371" i="176"/>
  <c r="H19" i="176" a="1"/>
  <c r="Z75" i="176"/>
  <c r="N31" i="176" a="1"/>
  <c r="AJ1046" i="176"/>
  <c r="L17" i="176" a="1"/>
  <c r="K18" i="176" a="1"/>
  <c r="I21" i="176" a="1"/>
  <c r="AJ331" i="176"/>
  <c r="AJ1436" i="176"/>
  <c r="AQ217" i="176"/>
  <c r="AQ791" i="176"/>
  <c r="AP204" i="176"/>
  <c r="AR1892" i="176"/>
  <c r="AR1185" i="176"/>
  <c r="Z598" i="176"/>
  <c r="Q50" i="176" a="1"/>
  <c r="E28" i="176" a="1"/>
  <c r="G11" i="176" a="1"/>
  <c r="AP662" i="176"/>
  <c r="C32" i="176" a="1"/>
  <c r="Z1509" i="176"/>
  <c r="I19" i="176" a="1"/>
  <c r="Q18" i="176" a="1"/>
  <c r="J42" i="176" a="1"/>
  <c r="E15" i="176" a="1"/>
  <c r="AJ720" i="176"/>
  <c r="AJ344" i="176"/>
  <c r="AJ460" i="176"/>
  <c r="AJ1376" i="176"/>
  <c r="Z527" i="176"/>
  <c r="D3" i="176" a="1"/>
  <c r="AJ1565" i="176"/>
  <c r="AJ77" i="176"/>
  <c r="N30" i="176" a="1"/>
  <c r="AQ344" i="176"/>
  <c r="AP1316" i="176"/>
  <c r="AP1111" i="176"/>
  <c r="AP1507" i="176"/>
  <c r="AQ854" i="176"/>
  <c r="AQ407" i="176"/>
  <c r="AR530" i="176"/>
  <c r="AP345" i="176"/>
  <c r="AR1890" i="176"/>
  <c r="AR1895" i="176"/>
  <c r="AQ1177" i="176"/>
  <c r="AR1705" i="176"/>
  <c r="AR73" i="176"/>
  <c r="AP218" i="176"/>
  <c r="AP1378" i="176"/>
  <c r="AR1504" i="176"/>
  <c r="Z8" i="176"/>
  <c r="AP1117" i="176"/>
  <c r="AR205" i="176"/>
  <c r="AP1695" i="176"/>
  <c r="AR1507" i="176"/>
  <c r="AR80" i="176"/>
  <c r="AP982" i="176"/>
  <c r="AR1565" i="176"/>
  <c r="AP1185" i="176"/>
  <c r="AQ1631" i="176"/>
  <c r="Z273" i="176"/>
  <c r="AR1371" i="176"/>
  <c r="Z1839" i="176"/>
  <c r="AQ401" i="176"/>
  <c r="Z1895" i="176"/>
  <c r="AQ1440" i="176"/>
  <c r="Z1890" i="176"/>
  <c r="AR526" i="176"/>
  <c r="D14" i="176" a="1"/>
  <c r="AR855" i="176"/>
  <c r="Z1834" i="176"/>
  <c r="AQ1181" i="176"/>
  <c r="Z594" i="176"/>
  <c r="F40" i="176" a="1"/>
  <c r="Z337" i="176"/>
  <c r="AR1838" i="176"/>
  <c r="J20" i="176" a="1"/>
  <c r="AQ335" i="176"/>
  <c r="Z266" i="176"/>
  <c r="AQ980" i="176"/>
  <c r="Z214" i="176"/>
  <c r="AP331" i="176"/>
  <c r="Z1314" i="176"/>
  <c r="AR1111" i="176"/>
  <c r="AQ1311" i="176"/>
  <c r="AP659" i="176"/>
  <c r="AR1116" i="176"/>
  <c r="AQ659" i="176"/>
  <c r="AR269" i="176"/>
  <c r="AP984" i="176"/>
  <c r="AP214" i="176"/>
  <c r="AP1310" i="176"/>
  <c r="AR206" i="176"/>
  <c r="I11" i="176" a="1"/>
  <c r="AR70" i="176"/>
  <c r="D30" i="176" a="1"/>
  <c r="AP70" i="176"/>
  <c r="AR1186" i="176"/>
  <c r="AR1112" i="176"/>
  <c r="AR1176" i="176"/>
  <c r="AR529" i="176"/>
  <c r="AQ1439" i="176"/>
  <c r="AP722" i="176"/>
  <c r="AQ6" i="176"/>
  <c r="AR75" i="176"/>
  <c r="Z468" i="176"/>
  <c r="AP793" i="176"/>
  <c r="AQ80" i="176"/>
  <c r="AR1566" i="176"/>
  <c r="AR1046" i="176"/>
  <c r="AR398" i="176"/>
  <c r="Z7" i="176"/>
  <c r="AR212" i="176"/>
  <c r="Z1836" i="176"/>
  <c r="AP464" i="176"/>
  <c r="AR138" i="176"/>
  <c r="AP272" i="176"/>
  <c r="AR1503" i="176"/>
  <c r="AP788" i="176"/>
  <c r="AP850" i="176"/>
  <c r="Z1183" i="176"/>
  <c r="L46" i="176" a="1"/>
  <c r="M15" i="176" a="1"/>
  <c r="N25" i="176" a="1"/>
  <c r="G2" i="176" a="1"/>
  <c r="H21" i="176" a="1"/>
  <c r="Z1046" i="176"/>
  <c r="E35" i="176" a="1"/>
  <c r="Z461" i="176"/>
  <c r="J49" i="176" a="1"/>
  <c r="K51" i="176" a="1"/>
  <c r="H11" i="176" a="1"/>
  <c r="AJ1184" i="176"/>
  <c r="AJ1825" i="176"/>
  <c r="N27" i="176" a="1"/>
  <c r="G13" i="176" a="1"/>
  <c r="P18" i="176" a="1"/>
  <c r="AJ342" i="176"/>
  <c r="AP591" i="176"/>
  <c r="AP851" i="176"/>
  <c r="AQ1835" i="176"/>
  <c r="AQ1832" i="176"/>
  <c r="Z1116" i="176"/>
  <c r="Z348" i="176"/>
  <c r="Z1306" i="176"/>
  <c r="Q31" i="176" a="1"/>
  <c r="Z272" i="176"/>
  <c r="AR1501" i="176"/>
  <c r="M25" i="176" a="1"/>
  <c r="AP268" i="176"/>
  <c r="AQ856" i="176"/>
  <c r="AR350" i="176"/>
  <c r="AR340" i="176"/>
  <c r="AQ1375" i="176"/>
  <c r="AQ1244" i="176"/>
  <c r="AR987" i="176"/>
  <c r="AP400" i="176"/>
  <c r="AQ216" i="176"/>
  <c r="AR397" i="176"/>
  <c r="AR331" i="176"/>
  <c r="AR200" i="176"/>
  <c r="AQ1242" i="176"/>
  <c r="Z1702" i="176"/>
  <c r="AR655" i="176"/>
  <c r="AP1696" i="176"/>
  <c r="AR1502" i="176"/>
  <c r="AP270" i="176"/>
  <c r="AR1439" i="176"/>
  <c r="AR1438" i="176"/>
  <c r="AQ10" i="176"/>
  <c r="AP1836" i="176"/>
  <c r="AQ1566" i="176"/>
  <c r="AQ333" i="176"/>
  <c r="Z531" i="176"/>
  <c r="AR721" i="176"/>
  <c r="Z1701" i="176"/>
  <c r="AR1506" i="176"/>
  <c r="Z135" i="176"/>
  <c r="AQ1374" i="176"/>
  <c r="Z140" i="176"/>
  <c r="AQ1376" i="176"/>
  <c r="Z267" i="176"/>
  <c r="AQ464" i="176"/>
  <c r="AR1834" i="176"/>
  <c r="AR984" i="176"/>
  <c r="AP1377" i="176"/>
  <c r="K23" i="176" a="1"/>
  <c r="Z989" i="176"/>
  <c r="AQ210" i="176"/>
  <c r="Z658" i="176"/>
  <c r="AP75" i="176"/>
  <c r="Z11" i="176"/>
  <c r="AQ398" i="176"/>
  <c r="Z200" i="176"/>
  <c r="AR9" i="176"/>
  <c r="Z204" i="176"/>
  <c r="AR408" i="176"/>
  <c r="AP1703" i="176"/>
  <c r="AP917" i="176"/>
  <c r="AP1379" i="176"/>
  <c r="AP342" i="176"/>
  <c r="AP403" i="176"/>
  <c r="AP1314" i="176"/>
  <c r="AP1766" i="176"/>
  <c r="Z395" i="176"/>
  <c r="AQ1570" i="176"/>
  <c r="AR591" i="176"/>
  <c r="AQ723" i="176"/>
  <c r="Z205" i="176"/>
  <c r="AQ656" i="176"/>
  <c r="AR1188" i="176"/>
  <c r="AP350" i="176"/>
  <c r="D15" i="176" a="1"/>
  <c r="AP1317" i="176"/>
  <c r="Z345" i="176"/>
  <c r="AQ1763" i="176"/>
  <c r="AQ593" i="176"/>
  <c r="AR1375" i="176"/>
  <c r="AR140" i="176"/>
  <c r="AP1240" i="176"/>
  <c r="AQ73" i="176"/>
  <c r="AR11" i="176"/>
  <c r="Z202" i="176"/>
  <c r="AQ1183" i="176"/>
  <c r="AQ604" i="176"/>
  <c r="AP1437" i="176"/>
  <c r="AR656" i="176"/>
  <c r="K24" i="176" a="1"/>
  <c r="L15" i="176" a="1"/>
  <c r="AQ1505" i="176"/>
  <c r="AR1243" i="176"/>
  <c r="AQ1370" i="176"/>
  <c r="AR341" i="176"/>
  <c r="Z1831" i="176"/>
  <c r="AP266" i="176"/>
  <c r="AQ334" i="176"/>
  <c r="G17" i="176" a="1"/>
  <c r="AR218" i="176"/>
  <c r="E6" i="176" a="1"/>
  <c r="AQ1317" i="176"/>
  <c r="AQ1891" i="176"/>
  <c r="AR1698" i="176"/>
  <c r="AP592" i="176"/>
  <c r="AR211" i="176"/>
  <c r="AP1436" i="176"/>
  <c r="AR460" i="176"/>
  <c r="H30" i="176" a="1"/>
  <c r="AR335" i="176"/>
  <c r="AR202" i="176"/>
  <c r="AP590" i="176"/>
  <c r="AP5" i="176"/>
  <c r="AP346" i="176"/>
  <c r="AP1635" i="176"/>
  <c r="AP138" i="176"/>
  <c r="Z1566" i="176"/>
  <c r="AR332" i="176"/>
  <c r="AP1243" i="176"/>
  <c r="AR1825" i="176"/>
  <c r="AR266" i="176"/>
  <c r="AQ1839" i="176"/>
  <c r="AP398" i="176"/>
  <c r="AQ658" i="176"/>
  <c r="AR1370" i="176"/>
  <c r="Z1188" i="176"/>
  <c r="AQ400" i="176"/>
  <c r="Z525" i="176"/>
  <c r="AR333" i="176"/>
  <c r="Z208" i="176"/>
  <c r="AR1893" i="176"/>
  <c r="AP603" i="176"/>
  <c r="AR1245" i="176"/>
  <c r="AP205" i="176"/>
  <c r="AP1308" i="176"/>
  <c r="AQ1766" i="176"/>
  <c r="AR785" i="176"/>
  <c r="AR348" i="176"/>
  <c r="C40" i="176" a="1"/>
  <c r="Z1570" i="176"/>
  <c r="AQ346" i="176"/>
  <c r="Z722" i="176"/>
  <c r="AR76" i="176"/>
  <c r="Z657" i="176"/>
  <c r="AP792" i="176"/>
  <c r="AQ662" i="176"/>
  <c r="AQ1245" i="176"/>
  <c r="AR271" i="176"/>
  <c r="AP599" i="176"/>
  <c r="AP341" i="176"/>
  <c r="AP791" i="176"/>
  <c r="AQ1830" i="176"/>
  <c r="AQ265" i="176"/>
  <c r="AQ338" i="176"/>
  <c r="AP532" i="176"/>
  <c r="AQ1309" i="176"/>
  <c r="AR1761" i="176"/>
  <c r="AR74" i="176"/>
  <c r="AQ601" i="176"/>
  <c r="AP9" i="176"/>
  <c r="AR724" i="176"/>
  <c r="AQ396" i="176"/>
  <c r="AP1826" i="176"/>
  <c r="AR854" i="176"/>
  <c r="AP1829" i="176"/>
  <c r="AQ1837" i="176"/>
  <c r="AR590" i="176"/>
  <c r="AQ982" i="176"/>
  <c r="D2" i="176" a="1"/>
  <c r="AP660" i="176"/>
  <c r="AQ71" i="176"/>
  <c r="AP594" i="176"/>
  <c r="AR137" i="176"/>
  <c r="AR268" i="176"/>
  <c r="Z332" i="176"/>
  <c r="AQ200" i="176"/>
  <c r="Z339" i="176"/>
  <c r="AP724" i="176"/>
  <c r="E49" i="176" a="1"/>
  <c r="K10" i="176" a="1"/>
  <c r="Z1305" i="176"/>
  <c r="AP1373" i="176"/>
  <c r="AR273" i="176"/>
  <c r="AQ271" i="176"/>
  <c r="AP1828" i="176"/>
  <c r="AQ1764" i="176"/>
  <c r="AR1189" i="176"/>
  <c r="I27" i="176" a="1"/>
  <c r="H28" i="176" a="1"/>
  <c r="H50" i="176" a="1"/>
  <c r="L6" i="176" a="1"/>
  <c r="L7" i="176" a="1"/>
  <c r="AR1837" i="176"/>
  <c r="I14" i="176" a="1"/>
  <c r="AQ1308" i="176"/>
  <c r="C29" i="176" a="1"/>
  <c r="J45" i="176" a="1"/>
  <c r="AJ1509" i="176"/>
  <c r="AJ1635" i="176"/>
  <c r="AJ338" i="176"/>
  <c r="AJ403" i="176"/>
  <c r="AJ1697" i="176"/>
  <c r="AP1898" i="176"/>
  <c r="Q21" i="176" a="1"/>
  <c r="AQ792" i="176"/>
  <c r="Z661" i="176"/>
  <c r="AP1896" i="176"/>
  <c r="G42" i="176" a="1"/>
  <c r="L32" i="176" a="1"/>
  <c r="Z1830" i="176"/>
  <c r="Q5" i="176" a="1"/>
  <c r="AP1630" i="176"/>
  <c r="Z1763" i="176"/>
  <c r="M7" i="176" a="1"/>
  <c r="Z74" i="176"/>
  <c r="E23" i="176" a="1"/>
  <c r="Z852" i="176"/>
  <c r="K35" i="176" a="1"/>
  <c r="AJ400" i="176"/>
  <c r="H16" i="176" a="1"/>
  <c r="J12" i="176" a="1"/>
  <c r="Q6" i="176" a="1"/>
  <c r="P4" i="176" a="1"/>
  <c r="N20" i="176" a="1"/>
  <c r="L21" i="176" a="1"/>
  <c r="Z1243" i="176"/>
  <c r="AJ1309" i="176"/>
  <c r="AR1305" i="176"/>
  <c r="AP344" i="176"/>
  <c r="Z218" i="176"/>
  <c r="AQ1503" i="176"/>
  <c r="AR1308" i="176"/>
  <c r="AQ722" i="176"/>
  <c r="AP1839" i="176"/>
  <c r="AP990" i="176"/>
  <c r="AQ1435" i="176"/>
  <c r="AQ529" i="176"/>
  <c r="AQ343" i="176"/>
  <c r="AQ1178" i="176"/>
  <c r="Z1826" i="176"/>
  <c r="J15" i="176" a="1"/>
  <c r="K19" i="176" a="1"/>
  <c r="AJ852" i="176"/>
  <c r="I24" i="176" a="1"/>
  <c r="L11" i="176" a="1"/>
  <c r="H27" i="176" a="1"/>
  <c r="AQ11" i="176"/>
  <c r="Z211" i="176"/>
  <c r="Z851" i="176"/>
  <c r="M46" i="176" a="1"/>
  <c r="Z1835" i="176"/>
  <c r="I35" i="176" a="1"/>
  <c r="Z1175" i="176"/>
  <c r="D41" i="176" a="1"/>
  <c r="P38" i="176" a="1"/>
  <c r="AJ1370" i="176"/>
  <c r="AJ525" i="176"/>
  <c r="AJ980" i="176"/>
  <c r="AJ529" i="176"/>
  <c r="AJ1113" i="176"/>
  <c r="AJ266" i="176"/>
  <c r="AJ463" i="176"/>
  <c r="AR1246" i="176"/>
  <c r="AR1313" i="176"/>
  <c r="AR404" i="176"/>
  <c r="AP1306" i="176"/>
  <c r="AP139" i="176"/>
  <c r="Z1117" i="176"/>
  <c r="Z915" i="176"/>
  <c r="M35" i="176" a="1"/>
  <c r="AP530" i="176"/>
  <c r="F30" i="176" a="1"/>
  <c r="N26" i="176" a="1"/>
  <c r="AQ349" i="176"/>
  <c r="N43" i="176" a="1"/>
  <c r="AP1568" i="176"/>
  <c r="D32" i="176" a="1"/>
  <c r="C23" i="176" a="1"/>
  <c r="AJ1500" i="176"/>
  <c r="AJ1511" i="176"/>
  <c r="AJ792" i="176"/>
  <c r="AJ1440" i="176"/>
  <c r="AJ201" i="176"/>
  <c r="AJ1176" i="176"/>
  <c r="AJ1311" i="176"/>
  <c r="AJ401" i="176"/>
  <c r="Z1184" i="176"/>
  <c r="AJ592" i="176"/>
  <c r="M24" i="176" a="1"/>
  <c r="C28" i="176" a="1"/>
  <c r="AJ1839" i="176"/>
  <c r="AJ1699" i="176"/>
  <c r="AJ135" i="176"/>
  <c r="AP349" i="176"/>
  <c r="AR1240" i="176"/>
  <c r="AR407" i="176"/>
  <c r="E34" i="176" a="1"/>
  <c r="AQ404" i="176"/>
  <c r="G26" i="176" a="1"/>
  <c r="N10" i="176" a="1"/>
  <c r="AQ594" i="176"/>
  <c r="G40" i="176" a="1"/>
  <c r="Z347" i="176"/>
  <c r="D43" i="176" a="1"/>
  <c r="I48" i="176" a="1"/>
  <c r="Z1631" i="176"/>
  <c r="I45" i="176" a="1"/>
  <c r="Z5" i="176"/>
  <c r="C10" i="176" a="1"/>
  <c r="AJ215" i="176"/>
  <c r="E32" i="176" a="1"/>
  <c r="AJ918" i="176"/>
  <c r="AJ1898" i="176"/>
  <c r="H5" i="176" a="1"/>
  <c r="AQ1696" i="176"/>
  <c r="Z850" i="176"/>
  <c r="AP1376" i="176"/>
  <c r="AQ1502" i="176"/>
  <c r="AR982" i="176"/>
  <c r="AJ10" i="176"/>
  <c r="E12" i="176" a="1"/>
  <c r="AQ1707" i="176"/>
  <c r="G29" i="176" a="1"/>
  <c r="Z274" i="176"/>
  <c r="I23" i="176" a="1"/>
  <c r="G22" i="176" a="1"/>
  <c r="AQ1306" i="176"/>
  <c r="F45" i="176" a="1"/>
  <c r="AP10" i="176"/>
  <c r="AP1176" i="176"/>
  <c r="AP1501" i="176"/>
  <c r="AP339" i="176"/>
  <c r="G18" i="176" a="1"/>
  <c r="AQ1507" i="176"/>
  <c r="AP1763" i="176"/>
  <c r="AQ1377" i="176"/>
  <c r="AP71" i="176"/>
  <c r="AQ1762" i="176"/>
  <c r="AR602" i="176"/>
  <c r="I43" i="176" a="1"/>
  <c r="AR1707" i="176"/>
  <c r="J34" i="176" a="1"/>
  <c r="AP531" i="176"/>
  <c r="L23" i="176" a="1"/>
  <c r="M28" i="176" a="1"/>
  <c r="AR204" i="176"/>
  <c r="AP1315" i="176"/>
  <c r="AP1633" i="176"/>
  <c r="G7" i="176" a="1"/>
  <c r="I5" i="176" a="1"/>
  <c r="E7" i="176" a="1"/>
  <c r="G27" i="176" a="1"/>
  <c r="Z1709" i="176"/>
  <c r="AP1309" i="176"/>
  <c r="Q38" i="176" a="1"/>
  <c r="AJ1762" i="176"/>
  <c r="AJ1897" i="176"/>
  <c r="P2" i="176" a="1"/>
  <c r="AJ465" i="176"/>
  <c r="AJ1191" i="176"/>
  <c r="AJ600" i="176"/>
  <c r="AP460" i="176"/>
  <c r="AP1118" i="176"/>
  <c r="AR856" i="176"/>
  <c r="AR396" i="176"/>
  <c r="AQ787" i="176"/>
  <c r="Z1697" i="176"/>
  <c r="Z790" i="176"/>
  <c r="AQ531" i="176"/>
  <c r="P37" i="176" a="1"/>
  <c r="AP462" i="176"/>
  <c r="AR336" i="176"/>
  <c r="H47" i="176" a="1"/>
  <c r="AR603" i="176"/>
  <c r="J35" i="176" a="1"/>
  <c r="C51" i="176" a="1"/>
  <c r="J5" i="176" a="1"/>
  <c r="H33" i="176" a="1"/>
  <c r="AJ1695" i="176"/>
  <c r="AJ1510" i="176"/>
  <c r="P30" i="176" a="1"/>
  <c r="AJ137" i="176"/>
  <c r="H40" i="176" a="1"/>
  <c r="C25" i="176" a="1"/>
  <c r="AJ602" i="176"/>
  <c r="AJ1310" i="176"/>
  <c r="AJ1634" i="176"/>
  <c r="J44" i="176" a="1"/>
  <c r="AJ1632" i="176"/>
  <c r="AJ76" i="176"/>
  <c r="AJ462" i="176"/>
  <c r="AJ657" i="176"/>
  <c r="AJ591" i="176"/>
  <c r="AP210" i="176"/>
  <c r="AQ336" i="176"/>
  <c r="AQ981" i="176"/>
  <c r="Z1510" i="176"/>
  <c r="N7" i="176" a="1"/>
  <c r="M5" i="176" a="1"/>
  <c r="F31" i="176" a="1"/>
  <c r="G21" i="176" a="1"/>
  <c r="K20" i="176" a="1"/>
  <c r="D8" i="176" a="1"/>
  <c r="Z1182" i="176"/>
  <c r="E25" i="176" a="1"/>
  <c r="Z662" i="176"/>
  <c r="G44" i="176" a="1"/>
  <c r="E29" i="176" a="1"/>
  <c r="P39" i="176" a="1"/>
  <c r="D51" i="176" a="1"/>
  <c r="K43" i="176" a="1"/>
  <c r="AJ597" i="176"/>
  <c r="AJ1828" i="176"/>
  <c r="AJ590" i="176"/>
  <c r="D35" i="176" a="1"/>
  <c r="AR346" i="176"/>
  <c r="AP407" i="176"/>
  <c r="AR980" i="176"/>
  <c r="AQ218" i="176"/>
  <c r="F17" i="176" a="1"/>
  <c r="Z340" i="176"/>
  <c r="AQ79" i="176"/>
  <c r="F18" i="176" a="1"/>
  <c r="AQ74" i="176"/>
  <c r="AQ267" i="176"/>
  <c r="Q24" i="176" a="1"/>
  <c r="Z591" i="176"/>
  <c r="N23" i="176" a="1"/>
  <c r="AP1634" i="176"/>
  <c r="C4" i="176" a="1"/>
  <c r="Q8" i="176" a="1"/>
  <c r="AP1046" i="176"/>
  <c r="Z1837" i="176"/>
  <c r="AQ600" i="176"/>
  <c r="E4" i="176" a="1"/>
  <c r="AR989" i="176"/>
  <c r="J24" i="176" a="1"/>
  <c r="AQ1504" i="176"/>
  <c r="AP463" i="176"/>
  <c r="AR1701" i="176"/>
  <c r="Z78" i="176"/>
  <c r="AP1116" i="176"/>
  <c r="Z1507" i="176"/>
  <c r="F8" i="176" a="1"/>
  <c r="Z1317" i="176"/>
  <c r="AJ335" i="176"/>
  <c r="H44" i="176" a="1"/>
  <c r="AJ334" i="176"/>
  <c r="J36" i="176" a="1"/>
  <c r="AQ408" i="176"/>
  <c r="AR1379" i="176"/>
  <c r="Z265" i="176"/>
  <c r="J29" i="176" a="1"/>
  <c r="D10" i="176" a="1"/>
  <c r="I8" i="176" a="1"/>
  <c r="K32" i="176" a="1"/>
  <c r="Z1189" i="176"/>
  <c r="Z1113" i="176"/>
  <c r="F42" i="176" a="1"/>
  <c r="AJ987" i="176"/>
  <c r="AJ1245" i="176"/>
  <c r="H14" i="176" a="1"/>
  <c r="AJ1891" i="176"/>
  <c r="P23" i="176" a="1"/>
  <c r="AJ988" i="176"/>
  <c r="N46" i="176" a="1"/>
  <c r="AR983" i="176"/>
  <c r="AP1509" i="176"/>
  <c r="AP723" i="176"/>
  <c r="AP1182" i="176"/>
  <c r="Z1896" i="176"/>
  <c r="Z1114" i="176"/>
  <c r="L16" i="176" a="1"/>
  <c r="E33" i="176" a="1"/>
  <c r="L10" i="176" a="1"/>
  <c r="Z349" i="176"/>
  <c r="C27" i="176" a="1"/>
  <c r="G43" i="176" a="1"/>
  <c r="F50" i="176" a="1"/>
  <c r="Z724" i="176"/>
  <c r="L13" i="176" a="1"/>
  <c r="J16" i="176" a="1"/>
  <c r="Q47" i="176" a="1"/>
  <c r="Z1373" i="176"/>
  <c r="AJ1761" i="176"/>
  <c r="P17" i="176" a="1"/>
  <c r="E38" i="176" a="1"/>
  <c r="AJ1705" i="176"/>
  <c r="AJ1045" i="176"/>
  <c r="AJ604" i="176"/>
  <c r="AJ1702" i="176"/>
  <c r="Q28" i="176" a="1"/>
  <c r="P22" i="176" a="1"/>
  <c r="AJ408" i="176"/>
  <c r="F36" i="176" a="1"/>
  <c r="AJ984" i="176"/>
  <c r="I34" i="176" a="1"/>
  <c r="AP1372" i="176"/>
  <c r="AR1311" i="176"/>
  <c r="AQ467" i="176"/>
  <c r="AP1760" i="176"/>
  <c r="Z1764" i="176"/>
  <c r="AP1510" i="176"/>
  <c r="AQ987" i="176"/>
  <c r="D31" i="176" a="1"/>
  <c r="AR465" i="176"/>
  <c r="D6" i="176" a="1"/>
  <c r="AP1569" i="176"/>
  <c r="L30" i="176" a="1"/>
  <c r="N29" i="176" a="1"/>
  <c r="M49" i="176" a="1"/>
  <c r="F48" i="176" a="1"/>
  <c r="C34" i="176" a="1"/>
  <c r="K46" i="176" a="1"/>
  <c r="AJ662" i="176"/>
  <c r="Z207" i="176"/>
  <c r="AJ1185" i="176"/>
  <c r="AJ659" i="176"/>
  <c r="AR1184" i="176"/>
  <c r="AQ1189" i="176"/>
  <c r="Z526" i="176"/>
  <c r="AP855" i="176"/>
  <c r="AQ212" i="176"/>
  <c r="AR662" i="176"/>
  <c r="Z1311" i="176"/>
  <c r="N41" i="176" a="1"/>
  <c r="D24" i="176" a="1"/>
  <c r="M2" i="176" a="1"/>
  <c r="Z399" i="176"/>
  <c r="H10" i="176" a="1"/>
  <c r="AQ1702" i="176"/>
  <c r="AQ399" i="176"/>
  <c r="AQ78" i="176"/>
  <c r="AR1632" i="176"/>
  <c r="AQ205" i="176"/>
  <c r="F32" i="176" a="1"/>
  <c r="AR990" i="176"/>
  <c r="AR1307" i="176"/>
  <c r="AR1706" i="176"/>
  <c r="AR1633" i="176"/>
  <c r="I40" i="176" a="1"/>
  <c r="F9" i="176" a="1"/>
  <c r="M13" i="176" a="1"/>
  <c r="Z1635" i="176"/>
  <c r="AJ1374" i="176"/>
  <c r="E3" i="176" a="1"/>
  <c r="AJ1305" i="176"/>
  <c r="AR916" i="176"/>
  <c r="AP597" i="176"/>
  <c r="AQ1704" i="176"/>
  <c r="AP1761" i="176"/>
  <c r="F13" i="176" a="1"/>
  <c r="K36" i="176" a="1"/>
  <c r="C2" i="176" a="1"/>
  <c r="C19" i="176" a="1"/>
  <c r="F35" i="176" a="1"/>
  <c r="Z1187" i="176"/>
  <c r="F49" i="176" a="1"/>
  <c r="AJ1189" i="176"/>
  <c r="AP528" i="176"/>
  <c r="I7" i="176" a="1"/>
  <c r="F23" i="176" a="1"/>
  <c r="AJ216" i="176"/>
  <c r="M21" i="176" a="1"/>
  <c r="AJ79" i="176"/>
  <c r="AP1312" i="176"/>
  <c r="AP136" i="176"/>
  <c r="AQ342" i="176"/>
  <c r="AR1377" i="176"/>
  <c r="Z853" i="176"/>
  <c r="D46" i="176" a="1"/>
  <c r="Z1829" i="176"/>
  <c r="P45" i="176" a="1"/>
  <c r="AP1566" i="176"/>
  <c r="J51" i="176" a="1"/>
  <c r="D47" i="176" a="1"/>
  <c r="Z1240" i="176"/>
  <c r="C14" i="176" a="1"/>
  <c r="Z1704" i="176"/>
  <c r="H38" i="176" a="1"/>
  <c r="AJ141" i="176"/>
  <c r="Q39" i="176" a="1"/>
  <c r="M22" i="176" a="1"/>
  <c r="Z1705" i="176"/>
  <c r="AJ853" i="176"/>
  <c r="M31" i="176" a="1"/>
  <c r="K28" i="176" a="1"/>
  <c r="AJ1763" i="176"/>
  <c r="AJ1181" i="176"/>
  <c r="AJ1766" i="176"/>
  <c r="K49" i="176" a="1"/>
  <c r="P15" i="176" a="1"/>
  <c r="J23" i="176" a="1"/>
  <c r="L27" i="176" a="1"/>
  <c r="E5" i="176" a="1"/>
  <c r="AQ204" i="176"/>
  <c r="AQ988" i="176"/>
  <c r="AQ269" i="176"/>
  <c r="AQ461" i="176"/>
  <c r="AP330" i="176"/>
  <c r="P44" i="176" a="1"/>
  <c r="Z203" i="176"/>
  <c r="AQ724" i="176"/>
  <c r="N24" i="176" a="1"/>
  <c r="AP396" i="176"/>
  <c r="G35" i="176" a="1"/>
  <c r="G46" i="176" a="1"/>
  <c r="AR1376" i="176"/>
  <c r="C41" i="176" a="1"/>
  <c r="AP212" i="176"/>
  <c r="E48" i="176" a="1"/>
  <c r="F10" i="176" a="1"/>
  <c r="AJ1112" i="176"/>
  <c r="AJ273" i="176"/>
  <c r="F19" i="176" a="1"/>
  <c r="AJ1630" i="176"/>
  <c r="J18" i="176" a="1"/>
  <c r="AR399" i="176"/>
  <c r="Z855" i="176"/>
  <c r="Z787" i="176"/>
  <c r="AQ984" i="176"/>
  <c r="AR463" i="176"/>
  <c r="Z137" i="176"/>
  <c r="G34" i="176" a="1"/>
  <c r="AQ1708" i="176"/>
  <c r="G33" i="176" a="1"/>
  <c r="AJ12" i="176"/>
  <c r="M36" i="176" a="1"/>
  <c r="J41" i="176" a="1"/>
  <c r="N32" i="176" a="1"/>
  <c r="Q3" i="176" a="1"/>
  <c r="Z655" i="176"/>
  <c r="D37" i="176" a="1"/>
  <c r="AJ271" i="176"/>
  <c r="G12" i="176" a="1"/>
  <c r="Z1508" i="176"/>
  <c r="Z1565" i="176"/>
  <c r="AQ721" i="176"/>
  <c r="AR400" i="176"/>
  <c r="AQ1314" i="176"/>
  <c r="AQ7" i="176"/>
  <c r="AR1762" i="176"/>
  <c r="AP395" i="176"/>
  <c r="N18" i="176" a="1"/>
  <c r="AR1766" i="176"/>
  <c r="J6" i="176" a="1"/>
  <c r="AR659" i="176"/>
  <c r="N51" i="176" a="1"/>
  <c r="AR1177" i="176"/>
  <c r="AJ75" i="176"/>
  <c r="P9" i="176" a="1"/>
  <c r="AQ1893" i="176"/>
  <c r="AQ1246" i="176"/>
  <c r="AP1511" i="176"/>
  <c r="AQ1117" i="176"/>
  <c r="AP854" i="176"/>
  <c r="K22" i="176" a="1"/>
  <c r="F46" i="176" a="1"/>
  <c r="C24" i="176" a="1"/>
  <c r="E14" i="176" a="1"/>
  <c r="Z1379" i="176"/>
  <c r="L18" i="176" a="1"/>
  <c r="AJ1505" i="176"/>
  <c r="M30" i="176" a="1"/>
  <c r="N16" i="176" a="1"/>
  <c r="AJ1240" i="176"/>
  <c r="Z660" i="176"/>
  <c r="E20" i="176" a="1"/>
  <c r="L22" i="176" a="1"/>
  <c r="Z336" i="176"/>
  <c r="AP1318" i="176"/>
  <c r="H7" i="176" a="1"/>
  <c r="AP267" i="176"/>
  <c r="D16" i="176" a="1"/>
  <c r="G38" i="176" a="1"/>
  <c r="AQ1703" i="176"/>
  <c r="I18" i="176" a="1"/>
  <c r="AQ602" i="176"/>
  <c r="Z1828" i="176"/>
  <c r="D21" i="176" a="1"/>
  <c r="Z401" i="176"/>
  <c r="M44" i="176" a="1"/>
  <c r="Z1707" i="176"/>
  <c r="F26" i="176" a="1"/>
  <c r="AJ1439" i="176"/>
  <c r="K34" i="176" a="1"/>
  <c r="L4" i="176" a="1"/>
  <c r="N49" i="176" a="1"/>
  <c r="AJ603" i="176"/>
  <c r="Q4" i="176" a="1"/>
  <c r="J19" i="176" a="1"/>
  <c r="Z1760" i="176"/>
  <c r="AJ856" i="176"/>
  <c r="AJ1830" i="176"/>
  <c r="AJ1307" i="176"/>
  <c r="P11" i="176" a="1"/>
  <c r="AJ1243" i="176"/>
  <c r="AJ211" i="176"/>
  <c r="AJ791" i="176"/>
  <c r="N19" i="176" a="1"/>
  <c r="Z1186" i="176"/>
  <c r="AQ1379" i="176"/>
  <c r="AR985" i="176"/>
  <c r="AR401" i="176"/>
  <c r="Z1309" i="176"/>
  <c r="Z1310" i="176"/>
  <c r="Z1307" i="176"/>
  <c r="I42" i="176" a="1"/>
  <c r="Z1505" i="176"/>
  <c r="L36" i="176" a="1"/>
  <c r="F20" i="176" a="1"/>
  <c r="AR1378" i="176"/>
  <c r="P34" i="176" a="1"/>
  <c r="Z1176" i="176"/>
  <c r="I3" i="176" a="1"/>
  <c r="C17" i="176" a="1"/>
  <c r="AJ1706" i="176"/>
  <c r="AJ78" i="176"/>
  <c r="AJ1437" i="176"/>
  <c r="Q25" i="176" a="1"/>
  <c r="AJ209" i="176"/>
  <c r="Z1506" i="176"/>
  <c r="AR1316" i="176"/>
  <c r="AQ206" i="176"/>
  <c r="N44" i="176" a="1"/>
  <c r="AR1117" i="176"/>
  <c r="I2" i="176" a="1"/>
  <c r="H31" i="176" a="1"/>
  <c r="Z350" i="176"/>
  <c r="E43" i="176" a="1"/>
  <c r="Z981" i="176"/>
  <c r="G4" i="176" a="1"/>
  <c r="L51" i="176" a="1"/>
  <c r="Z1177" i="176"/>
  <c r="Q27" i="176" a="1"/>
  <c r="Z139" i="176"/>
  <c r="C11" i="176" a="1"/>
  <c r="AJ1246" i="176"/>
  <c r="I4" i="176" a="1"/>
  <c r="C42" i="176" a="1"/>
  <c r="I22" i="176" a="1"/>
  <c r="AJ1177" i="176"/>
  <c r="AJ1696" i="176"/>
  <c r="Z990" i="176"/>
  <c r="Z1376" i="176"/>
  <c r="AQ1192" i="176"/>
  <c r="AP595" i="176"/>
  <c r="AR1899" i="176"/>
  <c r="Z1245" i="176"/>
  <c r="AP1115" i="176"/>
  <c r="AP1698" i="176"/>
  <c r="AQ785" i="176"/>
  <c r="AQ341" i="176"/>
  <c r="AP1705" i="176"/>
  <c r="AP336" i="176"/>
  <c r="AQ1184" i="176"/>
  <c r="K16" i="176" a="1"/>
  <c r="Z1315" i="176"/>
  <c r="F21" i="176" a="1"/>
  <c r="N45" i="176" a="1"/>
  <c r="AJ1502" i="176"/>
  <c r="AJ468" i="176"/>
  <c r="AP1245" i="176"/>
  <c r="AR658" i="176"/>
  <c r="AR1436" i="176"/>
  <c r="E30" i="176" a="1"/>
  <c r="AP1570" i="176"/>
  <c r="K8" i="176" a="1"/>
  <c r="Z720" i="176"/>
  <c r="J37" i="176" a="1"/>
  <c r="H12" i="176" a="1"/>
  <c r="Z406" i="176"/>
  <c r="Z1568" i="176"/>
  <c r="Z1698" i="176"/>
  <c r="J17" i="176" a="1"/>
  <c r="Q20" i="176" a="1"/>
  <c r="M34" i="176" a="1"/>
  <c r="J27" i="176" a="1"/>
  <c r="K12" i="176" a="1"/>
  <c r="Z1179" i="176"/>
  <c r="H34" i="176" a="1"/>
  <c r="AP853" i="176"/>
  <c r="AQ599" i="176"/>
  <c r="J11" i="176" a="1"/>
  <c r="M32" i="176" a="1"/>
  <c r="K45" i="176" a="1"/>
  <c r="K25" i="176" a="1"/>
  <c r="H8" i="176" a="1"/>
  <c r="L24" i="176" a="1"/>
  <c r="Z464" i="176"/>
  <c r="J9" i="176" a="1"/>
  <c r="Z529" i="176"/>
  <c r="H25" i="176" a="1"/>
  <c r="Z1045" i="176"/>
  <c r="G47" i="176" a="1"/>
  <c r="AJ854" i="176"/>
  <c r="G3" i="176" a="1"/>
  <c r="C22" i="176" a="1"/>
  <c r="I28" i="176" a="1"/>
  <c r="AJ1435" i="176"/>
  <c r="AJ851" i="176"/>
  <c r="N28" i="176" a="1"/>
  <c r="Q41" i="176" a="1"/>
  <c r="Z334" i="176"/>
  <c r="C5" i="176" a="1"/>
  <c r="AJ1892" i="176"/>
  <c r="Q44" i="176" a="1"/>
  <c r="Q51" i="176" a="1"/>
  <c r="AJ986" i="176"/>
  <c r="P31" i="176" a="1"/>
  <c r="M33" i="176" a="1"/>
  <c r="AR1508" i="176"/>
  <c r="AQ214" i="176"/>
  <c r="AQ215" i="176"/>
  <c r="AQ330" i="176"/>
  <c r="Z141" i="176"/>
  <c r="AQ1700" i="176"/>
  <c r="AQ1112" i="176"/>
  <c r="E51" i="176" a="1"/>
  <c r="AP1045" i="176"/>
  <c r="AR1244" i="176"/>
  <c r="I49" i="176" a="1"/>
  <c r="Z1632" i="176"/>
  <c r="K50" i="176" a="1"/>
  <c r="H26" i="176" a="1"/>
  <c r="G25" i="176" a="1"/>
  <c r="L40" i="176" a="1"/>
  <c r="L44" i="176" a="1"/>
  <c r="AJ793" i="176"/>
  <c r="AJ1116" i="176"/>
  <c r="AJ140" i="176"/>
  <c r="AJ1372" i="176"/>
  <c r="AR214" i="176"/>
  <c r="AQ917" i="176"/>
  <c r="AP1708" i="176"/>
  <c r="Z792" i="176"/>
  <c r="AP989" i="176"/>
  <c r="M10" i="176" a="1"/>
  <c r="M42" i="176" a="1"/>
  <c r="N38" i="176" a="1"/>
  <c r="I20" i="176" a="1"/>
  <c r="I41" i="176" a="1"/>
  <c r="Z1246" i="176"/>
  <c r="N47" i="176" a="1"/>
  <c r="Z216" i="176"/>
  <c r="D38" i="176" a="1"/>
  <c r="Z209" i="176"/>
  <c r="G39" i="176" a="1"/>
  <c r="AJ350" i="176"/>
  <c r="I31" i="176" a="1"/>
  <c r="N17" i="176" a="1"/>
  <c r="K30" i="176" a="1"/>
  <c r="AJ916" i="176"/>
  <c r="P40" i="176" a="1"/>
  <c r="L38" i="176" a="1"/>
  <c r="AR10" i="176"/>
  <c r="AQ1633" i="176"/>
  <c r="AQ1509" i="176"/>
  <c r="AR981" i="176"/>
  <c r="I37" i="176" a="1"/>
  <c r="Z602" i="176"/>
  <c r="Z330" i="176"/>
  <c r="K33" i="176" a="1"/>
  <c r="Z338" i="176"/>
  <c r="AQ1179" i="176"/>
  <c r="Q7" i="176" a="1"/>
  <c r="AQ1118" i="176"/>
  <c r="Q12" i="176" a="1"/>
  <c r="AQ590" i="176"/>
  <c r="G10" i="176" a="1"/>
  <c r="M51" i="176" a="1"/>
  <c r="Z1374" i="176"/>
  <c r="AQ1511" i="176"/>
  <c r="AQ525" i="176"/>
  <c r="AR531" i="176"/>
  <c r="AP657" i="176"/>
  <c r="AR1830" i="176"/>
  <c r="AQ1310" i="176"/>
  <c r="AQ1698" i="176"/>
  <c r="AP655" i="176"/>
  <c r="AR1187" i="176"/>
  <c r="AQ1185" i="176"/>
  <c r="AP1186" i="176"/>
  <c r="C9" i="176" a="1"/>
  <c r="N11" i="176" a="1"/>
  <c r="I32" i="176" a="1"/>
  <c r="D5" i="176" a="1"/>
  <c r="AJ1507" i="176"/>
  <c r="E27" i="176" a="1"/>
  <c r="AQ268" i="176"/>
  <c r="AP1192" i="176"/>
  <c r="AQ272" i="176"/>
  <c r="L43" i="176" a="1"/>
  <c r="Z604" i="176"/>
  <c r="AP721" i="176"/>
  <c r="Z402" i="176"/>
  <c r="AQ1826" i="176"/>
  <c r="D18" i="176" a="1"/>
  <c r="M40" i="176" a="1"/>
  <c r="Q11" i="176" a="1"/>
  <c r="K11" i="176" a="1"/>
  <c r="D42" i="176" a="1"/>
  <c r="AJ405" i="176"/>
  <c r="F51" i="176" a="1"/>
  <c r="F14" i="176" a="1"/>
  <c r="AJ1114" i="176"/>
  <c r="AQ1892" i="176"/>
  <c r="AQ793" i="176"/>
  <c r="AQ1500" i="176"/>
  <c r="AR207" i="176"/>
  <c r="Z1435" i="176"/>
  <c r="I6" i="176" a="1"/>
  <c r="AP1179" i="176"/>
  <c r="D25" i="176" a="1"/>
  <c r="AJ274" i="176"/>
  <c r="H49" i="176" a="1"/>
  <c r="Z723" i="176"/>
  <c r="I46" i="176" a="1"/>
  <c r="Z1242" i="176"/>
  <c r="N12" i="176" a="1"/>
  <c r="P42" i="176" a="1"/>
  <c r="F4" i="176" a="1"/>
  <c r="AJ205" i="176"/>
  <c r="AJ70" i="176"/>
  <c r="AJ272" i="176"/>
  <c r="M23" i="176" a="1"/>
  <c r="K31" i="176" a="1"/>
  <c r="AJ1506" i="176"/>
  <c r="D49" i="176" a="1"/>
  <c r="K41" i="176" a="1"/>
  <c r="M50" i="176" a="1"/>
  <c r="L49" i="176" a="1"/>
  <c r="AJ1504" i="176"/>
  <c r="AJ1118" i="176"/>
  <c r="J38" i="176" a="1"/>
  <c r="AQ532" i="176"/>
  <c r="M26" i="176" a="1"/>
  <c r="Z79" i="176"/>
  <c r="AQ12" i="176"/>
  <c r="AR1181" i="176"/>
  <c r="AQ348" i="176"/>
  <c r="AP201" i="176"/>
  <c r="Z1316" i="176"/>
  <c r="Z1894" i="176"/>
  <c r="P48" i="176" a="1"/>
  <c r="I13" i="176" a="1"/>
  <c r="M39" i="176" a="1"/>
  <c r="N33" i="176" a="1"/>
  <c r="G28" i="176" a="1"/>
  <c r="G9" i="176" a="1"/>
  <c r="L41" i="176" a="1"/>
  <c r="P46" i="176" a="1"/>
  <c r="G45" i="176" a="1"/>
  <c r="AJ269" i="176"/>
  <c r="AJ1760" i="176"/>
  <c r="L3" i="176" a="1"/>
  <c r="Z210" i="176"/>
  <c r="AJ346" i="176"/>
  <c r="AJ218" i="176"/>
  <c r="Z346" i="176"/>
  <c r="AR345" i="176"/>
  <c r="AR1242" i="176"/>
  <c r="AR793" i="176"/>
  <c r="Z1827" i="176"/>
  <c r="AR853" i="176"/>
  <c r="AQ395" i="176"/>
  <c r="N42" i="176" a="1"/>
  <c r="AP1704" i="176"/>
  <c r="K29" i="176" a="1"/>
  <c r="AP525" i="176"/>
  <c r="K48" i="176" a="1"/>
  <c r="C30" i="176" a="1"/>
  <c r="M6" i="176" a="1"/>
  <c r="H20" i="176" a="1"/>
  <c r="M19" i="176" a="1"/>
  <c r="P12" i="176" a="1"/>
  <c r="AJ1312" i="176"/>
  <c r="AJ203" i="176"/>
  <c r="M27" i="176" a="1"/>
  <c r="D20" i="176" a="1"/>
  <c r="AJ1568" i="176"/>
  <c r="Z396" i="176"/>
  <c r="AP1187" i="176"/>
  <c r="Z1192" i="176"/>
  <c r="AP401" i="176"/>
  <c r="AP1439" i="176"/>
  <c r="Z344" i="176"/>
  <c r="Q45" i="176" a="1"/>
  <c r="AP1567" i="176"/>
  <c r="F25" i="176" a="1"/>
  <c r="AR601" i="176"/>
  <c r="Z460" i="176"/>
  <c r="N5" i="176" a="1"/>
  <c r="AQ596" i="176"/>
  <c r="K26" i="176" a="1"/>
  <c r="Q16" i="176" a="1"/>
  <c r="H3" i="176" a="1"/>
  <c r="C37" i="176" a="1"/>
  <c r="F2" i="176" a="1"/>
  <c r="Z1893" i="176"/>
  <c r="AQ339" i="176"/>
  <c r="AP1177" i="176"/>
  <c r="AP340" i="176"/>
  <c r="Q30" i="176" a="1"/>
  <c r="AQ463" i="176"/>
  <c r="AP1114" i="176"/>
  <c r="AJ1373" i="176"/>
  <c r="AJ655" i="176"/>
  <c r="Z599" i="176"/>
  <c r="AP529" i="176"/>
  <c r="P32" i="176" a="1"/>
  <c r="AQ466" i="176"/>
  <c r="AP12" i="176"/>
  <c r="G19" i="176" a="1"/>
  <c r="AJ1503" i="176"/>
  <c r="Z6" i="176"/>
  <c r="L33" i="176" a="1"/>
  <c r="AP1191" i="176"/>
  <c r="AR1437" i="176"/>
  <c r="AR1703" i="176"/>
  <c r="AP467" i="176"/>
  <c r="AP332" i="176"/>
  <c r="AQ72" i="176"/>
  <c r="E46" i="176" a="1"/>
  <c r="J14" i="176" a="1"/>
  <c r="N40" i="176" a="1"/>
  <c r="Z721" i="176"/>
  <c r="I38" i="176" a="1"/>
  <c r="F5" i="176" a="1"/>
  <c r="AJ406" i="176"/>
  <c r="AJ208" i="176"/>
  <c r="AJ1703" i="176"/>
  <c r="AJ464" i="176"/>
  <c r="AJ1378" i="176"/>
  <c r="P25" i="176" a="1"/>
  <c r="AJ786" i="176"/>
  <c r="N48" i="176" a="1"/>
  <c r="AJ1832" i="176"/>
  <c r="Z593" i="176"/>
  <c r="Z1703" i="176"/>
  <c r="AR532" i="176"/>
  <c r="AR1839" i="176"/>
  <c r="AR1709" i="176"/>
  <c r="Z1178" i="176"/>
  <c r="F47" i="176" a="1"/>
  <c r="Z1504" i="176"/>
  <c r="L8" i="176" a="1"/>
  <c r="Z1840" i="176"/>
  <c r="J32" i="176" a="1"/>
  <c r="I9" i="176" a="1"/>
  <c r="AR720" i="176"/>
  <c r="H23" i="176" a="1"/>
  <c r="Z342" i="176"/>
  <c r="E42" i="176" a="1"/>
  <c r="G15" i="176" a="1"/>
  <c r="M11" i="176" a="1"/>
  <c r="AJ1701" i="176"/>
  <c r="AJ349" i="176"/>
  <c r="AJ531" i="176"/>
  <c r="AP1892" i="176"/>
  <c r="D22" i="176" a="1"/>
  <c r="AJ917" i="176"/>
  <c r="AJ1192" i="176"/>
  <c r="AP1707" i="176"/>
  <c r="Z1378" i="176"/>
  <c r="AP140" i="176"/>
  <c r="Z1370" i="176"/>
  <c r="Z856" i="176"/>
  <c r="C50" i="176" a="1"/>
  <c r="Z789" i="176"/>
  <c r="Z1180" i="176"/>
  <c r="Q40" i="176" a="1"/>
  <c r="AJ333" i="176"/>
  <c r="AJ339" i="176"/>
  <c r="Q2" i="176" a="1"/>
  <c r="K38" i="176" a="1"/>
  <c r="C8" i="176" a="1"/>
  <c r="AP7" i="176"/>
  <c r="P28" i="176" a="1"/>
  <c r="L31" i="176" a="1"/>
  <c r="AR1440" i="176"/>
  <c r="AP852" i="176"/>
  <c r="AQ1840" i="176"/>
  <c r="M29" i="176" a="1"/>
  <c r="AR527" i="176"/>
  <c r="F12" i="176" a="1"/>
  <c r="AJ336" i="176"/>
  <c r="AJ80" i="176"/>
  <c r="Z1503" i="176"/>
  <c r="C6" i="176" a="1"/>
  <c r="I16" i="176" a="1"/>
  <c r="AQ1371" i="176"/>
  <c r="Q14" i="176" a="1"/>
  <c r="N34" i="176" a="1"/>
  <c r="P8" i="176" a="1"/>
  <c r="AJ200" i="176"/>
  <c r="F3" i="176" a="1"/>
  <c r="AR1190" i="176"/>
  <c r="AP1374" i="176"/>
  <c r="AP466" i="176"/>
  <c r="AQ597" i="176"/>
  <c r="Z1897" i="176"/>
  <c r="AQ591" i="176"/>
  <c r="F28" i="176" a="1"/>
  <c r="I12" i="176" a="1"/>
  <c r="C44" i="176" a="1"/>
  <c r="AR596" i="176"/>
  <c r="AR217" i="176"/>
  <c r="J43" i="176" a="1"/>
  <c r="AJ1508" i="176"/>
  <c r="AJ1438" i="176"/>
  <c r="AJ1894" i="176"/>
  <c r="AJ1707" i="176"/>
  <c r="AQ337" i="176"/>
  <c r="D9" i="176" a="1"/>
  <c r="AJ1833" i="176"/>
  <c r="AJ528" i="176"/>
  <c r="Z1761" i="176"/>
  <c r="Z268" i="176"/>
  <c r="AR1317" i="176"/>
  <c r="AQ1187" i="176"/>
  <c r="AR1700" i="176"/>
  <c r="AP397" i="176"/>
  <c r="M20" i="176" a="1"/>
  <c r="Z1825" i="176"/>
  <c r="Z1500" i="176"/>
  <c r="E36" i="176" a="1"/>
  <c r="Z985" i="176"/>
  <c r="AP1180" i="176"/>
  <c r="F39" i="176" a="1"/>
  <c r="Z854" i="176"/>
  <c r="H41" i="176" a="1"/>
  <c r="Z72" i="176"/>
  <c r="N21" i="176" a="1"/>
  <c r="N36" i="176" a="1"/>
  <c r="AQ1115" i="176"/>
  <c r="AP1175" i="176"/>
  <c r="AJ1831" i="176"/>
  <c r="AJ345" i="176"/>
  <c r="AR136" i="176"/>
  <c r="AJ594" i="176"/>
  <c r="AJ1188" i="176"/>
  <c r="AJ1315" i="176"/>
  <c r="Z918" i="176"/>
  <c r="AP1435" i="176"/>
  <c r="AR209" i="176"/>
  <c r="AP1189" i="176"/>
  <c r="Z462" i="176"/>
  <c r="J3" i="176" a="1"/>
  <c r="Z333" i="176"/>
  <c r="AQ202" i="176"/>
  <c r="Z1110" i="176"/>
  <c r="AJ989" i="176"/>
  <c r="G49" i="176" a="1"/>
  <c r="AP273" i="176"/>
  <c r="AP527" i="176"/>
  <c r="D12" i="176" a="1"/>
  <c r="AJ983" i="176"/>
  <c r="AJ723" i="176"/>
  <c r="AR1306" i="176"/>
  <c r="E11" i="176" a="1"/>
  <c r="AR593" i="176"/>
  <c r="Q23" i="176" a="1"/>
  <c r="AP337" i="176"/>
  <c r="E50" i="176" a="1"/>
  <c r="AJ658" i="176"/>
  <c r="C15" i="176" a="1"/>
  <c r="AR464" i="176"/>
  <c r="K6" i="176" a="1"/>
  <c r="J46" i="176" a="1"/>
  <c r="AQ70" i="176"/>
  <c r="K39" i="176" a="1"/>
  <c r="L5" i="176" a="1"/>
  <c r="Z1708" i="176"/>
  <c r="AJ1242" i="176"/>
  <c r="AJ1567" i="176"/>
  <c r="AP8" i="176"/>
  <c r="AP338" i="176"/>
  <c r="AQ1705" i="176"/>
  <c r="AQ1699" i="176"/>
  <c r="L37" i="176" a="1"/>
  <c r="Z1511" i="176"/>
  <c r="AR919" i="176"/>
  <c r="J30" i="176" a="1"/>
  <c r="H15" i="176" a="1"/>
  <c r="L14" i="176" a="1"/>
  <c r="AQ598" i="176"/>
  <c r="L25" i="176" a="1"/>
  <c r="AJ347" i="176"/>
  <c r="AJ1569" i="176"/>
  <c r="AJ217" i="176"/>
  <c r="AJ1190" i="176"/>
  <c r="AQ75" i="176"/>
  <c r="AJ532" i="176"/>
  <c r="AJ1371" i="176"/>
  <c r="AJ270" i="176"/>
  <c r="Z600" i="176"/>
  <c r="Z1438" i="176"/>
  <c r="AQ916" i="176"/>
  <c r="N22" i="176" a="1"/>
  <c r="AP1502" i="176"/>
  <c r="AP408" i="176"/>
  <c r="Z595" i="176"/>
  <c r="D50" i="176" a="1"/>
  <c r="AP526" i="176"/>
  <c r="H51" i="176" a="1"/>
  <c r="Z1440" i="176"/>
  <c r="AQ1113" i="176"/>
  <c r="E8" i="176" a="1"/>
  <c r="AJ9" i="176"/>
  <c r="E2" i="176" a="1"/>
  <c r="AP461" i="176"/>
  <c r="M17" i="176" a="1"/>
  <c r="AJ526" i="176"/>
  <c r="Q42" i="176" a="1"/>
  <c r="Z528" i="176"/>
  <c r="AP1503" i="176"/>
  <c r="AJ1704" i="176"/>
  <c r="L28" i="176" a="1"/>
  <c r="AQ1318" i="176"/>
  <c r="AJ1895" i="176"/>
  <c r="AJ332" i="176"/>
  <c r="AP1700" i="176"/>
  <c r="AP1890" i="176"/>
  <c r="AP1244" i="176"/>
  <c r="AQ1894" i="176"/>
  <c r="Z1502" i="176"/>
  <c r="Z270" i="176"/>
  <c r="Z986" i="176"/>
  <c r="E39" i="176" a="1"/>
  <c r="L34" i="176" a="1"/>
  <c r="Z215" i="176"/>
  <c r="Z916" i="176"/>
  <c r="AJ599" i="176"/>
  <c r="G20" i="176" a="1"/>
  <c r="H48" i="176" a="1"/>
  <c r="AR1765" i="176"/>
  <c r="L48" i="176" a="1"/>
  <c r="P41" i="176" a="1"/>
  <c r="AJ601" i="176"/>
  <c r="Q19" i="176" a="1"/>
  <c r="AP789" i="176"/>
  <c r="AR600" i="176"/>
  <c r="Q17" i="176" a="1"/>
  <c r="AJ74" i="176"/>
  <c r="AR12" i="176"/>
  <c r="AR210" i="176"/>
  <c r="AJ71" i="176"/>
  <c r="AP135" i="176"/>
  <c r="AQ347" i="176"/>
  <c r="K27" i="176" a="1"/>
  <c r="F22" i="176" a="1"/>
  <c r="AP1895" i="176"/>
  <c r="AQ1635" i="176"/>
  <c r="N6" i="176" a="1"/>
  <c r="H36" i="176" a="1"/>
  <c r="AJ138" i="176"/>
  <c r="G14" i="176" a="1"/>
  <c r="AQ527" i="176"/>
  <c r="AQ1697" i="176"/>
  <c r="AQ1175" i="176"/>
  <c r="AP399" i="176"/>
  <c r="M47" i="176" a="1"/>
  <c r="G50" i="176" a="1"/>
  <c r="AQ989" i="176"/>
  <c r="AQ1695" i="176"/>
  <c r="Q34" i="176" a="1"/>
  <c r="J47" i="176" a="1"/>
  <c r="Z217" i="176"/>
  <c r="I15" i="176" a="1"/>
  <c r="AJ461" i="176"/>
  <c r="AJ1110" i="176"/>
  <c r="AR78" i="176"/>
  <c r="AJ1633" i="176"/>
  <c r="N4" i="176" a="1"/>
  <c r="AJ1890" i="176"/>
  <c r="AJ1182" i="176"/>
  <c r="AJ1829" i="176"/>
  <c r="Z786" i="176"/>
  <c r="AQ136" i="176"/>
  <c r="AQ528" i="176"/>
  <c r="AR661" i="176"/>
  <c r="AR135" i="176"/>
  <c r="AQ140" i="176"/>
  <c r="L50" i="176" a="1"/>
  <c r="E44" i="176" a="1"/>
  <c r="Z1437" i="176"/>
  <c r="P43" i="176" a="1"/>
  <c r="Z466" i="176"/>
  <c r="AR660" i="176"/>
  <c r="M18" i="176" a="1"/>
  <c r="AQ526" i="176"/>
  <c r="P49" i="176" a="1"/>
  <c r="AQ530" i="176"/>
  <c r="L20" i="176" a="1"/>
  <c r="AJ204" i="176"/>
  <c r="J26" i="176" a="1"/>
  <c r="Q35" i="176" a="1"/>
  <c r="Z659" i="176"/>
  <c r="AJ330" i="176"/>
  <c r="E31" i="176" a="1"/>
  <c r="C47" i="176" a="1"/>
  <c r="AQ1829" i="176"/>
  <c r="AJ1827" i="176"/>
  <c r="AQ1890" i="176"/>
  <c r="AR1570" i="176"/>
  <c r="AQ270" i="176"/>
  <c r="AR272" i="176"/>
  <c r="AQ786" i="176"/>
  <c r="L42" i="176" a="1"/>
  <c r="G51" i="176" a="1"/>
  <c r="H13" i="176" a="1"/>
  <c r="Z405" i="176"/>
  <c r="AJ721" i="176"/>
  <c r="H37" i="176" a="1"/>
  <c r="H18" i="176" a="1"/>
  <c r="AR1179" i="176"/>
  <c r="AJ1709" i="176"/>
  <c r="N9" i="176" a="1"/>
  <c r="P21" i="176" a="1"/>
  <c r="AJ268" i="176"/>
  <c r="C45" i="176" a="1"/>
  <c r="AJ1314" i="176"/>
  <c r="AJ1836" i="176"/>
  <c r="E17" i="176" a="1"/>
  <c r="I51" i="176" a="1"/>
  <c r="AJ341" i="176"/>
  <c r="Z601" i="176"/>
  <c r="P33" i="176" a="1"/>
  <c r="P24" i="176" a="1"/>
  <c r="M45" i="176" a="1"/>
  <c r="P50" i="176" a="1"/>
  <c r="K9" i="176" a="1"/>
  <c r="E37" i="176" a="1"/>
  <c r="H42" i="176" a="1"/>
  <c r="AR1183" i="176"/>
  <c r="J13" i="176" a="1"/>
  <c r="Q22" i="176" a="1"/>
  <c r="C43" i="176" a="1"/>
  <c r="AJ1566" i="176"/>
  <c r="AJ348" i="176"/>
  <c r="P5" i="176" a="1"/>
  <c r="P7" i="176" a="1"/>
  <c r="AJ593" i="176"/>
  <c r="J33" i="176" a="1"/>
  <c r="H32" i="176" a="1"/>
  <c r="Z80" i="176"/>
  <c r="K4" i="176" a="1"/>
  <c r="AJ1379" i="176"/>
  <c r="AJ1244" i="176"/>
  <c r="M48" i="176" a="1"/>
  <c r="AQ1186" i="176"/>
  <c r="AQ1701" i="176"/>
  <c r="K3" i="176" a="1"/>
  <c r="G6" i="176" a="1"/>
  <c r="AR1192" i="176"/>
  <c r="AJ661" i="176"/>
  <c r="J21" i="176" a="1"/>
  <c r="AJ1893" i="176"/>
  <c r="P10" i="176" a="1"/>
  <c r="AJ1318" i="176"/>
  <c r="AR1568" i="176"/>
  <c r="E19" i="176" a="1"/>
  <c r="G8" i="176" a="1"/>
  <c r="L47" i="176" a="1"/>
  <c r="D23" i="176" a="1"/>
  <c r="AJ267" i="176"/>
  <c r="AJ790" i="176"/>
  <c r="H43" i="176" a="1"/>
  <c r="K21" i="176" a="1"/>
  <c r="AJ724" i="176"/>
  <c r="AJ598" i="176"/>
  <c r="AP1833" i="176"/>
  <c r="AJ1313" i="176"/>
  <c r="P19" i="176" a="1"/>
  <c r="I25" i="176" a="1"/>
  <c r="AJ397" i="176"/>
  <c r="P14" i="176" a="1"/>
  <c r="AJ1631" i="176"/>
  <c r="AJ343" i="176"/>
  <c r="AQ340" i="176"/>
  <c r="AQ985" i="176"/>
  <c r="AJ787" i="176"/>
  <c r="Z77" i="176"/>
  <c r="AJ1241" i="176"/>
  <c r="N14" i="176" a="1"/>
  <c r="Q26" i="176" a="1"/>
  <c r="AJ136" i="176"/>
  <c r="AJ213" i="176"/>
  <c r="Z12" i="176"/>
  <c r="F43" i="176" a="1"/>
  <c r="AQ603" i="176"/>
  <c r="K2" i="176" a="1"/>
  <c r="Z1185" i="176"/>
  <c r="AJ1708" i="176"/>
  <c r="AJ855" i="176"/>
  <c r="AJ1826" i="176"/>
  <c r="AJ467" i="176"/>
  <c r="AQ1312" i="176"/>
  <c r="AP402" i="176"/>
  <c r="AQ332" i="176"/>
  <c r="AP468" i="176"/>
  <c r="I30" i="176" a="1"/>
  <c r="Q37" i="176" a="1"/>
  <c r="Z984" i="176"/>
  <c r="I10" i="176" a="1"/>
  <c r="K37" i="176" a="1"/>
  <c r="D36" i="176" a="1"/>
  <c r="Z213" i="176"/>
  <c r="AR1826" i="176"/>
  <c r="AJ1501" i="176"/>
  <c r="D7" i="176" a="1"/>
  <c r="Z1308" i="176"/>
  <c r="AJ1700" i="176"/>
  <c r="E41" i="176" a="1"/>
  <c r="F15" i="176" a="1"/>
  <c r="AJ207" i="176"/>
  <c r="AJ214" i="176"/>
  <c r="C26" i="176" a="1"/>
  <c r="Z73" i="176"/>
  <c r="AR402" i="176"/>
  <c r="AR1836" i="176"/>
  <c r="Z341" i="176"/>
  <c r="AQ1111" i="176"/>
  <c r="Q10" i="176" a="1"/>
  <c r="D17" i="176" a="1"/>
  <c r="Z590" i="176"/>
  <c r="N15" i="176" a="1"/>
  <c r="Z1832" i="176"/>
  <c r="AR595" i="176"/>
  <c r="E22" i="176" a="1"/>
  <c r="AR592" i="176"/>
  <c r="E45" i="176" a="1"/>
  <c r="AR594" i="176"/>
  <c r="M43" i="176" a="1"/>
  <c r="AJ656" i="176"/>
  <c r="D27" i="176" a="1"/>
  <c r="E21" i="176" a="1"/>
  <c r="F44" i="176" a="1"/>
  <c r="AJ982" i="176"/>
  <c r="C7" i="176" a="1"/>
  <c r="L2" i="176" a="1"/>
  <c r="M38" i="176" a="1"/>
  <c r="AQ213" i="176"/>
  <c r="AR1118" i="176"/>
  <c r="AQ1045" i="176"/>
  <c r="AP1835" i="176"/>
  <c r="AR1835" i="176"/>
  <c r="M16" i="176" a="1"/>
  <c r="D13" i="176" a="1"/>
  <c r="AJ1183" i="176"/>
  <c r="AQ1116" i="176"/>
  <c r="I44" i="176" a="1"/>
  <c r="AJ398" i="176"/>
  <c r="AJ1308" i="176"/>
  <c r="L45" i="176" a="1"/>
  <c r="AJ596" i="176"/>
  <c r="C38" i="176" a="1"/>
  <c r="AQ1828" i="176"/>
  <c r="J2" i="176" a="1"/>
  <c r="F7" i="176" a="1"/>
  <c r="E18" i="176" a="1"/>
  <c r="G31" i="176" a="1"/>
  <c r="C16" i="176" a="1"/>
  <c r="G5" i="176" a="1"/>
  <c r="J8" i="176" a="1"/>
  <c r="AJ789" i="176"/>
  <c r="AQ1372" i="176"/>
  <c r="AR1828" i="176"/>
  <c r="Q33" i="176" a="1"/>
  <c r="AJ985" i="176"/>
  <c r="P36" i="176" a="1"/>
  <c r="Z407" i="176"/>
  <c r="E9" i="176" a="1"/>
  <c r="C36" i="176" a="1"/>
  <c r="AJ340" i="176"/>
  <c r="P35" i="176" a="1"/>
  <c r="AR1314" i="176"/>
  <c r="AR213" i="176"/>
  <c r="AP656" i="176"/>
  <c r="L26" i="176" a="1"/>
  <c r="AJ139" i="176"/>
  <c r="AJ1179" i="176"/>
  <c r="AP1112" i="176"/>
  <c r="AQ1630" i="176"/>
  <c r="Q29" i="176" a="1"/>
  <c r="AJ919" i="176"/>
  <c r="AQ8" i="176"/>
  <c r="AJ1180" i="176"/>
  <c r="C3" i="176" a="1"/>
  <c r="M37" i="176" a="1"/>
  <c r="AJ73" i="176"/>
  <c r="Z1892" i="176"/>
  <c r="M3" i="176" a="1"/>
  <c r="P27" i="176" a="1"/>
  <c r="AP1891" i="176"/>
  <c r="AQ850" i="176"/>
  <c r="Z1190" i="176"/>
  <c r="AJ1764" i="176"/>
  <c r="Z343" i="176"/>
  <c r="AP404" i="176"/>
  <c r="M9" i="176" a="1"/>
  <c r="C49" i="176" a="1"/>
  <c r="K42" i="176" a="1"/>
  <c r="Z530" i="176"/>
  <c r="AP1897" i="176"/>
  <c r="AQ406" i="176"/>
  <c r="M4" i="176" a="1"/>
  <c r="AJ1835" i="176"/>
  <c r="AJ785" i="176"/>
  <c r="P26" i="176" a="1"/>
  <c r="K40" i="176" a="1"/>
  <c r="Z1118" i="176"/>
  <c r="AQ660" i="176"/>
  <c r="AR1702" i="176"/>
  <c r="Z212" i="176"/>
  <c r="I29" i="176" a="1"/>
  <c r="Q36" i="176" a="1"/>
  <c r="Z404" i="176"/>
  <c r="AR599" i="176"/>
  <c r="AP269" i="176"/>
  <c r="I26" i="176" a="1"/>
  <c r="H2" i="176" a="1"/>
  <c r="K15" i="176" a="1"/>
  <c r="E16" i="176" a="1"/>
  <c r="G23" i="176" a="1"/>
  <c r="D48" i="176" a="1"/>
  <c r="AJ1375" i="176"/>
  <c r="K5" i="176" a="1"/>
  <c r="D44" i="176" a="1"/>
  <c r="E24" i="176" a="1"/>
  <c r="AP1899" i="176"/>
  <c r="AQ1315" i="176"/>
  <c r="AP76" i="176"/>
  <c r="Z917" i="176"/>
  <c r="L9" i="176" a="1"/>
  <c r="AJ6" i="176"/>
  <c r="AJ206" i="176"/>
  <c r="D19" i="176" a="1"/>
  <c r="H6" i="176" a="1"/>
  <c r="AR1832" i="176"/>
  <c r="E10" i="176" a="1"/>
  <c r="H4" i="176" a="1"/>
  <c r="Q15" i="176" a="1"/>
  <c r="C35" i="176" a="1"/>
  <c r="AJ981" i="176"/>
  <c r="AJ1570" i="176"/>
  <c r="P6" i="176" a="1"/>
  <c r="F16" i="176" a="1"/>
  <c r="D45" i="176" a="1"/>
  <c r="G37" i="176" a="1"/>
  <c r="AR267" i="176"/>
  <c r="AR343" i="176"/>
  <c r="AQ1240" i="176"/>
  <c r="AJ1837" i="176"/>
  <c r="AJ850" i="176"/>
  <c r="AJ1765" i="176"/>
  <c r="AR1635" i="176"/>
  <c r="AJ337" i="176"/>
  <c r="I33" i="176" a="1"/>
  <c r="AJ1306" i="176"/>
  <c r="AJ72" i="176"/>
  <c r="Q48" i="176" a="1"/>
  <c r="L35" i="176" a="1"/>
  <c r="H24" i="176" a="1"/>
  <c r="P16" i="176" a="1"/>
  <c r="P3" i="176" a="1"/>
  <c r="AQ403" i="176"/>
  <c r="AJ1840" i="176"/>
  <c r="AP1311" i="176"/>
  <c r="AQ1307" i="176"/>
  <c r="C33" i="176" a="1"/>
  <c r="G24" i="176" a="1"/>
  <c r="AJ1111" i="176"/>
  <c r="AR789" i="176"/>
  <c r="G32" i="176" a="1"/>
  <c r="AJ395" i="176"/>
  <c r="F37" i="176" a="1"/>
  <c r="Z269" i="176"/>
  <c r="M12" i="176" a="1"/>
  <c r="AQ9" i="176"/>
  <c r="K13" i="176" a="1"/>
  <c r="C48" i="176" a="1"/>
  <c r="I17" i="176" a="1"/>
  <c r="AJ990" i="176"/>
  <c r="AJ915" i="176"/>
  <c r="AR604" i="176"/>
  <c r="AP215" i="176"/>
  <c r="AR274" i="176"/>
  <c r="AP1440" i="176"/>
  <c r="F38" i="176" a="1"/>
  <c r="AR1115" i="176"/>
  <c r="I47" i="176" a="1"/>
  <c r="Z592" i="176"/>
  <c r="Z1436" i="176"/>
  <c r="AR915" i="176"/>
  <c r="H45" i="176" a="1"/>
  <c r="J4" i="176" a="1"/>
  <c r="F34" i="176" a="1"/>
  <c r="E47" i="176" a="1"/>
  <c r="F11" i="176" a="1"/>
  <c r="C13" i="176" a="1"/>
  <c r="AJ1316" i="176"/>
  <c r="AJ396" i="176"/>
  <c r="C12" i="176" a="1"/>
  <c r="J39" i="176" a="1"/>
  <c r="F29" i="176" a="1"/>
  <c r="L12" i="176" a="1"/>
  <c r="AR1180" i="176"/>
  <c r="AQ1437" i="176"/>
  <c r="AP1837" i="176"/>
  <c r="AP593" i="176"/>
  <c r="AP137" i="176"/>
  <c r="AR1840" i="176"/>
  <c r="AR265" i="176"/>
  <c r="J10" i="176" a="1"/>
  <c r="AP216" i="176"/>
  <c r="I39" i="176" a="1"/>
  <c r="Z463" i="176"/>
  <c r="K14" i="176" a="1"/>
  <c r="H35" i="176" a="1"/>
  <c r="AR1567" i="176"/>
  <c r="P47" i="176" a="1"/>
  <c r="AR986" i="176"/>
  <c r="AJ1698" i="176"/>
  <c r="AJ466" i="176"/>
  <c r="AJ265" i="176"/>
  <c r="K17" i="176" a="1"/>
  <c r="H46" i="176" a="1"/>
  <c r="AJ530" i="176"/>
  <c r="AJ399" i="176"/>
  <c r="J25" i="176" a="1"/>
  <c r="AJ1178" i="176"/>
  <c r="AQ266" i="176"/>
  <c r="AQ1834" i="176"/>
  <c r="AQ1190" i="176"/>
  <c r="AQ1634" i="176"/>
  <c r="Z785" i="176"/>
  <c r="AR1897" i="176"/>
  <c r="J31" i="176" a="1"/>
  <c r="Z788" i="176"/>
  <c r="Z1115" i="176"/>
  <c r="AP73" i="176"/>
  <c r="AJ1187" i="176"/>
  <c r="AJ407" i="176"/>
  <c r="N50" i="176" a="1"/>
  <c r="D29" i="176" a="1"/>
  <c r="AR1175" i="176"/>
  <c r="AJ660" i="176"/>
  <c r="J48" i="176" a="1"/>
  <c r="AJ1899" i="176"/>
  <c r="L19" i="176" a="1"/>
  <c r="Q32" i="176" a="1"/>
  <c r="I36" i="176" a="1"/>
  <c r="AJ1186" i="176"/>
  <c r="AJ788" i="176"/>
  <c r="AJ1115" i="176"/>
  <c r="P13" i="176" a="1"/>
  <c r="P20" i="176" a="1"/>
  <c r="AP1375" i="176"/>
  <c r="AR1891" i="176"/>
  <c r="AR1896" i="176"/>
  <c r="L29" i="176" a="1"/>
  <c r="AJ202" i="176"/>
  <c r="N37" i="176" a="1"/>
  <c r="Z1372" i="176"/>
  <c r="J7" i="176" a="1"/>
  <c r="AP980" i="176"/>
  <c r="J40" i="176" a="1"/>
  <c r="AJ1838" i="176"/>
  <c r="AR1704" i="176"/>
  <c r="J28" i="176" a="1"/>
  <c r="J50" i="176" a="1"/>
  <c r="AJ402" i="176"/>
  <c r="AJ210" i="176"/>
  <c r="Z136" i="176"/>
  <c r="D34" i="176" a="1"/>
  <c r="AP1699" i="176"/>
  <c r="AP988" i="176"/>
  <c r="AP1506" i="176"/>
  <c r="G30" i="176" a="1"/>
  <c r="AP1702" i="176"/>
  <c r="F24" i="176" a="1"/>
  <c r="K44" i="176" a="1"/>
  <c r="C31" i="176" a="1"/>
  <c r="D33" i="176" a="1"/>
  <c r="E40" i="176" a="1"/>
  <c r="K47" i="176" a="1"/>
  <c r="AJ1317" i="176"/>
  <c r="AJ595" i="176"/>
  <c r="AJ1377" i="176"/>
  <c r="H9" i="176" a="1"/>
  <c r="AJ1175" i="176"/>
  <c r="AP983" i="176"/>
  <c r="D4" i="176" a="1"/>
  <c r="D28" i="176" a="1"/>
  <c r="AQ135" i="176"/>
  <c r="AJ404" i="176"/>
  <c r="AJ1117" i="176"/>
  <c r="AP1505" i="176"/>
  <c r="AQ1305" i="176"/>
  <c r="AR77" i="176"/>
  <c r="M41" i="176" a="1"/>
  <c r="H29" i="176" a="1"/>
  <c r="Q43" i="176" a="1"/>
  <c r="AJ527" i="176"/>
  <c r="P29" i="176" a="1"/>
  <c r="AJ212" i="176"/>
  <c r="D26" i="176" a="1"/>
  <c r="AP600" i="176"/>
  <c r="C21" i="176" a="1"/>
  <c r="AJ1896" i="176"/>
  <c r="E26" i="176" a="1"/>
  <c r="Z1439" i="176"/>
  <c r="AK343" i="176" l="1"/>
  <c r="P14" i="176"/>
  <c r="AK1180" i="176"/>
  <c r="AK1115" i="176"/>
  <c r="AK340" i="176"/>
  <c r="AK596" i="176"/>
  <c r="AI601" i="176"/>
  <c r="AH601" i="176"/>
  <c r="Q19" i="176"/>
  <c r="K38" i="176"/>
  <c r="AK72" i="176"/>
  <c r="AK788" i="176"/>
  <c r="C36" i="176"/>
  <c r="L45" i="176"/>
  <c r="AK341" i="176"/>
  <c r="AI1439" i="176"/>
  <c r="AH1439" i="176"/>
  <c r="AK723" i="176"/>
  <c r="AK73" i="176"/>
  <c r="AK1313" i="176"/>
  <c r="AK1186" i="176"/>
  <c r="AK1893" i="176"/>
  <c r="AK348" i="176"/>
  <c r="I51" i="176"/>
  <c r="L31" i="176"/>
  <c r="H24" i="176"/>
  <c r="I36" i="176"/>
  <c r="AK1570" i="176"/>
  <c r="AK1566" i="176"/>
  <c r="E17" i="176"/>
  <c r="M3" i="176"/>
  <c r="AK1896" i="176"/>
  <c r="AK527" i="176"/>
  <c r="Q32" i="176"/>
  <c r="E9" i="176"/>
  <c r="AK1308" i="176"/>
  <c r="AK1836" i="176"/>
  <c r="AK1840" i="176"/>
  <c r="AH1892" i="176"/>
  <c r="AI1892" i="176"/>
  <c r="Q2" i="176"/>
  <c r="L19" i="176"/>
  <c r="J21" i="176"/>
  <c r="C43" i="176"/>
  <c r="AK1314" i="176"/>
  <c r="E26" i="176"/>
  <c r="P3" i="176"/>
  <c r="M37" i="176"/>
  <c r="AK1306" i="176"/>
  <c r="AK1899" i="176"/>
  <c r="AK981" i="176"/>
  <c r="Q22" i="176"/>
  <c r="C45" i="176"/>
  <c r="AK601" i="176"/>
  <c r="AK1631" i="176"/>
  <c r="L35" i="176"/>
  <c r="Q43" i="176"/>
  <c r="J48" i="176"/>
  <c r="AI407" i="176"/>
  <c r="AH407" i="176"/>
  <c r="J13" i="176"/>
  <c r="AK268" i="176"/>
  <c r="P41" i="176"/>
  <c r="C8" i="176"/>
  <c r="D26" i="176"/>
  <c r="I33" i="176"/>
  <c r="AK660" i="176"/>
  <c r="AK661" i="176"/>
  <c r="AK398" i="176"/>
  <c r="P21" i="176"/>
  <c r="L48" i="176"/>
  <c r="C21" i="176"/>
  <c r="AK397" i="176"/>
  <c r="H29" i="176"/>
  <c r="C35" i="176"/>
  <c r="N9" i="176"/>
  <c r="AK983" i="176"/>
  <c r="C3" i="176"/>
  <c r="AK919" i="176"/>
  <c r="D29" i="176"/>
  <c r="P36" i="176"/>
  <c r="I44" i="176"/>
  <c r="AK1709" i="176"/>
  <c r="H48" i="176"/>
  <c r="D12" i="176"/>
  <c r="Q48" i="176"/>
  <c r="AK598" i="176"/>
  <c r="N50" i="176"/>
  <c r="H42" i="176"/>
  <c r="G20" i="176"/>
  <c r="AK339" i="176"/>
  <c r="M41" i="176"/>
  <c r="AK407" i="176"/>
  <c r="Q15" i="176"/>
  <c r="E37" i="176"/>
  <c r="H18" i="176"/>
  <c r="AK599" i="176"/>
  <c r="I25" i="176"/>
  <c r="Q29" i="176"/>
  <c r="AK1187" i="176"/>
  <c r="G6" i="176"/>
  <c r="H37" i="176"/>
  <c r="AI916" i="176"/>
  <c r="AH916" i="176"/>
  <c r="G49" i="176"/>
  <c r="AK212" i="176"/>
  <c r="AK337" i="176"/>
  <c r="AK985" i="176"/>
  <c r="K9" i="176"/>
  <c r="AK721" i="176"/>
  <c r="AI215" i="176"/>
  <c r="AH215" i="176"/>
  <c r="AK989" i="176"/>
  <c r="AK333" i="176"/>
  <c r="AI1115" i="176"/>
  <c r="AH1115" i="176"/>
  <c r="H4" i="176"/>
  <c r="P50" i="176"/>
  <c r="AI405" i="176"/>
  <c r="AH405" i="176"/>
  <c r="L34" i="176"/>
  <c r="AI1110" i="176"/>
  <c r="AH1110" i="176"/>
  <c r="Q40" i="176"/>
  <c r="AK724" i="176"/>
  <c r="AH788" i="176"/>
  <c r="AI788" i="176"/>
  <c r="K3" i="176"/>
  <c r="AK1183" i="176"/>
  <c r="H13" i="176"/>
  <c r="E39" i="176"/>
  <c r="AH1180" i="176"/>
  <c r="AI1180" i="176"/>
  <c r="J31" i="176"/>
  <c r="Q33" i="176"/>
  <c r="D13" i="176"/>
  <c r="G51" i="176"/>
  <c r="AI986" i="176"/>
  <c r="AH986" i="176"/>
  <c r="AI333" i="176"/>
  <c r="AH333" i="176"/>
  <c r="AH789" i="176"/>
  <c r="AI789" i="176"/>
  <c r="E10" i="176"/>
  <c r="M45" i="176"/>
  <c r="L42" i="176"/>
  <c r="AI270" i="176"/>
  <c r="AH270" i="176"/>
  <c r="J3" i="176"/>
  <c r="C50" i="176"/>
  <c r="K21" i="176"/>
  <c r="AH785" i="176"/>
  <c r="AI785" i="176"/>
  <c r="M16" i="176"/>
  <c r="AI1502" i="176"/>
  <c r="AH1502" i="176"/>
  <c r="AH462" i="176"/>
  <c r="AI462" i="176"/>
  <c r="AI856" i="176"/>
  <c r="AH856" i="176"/>
  <c r="AI1370" i="176"/>
  <c r="AH1370" i="176"/>
  <c r="H43" i="176"/>
  <c r="AI1378" i="176"/>
  <c r="AH1378" i="176"/>
  <c r="AH918" i="176"/>
  <c r="AI918" i="176"/>
  <c r="AK1765" i="176"/>
  <c r="AK1178" i="176"/>
  <c r="M48" i="176"/>
  <c r="AK1827" i="176"/>
  <c r="AK332" i="176"/>
  <c r="AK1315" i="176"/>
  <c r="AK1192" i="176"/>
  <c r="AK790" i="176"/>
  <c r="J25" i="176"/>
  <c r="H6" i="176"/>
  <c r="M38" i="176"/>
  <c r="AK1895" i="176"/>
  <c r="AK1188" i="176"/>
  <c r="AK917" i="176"/>
  <c r="AK1179" i="176"/>
  <c r="AK399" i="176"/>
  <c r="D19" i="176"/>
  <c r="L2" i="176"/>
  <c r="C47" i="176"/>
  <c r="AK594" i="176"/>
  <c r="D22" i="176"/>
  <c r="AK1117" i="176"/>
  <c r="AK530" i="176"/>
  <c r="AK789" i="176"/>
  <c r="C7" i="176"/>
  <c r="E31" i="176"/>
  <c r="L28" i="176"/>
  <c r="AK850" i="176"/>
  <c r="H46" i="176"/>
  <c r="AK1244" i="176"/>
  <c r="AK982" i="176"/>
  <c r="AK330" i="176"/>
  <c r="AK1704" i="176"/>
  <c r="AK345" i="176"/>
  <c r="AK531" i="176"/>
  <c r="AK267" i="176"/>
  <c r="K17" i="176"/>
  <c r="J8" i="176"/>
  <c r="F44" i="176"/>
  <c r="AH659" i="176"/>
  <c r="AI659" i="176"/>
  <c r="AK1831" i="176"/>
  <c r="AK349" i="176"/>
  <c r="AK139" i="176"/>
  <c r="AK265" i="176"/>
  <c r="G5" i="176"/>
  <c r="E21" i="176"/>
  <c r="Q35" i="176"/>
  <c r="AH528" i="176"/>
  <c r="AI528" i="176"/>
  <c r="AK1701" i="176"/>
  <c r="AK404" i="176"/>
  <c r="AK466" i="176"/>
  <c r="AK206" i="176"/>
  <c r="D27" i="176"/>
  <c r="J26" i="176"/>
  <c r="Q42" i="176"/>
  <c r="M11" i="176"/>
  <c r="AK1837" i="176"/>
  <c r="AK1698" i="176"/>
  <c r="AK1379" i="176"/>
  <c r="AK656" i="176"/>
  <c r="AK204" i="176"/>
  <c r="AK526" i="176"/>
  <c r="N36" i="176"/>
  <c r="G15" i="176"/>
  <c r="D23" i="176"/>
  <c r="C16" i="176"/>
  <c r="M43" i="176"/>
  <c r="L20" i="176"/>
  <c r="M17" i="176"/>
  <c r="N21" i="176"/>
  <c r="E42" i="176"/>
  <c r="L26" i="176"/>
  <c r="P47" i="176"/>
  <c r="K4" i="176"/>
  <c r="AI72" i="176"/>
  <c r="AH72" i="176"/>
  <c r="AH342" i="176"/>
  <c r="AI342" i="176"/>
  <c r="G31" i="176"/>
  <c r="E45" i="176"/>
  <c r="P49" i="176"/>
  <c r="E2" i="176"/>
  <c r="H41" i="176"/>
  <c r="H23" i="176"/>
  <c r="L47" i="176"/>
  <c r="H35" i="176"/>
  <c r="AK6" i="176"/>
  <c r="AK9" i="176"/>
  <c r="AI854" i="176"/>
  <c r="AH854" i="176"/>
  <c r="K14" i="176"/>
  <c r="E18" i="176"/>
  <c r="E22" i="176"/>
  <c r="M18" i="176"/>
  <c r="E8" i="176"/>
  <c r="F39" i="176"/>
  <c r="I9" i="176"/>
  <c r="D28" i="176"/>
  <c r="AI463" i="176"/>
  <c r="AH463" i="176"/>
  <c r="AI80" i="176"/>
  <c r="AH80" i="176"/>
  <c r="J32" i="176"/>
  <c r="G8" i="176"/>
  <c r="I39" i="176"/>
  <c r="F7" i="176"/>
  <c r="AH1832" i="176"/>
  <c r="AI1832" i="176"/>
  <c r="AI466" i="176"/>
  <c r="AH466" i="176"/>
  <c r="AH1440" i="176"/>
  <c r="AI1440" i="176"/>
  <c r="AI985" i="176"/>
  <c r="AH985" i="176"/>
  <c r="AH1840" i="176"/>
  <c r="AI1840" i="176"/>
  <c r="L9" i="176"/>
  <c r="N15" i="176"/>
  <c r="P43" i="176"/>
  <c r="H51" i="176"/>
  <c r="E36" i="176"/>
  <c r="L8" i="176"/>
  <c r="D4" i="176"/>
  <c r="J10" i="176"/>
  <c r="H32" i="176"/>
  <c r="AI590" i="176"/>
  <c r="AH590" i="176"/>
  <c r="AI1437" i="176"/>
  <c r="AH1437" i="176"/>
  <c r="AI1500" i="176"/>
  <c r="AH1500" i="176"/>
  <c r="AI1504" i="176"/>
  <c r="AH1504" i="176"/>
  <c r="J2" i="176"/>
  <c r="D17" i="176"/>
  <c r="E44" i="176"/>
  <c r="D50" i="176"/>
  <c r="AH1825" i="176"/>
  <c r="AI1825" i="176"/>
  <c r="F47" i="176"/>
  <c r="E19" i="176"/>
  <c r="J33" i="176"/>
  <c r="Q10" i="176"/>
  <c r="L50" i="176"/>
  <c r="AH595" i="176"/>
  <c r="AI595" i="176"/>
  <c r="M20" i="176"/>
  <c r="AH1178" i="176"/>
  <c r="AI1178" i="176"/>
  <c r="AH917" i="176"/>
  <c r="AI917" i="176"/>
  <c r="AH341" i="176"/>
  <c r="AI341" i="176"/>
  <c r="N22" i="176"/>
  <c r="AH1703" i="176"/>
  <c r="AI1703" i="176"/>
  <c r="AH73" i="176"/>
  <c r="AI73" i="176"/>
  <c r="AH1438" i="176"/>
  <c r="AI1438" i="176"/>
  <c r="AH268" i="176"/>
  <c r="AI268" i="176"/>
  <c r="AH593" i="176"/>
  <c r="AI593" i="176"/>
  <c r="G37" i="176"/>
  <c r="L12" i="176"/>
  <c r="C38" i="176"/>
  <c r="C26" i="176"/>
  <c r="AH786" i="176"/>
  <c r="AI786" i="176"/>
  <c r="AI600" i="176"/>
  <c r="AH600" i="176"/>
  <c r="AH1761" i="176"/>
  <c r="AI1761" i="176"/>
  <c r="AK1832" i="176"/>
  <c r="AK1175" i="176"/>
  <c r="F29" i="176"/>
  <c r="AK593" i="176"/>
  <c r="AK214" i="176"/>
  <c r="AK1829" i="176"/>
  <c r="AK270" i="176"/>
  <c r="AK528" i="176"/>
  <c r="N48" i="176"/>
  <c r="D45" i="176"/>
  <c r="J39" i="176"/>
  <c r="E24" i="176"/>
  <c r="AK207" i="176"/>
  <c r="AK1182" i="176"/>
  <c r="AK1371" i="176"/>
  <c r="AK1833" i="176"/>
  <c r="AK786" i="176"/>
  <c r="H9" i="176"/>
  <c r="C12" i="176"/>
  <c r="D44" i="176"/>
  <c r="F15" i="176"/>
  <c r="AK1890" i="176"/>
  <c r="AK532" i="176"/>
  <c r="D9" i="176"/>
  <c r="P25" i="176"/>
  <c r="AK1377" i="176"/>
  <c r="AK396" i="176"/>
  <c r="K5" i="176"/>
  <c r="E41" i="176"/>
  <c r="N4" i="176"/>
  <c r="AK1378" i="176"/>
  <c r="F16" i="176"/>
  <c r="AK1316" i="176"/>
  <c r="AK1375" i="176"/>
  <c r="AK1700" i="176"/>
  <c r="AK1633" i="176"/>
  <c r="AK1190" i="176"/>
  <c r="AK1707" i="176"/>
  <c r="AK464" i="176"/>
  <c r="P35" i="176"/>
  <c r="C13" i="176"/>
  <c r="D48" i="176"/>
  <c r="AH1308" i="176"/>
  <c r="AI1308" i="176"/>
  <c r="AK217" i="176"/>
  <c r="AK1894" i="176"/>
  <c r="AK1703" i="176"/>
  <c r="AK595" i="176"/>
  <c r="F11" i="176"/>
  <c r="G23" i="176"/>
  <c r="D7" i="176"/>
  <c r="AH1893" i="176"/>
  <c r="AI1893" i="176"/>
  <c r="AK1110" i="176"/>
  <c r="AK1569" i="176"/>
  <c r="AK1438" i="176"/>
  <c r="AK208" i="176"/>
  <c r="AK1318" i="176"/>
  <c r="E47" i="176"/>
  <c r="E16" i="176"/>
  <c r="F2" i="176"/>
  <c r="AI1374" i="176"/>
  <c r="AH1374" i="176"/>
  <c r="AK1501" i="176"/>
  <c r="AK461" i="176"/>
  <c r="AK347" i="176"/>
  <c r="AK1508" i="176"/>
  <c r="AK406" i="176"/>
  <c r="AK1317" i="176"/>
  <c r="C37" i="176"/>
  <c r="M51" i="176"/>
  <c r="F34" i="176"/>
  <c r="K15" i="176"/>
  <c r="I15" i="176"/>
  <c r="L25" i="176"/>
  <c r="J43" i="176"/>
  <c r="H3" i="176"/>
  <c r="G10" i="176"/>
  <c r="F5" i="176"/>
  <c r="K47" i="176"/>
  <c r="J4" i="176"/>
  <c r="H2" i="176"/>
  <c r="AI213" i="176"/>
  <c r="AH213" i="176"/>
  <c r="AH217" i="176"/>
  <c r="AI217" i="176"/>
  <c r="Q16" i="176"/>
  <c r="I38" i="176"/>
  <c r="E40" i="176"/>
  <c r="H45" i="176"/>
  <c r="I26" i="176"/>
  <c r="K26" i="176"/>
  <c r="Q12" i="176"/>
  <c r="D36" i="176"/>
  <c r="J47" i="176"/>
  <c r="L14" i="176"/>
  <c r="AI721" i="176"/>
  <c r="AH721" i="176"/>
  <c r="D33" i="176"/>
  <c r="K37" i="176"/>
  <c r="Q34" i="176"/>
  <c r="H15" i="176"/>
  <c r="C44" i="176"/>
  <c r="N5" i="176"/>
  <c r="Q7" i="176"/>
  <c r="N40" i="176"/>
  <c r="C31" i="176"/>
  <c r="AI1436" i="176"/>
  <c r="AH1436" i="176"/>
  <c r="I10" i="176"/>
  <c r="AH460" i="176"/>
  <c r="AI460" i="176"/>
  <c r="J30" i="176"/>
  <c r="I12" i="176"/>
  <c r="J14" i="176"/>
  <c r="K44" i="176"/>
  <c r="AH592" i="176"/>
  <c r="AI592" i="176"/>
  <c r="AH404" i="176"/>
  <c r="AI404" i="176"/>
  <c r="AH338" i="176"/>
  <c r="AI338" i="176"/>
  <c r="AI984" i="176"/>
  <c r="AH984" i="176"/>
  <c r="F28" i="176"/>
  <c r="E46" i="176"/>
  <c r="F24" i="176"/>
  <c r="F25" i="176"/>
  <c r="K33" i="176"/>
  <c r="I47" i="176"/>
  <c r="Q36" i="176"/>
  <c r="Q37" i="176"/>
  <c r="G50" i="176"/>
  <c r="AH1511" i="176"/>
  <c r="AI1511" i="176"/>
  <c r="AI330" i="176"/>
  <c r="AH330" i="176"/>
  <c r="I29" i="176"/>
  <c r="I30" i="176"/>
  <c r="M47" i="176"/>
  <c r="Q45" i="176"/>
  <c r="AI602" i="176"/>
  <c r="AH602" i="176"/>
  <c r="L37" i="176"/>
  <c r="AH1897" i="176"/>
  <c r="AI1897" i="176"/>
  <c r="G30" i="176"/>
  <c r="F38" i="176"/>
  <c r="AH212" i="176"/>
  <c r="AI212" i="176"/>
  <c r="AH344" i="176"/>
  <c r="AI344" i="176"/>
  <c r="I37" i="176"/>
  <c r="AI1192" i="176"/>
  <c r="AH1192" i="176"/>
  <c r="AI1118" i="176"/>
  <c r="AH1118" i="176"/>
  <c r="AI1376" i="176"/>
  <c r="AH1376" i="176"/>
  <c r="AH396" i="176"/>
  <c r="AI396" i="176"/>
  <c r="L38" i="176"/>
  <c r="AH990" i="176"/>
  <c r="AI990" i="176"/>
  <c r="D34" i="176"/>
  <c r="K40" i="176"/>
  <c r="AK467" i="176"/>
  <c r="G14" i="176"/>
  <c r="AK1568" i="176"/>
  <c r="P40" i="176"/>
  <c r="AK1696" i="176"/>
  <c r="AK1567" i="176"/>
  <c r="F3" i="176"/>
  <c r="L33" i="176"/>
  <c r="AH136" i="176"/>
  <c r="AI136" i="176"/>
  <c r="AK915" i="176"/>
  <c r="D20" i="176"/>
  <c r="AK916" i="176"/>
  <c r="AK1177" i="176"/>
  <c r="P26" i="176"/>
  <c r="AK1826" i="176"/>
  <c r="AK138" i="176"/>
  <c r="AK1242" i="176"/>
  <c r="AK200" i="176"/>
  <c r="M27" i="176"/>
  <c r="K30" i="176"/>
  <c r="I22" i="176"/>
  <c r="AH6" i="176"/>
  <c r="AI6" i="176"/>
  <c r="AK210" i="176"/>
  <c r="AK990" i="176"/>
  <c r="AK785" i="176"/>
  <c r="AK855" i="176"/>
  <c r="AK203" i="176"/>
  <c r="N17" i="176"/>
  <c r="C42" i="176"/>
  <c r="H36" i="176"/>
  <c r="AH1708" i="176"/>
  <c r="AI1708" i="176"/>
  <c r="P8" i="176"/>
  <c r="AK1503" i="176"/>
  <c r="AK402" i="176"/>
  <c r="AK1312" i="176"/>
  <c r="I31" i="176"/>
  <c r="I4" i="176"/>
  <c r="G12" i="176"/>
  <c r="I17" i="176"/>
  <c r="AK1835" i="176"/>
  <c r="AK1708" i="176"/>
  <c r="P12" i="176"/>
  <c r="AK350" i="176"/>
  <c r="AK1246" i="176"/>
  <c r="AK271" i="176"/>
  <c r="N6" i="176"/>
  <c r="Q8" i="176"/>
  <c r="L5" i="176"/>
  <c r="N34" i="176"/>
  <c r="M19" i="176"/>
  <c r="G39" i="176"/>
  <c r="C11" i="176"/>
  <c r="D37" i="176"/>
  <c r="G19" i="176"/>
  <c r="C4" i="176"/>
  <c r="J50" i="176"/>
  <c r="C48" i="176"/>
  <c r="H20" i="176"/>
  <c r="AI209" i="176"/>
  <c r="AH209" i="176"/>
  <c r="AI139" i="176"/>
  <c r="AH139" i="176"/>
  <c r="AI655" i="176"/>
  <c r="AH655" i="176"/>
  <c r="M4" i="176"/>
  <c r="AI1185" i="176"/>
  <c r="AH1185" i="176"/>
  <c r="M6" i="176"/>
  <c r="D38" i="176"/>
  <c r="Q27" i="176"/>
  <c r="Q3" i="176"/>
  <c r="K39" i="176"/>
  <c r="N23" i="176"/>
  <c r="F45" i="176"/>
  <c r="Q14" i="176"/>
  <c r="C30" i="176"/>
  <c r="AH216" i="176"/>
  <c r="AI216" i="176"/>
  <c r="AI1177" i="176"/>
  <c r="AH1177" i="176"/>
  <c r="N32" i="176"/>
  <c r="AH591" i="176"/>
  <c r="AI591" i="176"/>
  <c r="K48" i="176"/>
  <c r="N47" i="176"/>
  <c r="L51" i="176"/>
  <c r="J41" i="176"/>
  <c r="H10" i="176"/>
  <c r="Q24" i="176"/>
  <c r="G22" i="176"/>
  <c r="J28" i="176"/>
  <c r="AH1246" i="176"/>
  <c r="AI1246" i="176"/>
  <c r="G4" i="176"/>
  <c r="M36" i="176"/>
  <c r="AH399" i="176"/>
  <c r="AI399" i="176"/>
  <c r="I23" i="176"/>
  <c r="K13" i="176"/>
  <c r="K29" i="176"/>
  <c r="I41" i="176"/>
  <c r="AH981" i="176"/>
  <c r="AI981" i="176"/>
  <c r="AK12" i="176"/>
  <c r="M2" i="176"/>
  <c r="AH274" i="176"/>
  <c r="AI274" i="176"/>
  <c r="I20" i="176"/>
  <c r="E43" i="176"/>
  <c r="G33" i="176"/>
  <c r="D24" i="176"/>
  <c r="F18" i="176"/>
  <c r="G29" i="176"/>
  <c r="K2" i="176"/>
  <c r="N42" i="176"/>
  <c r="N38" i="176"/>
  <c r="AI350" i="176"/>
  <c r="AH350" i="176"/>
  <c r="N41" i="176"/>
  <c r="M42" i="176"/>
  <c r="H31" i="176"/>
  <c r="G34" i="176"/>
  <c r="AI1311" i="176"/>
  <c r="AH1311" i="176"/>
  <c r="AH340" i="176"/>
  <c r="AI340" i="176"/>
  <c r="E12" i="176"/>
  <c r="M10" i="176"/>
  <c r="I2" i="176"/>
  <c r="AI137" i="176"/>
  <c r="AH137" i="176"/>
  <c r="F17" i="176"/>
  <c r="AK10" i="176"/>
  <c r="AI1827" i="176"/>
  <c r="AH1827" i="176"/>
  <c r="AH792" i="176"/>
  <c r="AI792" i="176"/>
  <c r="N44" i="176"/>
  <c r="AH787" i="176"/>
  <c r="AI787" i="176"/>
  <c r="AI526" i="176"/>
  <c r="AH526" i="176"/>
  <c r="AH855" i="176"/>
  <c r="AI855" i="176"/>
  <c r="AH850" i="176"/>
  <c r="AI850" i="176"/>
  <c r="AH346" i="176"/>
  <c r="AI346" i="176"/>
  <c r="AI1506" i="176"/>
  <c r="AH1506" i="176"/>
  <c r="D35" i="176"/>
  <c r="AK218" i="176"/>
  <c r="AK1372" i="176"/>
  <c r="AK209" i="176"/>
  <c r="J18" i="176"/>
  <c r="AK659" i="176"/>
  <c r="AK590" i="176"/>
  <c r="H5" i="176"/>
  <c r="F22" i="176"/>
  <c r="AK346" i="176"/>
  <c r="AK140" i="176"/>
  <c r="Q25" i="176"/>
  <c r="AK1630" i="176"/>
  <c r="AK1185" i="176"/>
  <c r="AK1828" i="176"/>
  <c r="AK1898" i="176"/>
  <c r="J46" i="176"/>
  <c r="AI210" i="176"/>
  <c r="AH210" i="176"/>
  <c r="AK1116" i="176"/>
  <c r="AK1437" i="176"/>
  <c r="F19" i="176"/>
  <c r="AH207" i="176"/>
  <c r="AI207" i="176"/>
  <c r="AK597" i="176"/>
  <c r="AK918" i="176"/>
  <c r="I16" i="176"/>
  <c r="L3" i="176"/>
  <c r="AK793" i="176"/>
  <c r="AK78" i="176"/>
  <c r="AK273" i="176"/>
  <c r="AK662" i="176"/>
  <c r="K43" i="176"/>
  <c r="E32" i="176"/>
  <c r="P32" i="176"/>
  <c r="AK1760" i="176"/>
  <c r="L44" i="176"/>
  <c r="AK1706" i="176"/>
  <c r="AK1112" i="176"/>
  <c r="K46" i="176"/>
  <c r="D51" i="176"/>
  <c r="AK215" i="176"/>
  <c r="AK1838" i="176"/>
  <c r="AK269" i="176"/>
  <c r="L40" i="176"/>
  <c r="C17" i="176"/>
  <c r="F10" i="176"/>
  <c r="C34" i="176"/>
  <c r="P39" i="176"/>
  <c r="C10" i="176"/>
  <c r="M12" i="176"/>
  <c r="G45" i="176"/>
  <c r="G25" i="176"/>
  <c r="I3" i="176"/>
  <c r="E48" i="176"/>
  <c r="F48" i="176"/>
  <c r="E29" i="176"/>
  <c r="AH5" i="176"/>
  <c r="AI5" i="176"/>
  <c r="AI530" i="176"/>
  <c r="AH530" i="176"/>
  <c r="P46" i="176"/>
  <c r="H26" i="176"/>
  <c r="AI1176" i="176"/>
  <c r="AH1176" i="176"/>
  <c r="M49" i="176"/>
  <c r="G44" i="176"/>
  <c r="I45" i="176"/>
  <c r="F43" i="176"/>
  <c r="L41" i="176"/>
  <c r="K50" i="176"/>
  <c r="P34" i="176"/>
  <c r="C41" i="176"/>
  <c r="N29" i="176"/>
  <c r="AI662" i="176"/>
  <c r="AH662" i="176"/>
  <c r="AH1631" i="176"/>
  <c r="AI1631" i="176"/>
  <c r="K27" i="176"/>
  <c r="G9" i="176"/>
  <c r="AI1632" i="176"/>
  <c r="AH1632" i="176"/>
  <c r="L30" i="176"/>
  <c r="E25" i="176"/>
  <c r="I48" i="176"/>
  <c r="K6" i="176"/>
  <c r="G28" i="176"/>
  <c r="I49" i="176"/>
  <c r="F20" i="176"/>
  <c r="G46" i="176"/>
  <c r="AH1182" i="176"/>
  <c r="AI1182" i="176"/>
  <c r="D43" i="176"/>
  <c r="C6" i="176"/>
  <c r="N33" i="176"/>
  <c r="L36" i="176"/>
  <c r="G35" i="176"/>
  <c r="D6" i="176"/>
  <c r="D8" i="176"/>
  <c r="AH347" i="176"/>
  <c r="AI347" i="176"/>
  <c r="M39" i="176"/>
  <c r="AI1505" i="176"/>
  <c r="AH1505" i="176"/>
  <c r="K20" i="176"/>
  <c r="G40" i="176"/>
  <c r="J40" i="176"/>
  <c r="I13" i="176"/>
  <c r="E51" i="176"/>
  <c r="I42" i="176"/>
  <c r="N24" i="176"/>
  <c r="D31" i="176"/>
  <c r="G21" i="176"/>
  <c r="AH269" i="176"/>
  <c r="AI269" i="176"/>
  <c r="P48" i="176"/>
  <c r="AI1307" i="176"/>
  <c r="AH1307" i="176"/>
  <c r="F31" i="176"/>
  <c r="N10" i="176"/>
  <c r="K42" i="176"/>
  <c r="AH1894" i="176"/>
  <c r="AI1894" i="176"/>
  <c r="AI1310" i="176"/>
  <c r="AH1310" i="176"/>
  <c r="AI203" i="176"/>
  <c r="AH203" i="176"/>
  <c r="M5" i="176"/>
  <c r="G26" i="176"/>
  <c r="AI12" i="176"/>
  <c r="AH12" i="176"/>
  <c r="AH1316" i="176"/>
  <c r="AI1316" i="176"/>
  <c r="AI141" i="176"/>
  <c r="AH141" i="176"/>
  <c r="AI1309" i="176"/>
  <c r="AH1309" i="176"/>
  <c r="P44" i="176"/>
  <c r="AH1764" i="176"/>
  <c r="AI1764" i="176"/>
  <c r="N7" i="176"/>
  <c r="AI1510" i="176"/>
  <c r="AH1510" i="176"/>
  <c r="E34" i="176"/>
  <c r="AH1503" i="176"/>
  <c r="AI1503" i="176"/>
  <c r="AI599" i="176"/>
  <c r="AH599" i="176"/>
  <c r="AH1186" i="176"/>
  <c r="AI1186" i="176"/>
  <c r="AH79" i="176"/>
  <c r="AI79" i="176"/>
  <c r="M33" i="176"/>
  <c r="N19" i="176"/>
  <c r="I34" i="176"/>
  <c r="AK591" i="176"/>
  <c r="AK135" i="176"/>
  <c r="F37" i="176"/>
  <c r="M26" i="176"/>
  <c r="P31" i="176"/>
  <c r="AK791" i="176"/>
  <c r="E5" i="176"/>
  <c r="AK984" i="176"/>
  <c r="AK657" i="176"/>
  <c r="AK1699" i="176"/>
  <c r="C49" i="176"/>
  <c r="AK986" i="176"/>
  <c r="AK211" i="176"/>
  <c r="L27" i="176"/>
  <c r="F36" i="176"/>
  <c r="AK462" i="176"/>
  <c r="AK1839" i="176"/>
  <c r="AK213" i="176"/>
  <c r="J38" i="176"/>
  <c r="Q51" i="176"/>
  <c r="AK1243" i="176"/>
  <c r="J23" i="176"/>
  <c r="AK408" i="176"/>
  <c r="AK76" i="176"/>
  <c r="C28" i="176"/>
  <c r="AK1118" i="176"/>
  <c r="Q44" i="176"/>
  <c r="P11" i="176"/>
  <c r="P15" i="176"/>
  <c r="P22" i="176"/>
  <c r="AK1632" i="176"/>
  <c r="M24" i="176"/>
  <c r="C15" i="176"/>
  <c r="AK1504" i="176"/>
  <c r="AK1892" i="176"/>
  <c r="AK1307" i="176"/>
  <c r="K49" i="176"/>
  <c r="Q28" i="176"/>
  <c r="J44" i="176"/>
  <c r="AK592" i="176"/>
  <c r="AK80" i="176"/>
  <c r="L49" i="176"/>
  <c r="C5" i="176"/>
  <c r="AK1830" i="176"/>
  <c r="AK1766" i="176"/>
  <c r="AK1702" i="176"/>
  <c r="AK1634" i="176"/>
  <c r="AI1184" i="176"/>
  <c r="AH1184" i="176"/>
  <c r="AK655" i="176"/>
  <c r="M50" i="176"/>
  <c r="AH334" i="176"/>
  <c r="AI334" i="176"/>
  <c r="AK856" i="176"/>
  <c r="AK1181" i="176"/>
  <c r="AK604" i="176"/>
  <c r="AK1310" i="176"/>
  <c r="AK401" i="176"/>
  <c r="J7" i="176"/>
  <c r="K41" i="176"/>
  <c r="Q41" i="176"/>
  <c r="AI1760" i="176"/>
  <c r="AH1760" i="176"/>
  <c r="AK1763" i="176"/>
  <c r="AK1045" i="176"/>
  <c r="AK602" i="176"/>
  <c r="AK1311" i="176"/>
  <c r="AK395" i="176"/>
  <c r="D49" i="176"/>
  <c r="N28" i="176"/>
  <c r="J19" i="176"/>
  <c r="K28" i="176"/>
  <c r="AK1705" i="176"/>
  <c r="C25" i="176"/>
  <c r="AK1176" i="176"/>
  <c r="M9" i="176"/>
  <c r="AK1506" i="176"/>
  <c r="AK851" i="176"/>
  <c r="Q4" i="176"/>
  <c r="M31" i="176"/>
  <c r="E38" i="176"/>
  <c r="H40" i="176"/>
  <c r="AK201" i="176"/>
  <c r="AK136" i="176"/>
  <c r="K31" i="176"/>
  <c r="AK1435" i="176"/>
  <c r="AK603" i="176"/>
  <c r="AK853" i="176"/>
  <c r="P17" i="176"/>
  <c r="AK137" i="176"/>
  <c r="AK1440" i="176"/>
  <c r="AK71" i="176"/>
  <c r="M23" i="176"/>
  <c r="I28" i="176"/>
  <c r="N49" i="176"/>
  <c r="AI1705" i="176"/>
  <c r="AH1705" i="176"/>
  <c r="AK1761" i="176"/>
  <c r="P30" i="176"/>
  <c r="AK792" i="176"/>
  <c r="AK658" i="176"/>
  <c r="AK272" i="176"/>
  <c r="C22" i="176"/>
  <c r="L4" i="176"/>
  <c r="M22" i="176"/>
  <c r="AH1373" i="176"/>
  <c r="AI1373" i="176"/>
  <c r="AK1510" i="176"/>
  <c r="AK1511" i="176"/>
  <c r="AK336" i="176"/>
  <c r="AK70" i="176"/>
  <c r="G3" i="176"/>
  <c r="K34" i="176"/>
  <c r="Q39" i="176"/>
  <c r="Q47" i="176"/>
  <c r="AK1695" i="176"/>
  <c r="AK1500" i="176"/>
  <c r="AK1373" i="176"/>
  <c r="AK205" i="176"/>
  <c r="AK854" i="176"/>
  <c r="AK1439" i="176"/>
  <c r="AK141" i="176"/>
  <c r="J16" i="176"/>
  <c r="H33" i="176"/>
  <c r="C23" i="176"/>
  <c r="AH1372" i="176"/>
  <c r="AI1372" i="176"/>
  <c r="F4" i="176"/>
  <c r="G47" i="176"/>
  <c r="F26" i="176"/>
  <c r="H38" i="176"/>
  <c r="L13" i="176"/>
  <c r="J5" i="176"/>
  <c r="D32" i="176"/>
  <c r="G32" i="176"/>
  <c r="P42" i="176"/>
  <c r="AH1045" i="176"/>
  <c r="AI1045" i="176"/>
  <c r="AI1707" i="176"/>
  <c r="AH1707" i="176"/>
  <c r="AI1704" i="176"/>
  <c r="AH1704" i="176"/>
  <c r="AH724" i="176"/>
  <c r="AI724" i="176"/>
  <c r="C51" i="176"/>
  <c r="N12" i="176"/>
  <c r="H25" i="176"/>
  <c r="M44" i="176"/>
  <c r="C14" i="176"/>
  <c r="F50" i="176"/>
  <c r="J35" i="176"/>
  <c r="N43" i="176"/>
  <c r="Q26" i="176"/>
  <c r="AH1242" i="176"/>
  <c r="AI1242" i="176"/>
  <c r="AI529" i="176"/>
  <c r="AH529" i="176"/>
  <c r="AI401" i="176"/>
  <c r="AH401" i="176"/>
  <c r="AH1240" i="176"/>
  <c r="AI1240" i="176"/>
  <c r="G43" i="176"/>
  <c r="I46" i="176"/>
  <c r="J9" i="176"/>
  <c r="D21" i="176"/>
  <c r="D47" i="176"/>
  <c r="C27" i="176"/>
  <c r="H47" i="176"/>
  <c r="N26" i="176"/>
  <c r="E50" i="176"/>
  <c r="AI723" i="176"/>
  <c r="AH723" i="176"/>
  <c r="AI464" i="176"/>
  <c r="AH464" i="176"/>
  <c r="AI1828" i="176"/>
  <c r="AH1828" i="176"/>
  <c r="J51" i="176"/>
  <c r="AH349" i="176"/>
  <c r="AI349" i="176"/>
  <c r="F30" i="176"/>
  <c r="F12" i="176"/>
  <c r="H49" i="176"/>
  <c r="L24" i="176"/>
  <c r="L10" i="176"/>
  <c r="AK274" i="176"/>
  <c r="H8" i="176"/>
  <c r="I18" i="176"/>
  <c r="P45" i="176"/>
  <c r="E33" i="176"/>
  <c r="P37" i="176"/>
  <c r="M35" i="176"/>
  <c r="N37" i="176"/>
  <c r="D25" i="176"/>
  <c r="K25" i="176"/>
  <c r="AH1829" i="176"/>
  <c r="AI1829" i="176"/>
  <c r="L16" i="176"/>
  <c r="AI915" i="176"/>
  <c r="AH915" i="176"/>
  <c r="K45" i="176"/>
  <c r="G38" i="176"/>
  <c r="D46" i="176"/>
  <c r="AH1114" i="176"/>
  <c r="AI1114" i="176"/>
  <c r="AH790" i="176"/>
  <c r="AI790" i="176"/>
  <c r="AI1117" i="176"/>
  <c r="AH1117" i="176"/>
  <c r="AH343" i="176"/>
  <c r="AI343" i="176"/>
  <c r="I6" i="176"/>
  <c r="M32" i="176"/>
  <c r="D16" i="176"/>
  <c r="AI853" i="176"/>
  <c r="AH853" i="176"/>
  <c r="AH1896" i="176"/>
  <c r="AI1896" i="176"/>
  <c r="AH1697" i="176"/>
  <c r="AI1697" i="176"/>
  <c r="N14" i="176"/>
  <c r="AI1435" i="176"/>
  <c r="AH1435" i="176"/>
  <c r="J11" i="176"/>
  <c r="H7" i="176"/>
  <c r="H34" i="176"/>
  <c r="AH336" i="176"/>
  <c r="AI336" i="176"/>
  <c r="AI1179" i="176"/>
  <c r="AH1179" i="176"/>
  <c r="N30" i="176"/>
  <c r="L22" i="176"/>
  <c r="AK79" i="176"/>
  <c r="N46" i="176"/>
  <c r="AK1309" i="176"/>
  <c r="AK463" i="176"/>
  <c r="AK202" i="176"/>
  <c r="AK77" i="176"/>
  <c r="AK1114" i="176"/>
  <c r="K12" i="176"/>
  <c r="E20" i="176"/>
  <c r="M21" i="176"/>
  <c r="AI1243" i="176"/>
  <c r="AH1243" i="176"/>
  <c r="AK988" i="176"/>
  <c r="AK600" i="176"/>
  <c r="AK1565" i="176"/>
  <c r="AK266" i="176"/>
  <c r="AK1111" i="176"/>
  <c r="F14" i="176"/>
  <c r="J27" i="176"/>
  <c r="L21" i="176"/>
  <c r="AI660" i="176"/>
  <c r="AH660" i="176"/>
  <c r="AK216" i="176"/>
  <c r="D3" i="176"/>
  <c r="P23" i="176"/>
  <c r="AK1191" i="176"/>
  <c r="AK1113" i="176"/>
  <c r="AK1764" i="176"/>
  <c r="N20" i="176"/>
  <c r="F51" i="176"/>
  <c r="M34" i="176"/>
  <c r="AH527" i="176"/>
  <c r="AI527" i="176"/>
  <c r="AK1240" i="176"/>
  <c r="F23" i="176"/>
  <c r="AK1891" i="176"/>
  <c r="AK465" i="176"/>
  <c r="P4" i="176"/>
  <c r="AK529" i="176"/>
  <c r="AK1241" i="176"/>
  <c r="AK1376" i="176"/>
  <c r="AK405" i="176"/>
  <c r="Q20" i="176"/>
  <c r="N16" i="176"/>
  <c r="I7" i="176"/>
  <c r="Q6" i="176"/>
  <c r="H14" i="176"/>
  <c r="P2" i="176"/>
  <c r="AK460" i="176"/>
  <c r="AK980" i="176"/>
  <c r="AK74" i="176"/>
  <c r="D42" i="176"/>
  <c r="J17" i="176"/>
  <c r="J12" i="176"/>
  <c r="M30" i="176"/>
  <c r="AK344" i="176"/>
  <c r="AK1245" i="176"/>
  <c r="AK1897" i="176"/>
  <c r="AK525" i="176"/>
  <c r="Q23" i="176"/>
  <c r="H16" i="176"/>
  <c r="K11" i="176"/>
  <c r="AI1698" i="176"/>
  <c r="AH1698" i="176"/>
  <c r="AK720" i="176"/>
  <c r="AK1505" i="176"/>
  <c r="AK1189" i="176"/>
  <c r="AK987" i="176"/>
  <c r="AK1762" i="176"/>
  <c r="AK400" i="176"/>
  <c r="AK1370" i="176"/>
  <c r="M29" i="176"/>
  <c r="E15" i="176"/>
  <c r="Q11" i="176"/>
  <c r="AI1568" i="176"/>
  <c r="AH1568" i="176"/>
  <c r="L18" i="176"/>
  <c r="F49" i="176"/>
  <c r="K35" i="176"/>
  <c r="F42" i="176"/>
  <c r="Q38" i="176"/>
  <c r="J42" i="176"/>
  <c r="P38" i="176"/>
  <c r="Q30" i="176"/>
  <c r="M40" i="176"/>
  <c r="AH406" i="176"/>
  <c r="AI406" i="176"/>
  <c r="AH852" i="176"/>
  <c r="AI852" i="176"/>
  <c r="AH1379" i="176"/>
  <c r="AI1379" i="176"/>
  <c r="AI1187" i="176"/>
  <c r="AH1187" i="176"/>
  <c r="Q18" i="176"/>
  <c r="AH1113" i="176"/>
  <c r="AI1113" i="176"/>
  <c r="D41" i="176"/>
  <c r="L29" i="176"/>
  <c r="E23" i="176"/>
  <c r="D18" i="176"/>
  <c r="H12" i="176"/>
  <c r="I19" i="176"/>
  <c r="E14" i="176"/>
  <c r="F35" i="176"/>
  <c r="AH1189" i="176"/>
  <c r="AI1189" i="176"/>
  <c r="AI1709" i="176"/>
  <c r="AH1709" i="176"/>
  <c r="AI74" i="176"/>
  <c r="AH74" i="176"/>
  <c r="AI1175" i="176"/>
  <c r="AH1175" i="176"/>
  <c r="G24" i="176"/>
  <c r="AI1509" i="176"/>
  <c r="AH1509" i="176"/>
  <c r="J37" i="176"/>
  <c r="C24" i="176"/>
  <c r="C19" i="176"/>
  <c r="M7" i="176"/>
  <c r="K32" i="176"/>
  <c r="M25" i="176"/>
  <c r="C32" i="176"/>
  <c r="G27" i="176"/>
  <c r="I35" i="176"/>
  <c r="AH1190" i="176"/>
  <c r="AI1190" i="176"/>
  <c r="AH402" i="176"/>
  <c r="AI402" i="176"/>
  <c r="AH1763" i="176"/>
  <c r="AI1763" i="176"/>
  <c r="AI720" i="176"/>
  <c r="AH720" i="176"/>
  <c r="F46" i="176"/>
  <c r="C2" i="176"/>
  <c r="I8" i="176"/>
  <c r="E7" i="176"/>
  <c r="AH1835" i="176"/>
  <c r="AI1835" i="176"/>
  <c r="AI272" i="176"/>
  <c r="AH272" i="176"/>
  <c r="G11" i="176"/>
  <c r="AH77" i="176"/>
  <c r="AI77" i="176"/>
  <c r="K8" i="176"/>
  <c r="K22" i="176"/>
  <c r="Q5" i="176"/>
  <c r="K36" i="176"/>
  <c r="Q31" i="176"/>
  <c r="E28" i="176"/>
  <c r="D10" i="176"/>
  <c r="I5" i="176"/>
  <c r="M46" i="176"/>
  <c r="Q17" i="176"/>
  <c r="AH1830" i="176"/>
  <c r="AI1830" i="176"/>
  <c r="AI604" i="176"/>
  <c r="AH604" i="176"/>
  <c r="AH1306" i="176"/>
  <c r="AI1306" i="176"/>
  <c r="Q50" i="176"/>
  <c r="F13" i="176"/>
  <c r="J29" i="176"/>
  <c r="L32" i="176"/>
  <c r="G7" i="176"/>
  <c r="AH348" i="176"/>
  <c r="AI348" i="176"/>
  <c r="AH598" i="176"/>
  <c r="AI598" i="176"/>
  <c r="AI851" i="176"/>
  <c r="AH851" i="176"/>
  <c r="L43" i="176"/>
  <c r="E30" i="176"/>
  <c r="G42" i="176"/>
  <c r="AI1116" i="176"/>
  <c r="AH1116" i="176"/>
  <c r="AH265" i="176"/>
  <c r="AI265" i="176"/>
  <c r="AI211" i="176"/>
  <c r="AH211" i="176"/>
  <c r="AI661" i="176"/>
  <c r="AH661" i="176"/>
  <c r="Q21" i="176"/>
  <c r="H27" i="176"/>
  <c r="AK342" i="176"/>
  <c r="AK1436" i="176"/>
  <c r="J36" i="176"/>
  <c r="M28" i="176"/>
  <c r="L11" i="176"/>
  <c r="C33" i="176"/>
  <c r="AK1697" i="176"/>
  <c r="E27" i="176"/>
  <c r="P18" i="176"/>
  <c r="AK331" i="176"/>
  <c r="AK468" i="176"/>
  <c r="P9" i="176"/>
  <c r="AK1305" i="176"/>
  <c r="AK334" i="176"/>
  <c r="AK403" i="176"/>
  <c r="L23" i="176"/>
  <c r="G13" i="176"/>
  <c r="I21" i="176"/>
  <c r="I24" i="176"/>
  <c r="AK1507" i="176"/>
  <c r="AK1502" i="176"/>
  <c r="AK338" i="176"/>
  <c r="AK75" i="176"/>
  <c r="N27" i="176"/>
  <c r="K18" i="176"/>
  <c r="E3" i="176"/>
  <c r="H44" i="176"/>
  <c r="AK852" i="176"/>
  <c r="AK1635" i="176"/>
  <c r="AK787" i="176"/>
  <c r="AK1825" i="176"/>
  <c r="L17" i="176"/>
  <c r="D5" i="176"/>
  <c r="N45" i="176"/>
  <c r="AK1374" i="176"/>
  <c r="AK1509" i="176"/>
  <c r="AK335" i="176"/>
  <c r="AK1184" i="176"/>
  <c r="AK1046" i="176"/>
  <c r="AK1834" i="176"/>
  <c r="AK722" i="176"/>
  <c r="J34" i="176"/>
  <c r="K19" i="176"/>
  <c r="J45" i="176"/>
  <c r="H11" i="176"/>
  <c r="N31" i="176"/>
  <c r="G16" i="176"/>
  <c r="F41" i="176"/>
  <c r="I32" i="176"/>
  <c r="F21" i="176"/>
  <c r="C29" i="176"/>
  <c r="N51" i="176"/>
  <c r="K51" i="176"/>
  <c r="AH75" i="176"/>
  <c r="AI75" i="176"/>
  <c r="AH1635" i="176"/>
  <c r="AI1635" i="176"/>
  <c r="AI1317" i="176"/>
  <c r="AH1317" i="176"/>
  <c r="J49" i="176"/>
  <c r="H19" i="176"/>
  <c r="Q46" i="176"/>
  <c r="G36" i="176"/>
  <c r="J15" i="176"/>
  <c r="E11" i="176"/>
  <c r="I14" i="176"/>
  <c r="N11" i="176"/>
  <c r="AI461" i="176"/>
  <c r="AH461" i="176"/>
  <c r="AI1371" i="176"/>
  <c r="AH1371" i="176"/>
  <c r="AH467" i="176"/>
  <c r="AI467" i="176"/>
  <c r="AH1315" i="176"/>
  <c r="AI1315" i="176"/>
  <c r="M13" i="176"/>
  <c r="E35" i="176"/>
  <c r="D11" i="176"/>
  <c r="M14" i="176"/>
  <c r="D39" i="176"/>
  <c r="F8" i="176"/>
  <c r="I43" i="176"/>
  <c r="L7" i="176"/>
  <c r="AI1826" i="176"/>
  <c r="AH1826" i="176"/>
  <c r="AH1046" i="176"/>
  <c r="AI1046" i="176"/>
  <c r="AK5" i="176"/>
  <c r="AI983" i="176"/>
  <c r="AH983" i="176"/>
  <c r="AI1633" i="176"/>
  <c r="AH1633" i="176"/>
  <c r="C9" i="176"/>
  <c r="L6" i="176"/>
  <c r="E6" i="176"/>
  <c r="H21" i="176"/>
  <c r="N35" i="176"/>
  <c r="AI1241" i="176"/>
  <c r="AH1241" i="176"/>
  <c r="AI1766" i="176"/>
  <c r="AH1766" i="176"/>
  <c r="AH1833" i="176"/>
  <c r="AI1833" i="176"/>
  <c r="K16" i="176"/>
  <c r="H50" i="176"/>
  <c r="G2" i="176"/>
  <c r="E13" i="176"/>
  <c r="Q9" i="176"/>
  <c r="N3" i="176"/>
  <c r="F27" i="176"/>
  <c r="J6" i="176"/>
  <c r="H28" i="176"/>
  <c r="G17" i="176"/>
  <c r="N25" i="176"/>
  <c r="AH1313" i="176"/>
  <c r="AI1313" i="176"/>
  <c r="AI1765" i="176"/>
  <c r="AH1765" i="176"/>
  <c r="AH982" i="176"/>
  <c r="AI982" i="176"/>
  <c r="AI791" i="176"/>
  <c r="AH791" i="176"/>
  <c r="F9" i="176"/>
  <c r="I27" i="176"/>
  <c r="M15" i="176"/>
  <c r="F6" i="176"/>
  <c r="Q13" i="176"/>
  <c r="N2" i="176"/>
  <c r="AH1507" i="176"/>
  <c r="AI1507" i="176"/>
  <c r="L46" i="176"/>
  <c r="H17" i="176"/>
  <c r="K7" i="176"/>
  <c r="AH1312" i="176"/>
  <c r="AI1312" i="176"/>
  <c r="AI335" i="176"/>
  <c r="AH335" i="176"/>
  <c r="AI1831" i="176"/>
  <c r="AH1831" i="176"/>
  <c r="AI1183" i="176"/>
  <c r="AH1183" i="176"/>
  <c r="AH1112" i="176"/>
  <c r="AI1112" i="176"/>
  <c r="AH271" i="176"/>
  <c r="AI271" i="176"/>
  <c r="AH1700" i="176"/>
  <c r="AI1700" i="176"/>
  <c r="AI9" i="176"/>
  <c r="AH9" i="176"/>
  <c r="AH1244" i="176"/>
  <c r="AI1244" i="176"/>
  <c r="F33" i="176"/>
  <c r="AH1305" i="176"/>
  <c r="AI1305" i="176"/>
  <c r="L15" i="176"/>
  <c r="N39" i="176"/>
  <c r="G41" i="176"/>
  <c r="I40" i="176"/>
  <c r="K10" i="176"/>
  <c r="K24" i="176"/>
  <c r="H39" i="176"/>
  <c r="AH1375" i="176"/>
  <c r="AI1375" i="176"/>
  <c r="AI1838" i="176"/>
  <c r="AH1838" i="176"/>
  <c r="E49" i="176"/>
  <c r="AH1836" i="176"/>
  <c r="AI1836" i="176"/>
  <c r="N13" i="176"/>
  <c r="AH339" i="176"/>
  <c r="AI339" i="176"/>
  <c r="AI7" i="176"/>
  <c r="AH7" i="176"/>
  <c r="AI332" i="176"/>
  <c r="AH332" i="176"/>
  <c r="AI202" i="176"/>
  <c r="AH202" i="176"/>
  <c r="N18" i="176"/>
  <c r="AH1181" i="176"/>
  <c r="AI1181" i="176"/>
  <c r="AI78" i="176"/>
  <c r="AH78" i="176"/>
  <c r="AH468" i="176"/>
  <c r="AI468" i="176"/>
  <c r="D2" i="176"/>
  <c r="AK11" i="176"/>
  <c r="AI345" i="176"/>
  <c r="AH345" i="176"/>
  <c r="D15" i="176"/>
  <c r="AH1630" i="176"/>
  <c r="AI1630" i="176"/>
  <c r="AI919" i="176"/>
  <c r="AH919" i="176"/>
  <c r="AI205" i="176"/>
  <c r="AH205" i="176"/>
  <c r="D30" i="176"/>
  <c r="I11" i="176"/>
  <c r="AI395" i="176"/>
  <c r="AH395" i="176"/>
  <c r="AI138" i="176"/>
  <c r="AH138" i="176"/>
  <c r="H22" i="176"/>
  <c r="AI201" i="176"/>
  <c r="AH201" i="176"/>
  <c r="C39" i="176"/>
  <c r="AH408" i="176"/>
  <c r="AI408" i="176"/>
  <c r="AI204" i="176"/>
  <c r="AH204" i="176"/>
  <c r="AI1314" i="176"/>
  <c r="AH1314" i="176"/>
  <c r="AH1318" i="176"/>
  <c r="AI1318" i="176"/>
  <c r="C46" i="176"/>
  <c r="AK7" i="176"/>
  <c r="AH200" i="176"/>
  <c r="AI200" i="176"/>
  <c r="AI214" i="176"/>
  <c r="AH214" i="176"/>
  <c r="N8" i="176"/>
  <c r="AH657" i="176"/>
  <c r="AI657" i="176"/>
  <c r="AI11" i="176"/>
  <c r="AH11" i="176"/>
  <c r="AI266" i="176"/>
  <c r="AH266" i="176"/>
  <c r="AI722" i="176"/>
  <c r="AH722" i="176"/>
  <c r="AI658" i="176"/>
  <c r="AH658" i="176"/>
  <c r="J20" i="176"/>
  <c r="F32" i="176"/>
  <c r="AH1570" i="176"/>
  <c r="AI1570" i="176"/>
  <c r="AI989" i="176"/>
  <c r="AH989" i="176"/>
  <c r="AH337" i="176"/>
  <c r="AI337" i="176"/>
  <c r="AH1898" i="176"/>
  <c r="AI1898" i="176"/>
  <c r="D40" i="176"/>
  <c r="J24" i="176"/>
  <c r="C40" i="176"/>
  <c r="K23" i="176"/>
  <c r="F40" i="176"/>
  <c r="AI1695" i="176"/>
  <c r="AH1695" i="176"/>
  <c r="AI1501" i="176"/>
  <c r="AH1501" i="176"/>
  <c r="AI1569" i="176"/>
  <c r="AH1569" i="176"/>
  <c r="AI206" i="176"/>
  <c r="AH206" i="176"/>
  <c r="G18" i="176"/>
  <c r="AI594" i="176"/>
  <c r="AH594" i="176"/>
  <c r="AI987" i="176"/>
  <c r="AH987" i="176"/>
  <c r="AK8" i="176"/>
  <c r="AI1891" i="176"/>
  <c r="AH1891" i="176"/>
  <c r="AI1834" i="176"/>
  <c r="AH1834" i="176"/>
  <c r="C20" i="176"/>
  <c r="AI267" i="176"/>
  <c r="AH267" i="176"/>
  <c r="D14" i="176"/>
  <c r="AH71" i="176"/>
  <c r="AI71" i="176"/>
  <c r="AH140" i="176"/>
  <c r="AI140" i="176"/>
  <c r="AI1890" i="176"/>
  <c r="AH1890" i="176"/>
  <c r="AH1899" i="176"/>
  <c r="AI1899" i="176"/>
  <c r="I50" i="176"/>
  <c r="AI208" i="176"/>
  <c r="AH208" i="176"/>
  <c r="AI135" i="176"/>
  <c r="AH135" i="176"/>
  <c r="AH1895" i="176"/>
  <c r="AI1895" i="176"/>
  <c r="M8" i="176"/>
  <c r="AI525" i="176"/>
  <c r="AH525" i="176"/>
  <c r="AH1701" i="176"/>
  <c r="AI1701" i="176"/>
  <c r="AI1839" i="176"/>
  <c r="AH1839" i="176"/>
  <c r="AI1245" i="176"/>
  <c r="AH1245" i="176"/>
  <c r="AH1188" i="176"/>
  <c r="AI1188" i="176"/>
  <c r="AH531" i="176"/>
  <c r="AI531" i="176"/>
  <c r="AH273" i="176"/>
  <c r="AI273" i="176"/>
  <c r="AH656" i="176"/>
  <c r="AI656" i="176"/>
  <c r="AI10" i="176"/>
  <c r="AH10" i="176"/>
  <c r="AH1111" i="176"/>
  <c r="AI1111" i="176"/>
  <c r="E4" i="176"/>
  <c r="AI403" i="176"/>
  <c r="AH403" i="176"/>
  <c r="AH1377" i="176"/>
  <c r="AI1377" i="176"/>
  <c r="AI1762" i="176"/>
  <c r="AH1762" i="176"/>
  <c r="AH1191" i="176"/>
  <c r="AI1191" i="176"/>
  <c r="AI1634" i="176"/>
  <c r="AH1634" i="176"/>
  <c r="AI397" i="176"/>
  <c r="AH397" i="176"/>
  <c r="AI793" i="176"/>
  <c r="AH793" i="176"/>
  <c r="C18" i="176"/>
  <c r="AI1565" i="176"/>
  <c r="AH1565" i="176"/>
  <c r="AI1566" i="176"/>
  <c r="AH1566" i="176"/>
  <c r="J22" i="176"/>
  <c r="P51" i="176"/>
  <c r="Q49" i="176"/>
  <c r="L39" i="176"/>
  <c r="AI8" i="176"/>
  <c r="AH8" i="176"/>
  <c r="AH400" i="176"/>
  <c r="AI400" i="176"/>
  <c r="AH331" i="176"/>
  <c r="AI331" i="176"/>
  <c r="AI1702" i="176"/>
  <c r="AH1702" i="176"/>
  <c r="AI603" i="176"/>
  <c r="AH603" i="176"/>
  <c r="AI980" i="176"/>
  <c r="AH980" i="176"/>
  <c r="AH218" i="176"/>
  <c r="AI218" i="176"/>
  <c r="AI596" i="176"/>
  <c r="AH596" i="176"/>
  <c r="G48" i="176"/>
  <c r="AH1706" i="176"/>
  <c r="AI1706" i="176"/>
  <c r="AI1567" i="176"/>
  <c r="AH1567" i="176"/>
  <c r="AI1508" i="176"/>
  <c r="AH1508" i="176"/>
  <c r="H30" i="176"/>
  <c r="AH532" i="176"/>
  <c r="AI532" i="176"/>
  <c r="AH1699" i="176"/>
  <c r="AI1699" i="176"/>
  <c r="AH1696" i="176"/>
  <c r="AI1696" i="176"/>
  <c r="AI1837" i="176"/>
  <c r="AH1837" i="176"/>
  <c r="AI76" i="176"/>
  <c r="AH76" i="176"/>
  <c r="AI988" i="176"/>
  <c r="AH988" i="176"/>
  <c r="AH465" i="176"/>
  <c r="AI465" i="176"/>
  <c r="AH398" i="176"/>
  <c r="AI398" i="176"/>
  <c r="AI70" i="176"/>
  <c r="AH70" i="176"/>
  <c r="AI597" i="176"/>
  <c r="AH597" i="176"/>
  <c r="P29" i="176"/>
  <c r="P24" i="176"/>
  <c r="P7" i="176"/>
  <c r="P19" i="176"/>
  <c r="P10" i="176"/>
  <c r="P33" i="176"/>
  <c r="P16" i="176"/>
  <c r="P6" i="176"/>
  <c r="P27" i="176"/>
  <c r="P13" i="176"/>
  <c r="P28" i="176"/>
  <c r="P5" i="176"/>
  <c r="P20" i="176"/>
  <c r="U1175" i="176"/>
  <c r="U76" i="176"/>
  <c r="U592" i="176"/>
  <c r="U660" i="176"/>
  <c r="U464" i="176"/>
  <c r="U532" i="176"/>
  <c r="U853" i="176"/>
  <c r="U400" i="176"/>
  <c r="U139" i="176"/>
  <c r="U916" i="176"/>
  <c r="U1696" i="176"/>
  <c r="U1178" i="176"/>
  <c r="U1698" i="176"/>
  <c r="U792" i="176"/>
  <c r="U1179" i="176"/>
  <c r="U333" i="176"/>
  <c r="U986" i="176"/>
  <c r="U1377" i="176"/>
  <c r="U1245" i="176"/>
  <c r="U1838" i="176"/>
  <c r="U1243" i="176"/>
  <c r="U401" i="176"/>
  <c r="U330" i="176"/>
  <c r="U596" i="176"/>
  <c r="U1508" i="176"/>
  <c r="U724" i="176"/>
  <c r="U1634" i="176"/>
  <c r="U599" i="176"/>
  <c r="U595" i="176"/>
  <c r="U78" i="176"/>
  <c r="U527" i="176"/>
  <c r="U72" i="176"/>
  <c r="U590" i="176"/>
  <c r="U662" i="176"/>
  <c r="U398" i="176"/>
  <c r="U1116" i="176"/>
  <c r="U1826" i="176"/>
  <c r="U1760" i="176"/>
  <c r="U271" i="176"/>
  <c r="U1375" i="176"/>
  <c r="U1837" i="176"/>
  <c r="U202" i="176"/>
  <c r="U466" i="176"/>
  <c r="U334" i="176"/>
  <c r="U1831" i="176"/>
  <c r="U918" i="176"/>
  <c r="U786" i="176"/>
  <c r="U1306" i="176"/>
  <c r="U723" i="176"/>
  <c r="U1504" i="176"/>
  <c r="U1379" i="176"/>
  <c r="U1891" i="176"/>
  <c r="U526" i="176"/>
  <c r="U1371" i="176"/>
  <c r="U791" i="176"/>
  <c r="U722" i="176"/>
  <c r="U987" i="176"/>
  <c r="U598" i="176"/>
  <c r="U8" i="176"/>
  <c r="U338" i="176"/>
  <c r="U1313" i="176"/>
  <c r="U1510" i="176"/>
  <c r="U1180" i="176"/>
  <c r="U200" i="176"/>
  <c r="U461" i="176"/>
  <c r="U720" i="176"/>
  <c r="U1567" i="176"/>
  <c r="U406" i="176"/>
  <c r="U402" i="176"/>
  <c r="U1695" i="176"/>
  <c r="U1189" i="176"/>
  <c r="U1703" i="176"/>
  <c r="U1633" i="176"/>
  <c r="U1569" i="176"/>
  <c r="U1185" i="176"/>
  <c r="U270" i="176"/>
  <c r="U217" i="176"/>
  <c r="U214" i="176"/>
  <c r="U1188" i="176"/>
  <c r="U1506" i="176"/>
  <c r="U990" i="176"/>
  <c r="U1305" i="176"/>
  <c r="U212" i="176"/>
  <c r="U341" i="176"/>
  <c r="U1893" i="176"/>
  <c r="U1565" i="176"/>
  <c r="U1828" i="176"/>
  <c r="U267" i="176"/>
  <c r="U344" i="176"/>
  <c r="U12" i="176"/>
  <c r="U138" i="176"/>
  <c r="U1181" i="176"/>
  <c r="U1502" i="176"/>
  <c r="U1376" i="176"/>
  <c r="U1308" i="176"/>
  <c r="U1176" i="176"/>
  <c r="U201" i="176"/>
  <c r="U1702" i="176"/>
  <c r="U213" i="176"/>
  <c r="U70" i="176"/>
  <c r="U1501" i="176"/>
  <c r="U785" i="176"/>
  <c r="U1705" i="176"/>
  <c r="U77" i="176"/>
  <c r="U1825" i="176"/>
  <c r="U1437" i="176"/>
  <c r="U1635" i="176"/>
  <c r="U1312" i="176"/>
  <c r="U1836" i="176"/>
  <c r="U1829" i="176"/>
  <c r="U346" i="176"/>
  <c r="U137" i="176"/>
  <c r="U850" i="176"/>
  <c r="U468" i="176"/>
  <c r="U399" i="176"/>
  <c r="U136" i="176"/>
  <c r="U529" i="176"/>
  <c r="U1436" i="176"/>
  <c r="U1046" i="176"/>
  <c r="U1763" i="176"/>
  <c r="U1892" i="176"/>
  <c r="U988" i="176"/>
  <c r="U404" i="176"/>
  <c r="U6" i="176"/>
  <c r="U74" i="176"/>
  <c r="U984" i="176"/>
  <c r="U265" i="176"/>
  <c r="U1311" i="176"/>
  <c r="U1370" i="176"/>
  <c r="U1632" i="176"/>
  <c r="U1373" i="176"/>
  <c r="U1890" i="176"/>
  <c r="U1708" i="176"/>
  <c r="U272" i="176"/>
  <c r="U1500" i="176"/>
  <c r="U208" i="176"/>
  <c r="U7" i="176"/>
  <c r="U600" i="176"/>
  <c r="U396" i="176"/>
  <c r="U1706" i="176"/>
  <c r="U1833" i="176"/>
  <c r="U135" i="176"/>
  <c r="U980" i="176"/>
  <c r="U530" i="176"/>
  <c r="U9" i="176"/>
  <c r="U1246" i="176"/>
  <c r="U788" i="176"/>
  <c r="U1704" i="176"/>
  <c r="U1190" i="176"/>
  <c r="U1113" i="176"/>
  <c r="U659" i="176"/>
  <c r="U1318" i="176"/>
  <c r="U1701" i="176"/>
  <c r="U1896" i="176"/>
  <c r="U1378" i="176"/>
  <c r="U273" i="176"/>
  <c r="U203" i="176"/>
  <c r="U397" i="176"/>
  <c r="U593" i="176"/>
  <c r="U1630" i="176"/>
  <c r="U603" i="176"/>
  <c r="U1700" i="176"/>
  <c r="U591" i="176"/>
  <c r="U601" i="176"/>
  <c r="U1117" i="176"/>
  <c r="U79" i="176"/>
  <c r="U655" i="176"/>
  <c r="U1115" i="176"/>
  <c r="U10" i="176"/>
  <c r="U1309" i="176"/>
  <c r="U1507" i="176"/>
  <c r="U204" i="176"/>
  <c r="U1307" i="176"/>
  <c r="U1317" i="176"/>
  <c r="U342" i="176"/>
  <c r="U790" i="176"/>
  <c r="U331" i="176"/>
  <c r="U1372" i="176"/>
  <c r="U1840" i="176"/>
  <c r="U793" i="176"/>
  <c r="U658" i="176"/>
  <c r="U854" i="176"/>
  <c r="U1242" i="176"/>
  <c r="U1765" i="176"/>
  <c r="U1894" i="176"/>
  <c r="U985" i="176"/>
  <c r="U1764" i="176"/>
  <c r="U1897" i="176"/>
  <c r="U528" i="176"/>
  <c r="U1568" i="176"/>
  <c r="U465" i="176"/>
  <c r="U855" i="176"/>
  <c r="U1045" i="176"/>
  <c r="U462" i="176"/>
  <c r="U141" i="176"/>
  <c r="U851" i="176"/>
  <c r="U1503" i="176"/>
  <c r="U1839" i="176"/>
  <c r="U656" i="176"/>
  <c r="U1440" i="176"/>
  <c r="U1118" i="176"/>
  <c r="U1186" i="176"/>
  <c r="U408" i="176"/>
  <c r="U852" i="176"/>
  <c r="U525" i="176"/>
  <c r="U1177" i="176"/>
  <c r="U856" i="176"/>
  <c r="U657" i="176"/>
  <c r="U343" i="176"/>
  <c r="U982" i="176"/>
  <c r="U11" i="176"/>
  <c r="U1310" i="176"/>
  <c r="U531" i="176"/>
  <c r="U215" i="176"/>
  <c r="U332" i="176"/>
  <c r="U721" i="176"/>
  <c r="U1191" i="176"/>
  <c r="U210" i="176"/>
  <c r="U1187" i="176"/>
  <c r="U919" i="176"/>
  <c r="U1112" i="176"/>
  <c r="U1374" i="176"/>
  <c r="U1898" i="176"/>
  <c r="U269" i="176"/>
  <c r="U1835" i="176"/>
  <c r="U337" i="176"/>
  <c r="U1114" i="176"/>
  <c r="U1241" i="176"/>
  <c r="U216" i="176"/>
  <c r="U1110" i="176"/>
  <c r="U1762" i="176"/>
  <c r="U1111" i="176"/>
  <c r="U407" i="176"/>
  <c r="U350" i="176"/>
  <c r="U5" i="176"/>
  <c r="U787" i="176"/>
  <c r="U1509" i="176"/>
  <c r="U347" i="176"/>
  <c r="U1709" i="176"/>
  <c r="U274" i="176"/>
  <c r="U348" i="176"/>
  <c r="U1566" i="176"/>
  <c r="U1315" i="176"/>
  <c r="U1316" i="176"/>
  <c r="U73" i="176"/>
  <c r="U1182" i="176"/>
  <c r="U80" i="176"/>
  <c r="U597" i="176"/>
  <c r="U405" i="176"/>
  <c r="U1899" i="176"/>
  <c r="U1761" i="176"/>
  <c r="U1827" i="176"/>
  <c r="U1184" i="176"/>
  <c r="U604" i="176"/>
  <c r="U594" i="176"/>
  <c r="U1570" i="176"/>
  <c r="U75" i="176"/>
  <c r="U1707" i="176"/>
  <c r="U395" i="176"/>
  <c r="U1766" i="176"/>
  <c r="U460" i="176"/>
  <c r="U340" i="176"/>
  <c r="U983" i="176"/>
  <c r="U206" i="176"/>
  <c r="U266" i="176"/>
  <c r="U917" i="176"/>
  <c r="U1631" i="176"/>
  <c r="U1830" i="176"/>
  <c r="U1699" i="176"/>
  <c r="U1832" i="176"/>
  <c r="U1834" i="176"/>
  <c r="U1511" i="176"/>
  <c r="U403" i="176"/>
  <c r="U467" i="176"/>
  <c r="U349" i="176"/>
  <c r="U339" i="176"/>
  <c r="U71" i="176"/>
  <c r="U207" i="176"/>
  <c r="U1435" i="176"/>
  <c r="U1439" i="176"/>
  <c r="U789" i="176"/>
  <c r="U1314" i="176"/>
  <c r="U140" i="176"/>
  <c r="U209" i="176"/>
  <c r="U211" i="176"/>
  <c r="U661" i="176"/>
  <c r="U336" i="176"/>
  <c r="U1438" i="176"/>
  <c r="U335" i="176"/>
  <c r="U463" i="176"/>
  <c r="U1192" i="176"/>
  <c r="U1183" i="176"/>
  <c r="U205" i="176"/>
  <c r="U1697" i="176"/>
  <c r="U345" i="176"/>
  <c r="U1895" i="176"/>
  <c r="U915" i="176"/>
  <c r="U981" i="176"/>
  <c r="U1505" i="176"/>
  <c r="U602" i="176"/>
  <c r="U1240" i="176"/>
  <c r="U989" i="176"/>
  <c r="U1244" i="176"/>
  <c r="U268" i="176"/>
  <c r="U218" i="176"/>
  <c r="AL984" i="176"/>
  <c r="AL1175" i="176"/>
  <c r="AL204" i="176"/>
  <c r="AL211" i="176"/>
  <c r="AL341" i="176"/>
  <c r="AL5" i="176"/>
  <c r="AL1763" i="176"/>
  <c r="AL200" i="176"/>
  <c r="AL336" i="176"/>
  <c r="AL593" i="176"/>
  <c r="AL346" i="176"/>
  <c r="AL598" i="176"/>
  <c r="AL1898" i="176"/>
  <c r="AL980" i="176"/>
  <c r="AL1188" i="176"/>
  <c r="AL1191" i="176"/>
  <c r="AL1437" i="176"/>
  <c r="AL1505" i="176"/>
  <c r="AL1435" i="176"/>
  <c r="AL1836" i="176"/>
  <c r="AL347" i="176"/>
  <c r="AL1761" i="176"/>
  <c r="AL1570" i="176"/>
  <c r="AL851" i="176"/>
  <c r="AL527" i="176"/>
  <c r="AL1312" i="176"/>
  <c r="AL141" i="176"/>
  <c r="AL989" i="176"/>
  <c r="AL1503" i="176"/>
  <c r="AL601" i="176"/>
  <c r="AL6" i="176"/>
  <c r="AL1306" i="176"/>
  <c r="AL337" i="176"/>
  <c r="AL273" i="176"/>
  <c r="AL1308" i="176"/>
  <c r="AL1309" i="176"/>
  <c r="AL467" i="176"/>
  <c r="AL658" i="176"/>
  <c r="AL335" i="176"/>
  <c r="AL1893" i="176"/>
  <c r="AL210" i="176"/>
  <c r="AL1116" i="176"/>
  <c r="AL140" i="176"/>
  <c r="AL1567" i="176"/>
  <c r="AL218" i="176"/>
  <c r="AL1892" i="176"/>
  <c r="AL917" i="176"/>
  <c r="AL12" i="176"/>
  <c r="AL1568" i="176"/>
  <c r="AL202" i="176"/>
  <c r="AL1240" i="176"/>
  <c r="AL217" i="176"/>
  <c r="AL1186" i="176"/>
  <c r="AL7" i="176"/>
  <c r="AL1829" i="176"/>
  <c r="AL1110" i="176"/>
  <c r="AL209" i="176"/>
  <c r="AL348" i="176"/>
  <c r="AL987" i="176"/>
  <c r="AL532" i="176"/>
  <c r="AL1436" i="176"/>
  <c r="AL334" i="176"/>
  <c r="AL1046" i="176"/>
  <c r="AL206" i="176"/>
  <c r="AL657" i="176"/>
  <c r="AL1376" i="176"/>
  <c r="AL1632" i="176"/>
  <c r="AL1765" i="176"/>
  <c r="AL1245" i="176"/>
  <c r="AL988" i="176"/>
  <c r="AL1696" i="176"/>
  <c r="AL916" i="176"/>
  <c r="AL600" i="176"/>
  <c r="AL1764" i="176"/>
  <c r="AL1509" i="176"/>
  <c r="AL408" i="176"/>
  <c r="AL1313" i="176"/>
  <c r="AL721" i="176"/>
  <c r="AL530" i="176"/>
  <c r="AL1179" i="176"/>
  <c r="AL1112" i="176"/>
  <c r="AL1825" i="176"/>
  <c r="AL856" i="176"/>
  <c r="AL591" i="176"/>
  <c r="AL1635" i="176"/>
  <c r="AL1839" i="176"/>
  <c r="AL407" i="176"/>
  <c r="AL592" i="176"/>
  <c r="AL1707" i="176"/>
  <c r="AL1833" i="176"/>
  <c r="AL1702" i="176"/>
  <c r="AL1439" i="176"/>
  <c r="AL136" i="176"/>
  <c r="AL1894" i="176"/>
  <c r="AL271" i="176"/>
  <c r="AL656" i="176"/>
  <c r="AL339" i="176"/>
  <c r="AL597" i="176"/>
  <c r="AL788" i="176"/>
  <c r="AL213" i="176"/>
  <c r="AL599" i="176"/>
  <c r="AL1317" i="176"/>
  <c r="AL1695" i="176"/>
  <c r="AL215" i="176"/>
  <c r="AL1511" i="176"/>
  <c r="AL662" i="176"/>
  <c r="AL660" i="176"/>
  <c r="AL1700" i="176"/>
  <c r="AL397" i="176"/>
  <c r="AL722" i="176"/>
  <c r="AL602" i="176"/>
  <c r="AL1117" i="176"/>
  <c r="AL1501" i="176"/>
  <c r="AL604" i="176"/>
  <c r="AL595" i="176"/>
  <c r="AL1184" i="176"/>
  <c r="AL75" i="176"/>
  <c r="AL138" i="176"/>
  <c r="AL1837" i="176"/>
  <c r="AL1897" i="176"/>
  <c r="AL212" i="176"/>
  <c r="AL1187" i="176"/>
  <c r="AL1566" i="176"/>
  <c r="AL1177" i="176"/>
  <c r="AL1896" i="176"/>
  <c r="AL1630" i="176"/>
  <c r="AL1705" i="176"/>
  <c r="AL461" i="176"/>
  <c r="AL398" i="176"/>
  <c r="AL1633" i="176"/>
  <c r="AL74" i="176"/>
  <c r="AL918" i="176"/>
  <c r="AL399" i="176"/>
  <c r="AL1371" i="176"/>
  <c r="AL603" i="176"/>
  <c r="AL1115" i="176"/>
  <c r="AL350" i="176"/>
  <c r="AL1242" i="176"/>
  <c r="AL1831" i="176"/>
  <c r="AL1699" i="176"/>
  <c r="AL1180" i="176"/>
  <c r="AL1708" i="176"/>
  <c r="AL1510" i="176"/>
  <c r="AL78" i="176"/>
  <c r="AL403" i="176"/>
  <c r="AL919" i="176"/>
  <c r="AL203" i="176"/>
  <c r="AL333" i="176"/>
  <c r="AL460" i="176"/>
  <c r="AL1372" i="176"/>
  <c r="AL1315" i="176"/>
  <c r="AL1834" i="176"/>
  <c r="AL789" i="176"/>
  <c r="AL1307" i="176"/>
  <c r="AL468" i="176"/>
  <c r="AL405" i="176"/>
  <c r="AL71" i="176"/>
  <c r="AL1438" i="176"/>
  <c r="AL594" i="176"/>
  <c r="AL1118" i="176"/>
  <c r="AL205" i="176"/>
  <c r="AL342" i="176"/>
  <c r="AL850" i="176"/>
  <c r="AL1826" i="176"/>
  <c r="AL76" i="176"/>
  <c r="AL986" i="176"/>
  <c r="AL1311" i="176"/>
  <c r="AL1828" i="176"/>
  <c r="AL1838" i="176"/>
  <c r="AL70" i="176"/>
  <c r="AL463" i="176"/>
  <c r="AL139" i="176"/>
  <c r="AL790" i="176"/>
  <c r="AL395" i="176"/>
  <c r="AL1634" i="176"/>
  <c r="AL1318" i="176"/>
  <c r="AL77" i="176"/>
  <c r="AL270" i="176"/>
  <c r="AL404" i="176"/>
  <c r="AL1704" i="176"/>
  <c r="AL982" i="176"/>
  <c r="AL1377" i="176"/>
  <c r="AL1502" i="176"/>
  <c r="AL1192" i="176"/>
  <c r="AL1316" i="176"/>
  <c r="AL1709" i="176"/>
  <c r="AL345" i="176"/>
  <c r="AL1508" i="176"/>
  <c r="AL462" i="176"/>
  <c r="AL1506" i="176"/>
  <c r="AL406" i="176"/>
  <c r="AL1890" i="176"/>
  <c r="AL1895" i="176"/>
  <c r="AL344" i="176"/>
  <c r="AL1045" i="176"/>
  <c r="AL1241" i="176"/>
  <c r="AL1899" i="176"/>
  <c r="AL785" i="176"/>
  <c r="AL1185" i="176"/>
  <c r="AL265" i="176"/>
  <c r="AL1310" i="176"/>
  <c r="AL855" i="176"/>
  <c r="AL1762" i="176"/>
  <c r="AL526" i="176"/>
  <c r="AL1374" i="176"/>
  <c r="AL207" i="176"/>
  <c r="AL1504" i="176"/>
  <c r="AL723" i="176"/>
  <c r="AL330" i="176"/>
  <c r="AL268" i="176"/>
  <c r="AL1176" i="176"/>
  <c r="AL1766" i="176"/>
  <c r="AL1697" i="176"/>
  <c r="AL590" i="176"/>
  <c r="AL137" i="176"/>
  <c r="AL1379" i="176"/>
  <c r="AL332" i="176"/>
  <c r="AL79" i="176"/>
  <c r="AL985" i="176"/>
  <c r="AL216" i="176"/>
  <c r="AL1243" i="176"/>
  <c r="AL1314" i="176"/>
  <c r="AL1565" i="176"/>
  <c r="AL1891" i="176"/>
  <c r="AL1181" i="176"/>
  <c r="AL1832" i="176"/>
  <c r="AL396" i="176"/>
  <c r="AL349" i="176"/>
  <c r="AL1183" i="176"/>
  <c r="AL400" i="176"/>
  <c r="AL80" i="176"/>
  <c r="AL655" i="176"/>
  <c r="AL1760" i="176"/>
  <c r="AL720" i="176"/>
  <c r="AL214" i="176"/>
  <c r="AL465" i="176"/>
  <c r="AL1378" i="176"/>
  <c r="AL1631" i="176"/>
  <c r="AL1190" i="176"/>
  <c r="AL1701" i="176"/>
  <c r="AL1706" i="176"/>
  <c r="AL990" i="176"/>
  <c r="AL401" i="176"/>
  <c r="AL791" i="176"/>
  <c r="AL135" i="176"/>
  <c r="AL528" i="176"/>
  <c r="AL981" i="176"/>
  <c r="AL274" i="176"/>
  <c r="AL464" i="176"/>
  <c r="AL10" i="176"/>
  <c r="AL1375" i="176"/>
  <c r="AL9" i="176"/>
  <c r="AL208" i="176"/>
  <c r="AL661" i="176"/>
  <c r="AL1113" i="176"/>
  <c r="AL525" i="176"/>
  <c r="AL983" i="176"/>
  <c r="AL786" i="176"/>
  <c r="AL1114" i="176"/>
  <c r="AL1244" i="176"/>
  <c r="AL1698" i="176"/>
  <c r="AL1178" i="176"/>
  <c r="AL787" i="176"/>
  <c r="AL1189" i="176"/>
  <c r="AL201" i="176"/>
  <c r="AL1373" i="176"/>
  <c r="AL1703" i="176"/>
  <c r="AL340" i="176"/>
  <c r="AL1835" i="176"/>
  <c r="AL11" i="176"/>
  <c r="AL8" i="176"/>
  <c r="AL267" i="176"/>
  <c r="AL1569" i="176"/>
  <c r="AL1840" i="176"/>
  <c r="AL792" i="176"/>
  <c r="AL915" i="176"/>
  <c r="AL1305" i="176"/>
  <c r="AL596" i="176"/>
  <c r="AL73" i="176"/>
  <c r="AL1246" i="176"/>
  <c r="AL724" i="176"/>
  <c r="AL1830" i="176"/>
  <c r="AL266" i="176"/>
  <c r="AL269" i="176"/>
  <c r="AL659" i="176"/>
  <c r="AL1182" i="176"/>
  <c r="AL272" i="176"/>
  <c r="AL531" i="176"/>
  <c r="AL1370" i="176"/>
  <c r="AL1827" i="176"/>
  <c r="AL343" i="176"/>
  <c r="AL1507" i="176"/>
  <c r="AL1111" i="176"/>
  <c r="AL72" i="176"/>
  <c r="AL852" i="176"/>
  <c r="AL529" i="176"/>
  <c r="AL1500" i="176"/>
  <c r="AL854" i="176"/>
  <c r="AL1440" i="176"/>
  <c r="AL853" i="176"/>
  <c r="AL402" i="176"/>
  <c r="AL466" i="176"/>
  <c r="AL793" i="176"/>
  <c r="AL338" i="176"/>
  <c r="AL331" i="176"/>
  <c r="T1070" i="176" l="1"/>
  <c r="T485" i="176"/>
  <c r="T420" i="176"/>
  <c r="T30" i="176"/>
  <c r="T680" i="176"/>
  <c r="T1785" i="176"/>
  <c r="T1590" i="176"/>
  <c r="T1005" i="176"/>
  <c r="T615" i="176"/>
  <c r="T1135" i="176"/>
  <c r="T160" i="176"/>
  <c r="T1200" i="176"/>
  <c r="T550" i="176"/>
  <c r="T1460" i="176"/>
  <c r="T745" i="176"/>
  <c r="T95" i="176"/>
  <c r="T355" i="176"/>
  <c r="T1720" i="176"/>
  <c r="T1655" i="176"/>
  <c r="T875" i="176"/>
  <c r="AM989" i="176"/>
  <c r="AM9" i="176"/>
  <c r="AM852" i="176"/>
  <c r="AM981" i="176"/>
  <c r="AM1185" i="176"/>
  <c r="AM1118" i="176"/>
  <c r="AM1897" i="176"/>
  <c r="AM330" i="176"/>
  <c r="AM1504" i="176"/>
  <c r="AM1440" i="176"/>
  <c r="AM72" i="176"/>
  <c r="AM528" i="176"/>
  <c r="AM785" i="176"/>
  <c r="AM398" i="176"/>
  <c r="AM1837" i="176"/>
  <c r="AM331" i="176"/>
  <c r="AM793" i="176"/>
  <c r="AM1762" i="176"/>
  <c r="AM1111" i="176"/>
  <c r="AM135" i="176"/>
  <c r="AM1899" i="176"/>
  <c r="AM594" i="176"/>
  <c r="AM138" i="176"/>
  <c r="AM205" i="176"/>
  <c r="AM7" i="176"/>
  <c r="AM1375" i="176"/>
  <c r="AM1507" i="176"/>
  <c r="AM791" i="176"/>
  <c r="AM1241" i="176"/>
  <c r="AM461" i="176"/>
  <c r="AM75" i="176"/>
  <c r="AM74" i="176"/>
  <c r="AM1113" i="176"/>
  <c r="AM527" i="176"/>
  <c r="AM343" i="176"/>
  <c r="AM401" i="176"/>
  <c r="AM1045" i="176"/>
  <c r="AM1705" i="176"/>
  <c r="AM1184" i="176"/>
  <c r="AM1503" i="176"/>
  <c r="AM207" i="176"/>
  <c r="AM855" i="176"/>
  <c r="AM1827" i="176"/>
  <c r="AM990" i="176"/>
  <c r="AM344" i="176"/>
  <c r="AM1438" i="176"/>
  <c r="AM595" i="176"/>
  <c r="AM1825" i="176"/>
  <c r="AM466" i="176"/>
  <c r="AM854" i="176"/>
  <c r="AM1370" i="176"/>
  <c r="AM1706" i="176"/>
  <c r="AM1895" i="176"/>
  <c r="AM1630" i="176"/>
  <c r="AM604" i="176"/>
  <c r="AM1829" i="176"/>
  <c r="AM141" i="176"/>
  <c r="AM10" i="176"/>
  <c r="AM531" i="176"/>
  <c r="AM1701" i="176"/>
  <c r="AM1890" i="176"/>
  <c r="AM71" i="176"/>
  <c r="AM1501" i="176"/>
  <c r="AM983" i="176"/>
  <c r="AM661" i="176"/>
  <c r="AM851" i="176"/>
  <c r="AM272" i="176"/>
  <c r="AM1190" i="176"/>
  <c r="AM406" i="176"/>
  <c r="AM1896" i="176"/>
  <c r="AM1117" i="176"/>
  <c r="AM723" i="176"/>
  <c r="AM1186" i="176"/>
  <c r="AM1310" i="176"/>
  <c r="AM1182" i="176"/>
  <c r="AM1631" i="176"/>
  <c r="AM1506" i="176"/>
  <c r="AM1177" i="176"/>
  <c r="AM602" i="176"/>
  <c r="AM338" i="176"/>
  <c r="AM1374" i="176"/>
  <c r="AM1500" i="176"/>
  <c r="AM659" i="176"/>
  <c r="AM1378" i="176"/>
  <c r="AM462" i="176"/>
  <c r="AM405" i="176"/>
  <c r="AM722" i="176"/>
  <c r="AM1633" i="176"/>
  <c r="AM402" i="176"/>
  <c r="AM464" i="176"/>
  <c r="AM269" i="176"/>
  <c r="AM465" i="176"/>
  <c r="AM1508" i="176"/>
  <c r="AM1566" i="176"/>
  <c r="AM397" i="176"/>
  <c r="AM525" i="176"/>
  <c r="AM208" i="176"/>
  <c r="AM1570" i="176"/>
  <c r="AM266" i="176"/>
  <c r="AM214" i="176"/>
  <c r="AM345" i="176"/>
  <c r="AM468" i="176"/>
  <c r="AM1700" i="176"/>
  <c r="AM1112" i="176"/>
  <c r="AM1312" i="176"/>
  <c r="AM265" i="176"/>
  <c r="AM1830" i="176"/>
  <c r="AM720" i="176"/>
  <c r="AM1709" i="176"/>
  <c r="AM1187" i="176"/>
  <c r="AM660" i="176"/>
  <c r="AM1179" i="176"/>
  <c r="AM853" i="176"/>
  <c r="AM529" i="176"/>
  <c r="AM724" i="176"/>
  <c r="AM1760" i="176"/>
  <c r="AM1316" i="176"/>
  <c r="AM1307" i="176"/>
  <c r="AM662" i="176"/>
  <c r="AM530" i="176"/>
  <c r="AM526" i="176"/>
  <c r="AM274" i="176"/>
  <c r="AM1246" i="176"/>
  <c r="AM655" i="176"/>
  <c r="AM1192" i="176"/>
  <c r="AM212" i="176"/>
  <c r="AM1511" i="176"/>
  <c r="AM721" i="176"/>
  <c r="AM217" i="176"/>
  <c r="AM1761" i="176"/>
  <c r="AM73" i="176"/>
  <c r="AM80" i="176"/>
  <c r="AM1502" i="176"/>
  <c r="AM789" i="176"/>
  <c r="AM215" i="176"/>
  <c r="AM1313" i="176"/>
  <c r="AM1240" i="176"/>
  <c r="AM347" i="176"/>
  <c r="AM596" i="176"/>
  <c r="AM400" i="176"/>
  <c r="AM1377" i="176"/>
  <c r="AM1834" i="176"/>
  <c r="AM1695" i="176"/>
  <c r="AM408" i="176"/>
  <c r="AM202" i="176"/>
  <c r="AM1836" i="176"/>
  <c r="AM1305" i="176"/>
  <c r="AM1183" i="176"/>
  <c r="AM982" i="176"/>
  <c r="AM1315" i="176"/>
  <c r="AM1317" i="176"/>
  <c r="AM1509" i="176"/>
  <c r="AM1568" i="176"/>
  <c r="AM1435" i="176"/>
  <c r="AM915" i="176"/>
  <c r="AM349" i="176"/>
  <c r="AM1704" i="176"/>
  <c r="AM1372" i="176"/>
  <c r="AM599" i="176"/>
  <c r="AM1764" i="176"/>
  <c r="AM12" i="176"/>
  <c r="AM1505" i="176"/>
  <c r="AM792" i="176"/>
  <c r="AM396" i="176"/>
  <c r="AM404" i="176"/>
  <c r="AM460" i="176"/>
  <c r="AM213" i="176"/>
  <c r="AM600" i="176"/>
  <c r="AM917" i="176"/>
  <c r="AM1437" i="176"/>
  <c r="AM1840" i="176"/>
  <c r="AM1832" i="176"/>
  <c r="AM270" i="176"/>
  <c r="AM333" i="176"/>
  <c r="AM788" i="176"/>
  <c r="AM916" i="176"/>
  <c r="AM1892" i="176"/>
  <c r="AM1191" i="176"/>
  <c r="AM1569" i="176"/>
  <c r="AM1181" i="176"/>
  <c r="AM77" i="176"/>
  <c r="AM203" i="176"/>
  <c r="AM597" i="176"/>
  <c r="AM1696" i="176"/>
  <c r="AM218" i="176"/>
  <c r="AM1188" i="176"/>
  <c r="AM267" i="176"/>
  <c r="AM1891" i="176"/>
  <c r="AM1318" i="176"/>
  <c r="AM919" i="176"/>
  <c r="AM339" i="176"/>
  <c r="AM988" i="176"/>
  <c r="AM1567" i="176"/>
  <c r="AM980" i="176"/>
  <c r="AM8" i="176"/>
  <c r="AM1565" i="176"/>
  <c r="AM1634" i="176"/>
  <c r="AM403" i="176"/>
  <c r="AM656" i="176"/>
  <c r="AM1245" i="176"/>
  <c r="AM140" i="176"/>
  <c r="AM1898" i="176"/>
  <c r="AM11" i="176"/>
  <c r="AM1314" i="176"/>
  <c r="AM395" i="176"/>
  <c r="AM78" i="176"/>
  <c r="AM271" i="176"/>
  <c r="AM1765" i="176"/>
  <c r="AM1116" i="176"/>
  <c r="AM598" i="176"/>
  <c r="AM1835" i="176"/>
  <c r="AM1243" i="176"/>
  <c r="AM790" i="176"/>
  <c r="AM1510" i="176"/>
  <c r="AM1894" i="176"/>
  <c r="AM1632" i="176"/>
  <c r="AM210" i="176"/>
  <c r="AM346" i="176"/>
  <c r="AM340" i="176"/>
  <c r="AM216" i="176"/>
  <c r="AM139" i="176"/>
  <c r="AM1708" i="176"/>
  <c r="AM136" i="176"/>
  <c r="AM1376" i="176"/>
  <c r="AM1893" i="176"/>
  <c r="AM593" i="176"/>
  <c r="AM1703" i="176"/>
  <c r="AM985" i="176"/>
  <c r="AM463" i="176"/>
  <c r="AM1180" i="176"/>
  <c r="AM1439" i="176"/>
  <c r="AM657" i="176"/>
  <c r="AM335" i="176"/>
  <c r="AM336" i="176"/>
  <c r="AM1373" i="176"/>
  <c r="AM79" i="176"/>
  <c r="AM70" i="176"/>
  <c r="AM1699" i="176"/>
  <c r="AM1702" i="176"/>
  <c r="AM206" i="176"/>
  <c r="AM658" i="176"/>
  <c r="AM200" i="176"/>
  <c r="AM201" i="176"/>
  <c r="AM332" i="176"/>
  <c r="AM1838" i="176"/>
  <c r="AM1831" i="176"/>
  <c r="AM1833" i="176"/>
  <c r="AM1046" i="176"/>
  <c r="AM467" i="176"/>
  <c r="AM1763" i="176"/>
  <c r="AM1189" i="176"/>
  <c r="AM1379" i="176"/>
  <c r="AM1828" i="176"/>
  <c r="AM1242" i="176"/>
  <c r="AM1707" i="176"/>
  <c r="AM334" i="176"/>
  <c r="AM1309" i="176"/>
  <c r="AM5" i="176"/>
  <c r="AM787" i="176"/>
  <c r="AM137" i="176"/>
  <c r="AM1311" i="176"/>
  <c r="AM350" i="176"/>
  <c r="AM592" i="176"/>
  <c r="AM1436" i="176"/>
  <c r="AM1308" i="176"/>
  <c r="AM341" i="176"/>
  <c r="AM1178" i="176"/>
  <c r="AM590" i="176"/>
  <c r="AM986" i="176"/>
  <c r="AM1115" i="176"/>
  <c r="AM407" i="176"/>
  <c r="AM532" i="176"/>
  <c r="AM273" i="176"/>
  <c r="AM211" i="176"/>
  <c r="AM1698" i="176"/>
  <c r="AM1697" i="176"/>
  <c r="AM76" i="176"/>
  <c r="AM603" i="176"/>
  <c r="AM1839" i="176"/>
  <c r="AM987" i="176"/>
  <c r="AM337" i="176"/>
  <c r="AM204" i="176"/>
  <c r="AM1244" i="176"/>
  <c r="AM1766" i="176"/>
  <c r="AM1826" i="176"/>
  <c r="AM1371" i="176"/>
  <c r="AM1635" i="176"/>
  <c r="AM348" i="176"/>
  <c r="AM1306" i="176"/>
  <c r="AM1175" i="176"/>
  <c r="AM1114" i="176"/>
  <c r="AM1176" i="176"/>
  <c r="AM850" i="176"/>
  <c r="AM399" i="176"/>
  <c r="AM591" i="176"/>
  <c r="AM209" i="176"/>
  <c r="AM6" i="176"/>
  <c r="AM984" i="176"/>
  <c r="AM786" i="176"/>
  <c r="AM268" i="176"/>
  <c r="AM342" i="176"/>
  <c r="AM918" i="176"/>
  <c r="AM856" i="176"/>
  <c r="AM1110" i="176"/>
  <c r="AM601" i="176"/>
  <c r="T225" i="176"/>
  <c r="T940" i="176"/>
  <c r="T1850" i="176"/>
  <c r="T810" i="176"/>
  <c r="T1525" i="176"/>
  <c r="T1915" i="176"/>
  <c r="T1395" i="176"/>
  <c r="T290" i="176"/>
  <c r="T1330" i="176"/>
  <c r="T1265" i="176"/>
  <c r="S324" i="175"/>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72" i="175"/>
  <c r="AN268" i="175"/>
  <c r="AN270" i="175"/>
  <c r="AN266" i="175"/>
  <c r="AN269" i="175"/>
  <c r="AN265" i="175"/>
  <c r="AN271" i="175"/>
  <c r="AN273" i="175"/>
  <c r="AN267" i="175"/>
  <c r="AR270" i="175" a="1"/>
  <c r="Z273" i="175"/>
  <c r="AJ270" i="175" a="1"/>
  <c r="AQ267" i="175" a="1"/>
  <c r="Z269" i="175"/>
  <c r="AR269" i="175" a="1"/>
  <c r="AP273" i="175" a="1"/>
  <c r="AP266" i="175" a="1"/>
  <c r="AR266" i="175" a="1"/>
  <c r="AJ268" i="175" a="1"/>
  <c r="AO273" i="175" a="1"/>
  <c r="AP265" i="175" a="1"/>
  <c r="AO267" i="175" a="1"/>
  <c r="AJ272" i="175" a="1"/>
  <c r="Z267" i="175"/>
  <c r="AJ265" i="175" a="1"/>
  <c r="Z266" i="175"/>
  <c r="AO268" i="175" a="1"/>
  <c r="AP268" i="175" a="1"/>
  <c r="AQ269" i="175" a="1"/>
  <c r="AR271" i="175" a="1"/>
  <c r="AJ273" i="175" a="1"/>
  <c r="AR265" i="175" a="1"/>
  <c r="AQ265" i="175" a="1"/>
  <c r="AR272" i="175" a="1"/>
  <c r="AQ272" i="175" a="1"/>
  <c r="AO270" i="175" a="1"/>
  <c r="AQ268" i="175" a="1"/>
  <c r="AJ266" i="175" a="1"/>
  <c r="AR268" i="175" a="1"/>
  <c r="AO269" i="175" a="1"/>
  <c r="Z270" i="175"/>
  <c r="AO272" i="175" a="1"/>
  <c r="AJ267" i="175" a="1"/>
  <c r="AP271" i="175" a="1"/>
  <c r="AQ270" i="175" a="1"/>
  <c r="Z271" i="175"/>
  <c r="Z268" i="175"/>
  <c r="AP272" i="175" a="1"/>
  <c r="AR267" i="175" a="1"/>
  <c r="AP269" i="175" a="1"/>
  <c r="AO271" i="175" a="1"/>
  <c r="AO265" i="175" a="1"/>
  <c r="AR273" i="175" a="1"/>
  <c r="AQ266" i="175" a="1"/>
  <c r="Z272" i="175"/>
  <c r="AQ273" i="175" a="1"/>
  <c r="AP267" i="175" a="1"/>
  <c r="AJ271" i="175" a="1"/>
  <c r="AJ269" i="175" a="1"/>
  <c r="AP270" i="175" a="1"/>
  <c r="AQ271" i="175" a="1"/>
  <c r="Z265" i="175"/>
  <c r="AO266"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65" i="175"/>
  <c r="U266" i="175"/>
  <c r="U271" i="175"/>
  <c r="U268" i="175"/>
  <c r="U269" i="175"/>
  <c r="U273" i="175"/>
  <c r="U272" i="175"/>
  <c r="U267" i="175"/>
  <c r="U270" i="175"/>
  <c r="AL269" i="175" a="1"/>
  <c r="AL270" i="175" a="1"/>
  <c r="AL272" i="175" a="1"/>
  <c r="AL267" i="175" a="1"/>
  <c r="AL265" i="175" a="1"/>
  <c r="AL271" i="175" a="1"/>
  <c r="AL273" i="175" a="1"/>
  <c r="AR5" i="175" a="1"/>
  <c r="AL266" i="175" a="1"/>
  <c r="AL268"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S391" i="175" a="1"/>
  <c r="S131" i="175" a="1"/>
  <c r="AB262" i="175"/>
  <c r="S196" i="175" a="1"/>
  <c r="S326" i="175" a="1"/>
  <c r="AN138" i="175"/>
  <c r="AN399" i="175"/>
  <c r="AN137" i="175"/>
  <c r="AN139" i="175"/>
  <c r="AN338" i="175"/>
  <c r="AN411" i="175"/>
  <c r="AN406" i="175"/>
  <c r="AN135" i="175"/>
  <c r="AN331" i="175"/>
  <c r="AN398" i="175"/>
  <c r="AN340" i="175"/>
  <c r="AN335" i="175"/>
  <c r="AN334" i="175"/>
  <c r="AN395" i="175"/>
  <c r="AN400" i="175"/>
  <c r="AN405" i="175"/>
  <c r="AN397" i="175"/>
  <c r="AN339" i="175"/>
  <c r="AN410" i="175"/>
  <c r="AN336" i="175"/>
  <c r="AN203" i="175"/>
  <c r="AN401" i="175"/>
  <c r="AN201" i="175"/>
  <c r="AN412" i="175"/>
  <c r="AN342" i="175"/>
  <c r="AN404" i="175"/>
  <c r="AN202" i="175"/>
  <c r="AN409" i="175"/>
  <c r="AN337" i="175"/>
  <c r="AN333" i="175"/>
  <c r="AN407" i="175"/>
  <c r="AN396" i="175"/>
  <c r="AN330" i="175"/>
  <c r="AN341" i="175"/>
  <c r="AN408" i="175"/>
  <c r="AN332" i="175"/>
  <c r="AN402" i="175"/>
  <c r="AN200" i="175"/>
  <c r="AN343" i="175"/>
  <c r="AN204" i="175"/>
  <c r="AN136" i="175"/>
  <c r="AN413" i="175"/>
  <c r="AN403" i="175"/>
  <c r="AP135" i="175" a="1"/>
  <c r="AP397" i="175" a="1"/>
  <c r="AJ135" i="175" a="1"/>
  <c r="AO401" i="175" a="1"/>
  <c r="AJ407" i="175" a="1"/>
  <c r="AJ413" i="175" a="1"/>
  <c r="AP331" i="175" a="1"/>
  <c r="AP412" i="175" a="1"/>
  <c r="AO136" i="175" a="1"/>
  <c r="AQ204" i="175" a="1"/>
  <c r="Z411" i="175"/>
  <c r="AP138" i="175" a="1"/>
  <c r="AR395" i="175" a="1"/>
  <c r="AJ336" i="175" a="1"/>
  <c r="AO405" i="175" a="1"/>
  <c r="AP400" i="175" a="1"/>
  <c r="AJ200" i="175" a="1"/>
  <c r="AJ337" i="175" a="1"/>
  <c r="AQ341" i="175" a="1"/>
  <c r="Z407" i="175"/>
  <c r="AQ412" i="175" a="1"/>
  <c r="AO337" i="175" a="1"/>
  <c r="AR137" i="175" a="1"/>
  <c r="AQ335" i="175" a="1"/>
  <c r="AP403" i="175" a="1"/>
  <c r="AQ135" i="175" a="1"/>
  <c r="Z331" i="175"/>
  <c r="AQ413" i="175" a="1"/>
  <c r="Z410" i="175"/>
  <c r="AJ201" i="175" a="1"/>
  <c r="AQ339" i="175" a="1"/>
  <c r="Z340" i="175"/>
  <c r="AO333" i="175" a="1"/>
  <c r="AR337" i="175" a="1"/>
  <c r="Z200" i="175"/>
  <c r="AQ407" i="175" a="1"/>
  <c r="AQ202" i="175" a="1"/>
  <c r="AP333" i="175" a="1"/>
  <c r="AQ342" i="175" a="1"/>
  <c r="AQ410" i="175" a="1"/>
  <c r="AJ410" i="175" a="1"/>
  <c r="Z335" i="175"/>
  <c r="AJ398" i="175" a="1"/>
  <c r="AR396" i="175" a="1"/>
  <c r="AJ409" i="175" a="1"/>
  <c r="Z342" i="175"/>
  <c r="AR200" i="175" a="1"/>
  <c r="AJ338" i="175" a="1"/>
  <c r="AR202" i="175" a="1"/>
  <c r="AO339" i="175" a="1"/>
  <c r="AJ400" i="175" a="1"/>
  <c r="AJ412" i="175" a="1"/>
  <c r="AQ330" i="175" a="1"/>
  <c r="AR204" i="175" a="1"/>
  <c r="AR331" i="175" a="1"/>
  <c r="AP337" i="175" a="1"/>
  <c r="AO399" i="175" a="1"/>
  <c r="AP340" i="175" a="1"/>
  <c r="AQ139" i="175" a="1"/>
  <c r="AR403" i="175" a="1"/>
  <c r="AP332" i="175" a="1"/>
  <c r="AP202" i="175" a="1"/>
  <c r="AJ405" i="175" a="1"/>
  <c r="Z339" i="175"/>
  <c r="AR412" i="175" a="1"/>
  <c r="AQ404" i="175" a="1"/>
  <c r="AR203" i="175" a="1"/>
  <c r="AO402" i="175" a="1"/>
  <c r="AP411" i="175" a="1"/>
  <c r="Z139" i="175"/>
  <c r="AJ331" i="175" a="1"/>
  <c r="AR400" i="175" a="1"/>
  <c r="AQ136" i="175" a="1"/>
  <c r="AO203" i="175" a="1"/>
  <c r="AJ402" i="175" a="1"/>
  <c r="AO396" i="175" a="1"/>
  <c r="AJ340" i="175" a="1"/>
  <c r="AO406" i="175" a="1"/>
  <c r="Z400" i="175"/>
  <c r="Z204" i="175"/>
  <c r="AQ137" i="175" a="1"/>
  <c r="AR332" i="175" a="1"/>
  <c r="AO403" i="175" a="1"/>
  <c r="Z202" i="175"/>
  <c r="AP341" i="175" a="1"/>
  <c r="AR339" i="175" a="1"/>
  <c r="AP406" i="175" a="1"/>
  <c r="AR402" i="175" a="1"/>
  <c r="Z399" i="175"/>
  <c r="AQ336" i="175" a="1"/>
  <c r="AQ340" i="175" a="1"/>
  <c r="AO397" i="175" a="1"/>
  <c r="AO338" i="175" a="1"/>
  <c r="AP401" i="175" a="1"/>
  <c r="AR405" i="175" a="1"/>
  <c r="Z401" i="175"/>
  <c r="AJ342" i="175" a="1"/>
  <c r="AP136" i="175" a="1"/>
  <c r="AO343" i="175" a="1"/>
  <c r="AJ332" i="175" a="1"/>
  <c r="AJ333" i="175" a="1"/>
  <c r="AP395" i="175" a="1"/>
  <c r="AQ338" i="175" a="1"/>
  <c r="AR397" i="175" a="1"/>
  <c r="Z333" i="175"/>
  <c r="AR335" i="175" a="1"/>
  <c r="AQ332" i="175" a="1"/>
  <c r="AR406" i="175" a="1"/>
  <c r="AP409" i="175" a="1"/>
  <c r="AO201" i="175" a="1"/>
  <c r="AR399" i="175" a="1"/>
  <c r="AR135" i="175" a="1"/>
  <c r="AP335" i="175" a="1"/>
  <c r="AQ397" i="175" a="1"/>
  <c r="Z201" i="175"/>
  <c r="AJ203" i="175" a="1"/>
  <c r="AJ137" i="175" a="1"/>
  <c r="Z343" i="175"/>
  <c r="AJ335" i="175" a="1"/>
  <c r="AP342" i="175" a="1"/>
  <c r="AO330" i="175" a="1"/>
  <c r="AP330" i="175" a="1"/>
  <c r="AO412" i="175" a="1"/>
  <c r="AJ411" i="175" a="1"/>
  <c r="AQ203" i="175" a="1"/>
  <c r="AQ333" i="175" a="1"/>
  <c r="AQ200" i="175" a="1"/>
  <c r="AO341" i="175" a="1"/>
  <c r="Z395" i="175"/>
  <c r="AP343" i="175" a="1"/>
  <c r="AR136" i="175" a="1"/>
  <c r="AO200" i="175" a="1"/>
  <c r="AQ401" i="175" a="1"/>
  <c r="AQ138" i="175" a="1"/>
  <c r="AJ343" i="175" a="1"/>
  <c r="AQ337" i="175" a="1"/>
  <c r="AP398" i="175" a="1"/>
  <c r="AO404" i="175" a="1"/>
  <c r="Z408" i="175"/>
  <c r="AO398" i="175" a="1"/>
  <c r="AJ341" i="175" a="1"/>
  <c r="AR341" i="175" a="1"/>
  <c r="AQ403" i="175" a="1"/>
  <c r="AO342" i="175" a="1"/>
  <c r="AQ331" i="175" a="1"/>
  <c r="AQ399" i="175" a="1"/>
  <c r="AQ408" i="175" a="1"/>
  <c r="AR333" i="175" a="1"/>
  <c r="Z332" i="175"/>
  <c r="AJ138" i="175" a="1"/>
  <c r="AR201" i="175" a="1"/>
  <c r="AQ201" i="175" a="1"/>
  <c r="Z396" i="175"/>
  <c r="Z330" i="175"/>
  <c r="AO139" i="175" a="1"/>
  <c r="AO135" i="175" a="1"/>
  <c r="AR343" i="175" a="1"/>
  <c r="AP402" i="175" a="1"/>
  <c r="AP204" i="175" a="1"/>
  <c r="Z337" i="175"/>
  <c r="AR408" i="175" a="1"/>
  <c r="Z341" i="175"/>
  <c r="AJ408" i="175" a="1"/>
  <c r="AP137" i="175" a="1"/>
  <c r="AO332" i="175" a="1"/>
  <c r="AR409" i="175" a="1"/>
  <c r="AR413" i="175" a="1"/>
  <c r="AO202" i="175" a="1"/>
  <c r="AQ402" i="175" a="1"/>
  <c r="Z404" i="175"/>
  <c r="Z413" i="175"/>
  <c r="AR407" i="175" a="1"/>
  <c r="AO413" i="175" a="1"/>
  <c r="AR340" i="175" a="1"/>
  <c r="AR411" i="175" a="1"/>
  <c r="Z397" i="175"/>
  <c r="AR342" i="175" a="1"/>
  <c r="AQ409" i="175" a="1"/>
  <c r="AO407" i="175" a="1"/>
  <c r="AP338" i="175" a="1"/>
  <c r="Z136" i="175"/>
  <c r="AJ339" i="175" a="1"/>
  <c r="AR139" i="175" a="1"/>
  <c r="AQ343" i="175" a="1"/>
  <c r="AQ395" i="175" a="1"/>
  <c r="AJ139" i="175" a="1"/>
  <c r="Z203" i="175"/>
  <c r="AQ406" i="175" a="1"/>
  <c r="AO334" i="175" a="1"/>
  <c r="AP200" i="175" a="1"/>
  <c r="Z137" i="175"/>
  <c r="AO411" i="175" a="1"/>
  <c r="AR404" i="175" a="1"/>
  <c r="AO408" i="175" a="1"/>
  <c r="AP336" i="175" a="1"/>
  <c r="AR338" i="175" a="1"/>
  <c r="AO409" i="175" a="1"/>
  <c r="AO410" i="175" a="1"/>
  <c r="AJ204" i="175" a="1"/>
  <c r="AP339" i="175" a="1"/>
  <c r="AO340" i="175" a="1"/>
  <c r="AP413" i="175" a="1"/>
  <c r="AP410" i="175" a="1"/>
  <c r="AJ404" i="175" a="1"/>
  <c r="AQ405" i="175" a="1"/>
  <c r="AR330" i="175" a="1"/>
  <c r="AP399" i="175" a="1"/>
  <c r="AO204" i="175" a="1"/>
  <c r="AR336" i="175" a="1"/>
  <c r="AP139" i="175" a="1"/>
  <c r="Z336" i="175"/>
  <c r="AO138" i="175" a="1"/>
  <c r="AR334" i="175" a="1"/>
  <c r="Z403" i="175"/>
  <c r="AO331" i="175" a="1"/>
  <c r="AJ330" i="175" a="1"/>
  <c r="Z409" i="175"/>
  <c r="Z334" i="175"/>
  <c r="AR410" i="175" a="1"/>
  <c r="Z398" i="175"/>
  <c r="AQ398" i="175" a="1"/>
  <c r="AQ396" i="175" a="1"/>
  <c r="Z138" i="175"/>
  <c r="AJ136" i="175" a="1"/>
  <c r="AJ395" i="175" a="1"/>
  <c r="AO400" i="175" a="1"/>
  <c r="AO137" i="175" a="1"/>
  <c r="AP203" i="175" a="1"/>
  <c r="Z338" i="175"/>
  <c r="AP396" i="175" a="1"/>
  <c r="AJ202" i="175" a="1"/>
  <c r="AO335" i="175" a="1"/>
  <c r="AR401" i="175" a="1"/>
  <c r="AP405" i="175" a="1"/>
  <c r="AJ401" i="175" a="1"/>
  <c r="Z135" i="175"/>
  <c r="AO395" i="175" a="1"/>
  <c r="Z412" i="175"/>
  <c r="AJ397" i="175" a="1"/>
  <c r="Z405" i="175"/>
  <c r="AJ334" i="175" a="1"/>
  <c r="Z402" i="175"/>
  <c r="AP404" i="175" a="1"/>
  <c r="AQ400" i="175" a="1"/>
  <c r="AP334" i="175" a="1"/>
  <c r="AJ406" i="175" a="1"/>
  <c r="AJ399" i="175" a="1"/>
  <c r="AJ396" i="175" a="1"/>
  <c r="AR138" i="175" a="1"/>
  <c r="AQ411" i="175" a="1"/>
  <c r="AO336" i="175" a="1"/>
  <c r="AP407" i="175" a="1"/>
  <c r="AP408" i="175" a="1"/>
  <c r="Z406" i="175"/>
  <c r="AQ334" i="175" a="1"/>
  <c r="AP201" i="175" a="1"/>
  <c r="AJ403" i="175" a="1"/>
  <c r="AR398"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29" i="169" a="1"/>
  <c r="O22" i="169" a="1"/>
  <c r="O39" i="175" a="1"/>
  <c r="O21" i="175" a="1"/>
  <c r="O10" i="175" a="1"/>
  <c r="O35" i="175" a="1"/>
  <c r="O26" i="169" a="1"/>
  <c r="O3" i="169" a="1"/>
  <c r="O14" i="175" a="1"/>
  <c r="O30" i="169" a="1"/>
  <c r="S66" i="175" a="1"/>
  <c r="O24" i="175" a="1"/>
  <c r="O37" i="169" a="1"/>
  <c r="O32" i="175" a="1"/>
  <c r="O51" i="175" a="1"/>
  <c r="O10" i="166" a="1"/>
  <c r="O6" i="166" a="1"/>
  <c r="O19" i="175" a="1"/>
  <c r="O4" i="169" a="1"/>
  <c r="O41" i="175" a="1"/>
  <c r="O45" i="175" a="1"/>
  <c r="O20" i="175" a="1"/>
  <c r="O17" i="169" a="1"/>
  <c r="O12" i="175" a="1"/>
  <c r="O12" i="169" a="1"/>
  <c r="O34" i="175" a="1"/>
  <c r="S1" i="175" a="1"/>
  <c r="O28" i="169" a="1"/>
  <c r="O18" i="175" a="1"/>
  <c r="O15" i="169" a="1"/>
  <c r="O43" i="175" a="1"/>
  <c r="O4" i="175" a="1"/>
  <c r="O5" i="166" a="1"/>
  <c r="O22" i="175" a="1"/>
  <c r="O7" i="169" a="1"/>
  <c r="O32" i="169" a="1"/>
  <c r="O17" i="175" a="1"/>
  <c r="O50" i="175" a="1"/>
  <c r="O2" i="166" a="1"/>
  <c r="S2276" i="169" a="1"/>
  <c r="O16" i="169" a="1"/>
  <c r="O19" i="169" a="1"/>
  <c r="O8" i="175" a="1"/>
  <c r="O48" i="175" a="1"/>
  <c r="O23" i="175" a="1"/>
  <c r="O6" i="169" a="1"/>
  <c r="O42" i="175" a="1"/>
  <c r="O2" i="160" a="1"/>
  <c r="O20" i="169" a="1"/>
  <c r="O36" i="169" a="1"/>
  <c r="O9" i="169" a="1"/>
  <c r="O27" i="169" a="1"/>
  <c r="O25" i="169" a="1"/>
  <c r="O5" i="175" a="1"/>
  <c r="O3" i="166" a="1"/>
  <c r="O23" i="169" a="1"/>
  <c r="O44" i="175" a="1"/>
  <c r="O14" i="169" a="1"/>
  <c r="O38" i="175" a="1"/>
  <c r="O38" i="169" a="1"/>
  <c r="O21" i="169" a="1"/>
  <c r="O25" i="175" a="1"/>
  <c r="O24" i="169" a="1"/>
  <c r="O31" i="175" a="1"/>
  <c r="O13" i="175" a="1"/>
  <c r="O9" i="175" a="1"/>
  <c r="O13" i="169" a="1"/>
  <c r="O46" i="175" a="1"/>
  <c r="O33" i="175" a="1"/>
  <c r="O36" i="175" a="1"/>
  <c r="O27" i="175" a="1"/>
  <c r="O8" i="166" a="1"/>
  <c r="O11" i="175" a="1"/>
  <c r="O29" i="175" a="1"/>
  <c r="O18" i="169" a="1"/>
  <c r="O30" i="175" a="1"/>
  <c r="O7" i="175" a="1"/>
  <c r="O47" i="175" a="1"/>
  <c r="O31" i="169" a="1"/>
  <c r="O35" i="169" a="1"/>
  <c r="O33" i="169" a="1"/>
  <c r="O34" i="169" a="1"/>
  <c r="O7" i="166" a="1"/>
  <c r="S2341" i="169" a="1"/>
  <c r="O6" i="175" a="1"/>
  <c r="O2" i="169" a="1"/>
  <c r="O15" i="175" a="1"/>
  <c r="O2" i="175" a="1"/>
  <c r="O16" i="175" a="1"/>
  <c r="O5" i="169" a="1"/>
  <c r="O37" i="175" a="1"/>
  <c r="O5" i="168" a="1"/>
  <c r="O26" i="175" a="1"/>
  <c r="O28" i="175" a="1"/>
  <c r="O11" i="169" a="1"/>
  <c r="O10" i="169" a="1"/>
  <c r="O40" i="175" a="1"/>
  <c r="O8" i="169" a="1"/>
  <c r="O4" i="166" a="1"/>
  <c r="O49" i="175" a="1"/>
  <c r="O9" i="166" a="1"/>
  <c r="O3" i="175" a="1"/>
  <c r="U409" i="175"/>
  <c r="AN14" i="175"/>
  <c r="U411" i="175"/>
  <c r="U398" i="175"/>
  <c r="U338" i="175"/>
  <c r="AN2291" i="169"/>
  <c r="AN2356" i="169"/>
  <c r="U402" i="175"/>
  <c r="U406" i="175"/>
  <c r="AN2282" i="169"/>
  <c r="U137" i="175"/>
  <c r="AN2351" i="169"/>
  <c r="U136" i="175"/>
  <c r="U399" i="175"/>
  <c r="AN73" i="175"/>
  <c r="U337" i="175"/>
  <c r="AN2284" i="169"/>
  <c r="U400" i="175"/>
  <c r="AN2352" i="169"/>
  <c r="AN2357" i="169"/>
  <c r="U331" i="175"/>
  <c r="AN11" i="175"/>
  <c r="AN2349" i="169"/>
  <c r="AN9" i="175"/>
  <c r="U397" i="175"/>
  <c r="AN2286" i="169"/>
  <c r="AN7" i="175"/>
  <c r="U332" i="175"/>
  <c r="AN70" i="175"/>
  <c r="U413" i="175"/>
  <c r="U138" i="175"/>
  <c r="U404" i="175"/>
  <c r="U336" i="175"/>
  <c r="AN8" i="175"/>
  <c r="AN2290" i="169"/>
  <c r="AN2287" i="169"/>
  <c r="U405" i="175"/>
  <c r="AN2280" i="169"/>
  <c r="AN71" i="175"/>
  <c r="AN2288" i="169"/>
  <c r="U333" i="175"/>
  <c r="U341" i="175"/>
  <c r="U330" i="175"/>
  <c r="AN10" i="175"/>
  <c r="AN2347" i="169"/>
  <c r="AN2353" i="169"/>
  <c r="AN72" i="175"/>
  <c r="AN2281" i="169"/>
  <c r="AN2285" i="169"/>
  <c r="AN5" i="175"/>
  <c r="U202" i="175"/>
  <c r="U395" i="175"/>
  <c r="U340" i="175"/>
  <c r="AN2289" i="169"/>
  <c r="AN6" i="175"/>
  <c r="AN2348" i="169"/>
  <c r="AN2350" i="169"/>
  <c r="U407" i="175"/>
  <c r="U200" i="175"/>
  <c r="U343" i="175"/>
  <c r="U342" i="175"/>
  <c r="AN2354" i="169"/>
  <c r="U334" i="175"/>
  <c r="U339" i="175"/>
  <c r="U401" i="175"/>
  <c r="AN2346" i="169"/>
  <c r="U403" i="175"/>
  <c r="AN2345" i="169"/>
  <c r="U335" i="175"/>
  <c r="AN2283" i="169"/>
  <c r="U203" i="175"/>
  <c r="AN13" i="175"/>
  <c r="U408" i="175"/>
  <c r="AN12" i="175"/>
  <c r="U412" i="175"/>
  <c r="AN2355" i="169"/>
  <c r="U139" i="175"/>
  <c r="U201" i="175"/>
  <c r="U135" i="175"/>
  <c r="U204" i="175"/>
  <c r="U396" i="175"/>
  <c r="U410" i="175"/>
  <c r="I6" i="175" a="1"/>
  <c r="AQ11" i="175" a="1"/>
  <c r="M50" i="175" a="1"/>
  <c r="G33" i="175" a="1"/>
  <c r="H50" i="175" a="1"/>
  <c r="D33" i="175" a="1"/>
  <c r="H14" i="175" a="1"/>
  <c r="D39" i="175" a="1"/>
  <c r="J43" i="175" a="1"/>
  <c r="L16" i="175" a="1"/>
  <c r="N2" i="175" a="1"/>
  <c r="AP2290" i="169"/>
  <c r="Z2290" i="169"/>
  <c r="AP10" i="175" a="1"/>
  <c r="N14" i="175" a="1"/>
  <c r="AR72" i="175" a="1"/>
  <c r="AQ8" i="175" a="1"/>
  <c r="I36" i="175" a="1"/>
  <c r="AR7" i="175" a="1"/>
  <c r="N8" i="175" a="1"/>
  <c r="K29" i="175" a="1"/>
  <c r="M15" i="175" a="1"/>
  <c r="Z2355" i="169"/>
  <c r="AJ2285" i="169"/>
  <c r="N31" i="175" a="1"/>
  <c r="H19" i="175" a="1"/>
  <c r="J23" i="175" a="1"/>
  <c r="AR71" i="175" a="1"/>
  <c r="AL395" i="175" a="1"/>
  <c r="N38" i="175" a="1"/>
  <c r="D46" i="175" a="1"/>
  <c r="D28" i="175" a="1"/>
  <c r="E46" i="175" a="1"/>
  <c r="H20" i="175" a="1"/>
  <c r="AO2280" i="169"/>
  <c r="E32" i="175" a="1"/>
  <c r="E4" i="175" a="1"/>
  <c r="C29" i="175" a="1"/>
  <c r="Q41" i="175" a="1"/>
  <c r="C5" i="175" a="1"/>
  <c r="P51" i="175" a="1"/>
  <c r="I2" i="175" a="1"/>
  <c r="E12" i="175" a="1"/>
  <c r="J4" i="175" a="1"/>
  <c r="E42" i="175" a="1"/>
  <c r="Z2353" i="169"/>
  <c r="J37" i="175" a="1"/>
  <c r="M39" i="175" a="1"/>
  <c r="AQ2291" i="169"/>
  <c r="N23" i="175" a="1"/>
  <c r="N29" i="175" a="1"/>
  <c r="H11" i="175" a="1"/>
  <c r="AQ2349" i="169"/>
  <c r="AP2346" i="169"/>
  <c r="AQ13" i="175" a="1"/>
  <c r="F22" i="175" a="1"/>
  <c r="F19" i="175" a="1"/>
  <c r="G35" i="175" a="1"/>
  <c r="H15" i="175" a="1"/>
  <c r="F25" i="175" a="1"/>
  <c r="G50" i="175" a="1"/>
  <c r="G46" i="175" a="1"/>
  <c r="H39" i="175" a="1"/>
  <c r="G6" i="175" a="1"/>
  <c r="AO70" i="175" a="1"/>
  <c r="AO2282" i="169"/>
  <c r="F23" i="175" a="1"/>
  <c r="C38" i="175" a="1"/>
  <c r="L17" i="175" a="1"/>
  <c r="Q48" i="175" a="1"/>
  <c r="AL396" i="175" a="1"/>
  <c r="J3" i="175" a="1"/>
  <c r="AP2347" i="169"/>
  <c r="Q24" i="175" a="1"/>
  <c r="L51" i="175" a="1"/>
  <c r="K20" i="175" a="1"/>
  <c r="H23" i="175" a="1"/>
  <c r="I15" i="175" a="1"/>
  <c r="C15" i="175" a="1"/>
  <c r="N6" i="175" a="1"/>
  <c r="L23" i="175" a="1"/>
  <c r="AJ2349" i="169"/>
  <c r="J32" i="175" a="1"/>
  <c r="AP8" i="175" a="1"/>
  <c r="L20" i="175" a="1"/>
  <c r="H40" i="175" a="1"/>
  <c r="I49" i="175" a="1"/>
  <c r="K45" i="175" a="1"/>
  <c r="G31" i="175" a="1"/>
  <c r="K14" i="175" a="1"/>
  <c r="G21" i="175" a="1"/>
  <c r="N12" i="175" a="1"/>
  <c r="P22" i="175" a="1"/>
  <c r="AR2347" i="169"/>
  <c r="C18" i="175" a="1"/>
  <c r="Z2282" i="169"/>
  <c r="P39" i="175" a="1"/>
  <c r="D37" i="175" a="1"/>
  <c r="C8" i="175" a="1"/>
  <c r="E41" i="175" a="1"/>
  <c r="L27" i="175" a="1"/>
  <c r="N47" i="175" a="1"/>
  <c r="E11" i="175" a="1"/>
  <c r="E18" i="175" a="1"/>
  <c r="H31" i="175" a="1"/>
  <c r="G40" i="175" a="1"/>
  <c r="L36" i="175" a="1"/>
  <c r="K12" i="175" a="1"/>
  <c r="G43" i="175" a="1"/>
  <c r="F36" i="175" a="1"/>
  <c r="F46" i="175" a="1"/>
  <c r="C39" i="175" a="1"/>
  <c r="F45" i="175" a="1"/>
  <c r="I28" i="175" a="1"/>
  <c r="AL336" i="175" a="1"/>
  <c r="M11" i="175" a="1"/>
  <c r="Z2288" i="169"/>
  <c r="E14" i="175" a="1"/>
  <c r="AL343" i="175" a="1"/>
  <c r="J27" i="175" a="1"/>
  <c r="AP2351" i="169"/>
  <c r="Z5" i="175"/>
  <c r="Q9" i="175" a="1"/>
  <c r="P19" i="175" a="1"/>
  <c r="D25" i="175" a="1"/>
  <c r="M13" i="175" a="1"/>
  <c r="AJ8" i="175" a="1"/>
  <c r="G16" i="175" a="1"/>
  <c r="AP2280" i="169"/>
  <c r="E7" i="175" a="1"/>
  <c r="H18" i="175" a="1"/>
  <c r="L41" i="175" a="1"/>
  <c r="L24" i="175" a="1"/>
  <c r="Z6" i="175"/>
  <c r="L48" i="175" a="1"/>
  <c r="D22" i="175" a="1"/>
  <c r="AR2355" i="169"/>
  <c r="K18" i="175" a="1"/>
  <c r="M33" i="175" a="1"/>
  <c r="AJ2351" i="169"/>
  <c r="G36" i="175" a="1"/>
  <c r="AQ2283" i="169"/>
  <c r="F3" i="175" a="1"/>
  <c r="M17" i="175" a="1"/>
  <c r="Z14" i="175"/>
  <c r="AR73" i="175" a="1"/>
  <c r="H9" i="175" a="1"/>
  <c r="L14" i="175" a="1"/>
  <c r="P18" i="175" a="1"/>
  <c r="Q29" i="175" a="1"/>
  <c r="C35" i="175" a="1"/>
  <c r="F12" i="175" a="1"/>
  <c r="AJ2347" i="169"/>
  <c r="N30" i="175" a="1"/>
  <c r="K44" i="175" a="1"/>
  <c r="M49" i="175" a="1"/>
  <c r="D8" i="175" a="1"/>
  <c r="J51" i="175" a="1"/>
  <c r="P31" i="175" a="1"/>
  <c r="C45" i="175" a="1"/>
  <c r="P24" i="175" a="1"/>
  <c r="AJ70" i="175" a="1"/>
  <c r="AP2355" i="169"/>
  <c r="J6" i="175" a="1"/>
  <c r="AL203" i="175" a="1"/>
  <c r="D23" i="175" a="1"/>
  <c r="H34" i="175" a="1"/>
  <c r="F13" i="175" a="1"/>
  <c r="AJ2286" i="169"/>
  <c r="N20" i="175" a="1"/>
  <c r="E6" i="175" a="1"/>
  <c r="AL407" i="175" a="1"/>
  <c r="AR2350" i="169"/>
  <c r="AP2350" i="169"/>
  <c r="C40" i="175" a="1"/>
  <c r="P50" i="175" a="1"/>
  <c r="Q50" i="175" a="1"/>
  <c r="H35" i="175" a="1"/>
  <c r="L42" i="175" a="1"/>
  <c r="E9" i="175" a="1"/>
  <c r="D51" i="175" a="1"/>
  <c r="F24" i="175" a="1"/>
  <c r="Z9" i="175"/>
  <c r="AQ5" i="175" a="1"/>
  <c r="I38" i="175" a="1"/>
  <c r="L40" i="175" a="1"/>
  <c r="AR2357" i="169"/>
  <c r="L18" i="175" a="1"/>
  <c r="Z10" i="175"/>
  <c r="D36" i="175" a="1"/>
  <c r="K49" i="175" a="1"/>
  <c r="P32" i="175" a="1"/>
  <c r="E29" i="175" a="1"/>
  <c r="I47" i="175" a="1"/>
  <c r="M48" i="175" a="1"/>
  <c r="AQ70" i="175" a="1"/>
  <c r="F9" i="175" a="1"/>
  <c r="L26" i="175" a="1"/>
  <c r="I20" i="175" a="1"/>
  <c r="Q7" i="175" a="1"/>
  <c r="AL202" i="175" a="1"/>
  <c r="L12" i="175" a="1"/>
  <c r="AO2354" i="169"/>
  <c r="M5" i="175" a="1"/>
  <c r="P47" i="175" a="1"/>
  <c r="AR2349" i="169"/>
  <c r="F41" i="175" a="1"/>
  <c r="AL201" i="175" a="1"/>
  <c r="Q12" i="175" a="1"/>
  <c r="AL403" i="175" a="1"/>
  <c r="AJ11" i="175" a="1"/>
  <c r="D49" i="175" a="1"/>
  <c r="D47" i="175" a="1"/>
  <c r="G14" i="175" a="1"/>
  <c r="AJ7" i="175" a="1"/>
  <c r="K19" i="175" a="1"/>
  <c r="AR2282" i="169"/>
  <c r="AO2356" i="169"/>
  <c r="M46" i="175" a="1"/>
  <c r="E33" i="175" a="1"/>
  <c r="AL397" i="175" a="1"/>
  <c r="Q35" i="175" a="1"/>
  <c r="P12" i="175" a="1"/>
  <c r="I39" i="175" a="1"/>
  <c r="L11" i="175" a="1"/>
  <c r="J46" i="175" a="1"/>
  <c r="H47" i="175" a="1"/>
  <c r="I5" i="175" a="1"/>
  <c r="P21" i="175" a="1"/>
  <c r="M34" i="175" a="1"/>
  <c r="J26" i="175" a="1"/>
  <c r="I14" i="175" a="1"/>
  <c r="G17" i="175" a="1"/>
  <c r="L33" i="175" a="1"/>
  <c r="F37" i="175" a="1"/>
  <c r="F51" i="175" a="1"/>
  <c r="F28" i="175" a="1"/>
  <c r="AR10" i="175" a="1"/>
  <c r="K16" i="175" a="1"/>
  <c r="H45" i="175" a="1"/>
  <c r="E15" i="175" a="1"/>
  <c r="G15" i="175" a="1"/>
  <c r="D40" i="175" a="1"/>
  <c r="F33" i="175" a="1"/>
  <c r="Q47" i="175" a="1"/>
  <c r="J48" i="175" a="1"/>
  <c r="D48" i="175" a="1"/>
  <c r="D11" i="175" a="1"/>
  <c r="Z2357" i="169"/>
  <c r="AQ10" i="175" a="1"/>
  <c r="I42" i="175" a="1"/>
  <c r="AO2283" i="169"/>
  <c r="AR2291" i="169"/>
  <c r="J15" i="175" a="1"/>
  <c r="N7" i="175" a="1"/>
  <c r="AP9" i="175" a="1"/>
  <c r="AJ2355" i="169"/>
  <c r="I21" i="175" a="1"/>
  <c r="I46" i="175" a="1"/>
  <c r="E37" i="175" a="1"/>
  <c r="J21" i="175" a="1"/>
  <c r="H3" i="175" a="1"/>
  <c r="N45" i="175" a="1"/>
  <c r="N25" i="175" a="1"/>
  <c r="G22" i="175" a="1"/>
  <c r="F49" i="175" a="1"/>
  <c r="AR2354" i="169"/>
  <c r="I45" i="175" a="1"/>
  <c r="AO2349" i="169"/>
  <c r="P34" i="175" a="1"/>
  <c r="C49" i="175" a="1"/>
  <c r="N24" i="175" a="1"/>
  <c r="AL332" i="175" a="1"/>
  <c r="L37" i="175" a="1"/>
  <c r="P33" i="175" a="1"/>
  <c r="M25" i="175" a="1"/>
  <c r="F38" i="175" a="1"/>
  <c r="F4" i="175" a="1"/>
  <c r="Z2281" i="169"/>
  <c r="G26" i="175" a="1"/>
  <c r="Q26" i="175" a="1"/>
  <c r="K8" i="175" a="1"/>
  <c r="L7" i="175" a="1"/>
  <c r="AQ6" i="175" a="1"/>
  <c r="AP2348" i="169"/>
  <c r="C22" i="175" a="1"/>
  <c r="D30" i="175" a="1"/>
  <c r="C24" i="175" a="1"/>
  <c r="AJ2352" i="169"/>
  <c r="D27" i="175" a="1"/>
  <c r="AR2284" i="169"/>
  <c r="M40" i="175" a="1"/>
  <c r="M42" i="175" a="1"/>
  <c r="E31" i="175" a="1"/>
  <c r="AR13" i="175" a="1"/>
  <c r="M47" i="175" a="1"/>
  <c r="N48" i="175" a="1"/>
  <c r="Q30" i="175" a="1"/>
  <c r="E44" i="175" a="1"/>
  <c r="F35" i="175" a="1"/>
  <c r="C25" i="175" a="1"/>
  <c r="P41" i="175" a="1"/>
  <c r="AO2286" i="169"/>
  <c r="L28" i="175" a="1"/>
  <c r="C14" i="175" a="1"/>
  <c r="L21" i="175" a="1"/>
  <c r="M20" i="175" a="1"/>
  <c r="C21" i="175" a="1"/>
  <c r="P16" i="175" a="1"/>
  <c r="J2" i="175" a="1"/>
  <c r="N19" i="175" a="1"/>
  <c r="AL412" i="175" a="1"/>
  <c r="G7" i="175" a="1"/>
  <c r="J13" i="175" a="1"/>
  <c r="AL200" i="175" a="1"/>
  <c r="AQ72" i="175" a="1"/>
  <c r="Z2349" i="169"/>
  <c r="AP14" i="175" a="1"/>
  <c r="Q33" i="175" a="1"/>
  <c r="L38" i="175" a="1"/>
  <c r="AR2346" i="169"/>
  <c r="I24" i="175" a="1"/>
  <c r="M2" i="175" a="1"/>
  <c r="K43" i="175" a="1"/>
  <c r="F32" i="175" a="1"/>
  <c r="G44" i="175" a="1"/>
  <c r="H46" i="175" a="1"/>
  <c r="L50" i="175" a="1"/>
  <c r="I27" i="175" a="1"/>
  <c r="AR70" i="175" a="1"/>
  <c r="F17" i="175" a="1"/>
  <c r="E26" i="175" a="1"/>
  <c r="G24" i="175" a="1"/>
  <c r="K13" i="175" a="1"/>
  <c r="J14" i="175" a="1"/>
  <c r="K6" i="175" a="1"/>
  <c r="P28" i="175" a="1"/>
  <c r="F5" i="175" a="1"/>
  <c r="AQ2352" i="169"/>
  <c r="C16" i="175" a="1"/>
  <c r="AP2281" i="169"/>
  <c r="AO2285" i="169"/>
  <c r="C32" i="175" a="1"/>
  <c r="L29" i="175" a="1"/>
  <c r="AQ2284" i="169"/>
  <c r="AR6" i="175" a="1"/>
  <c r="P37" i="175" a="1"/>
  <c r="M6" i="175" a="1"/>
  <c r="P11" i="175" a="1"/>
  <c r="G28" i="175" a="1"/>
  <c r="AL401" i="175" a="1"/>
  <c r="E49" i="175" a="1"/>
  <c r="M30" i="175" a="1"/>
  <c r="G32" i="175" a="1"/>
  <c r="AR11" i="175" a="1"/>
  <c r="J25" i="175" a="1"/>
  <c r="Q45" i="175" a="1"/>
  <c r="AP13" i="175" a="1"/>
  <c r="K21" i="175" a="1"/>
  <c r="H43" i="175" a="1"/>
  <c r="Q46" i="175" a="1"/>
  <c r="I3" i="175" a="1"/>
  <c r="Q40" i="175" a="1"/>
  <c r="AR2290" i="169"/>
  <c r="AJ2283" i="169"/>
  <c r="E45" i="175" a="1"/>
  <c r="AJ2282" i="169"/>
  <c r="Z2345" i="169"/>
  <c r="D32" i="175" a="1"/>
  <c r="L32" i="175" a="1"/>
  <c r="Q17" i="175" a="1"/>
  <c r="F15" i="175" a="1"/>
  <c r="AL339" i="175" a="1"/>
  <c r="L46" i="175" a="1"/>
  <c r="AR14" i="175" a="1"/>
  <c r="H42" i="175" a="1"/>
  <c r="P27" i="175" a="1"/>
  <c r="J45" i="175" a="1"/>
  <c r="AO2348" i="169"/>
  <c r="AL334" i="175" a="1"/>
  <c r="J41" i="175" a="1"/>
  <c r="P44" i="175" a="1"/>
  <c r="I41" i="175" a="1"/>
  <c r="K15" i="175" a="1"/>
  <c r="I29" i="175" a="1"/>
  <c r="E51" i="175" a="1"/>
  <c r="AJ2280" i="169"/>
  <c r="K28" i="175" a="1"/>
  <c r="Q10" i="175" a="1"/>
  <c r="L2" i="175" a="1"/>
  <c r="K27" i="175" a="1"/>
  <c r="J10" i="175" a="1"/>
  <c r="F30" i="175" a="1"/>
  <c r="C51" i="175" a="1"/>
  <c r="AL404" i="175" a="1"/>
  <c r="AJ12" i="175" a="1"/>
  <c r="AO2287" i="169"/>
  <c r="E27" i="175" a="1"/>
  <c r="J20" i="175" a="1"/>
  <c r="D13" i="175" a="1"/>
  <c r="G10" i="175" a="1"/>
  <c r="N4" i="175" a="1"/>
  <c r="G20" i="175" a="1"/>
  <c r="G27" i="175" a="1"/>
  <c r="J39" i="175" a="1"/>
  <c r="P29" i="175" a="1"/>
  <c r="Z71" i="175"/>
  <c r="AR2288" i="169"/>
  <c r="D26" i="175" a="1"/>
  <c r="P40" i="175" a="1"/>
  <c r="J44" i="175" a="1"/>
  <c r="D21" i="175" a="1"/>
  <c r="M32" i="175" a="1"/>
  <c r="AL406" i="175" a="1"/>
  <c r="Q4" i="175" a="1"/>
  <c r="Z2354" i="169"/>
  <c r="Z8" i="175"/>
  <c r="I32" i="175" a="1"/>
  <c r="I51" i="175" a="1"/>
  <c r="AP2284" i="169"/>
  <c r="I17" i="175" a="1"/>
  <c r="AL139" i="175" a="1"/>
  <c r="AJ2357" i="169"/>
  <c r="I30" i="175" a="1"/>
  <c r="C11" i="175" a="1"/>
  <c r="L43" i="175" a="1"/>
  <c r="D44" i="175" a="1"/>
  <c r="Z2284" i="169"/>
  <c r="L39" i="175" a="1"/>
  <c r="AO2291" i="169"/>
  <c r="L47" i="175" a="1"/>
  <c r="G45" i="175" a="1"/>
  <c r="G2" i="175" a="1"/>
  <c r="AL335" i="175" a="1"/>
  <c r="E19" i="175" a="1"/>
  <c r="AR2283" i="169"/>
  <c r="G11" i="175" a="1"/>
  <c r="C26" i="175" a="1"/>
  <c r="D2" i="175" a="1"/>
  <c r="K34" i="175" a="1"/>
  <c r="K32" i="175" a="1"/>
  <c r="AL330" i="175" a="1"/>
  <c r="E48" i="175" a="1"/>
  <c r="Q49" i="175" a="1"/>
  <c r="Q42" i="175" a="1"/>
  <c r="E36" i="175" a="1"/>
  <c r="D18" i="175" a="1"/>
  <c r="L30" i="175" a="1"/>
  <c r="M12" i="175" a="1"/>
  <c r="G5" i="175" a="1"/>
  <c r="G25" i="175" a="1"/>
  <c r="J47" i="175" a="1"/>
  <c r="AJ2350" i="169"/>
  <c r="H27" i="175" a="1"/>
  <c r="Z73" i="175"/>
  <c r="D38" i="175" a="1"/>
  <c r="J18" i="175" a="1"/>
  <c r="Q22" i="175" a="1"/>
  <c r="J31" i="175" a="1"/>
  <c r="K40" i="175" a="1"/>
  <c r="AL400" i="175" a="1"/>
  <c r="Z13" i="175"/>
  <c r="AR2289" i="169"/>
  <c r="F10" i="175" a="1"/>
  <c r="D42" i="175" a="1"/>
  <c r="AP2353" i="169"/>
  <c r="I37" i="175" a="1"/>
  <c r="C41" i="175" a="1"/>
  <c r="C4" i="175" a="1"/>
  <c r="AJ2345" i="169"/>
  <c r="AR2281" i="169"/>
  <c r="G18" i="175" a="1"/>
  <c r="N21" i="175" a="1"/>
  <c r="F2" i="175" a="1"/>
  <c r="Q11" i="175" a="1"/>
  <c r="C7" i="175" a="1"/>
  <c r="D6" i="175" a="1"/>
  <c r="M14" i="175" a="1"/>
  <c r="F29" i="175" a="1"/>
  <c r="AP11" i="175" a="1"/>
  <c r="F18" i="175" a="1"/>
  <c r="E22" i="175" a="1"/>
  <c r="E8" i="175" a="1"/>
  <c r="Q6" i="175" a="1"/>
  <c r="C31" i="175" a="1"/>
  <c r="G47" i="175" a="1"/>
  <c r="AP2357" i="169"/>
  <c r="AR2345" i="169"/>
  <c r="AJ2346" i="169"/>
  <c r="Z2347" i="169"/>
  <c r="AQ2287" i="169"/>
  <c r="J11" i="175" a="1"/>
  <c r="H41" i="175" a="1"/>
  <c r="Z11" i="175"/>
  <c r="C2" i="175" a="1"/>
  <c r="AP72" i="175" a="1"/>
  <c r="N9" i="175" a="1"/>
  <c r="E23" i="175" a="1"/>
  <c r="H30" i="175" a="1"/>
  <c r="AO8" i="175" a="1"/>
  <c r="L4" i="175" a="1"/>
  <c r="I11" i="175" a="1"/>
  <c r="I31" i="175" a="1"/>
  <c r="D45" i="175" a="1"/>
  <c r="I22" i="175" a="1"/>
  <c r="H25" i="175" a="1"/>
  <c r="N11" i="175" a="1"/>
  <c r="K2" i="175" a="1"/>
  <c r="C3" i="175" a="1"/>
  <c r="AP5" i="175" a="1"/>
  <c r="D29" i="175" a="1"/>
  <c r="D41" i="175" a="1"/>
  <c r="I16" i="175" a="1"/>
  <c r="AQ2282" i="169"/>
  <c r="D35" i="175" a="1"/>
  <c r="J35" i="175" a="1"/>
  <c r="I33" i="175" a="1"/>
  <c r="G3" i="175" a="1"/>
  <c r="L3" i="175" a="1"/>
  <c r="Q39" i="175" a="1"/>
  <c r="P45" i="175" a="1"/>
  <c r="C13" i="175" a="1"/>
  <c r="AP2287" i="169"/>
  <c r="P10" i="175" a="1"/>
  <c r="AP2349" i="169"/>
  <c r="N36" i="175" a="1"/>
  <c r="F43" i="175" a="1"/>
  <c r="AO11" i="175" a="1"/>
  <c r="H32" i="175" a="1"/>
  <c r="D5" i="175" a="1"/>
  <c r="K36" i="175" a="1"/>
  <c r="AQ2354" i="169"/>
  <c r="P48" i="175" a="1"/>
  <c r="C10" i="175" a="1"/>
  <c r="C34" i="175" a="1"/>
  <c r="G9" i="175" a="1"/>
  <c r="M27" i="175" a="1"/>
  <c r="D7" i="175" a="1"/>
  <c r="M24" i="175" a="1"/>
  <c r="K46" i="175" a="1"/>
  <c r="F21" i="175" a="1"/>
  <c r="C12" i="175" a="1"/>
  <c r="K24" i="175" a="1"/>
  <c r="D16" i="175" a="1"/>
  <c r="AO73" i="175" a="1"/>
  <c r="K37" i="175" a="1"/>
  <c r="K17" i="175" a="1"/>
  <c r="AR2351" i="169"/>
  <c r="AL398" i="175" a="1"/>
  <c r="G49" i="175" a="1"/>
  <c r="G23" i="175" a="1"/>
  <c r="J50" i="175" a="1"/>
  <c r="AQ2345" i="169"/>
  <c r="J29" i="175" a="1"/>
  <c r="F39" i="175" a="1"/>
  <c r="D43" i="175" a="1"/>
  <c r="M3" i="175" a="1"/>
  <c r="J40" i="175" a="1"/>
  <c r="Z2352" i="169"/>
  <c r="I10" i="175" a="1"/>
  <c r="H21" i="175" a="1"/>
  <c r="AQ2280" i="169"/>
  <c r="I7" i="175" a="1"/>
  <c r="J12" i="175" a="1"/>
  <c r="C37" i="175" a="1"/>
  <c r="G12" i="175" a="1"/>
  <c r="Q20" i="175" a="1"/>
  <c r="C27" i="175" a="1"/>
  <c r="J49" i="175" a="1"/>
  <c r="P17" i="175" a="1"/>
  <c r="J38" i="175" a="1"/>
  <c r="C6" i="175" a="1"/>
  <c r="Z2348" i="169"/>
  <c r="G13" i="175" a="1"/>
  <c r="J5" i="175" a="1"/>
  <c r="AR9" i="175" a="1"/>
  <c r="I23" i="175" a="1"/>
  <c r="N50" i="175" a="1"/>
  <c r="M16" i="175" a="1"/>
  <c r="E17" i="175" a="1"/>
  <c r="M10" i="175" a="1"/>
  <c r="I48" i="175" a="1"/>
  <c r="H26" i="175" a="1"/>
  <c r="C23" i="175" a="1"/>
  <c r="K42" i="175" a="1"/>
  <c r="E16" i="175" a="1"/>
  <c r="M43" i="175" a="1"/>
  <c r="I18" i="175" a="1"/>
  <c r="AJ2289" i="169"/>
  <c r="M51" i="175" a="1"/>
  <c r="I50" i="175" a="1"/>
  <c r="Q51" i="175" a="1"/>
  <c r="AJ9" i="175" a="1"/>
  <c r="P35" i="175" a="1"/>
  <c r="AL135" i="175" a="1"/>
  <c r="Q8" i="175" a="1"/>
  <c r="L45" i="175" a="1"/>
  <c r="C9" i="175" a="1"/>
  <c r="D4" i="175" a="1"/>
  <c r="H7" i="175" a="1"/>
  <c r="M31" i="175" a="1"/>
  <c r="D50" i="175" a="1"/>
  <c r="E10" i="175" a="1"/>
  <c r="J9" i="175" a="1"/>
  <c r="AP2354" i="169"/>
  <c r="M7" i="175" a="1"/>
  <c r="AO72" i="175" a="1"/>
  <c r="AO10" i="175" a="1"/>
  <c r="AO2353" i="169"/>
  <c r="H48" i="175" a="1"/>
  <c r="AJ72" i="175" a="1"/>
  <c r="E50" i="175" a="1"/>
  <c r="P36" i="175" a="1"/>
  <c r="E3" i="175" a="1"/>
  <c r="AQ2285" i="169"/>
  <c r="H29" i="175" a="1"/>
  <c r="AP2352" i="169"/>
  <c r="AQ9" i="175" a="1"/>
  <c r="AO13" i="175" a="1"/>
  <c r="F11" i="175" a="1"/>
  <c r="Q15" i="175" a="1"/>
  <c r="AO9" i="175" a="1"/>
  <c r="G39" i="175" a="1"/>
  <c r="Q23" i="175" a="1"/>
  <c r="K10" i="175" a="1"/>
  <c r="Q16" i="175" a="1"/>
  <c r="P46" i="175" a="1"/>
  <c r="N40" i="175" a="1"/>
  <c r="G29" i="175" a="1"/>
  <c r="Z2286" i="169"/>
  <c r="Z70" i="175"/>
  <c r="AL340" i="175" a="1"/>
  <c r="AQ2356" i="169"/>
  <c r="J30" i="175" a="1"/>
  <c r="E5" i="175" a="1"/>
  <c r="D10" i="175" a="1"/>
  <c r="L19" i="175" a="1"/>
  <c r="AO5" i="175" a="1"/>
  <c r="F16" i="175" a="1"/>
  <c r="AL331" i="175" a="1"/>
  <c r="H22" i="175" a="1"/>
  <c r="M22" i="175" a="1"/>
  <c r="N27" i="175" a="1"/>
  <c r="N28" i="175" a="1"/>
  <c r="E25" i="175" a="1"/>
  <c r="AJ2353" i="169"/>
  <c r="Q14" i="175" a="1"/>
  <c r="Z12" i="175"/>
  <c r="F47" i="175" a="1"/>
  <c r="Q2" i="175" a="1"/>
  <c r="C20" i="175" a="1"/>
  <c r="H5" i="175" a="1"/>
  <c r="M44" i="175" a="1"/>
  <c r="L35" i="175" a="1"/>
  <c r="F50" i="175" a="1"/>
  <c r="I4" i="175" a="1"/>
  <c r="N15" i="175" a="1"/>
  <c r="K3" i="175" a="1"/>
  <c r="AP6" i="175" a="1"/>
  <c r="AR2280" i="169"/>
  <c r="I13" i="175" a="1"/>
  <c r="K31" i="175" a="1"/>
  <c r="H44" i="175" a="1"/>
  <c r="N44" i="175" a="1"/>
  <c r="H17" i="175" a="1"/>
  <c r="M29" i="175" a="1"/>
  <c r="N13" i="175" a="1"/>
  <c r="AL405" i="175" a="1"/>
  <c r="G8" i="175" a="1"/>
  <c r="AQ2289" i="169"/>
  <c r="M8" i="175" a="1"/>
  <c r="N39" i="175" a="1"/>
  <c r="K33" i="175" a="1"/>
  <c r="Z2350" i="169"/>
  <c r="Z2346" i="169"/>
  <c r="AQ2355" i="169"/>
  <c r="AQ2346" i="169"/>
  <c r="AP2356" i="169"/>
  <c r="Z2283" i="169"/>
  <c r="N3" i="175" a="1"/>
  <c r="I35" i="175" a="1"/>
  <c r="M35" i="175" a="1"/>
  <c r="L31" i="175" a="1"/>
  <c r="H49" i="175" a="1"/>
  <c r="F7" i="175" a="1"/>
  <c r="K26" i="175" a="1"/>
  <c r="D31" i="175" a="1"/>
  <c r="AO2289" i="169"/>
  <c r="N10" i="175" a="1"/>
  <c r="AO2288" i="169"/>
  <c r="Q5" i="175" a="1"/>
  <c r="E20" i="175" a="1"/>
  <c r="I19" i="175" a="1"/>
  <c r="Q19" i="175" a="1"/>
  <c r="AJ13" i="175" a="1"/>
  <c r="E2" i="175" a="1"/>
  <c r="Q36" i="175" a="1"/>
  <c r="AL411" i="175" a="1"/>
  <c r="F20" i="175" a="1"/>
  <c r="C33" i="175" a="1"/>
  <c r="AQ2350" i="169"/>
  <c r="Q28" i="175" a="1"/>
  <c r="M23" i="175" a="1"/>
  <c r="C50" i="175" a="1"/>
  <c r="G34" i="175" a="1"/>
  <c r="AQ2353" i="169"/>
  <c r="AJ5" i="175" a="1"/>
  <c r="AO2346" i="169"/>
  <c r="AR2285" i="169"/>
  <c r="K4" i="175" a="1"/>
  <c r="AP70" i="175" a="1"/>
  <c r="E13" i="175" a="1"/>
  <c r="K35" i="175" a="1"/>
  <c r="I40" i="175" a="1"/>
  <c r="AJ2291" i="169"/>
  <c r="C28" i="175" a="1"/>
  <c r="AO2355" i="169"/>
  <c r="AQ2351" i="169"/>
  <c r="Q31" i="175" a="1"/>
  <c r="K5" i="175" a="1"/>
  <c r="AO2347" i="169"/>
  <c r="P15" i="175" a="1"/>
  <c r="P20" i="175" a="1"/>
  <c r="AP2285" i="169"/>
  <c r="K30" i="175" a="1"/>
  <c r="J42" i="175" a="1"/>
  <c r="N26" i="175" a="1"/>
  <c r="AO2281" i="169"/>
  <c r="D17" i="175" a="1"/>
  <c r="N18" i="175" a="1"/>
  <c r="G48" i="175" a="1"/>
  <c r="AO14" i="175" a="1"/>
  <c r="J16" i="175" a="1"/>
  <c r="I43" i="175" a="1"/>
  <c r="K47" i="175" a="1"/>
  <c r="E21" i="175" a="1"/>
  <c r="F40" i="175" a="1"/>
  <c r="AQ73" i="175" a="1"/>
  <c r="M41" i="175" a="1"/>
  <c r="AO2284" i="169"/>
  <c r="F42" i="175" a="1"/>
  <c r="J19" i="175" a="1"/>
  <c r="F26" i="175" a="1"/>
  <c r="G41" i="175" a="1"/>
  <c r="AP2282" i="169"/>
  <c r="D34" i="175" a="1"/>
  <c r="C48" i="175" a="1"/>
  <c r="Z2289" i="169"/>
  <c r="H13" i="175" a="1"/>
  <c r="AJ2287" i="169"/>
  <c r="AQ7" i="175" a="1"/>
  <c r="M36" i="175" a="1"/>
  <c r="M4" i="175" a="1"/>
  <c r="AO2352" i="169"/>
  <c r="C30" i="175" a="1"/>
  <c r="E39" i="175" a="1"/>
  <c r="AO71" i="175" a="1"/>
  <c r="Z7" i="175"/>
  <c r="AJ73" i="175" a="1"/>
  <c r="AP7" i="175" a="1"/>
  <c r="AJ2281" i="169"/>
  <c r="Q3" i="175" a="1"/>
  <c r="K11" i="175" a="1"/>
  <c r="N43" i="175" a="1"/>
  <c r="AQ12" i="175" a="1"/>
  <c r="AO2290" i="169"/>
  <c r="F44" i="175" a="1"/>
  <c r="P38" i="175" a="1"/>
  <c r="D9" i="175" a="1"/>
  <c r="AO2351" i="169"/>
  <c r="L6" i="175" a="1"/>
  <c r="M19" i="175" a="1"/>
  <c r="Q38" i="175" a="1"/>
  <c r="J8" i="175" a="1"/>
  <c r="C46" i="175" a="1"/>
  <c r="Z2285" i="169"/>
  <c r="Q27" i="175" a="1"/>
  <c r="Q43" i="175" a="1"/>
  <c r="L44" i="175" a="1"/>
  <c r="M18" i="175" a="1"/>
  <c r="G42" i="175" a="1"/>
  <c r="C36" i="175" a="1"/>
  <c r="AJ2348" i="169"/>
  <c r="AQ2347" i="169"/>
  <c r="N17" i="175" a="1"/>
  <c r="N34" i="175" a="1"/>
  <c r="AJ71" i="175" a="1"/>
  <c r="N5" i="175" a="1"/>
  <c r="AQ2281" i="169"/>
  <c r="H33" i="175" a="1"/>
  <c r="E47" i="175" a="1"/>
  <c r="Z2356" i="169"/>
  <c r="AO2345" i="169"/>
  <c r="AL337" i="175" a="1"/>
  <c r="N33" i="175" a="1"/>
  <c r="AP2288" i="169"/>
  <c r="AP71" i="175" a="1"/>
  <c r="AR2352" i="169"/>
  <c r="L15" i="175" a="1"/>
  <c r="AJ2290" i="169"/>
  <c r="F8" i="175" a="1"/>
  <c r="AP12" i="175" a="1"/>
  <c r="F34" i="175" a="1"/>
  <c r="G19" i="175" a="1"/>
  <c r="Q21" i="175" a="1"/>
  <c r="AP2291" i="169"/>
  <c r="D14" i="175" a="1"/>
  <c r="G37" i="175" a="1"/>
  <c r="H36" i="175" a="1"/>
  <c r="Q13" i="175" a="1"/>
  <c r="AP2283" i="169"/>
  <c r="N32" i="175" a="1"/>
  <c r="G4" i="175" a="1"/>
  <c r="AL402" i="175" a="1"/>
  <c r="J7" i="175" a="1"/>
  <c r="C17" i="175" a="1"/>
  <c r="L9" i="175" a="1"/>
  <c r="K9" i="175" a="1"/>
  <c r="M45" i="175" a="1"/>
  <c r="K51" i="175" a="1"/>
  <c r="P25" i="175" a="1"/>
  <c r="AR8" i="175" a="1"/>
  <c r="AJ2354" i="169"/>
  <c r="C44" i="175" a="1"/>
  <c r="AO2357" i="169"/>
  <c r="H38" i="175" a="1"/>
  <c r="AQ2357" i="169"/>
  <c r="I44" i="175" a="1"/>
  <c r="AR2286" i="169"/>
  <c r="H2" i="175" a="1"/>
  <c r="K25" i="175" a="1"/>
  <c r="L25" i="175" a="1"/>
  <c r="E30" i="175" a="1"/>
  <c r="K39" i="175" a="1"/>
  <c r="H8" i="175" a="1"/>
  <c r="J33" i="175" a="1"/>
  <c r="H51" i="175" a="1"/>
  <c r="D15" i="175" a="1"/>
  <c r="N35" i="175" a="1"/>
  <c r="K38" i="175" a="1"/>
  <c r="E35" i="175" a="1"/>
  <c r="AJ6" i="175" a="1"/>
  <c r="H16" i="175" a="1"/>
  <c r="AR12" i="175" a="1"/>
  <c r="E34" i="175" a="1"/>
  <c r="P13" i="175" a="1"/>
  <c r="L8" i="175" a="1"/>
  <c r="G30" i="175" a="1"/>
  <c r="P26" i="175" a="1"/>
  <c r="AL136" i="175" a="1"/>
  <c r="AL410" i="175" a="1"/>
  <c r="K7" i="175" a="1"/>
  <c r="M38" i="175" a="1"/>
  <c r="E24" i="175" a="1"/>
  <c r="AR2348" i="169"/>
  <c r="G38" i="175" a="1"/>
  <c r="AQ71" i="175" a="1"/>
  <c r="Q44" i="175" a="1"/>
  <c r="P23" i="175" a="1"/>
  <c r="AQ2290" i="169"/>
  <c r="D12" i="175" a="1"/>
  <c r="F14" i="175" a="1"/>
  <c r="E40" i="175" a="1"/>
  <c r="AR2356" i="169"/>
  <c r="H28" i="175" a="1"/>
  <c r="M37" i="175" a="1"/>
  <c r="J24" i="175" a="1"/>
  <c r="K23" i="175" a="1"/>
  <c r="AP73" i="175" a="1"/>
  <c r="AJ2284" i="169"/>
  <c r="H4" i="175" a="1"/>
  <c r="K41" i="175" a="1"/>
  <c r="P9" i="175" a="1"/>
  <c r="AJ2356" i="169"/>
  <c r="M21" i="175" a="1"/>
  <c r="P14" i="175" a="1"/>
  <c r="AJ10" i="175" a="1"/>
  <c r="Q18" i="175" a="1"/>
  <c r="AQ2288" i="169"/>
  <c r="AO7" i="175" a="1"/>
  <c r="Z2287" i="169"/>
  <c r="AO12" i="175" a="1"/>
  <c r="N42" i="175" a="1"/>
  <c r="AP2345" i="169"/>
  <c r="E38" i="175" a="1"/>
  <c r="N16" i="175" a="1"/>
  <c r="I8" i="175" a="1"/>
  <c r="D19" i="175" a="1"/>
  <c r="AJ2288" i="169"/>
  <c r="M26" i="175" a="1"/>
  <c r="AL342" i="175" a="1"/>
  <c r="P42" i="175" a="1"/>
  <c r="G51" i="175" a="1"/>
  <c r="L5" i="175" a="1"/>
  <c r="L49" i="175" a="1"/>
  <c r="D3" i="175" a="1"/>
  <c r="H24" i="175" a="1"/>
  <c r="AJ14" i="175" a="1"/>
  <c r="J34" i="175" a="1"/>
  <c r="N22" i="175" a="1"/>
  <c r="D20" i="175" a="1"/>
  <c r="J17" i="175" a="1"/>
  <c r="I9" i="175" a="1"/>
  <c r="F31" i="175" a="1"/>
  <c r="I34" i="175" a="1"/>
  <c r="E43" i="175" a="1"/>
  <c r="K50" i="175" a="1"/>
  <c r="K48" i="175" a="1"/>
  <c r="Q37" i="175" a="1"/>
  <c r="AQ14" i="175" a="1"/>
  <c r="J36" i="175" a="1"/>
  <c r="I12" i="175" a="1"/>
  <c r="I26" i="175" a="1"/>
  <c r="P49" i="175" a="1"/>
  <c r="F6" i="175" a="1"/>
  <c r="AL338" i="175" a="1"/>
  <c r="Z2280" i="169"/>
  <c r="AQ2286" i="169"/>
  <c r="AO2350" i="169"/>
  <c r="F27" i="175" a="1"/>
  <c r="AL408" i="175" a="1"/>
  <c r="H12" i="175" a="1"/>
  <c r="L10" i="175" a="1"/>
  <c r="E28" i="175" a="1"/>
  <c r="F48" i="175" a="1"/>
  <c r="AP2286" i="169"/>
  <c r="H6" i="175" a="1"/>
  <c r="C43" i="175" a="1"/>
  <c r="N41" i="175" a="1"/>
  <c r="N49" i="175" a="1"/>
  <c r="Z72" i="175"/>
  <c r="H10" i="175" a="1"/>
  <c r="K22" i="175" a="1"/>
  <c r="J22" i="175" a="1"/>
  <c r="AR2353" i="169"/>
  <c r="AL137" i="175" a="1"/>
  <c r="M28" i="175" a="1"/>
  <c r="Q25" i="175" a="1"/>
  <c r="L13" i="175" a="1"/>
  <c r="Z2351" i="169"/>
  <c r="C47" i="175" a="1"/>
  <c r="I25" i="175" a="1"/>
  <c r="AL204" i="175" a="1"/>
  <c r="N51" i="175" a="1"/>
  <c r="AP2289" i="169"/>
  <c r="AQ2348" i="169"/>
  <c r="P30" i="175" a="1"/>
  <c r="C19" i="175" a="1"/>
  <c r="P43" i="175" a="1"/>
  <c r="Q32" i="175" a="1"/>
  <c r="C42" i="175" a="1"/>
  <c r="J28" i="175" a="1"/>
  <c r="Z2291" i="169"/>
  <c r="Q34" i="175" a="1"/>
  <c r="L34" i="175" a="1"/>
  <c r="N37" i="175" a="1"/>
  <c r="H37" i="175" a="1"/>
  <c r="D24" i="175" a="1"/>
  <c r="L22" i="175" a="1"/>
  <c r="N46" i="175" a="1"/>
  <c r="M9" i="175" a="1"/>
  <c r="AO6" i="175" a="1"/>
  <c r="AR2287" i="169"/>
  <c r="AL413" i="175" a="1"/>
  <c r="AL409" i="175" a="1"/>
  <c r="AL341" i="175" a="1"/>
  <c r="AL138" i="175" a="1"/>
  <c r="AL333" i="175" a="1"/>
  <c r="AL399"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97" i="175"/>
  <c r="AB392" i="175"/>
  <c r="AB327" i="175"/>
  <c r="AB2342" i="169"/>
  <c r="AB132" i="175"/>
  <c r="U2357" i="169"/>
  <c r="U11" i="175"/>
  <c r="U6" i="175"/>
  <c r="U2351" i="169"/>
  <c r="U2346" i="169"/>
  <c r="U2350" i="169"/>
  <c r="U12" i="175"/>
  <c r="U2289" i="169"/>
  <c r="U2286" i="169"/>
  <c r="U2348" i="169"/>
  <c r="U14" i="175"/>
  <c r="U2281" i="169"/>
  <c r="U9" i="175"/>
  <c r="U70" i="175"/>
  <c r="U2287" i="169"/>
  <c r="U8" i="175"/>
  <c r="U2345" i="169"/>
  <c r="U2282" i="169"/>
  <c r="U2280" i="169"/>
  <c r="U2290" i="169"/>
  <c r="U2356" i="169"/>
  <c r="U2349" i="169"/>
  <c r="U2347" i="169"/>
  <c r="U2291" i="169"/>
  <c r="U2288" i="169"/>
  <c r="U13" i="175"/>
  <c r="U2355" i="169"/>
  <c r="U2283" i="169"/>
  <c r="U71" i="175"/>
  <c r="U73" i="175"/>
  <c r="U2352" i="169"/>
  <c r="U7" i="175"/>
  <c r="U2354" i="169"/>
  <c r="U72" i="175"/>
  <c r="U2353" i="169"/>
  <c r="U2285" i="169"/>
  <c r="U10" i="175"/>
  <c r="U2284" i="169"/>
  <c r="U5" i="175"/>
  <c r="AL2345" i="169"/>
  <c r="AL2353" i="169"/>
  <c r="AL71" i="175" a="1"/>
  <c r="AL2348" i="169"/>
  <c r="AL2355" i="169"/>
  <c r="P6" i="175" a="1"/>
  <c r="AL2346" i="169"/>
  <c r="AL12" i="175" a="1"/>
  <c r="AL70" i="175" a="1"/>
  <c r="AL2290" i="169"/>
  <c r="P8" i="175" a="1"/>
  <c r="AL5" i="175" a="1"/>
  <c r="P4" i="175" a="1"/>
  <c r="AL13" i="175" a="1"/>
  <c r="AL2352" i="169"/>
  <c r="AL2281" i="169"/>
  <c r="AL2351" i="169"/>
  <c r="P5" i="175" a="1"/>
  <c r="AL73" i="175" a="1"/>
  <c r="AL72" i="175" a="1"/>
  <c r="P7" i="175" a="1"/>
  <c r="AL14" i="175" a="1"/>
  <c r="AL2288" i="169"/>
  <c r="AL2285" i="169"/>
  <c r="AL9" i="175" a="1"/>
  <c r="AL2347" i="169"/>
  <c r="AL2283" i="169"/>
  <c r="AL10" i="175" a="1"/>
  <c r="AL2354" i="169"/>
  <c r="AL8" i="175" a="1"/>
  <c r="AL2291" i="169"/>
  <c r="AL2349" i="169"/>
  <c r="AL2280" i="169"/>
  <c r="AL6" i="175" a="1"/>
  <c r="AL2286" i="169"/>
  <c r="AL2289" i="169"/>
  <c r="AL11" i="175" a="1"/>
  <c r="AL2357" i="169"/>
  <c r="AL2282" i="169"/>
  <c r="AL2284" i="169"/>
  <c r="AL7" i="175" a="1"/>
  <c r="AL2356" i="169"/>
  <c r="AL2350" i="169"/>
  <c r="AL2287" i="169"/>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2" i="175"/>
  <c r="AB67"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4" i="169" a="1"/>
  <c r="Q2" i="171"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456" i="173" a="1"/>
  <c r="S651" i="173" a="1"/>
  <c r="S391" i="173" a="1"/>
  <c r="S261" i="173" a="1"/>
  <c r="S586" i="173" a="1"/>
  <c r="S846" i="173" a="1"/>
  <c r="S716" i="173" a="1"/>
  <c r="S781" i="173" a="1"/>
  <c r="S326" i="173" a="1"/>
  <c r="S521" i="173" a="1"/>
  <c r="AN466" i="173"/>
  <c r="AN536" i="173"/>
  <c r="AN601" i="173"/>
  <c r="AN210" i="173"/>
  <c r="AN468" i="173"/>
  <c r="AN205" i="173"/>
  <c r="AN537" i="173"/>
  <c r="AN796" i="173"/>
  <c r="AN344" i="173"/>
  <c r="AN592" i="173"/>
  <c r="AN794" i="173"/>
  <c r="AN532" i="173"/>
  <c r="AN789" i="173"/>
  <c r="AN213" i="173"/>
  <c r="AN202" i="173"/>
  <c r="AN467" i="173"/>
  <c r="AN851" i="173"/>
  <c r="AN204" i="173"/>
  <c r="AN797" i="173"/>
  <c r="AN598" i="173"/>
  <c r="AN217" i="173"/>
  <c r="AN268" i="173"/>
  <c r="AN602" i="173"/>
  <c r="AN271" i="173"/>
  <c r="AN461" i="173"/>
  <c r="AN787" i="173"/>
  <c r="AN276" i="173"/>
  <c r="AN594" i="173"/>
  <c r="AN341" i="173"/>
  <c r="AN463" i="173"/>
  <c r="AN470" i="173"/>
  <c r="AN338" i="173"/>
  <c r="AN854" i="173"/>
  <c r="AN799" i="173"/>
  <c r="AN534" i="173"/>
  <c r="AN273" i="173"/>
  <c r="AN798" i="173"/>
  <c r="AN208" i="173"/>
  <c r="AN590" i="173"/>
  <c r="AN538" i="173"/>
  <c r="AN398" i="173"/>
  <c r="AN527" i="173"/>
  <c r="AN207" i="173"/>
  <c r="AN333" i="173"/>
  <c r="AN330" i="173"/>
  <c r="AN475" i="173"/>
  <c r="AN216" i="173"/>
  <c r="AN722" i="173"/>
  <c r="AN596" i="173"/>
  <c r="AN460" i="173"/>
  <c r="AN265" i="173"/>
  <c r="AN270" i="173"/>
  <c r="AN345" i="173"/>
  <c r="AN591" i="173"/>
  <c r="AN526" i="173"/>
  <c r="AN396" i="173"/>
  <c r="AN272" i="173"/>
  <c r="AN269" i="173"/>
  <c r="AN788" i="173"/>
  <c r="AN597" i="173"/>
  <c r="AN473" i="173"/>
  <c r="AN266" i="173"/>
  <c r="AN853" i="173"/>
  <c r="AN400" i="173"/>
  <c r="AN530" i="173"/>
  <c r="AN201" i="173"/>
  <c r="AN792" i="173"/>
  <c r="AN801" i="173"/>
  <c r="AN599" i="173"/>
  <c r="AN274" i="173"/>
  <c r="AN340" i="173"/>
  <c r="AN791" i="173"/>
  <c r="AN399" i="173"/>
  <c r="AN211" i="173"/>
  <c r="AN604" i="173"/>
  <c r="AN525" i="173"/>
  <c r="AN343" i="173"/>
  <c r="AN793" i="173"/>
  <c r="AN720" i="173"/>
  <c r="AN464" i="173"/>
  <c r="AN800" i="173"/>
  <c r="AN533" i="173"/>
  <c r="AN203" i="173"/>
  <c r="AN200" i="173"/>
  <c r="AN337" i="173"/>
  <c r="AN721" i="173"/>
  <c r="AN215" i="173"/>
  <c r="AN465" i="173"/>
  <c r="AN790" i="173"/>
  <c r="AN462" i="173"/>
  <c r="AN529" i="173"/>
  <c r="AN212" i="173"/>
  <c r="AN397" i="173"/>
  <c r="AN469" i="173"/>
  <c r="AN332" i="173"/>
  <c r="AN401" i="173"/>
  <c r="AN334" i="173"/>
  <c r="AN275" i="173"/>
  <c r="AN335" i="173"/>
  <c r="AN785" i="173"/>
  <c r="AN336" i="173"/>
  <c r="AN528" i="173"/>
  <c r="AN603" i="173"/>
  <c r="AN852" i="173"/>
  <c r="AN850" i="173"/>
  <c r="AN395" i="173"/>
  <c r="AN535" i="173"/>
  <c r="AN474" i="173"/>
  <c r="AN539" i="173"/>
  <c r="AN472" i="173"/>
  <c r="AN600" i="173"/>
  <c r="AN531" i="173"/>
  <c r="AN795" i="173"/>
  <c r="AN471" i="173"/>
  <c r="AN206" i="173"/>
  <c r="AN218" i="173"/>
  <c r="AN331" i="173"/>
  <c r="AN342" i="173"/>
  <c r="AN593" i="173"/>
  <c r="AN786" i="173"/>
  <c r="AN267" i="173"/>
  <c r="AN209" i="173"/>
  <c r="AN595" i="173"/>
  <c r="AN214" i="173"/>
  <c r="AN339" i="173"/>
  <c r="S846" i="173" l="1"/>
  <c r="S781" i="173"/>
  <c r="S716" i="173"/>
  <c r="S651" i="173"/>
  <c r="S586" i="173"/>
  <c r="S521" i="173"/>
  <c r="S456" i="173"/>
  <c r="S391" i="173"/>
  <c r="S326" i="173"/>
  <c r="U328" i="173" s="1"/>
  <c r="S261" i="173"/>
  <c r="AB847" i="173"/>
  <c r="AB327" i="173"/>
  <c r="AO270" i="173" a="1"/>
  <c r="AO265" i="173" a="1"/>
  <c r="AO208" i="173" a="1"/>
  <c r="AP468" i="173" a="1"/>
  <c r="AP202" i="173" a="1"/>
  <c r="Q13" i="173" a="1"/>
  <c r="AQ600" i="173" a="1"/>
  <c r="Z269" i="173"/>
  <c r="AQ534" i="173" a="1"/>
  <c r="Z339" i="173"/>
  <c r="AR722" i="173" a="1"/>
  <c r="AO590" i="173" a="1"/>
  <c r="AJ527" i="173" a="1"/>
  <c r="AP596" i="173" a="1"/>
  <c r="AQ538" i="173" a="1"/>
  <c r="AP601" i="173" a="1"/>
  <c r="AR207" i="173" a="1"/>
  <c r="AQ200" i="173" a="1"/>
  <c r="AQ400" i="173" a="1"/>
  <c r="AP786" i="173" a="1"/>
  <c r="Z397" i="173"/>
  <c r="AQ528" i="173" a="1"/>
  <c r="Z528" i="173"/>
  <c r="AO344" i="173" a="1"/>
  <c r="AO474" i="173" a="1"/>
  <c r="AR337" i="173" a="1"/>
  <c r="AQ791" i="173" a="1"/>
  <c r="AR473" i="173" a="1"/>
  <c r="AO207" i="173" a="1"/>
  <c r="AR596" i="173" a="1"/>
  <c r="Z597" i="173"/>
  <c r="AP590" i="173" a="1"/>
  <c r="AP793" i="173" a="1"/>
  <c r="Z801" i="173"/>
  <c r="AR396" i="173" a="1"/>
  <c r="AQ797" i="173" a="1"/>
  <c r="AQ332" i="173" a="1"/>
  <c r="Z334" i="173"/>
  <c r="AR655" i="173" a="1"/>
  <c r="Q11" i="173" a="1"/>
  <c r="Z853" i="173"/>
  <c r="AO593" i="173" a="1"/>
  <c r="Z266" i="173"/>
  <c r="AQ473" i="173" a="1"/>
  <c r="AP530" i="173" a="1"/>
  <c r="Z475" i="173"/>
  <c r="AQ214" i="173" a="1"/>
  <c r="AQ525" i="173" a="1"/>
  <c r="AR461" i="173" a="1"/>
  <c r="AP791" i="173" a="1"/>
  <c r="AO345" i="173" a="1"/>
  <c r="AJ265" i="173" a="1"/>
  <c r="AR270" i="173" a="1"/>
  <c r="AJ273" i="173" a="1"/>
  <c r="AO217" i="173" a="1"/>
  <c r="AP471" i="173" a="1"/>
  <c r="AP337" i="173" a="1"/>
  <c r="AQ335" i="173" a="1"/>
  <c r="AO339" i="173" a="1"/>
  <c r="AJ470" i="173" a="1"/>
  <c r="AO338" i="173" a="1"/>
  <c r="AO213" i="173" a="1"/>
  <c r="AO854" i="173" a="1"/>
  <c r="AP268" i="173" a="1"/>
  <c r="AJ345" i="173" a="1"/>
  <c r="AP722" i="173" a="1"/>
  <c r="Z591" i="173"/>
  <c r="AP538" i="173" a="1"/>
  <c r="AO397" i="173" a="1"/>
  <c r="AO538" i="173" a="1"/>
  <c r="AO273" i="173" a="1"/>
  <c r="AQ800" i="173" a="1"/>
  <c r="AO331" i="173" a="1"/>
  <c r="AR595" i="173" a="1"/>
  <c r="AQ218" i="173" a="1"/>
  <c r="AO395" i="173" a="1"/>
  <c r="AR531" i="173" a="1"/>
  <c r="AQ596" i="173" a="1"/>
  <c r="AR787" i="173" a="1"/>
  <c r="AQ341" i="173" a="1"/>
  <c r="AP272" i="173" a="1"/>
  <c r="Z331" i="173"/>
  <c r="AJ525" i="173" a="1"/>
  <c r="AR590" i="173" a="1"/>
  <c r="AO528" i="173" a="1"/>
  <c r="AR850" i="173" a="1"/>
  <c r="AR599" i="173" a="1"/>
  <c r="AO337" i="173" a="1"/>
  <c r="AQ266" i="173" a="1"/>
  <c r="AJ340" i="173" a="1"/>
  <c r="AQ530" i="173" a="1"/>
  <c r="AP333" i="173" a="1"/>
  <c r="AJ601" i="173" a="1"/>
  <c r="AO465" i="173" a="1"/>
  <c r="AO786" i="173" a="1"/>
  <c r="AR854" i="173" a="1"/>
  <c r="AP794" i="173" a="1"/>
  <c r="AR852" i="173" a="1"/>
  <c r="AO209" i="173" a="1"/>
  <c r="AQ461" i="173" a="1"/>
  <c r="AQ850" i="173" a="1"/>
  <c r="AQ531" i="173" a="1"/>
  <c r="AO794" i="173" a="1"/>
  <c r="AP344" i="173" a="1"/>
  <c r="AP217" i="173" a="1"/>
  <c r="Z400" i="173"/>
  <c r="AR535" i="173" a="1"/>
  <c r="AP852" i="173" a="1"/>
  <c r="AO332" i="173" a="1"/>
  <c r="AR211" i="173" a="1"/>
  <c r="AP533" i="173" a="1"/>
  <c r="AO340" i="173" a="1"/>
  <c r="AR793" i="173" a="1"/>
  <c r="AP274" i="173" a="1"/>
  <c r="AQ853" i="173" a="1"/>
  <c r="AO596" i="173" a="1"/>
  <c r="Z534" i="173"/>
  <c r="AJ791" i="173" a="1"/>
  <c r="AO795" i="173" a="1"/>
  <c r="AR206" i="173" a="1"/>
  <c r="AP331" i="173" a="1"/>
  <c r="AR268" i="173" a="1"/>
  <c r="Z460" i="173"/>
  <c r="AP595" i="173" a="1"/>
  <c r="AQ854" i="173" a="1"/>
  <c r="AJ598" i="173" a="1"/>
  <c r="AP275" i="173" a="1"/>
  <c r="Q5" i="173" a="1"/>
  <c r="AP463" i="173" a="1"/>
  <c r="AP598" i="173" a="1"/>
  <c r="AQ798" i="173" a="1"/>
  <c r="AO464" i="173" a="1"/>
  <c r="Z796" i="173"/>
  <c r="Q3" i="173" a="1"/>
  <c r="Z399" i="173"/>
  <c r="AQ799" i="173" a="1"/>
  <c r="AP345" i="173" a="1"/>
  <c r="AP399" i="173" a="1"/>
  <c r="AJ397" i="173" a="1"/>
  <c r="Z790" i="173"/>
  <c r="AQ789" i="173" a="1"/>
  <c r="AR526" i="173" a="1"/>
  <c r="AR791" i="173" a="1"/>
  <c r="AP395" i="173" a="1"/>
  <c r="AJ721" i="173" a="1"/>
  <c r="AO473" i="173" a="1"/>
  <c r="AJ398" i="173" a="1"/>
  <c r="AJ787" i="173" a="1"/>
  <c r="AJ330" i="173" a="1"/>
  <c r="Z798" i="173"/>
  <c r="AO343" i="173" a="1"/>
  <c r="AJ786" i="173" a="1"/>
  <c r="AO269" i="173" a="1"/>
  <c r="AP799" i="173" a="1"/>
  <c r="AJ526" i="173" a="1"/>
  <c r="AQ270" i="173" a="1"/>
  <c r="AP213" i="173" a="1"/>
  <c r="AP211" i="173" a="1"/>
  <c r="AP206" i="173" a="1"/>
  <c r="AQ595" i="173" a="1"/>
  <c r="AR789" i="173" a="1"/>
  <c r="AR466" i="173" a="1"/>
  <c r="Z599" i="173"/>
  <c r="AR539" i="173" a="1"/>
  <c r="AO212" i="173" a="1"/>
  <c r="AQ201" i="173" a="1"/>
  <c r="AQ593" i="173" a="1"/>
  <c r="AQ787" i="173" a="1"/>
  <c r="AQ472" i="173" a="1"/>
  <c r="Z592" i="173"/>
  <c r="Z604" i="173"/>
  <c r="AP210" i="173" a="1"/>
  <c r="AR598" i="173" a="1"/>
  <c r="Z462" i="173"/>
  <c r="AP334" i="173" a="1"/>
  <c r="AO591" i="173" a="1"/>
  <c r="AJ800" i="173" a="1"/>
  <c r="AP593" i="173" a="1"/>
  <c r="AO785" i="173" a="1"/>
  <c r="AP800" i="173" a="1"/>
  <c r="Z467" i="173"/>
  <c r="AR340" i="173" a="1"/>
  <c r="AP330" i="173" a="1"/>
  <c r="AO721" i="173" a="1"/>
  <c r="AQ786" i="173" a="1"/>
  <c r="AR201" i="173" a="1"/>
  <c r="Z276" i="173"/>
  <c r="AP466" i="173" a="1"/>
  <c r="AQ466" i="173" a="1"/>
  <c r="Z590" i="173"/>
  <c r="AP472" i="173" a="1"/>
  <c r="AJ334" i="173" a="1"/>
  <c r="AQ336" i="173" a="1"/>
  <c r="AJ465" i="173" a="1"/>
  <c r="AO851" i="173" a="1"/>
  <c r="AP398" i="173" a="1"/>
  <c r="AR218" i="173" a="1"/>
  <c r="Z722" i="173"/>
  <c r="AP539" i="173" a="1"/>
  <c r="AO276" i="173" a="1"/>
  <c r="AP790" i="173" a="1"/>
  <c r="AO400" i="173" a="1"/>
  <c r="AQ272" i="173" a="1"/>
  <c r="Z468" i="173"/>
  <c r="AR602" i="173" a="1"/>
  <c r="AR209" i="173" a="1"/>
  <c r="AR213" i="173" a="1"/>
  <c r="AQ852" i="173" a="1"/>
  <c r="AR216" i="173" a="1"/>
  <c r="AO206" i="173" a="1"/>
  <c r="AR667" i="173" a="1"/>
  <c r="AP795" i="173" a="1"/>
  <c r="AJ596" i="173" a="1"/>
  <c r="AR660" i="173" a="1"/>
  <c r="AQ268" i="173" a="1"/>
  <c r="AO798" i="173" a="1"/>
  <c r="AP527" i="173" a="1"/>
  <c r="Z535" i="173"/>
  <c r="AQ205" i="173" a="1"/>
  <c r="AO853" i="173" a="1"/>
  <c r="AO787" i="173" a="1"/>
  <c r="AO461" i="173" a="1"/>
  <c r="AO211" i="173" a="1"/>
  <c r="AJ395" i="173" a="1"/>
  <c r="AP798" i="173" a="1"/>
  <c r="AR339" i="173" a="1"/>
  <c r="AQ602" i="173" a="1"/>
  <c r="AR203" i="173" a="1"/>
  <c r="AP341" i="173" a="1"/>
  <c r="AP214" i="173" a="1"/>
  <c r="AR332" i="173" a="1"/>
  <c r="Z336" i="173"/>
  <c r="AJ533" i="173" a="1"/>
  <c r="AQ527" i="173" a="1"/>
  <c r="Z602" i="173"/>
  <c r="AP592" i="173" a="1"/>
  <c r="AQ539" i="173" a="1"/>
  <c r="AR669" i="173" a="1"/>
  <c r="AP271" i="173" a="1"/>
  <c r="AJ852" i="173" a="1"/>
  <c r="AO722" i="173" a="1"/>
  <c r="Z273" i="173"/>
  <c r="AO527" i="173" a="1"/>
  <c r="AQ470" i="173" a="1"/>
  <c r="AQ801" i="173" a="1"/>
  <c r="AR202" i="173" a="1"/>
  <c r="AO469" i="173" a="1"/>
  <c r="AO529" i="173" a="1"/>
  <c r="AJ798" i="173" a="1"/>
  <c r="AQ211" i="173" a="1"/>
  <c r="Z267" i="173"/>
  <c r="AP208" i="173" a="1"/>
  <c r="Z466" i="173"/>
  <c r="AJ790" i="173" a="1"/>
  <c r="Z594" i="173"/>
  <c r="AQ345" i="173" a="1"/>
  <c r="AJ274" i="173" a="1"/>
  <c r="AJ341" i="173" a="1"/>
  <c r="Z461" i="173"/>
  <c r="AP400" i="173" a="1"/>
  <c r="AQ337" i="173" a="1"/>
  <c r="AP342" i="173" a="1"/>
  <c r="AJ532" i="173" a="1"/>
  <c r="AQ217" i="173" a="1"/>
  <c r="AQ267" i="173" a="1"/>
  <c r="AJ593" i="173" a="1"/>
  <c r="Z265" i="173"/>
  <c r="AR345" i="173" a="1"/>
  <c r="Z598" i="173"/>
  <c r="AO201" i="173" a="1"/>
  <c r="AJ336" i="173" a="1"/>
  <c r="Z529" i="173"/>
  <c r="AR395" i="173" a="1"/>
  <c r="AO526" i="173" a="1"/>
  <c r="AO341" i="173" a="1"/>
  <c r="AO396" i="173" a="1"/>
  <c r="Q7" i="173" a="1"/>
  <c r="AJ464" i="173" a="1"/>
  <c r="AJ794" i="173" a="1"/>
  <c r="AO210" i="173" a="1"/>
  <c r="AP603" i="173" a="1"/>
  <c r="AJ267" i="173" a="1"/>
  <c r="Z595" i="173"/>
  <c r="Z791" i="173"/>
  <c r="AR344" i="173" a="1"/>
  <c r="AR214" i="173" a="1"/>
  <c r="Q8" i="173" a="1"/>
  <c r="AJ534" i="173" a="1"/>
  <c r="AO205" i="173" a="1"/>
  <c r="AR603" i="173" a="1"/>
  <c r="AJ342" i="173" a="1"/>
  <c r="AR799" i="173" a="1"/>
  <c r="AQ330" i="173" a="1"/>
  <c r="AP465" i="173" a="1"/>
  <c r="AR336" i="173" a="1"/>
  <c r="AP473" i="173" a="1"/>
  <c r="AP269" i="173" a="1"/>
  <c r="AR664" i="173" a="1"/>
  <c r="AR659" i="173" a="1"/>
  <c r="AO471" i="173" a="1"/>
  <c r="AP201" i="173" a="1"/>
  <c r="AR600" i="173" a="1"/>
  <c r="AQ788" i="173" a="1"/>
  <c r="Z474" i="173"/>
  <c r="AP267" i="173" a="1"/>
  <c r="AP599" i="173" a="1"/>
  <c r="Z333" i="173"/>
  <c r="AO534" i="173" a="1"/>
  <c r="Z342" i="173"/>
  <c r="AQ590" i="173" a="1"/>
  <c r="AQ599" i="173" a="1"/>
  <c r="AO530" i="173" a="1"/>
  <c r="AO200" i="173" a="1"/>
  <c r="AQ340" i="173" a="1"/>
  <c r="AJ460" i="173" a="1"/>
  <c r="Z537" i="173"/>
  <c r="AR276" i="173" a="1"/>
  <c r="Z335" i="173"/>
  <c r="AJ268" i="173" a="1"/>
  <c r="AQ269" i="173" a="1"/>
  <c r="AQ604" i="173" a="1"/>
  <c r="AR668" i="173" a="1"/>
  <c r="AJ797" i="173" a="1"/>
  <c r="AR205" i="173" a="1"/>
  <c r="Z851" i="173"/>
  <c r="Z396" i="173"/>
  <c r="AQ465" i="173" a="1"/>
  <c r="AR790" i="173" a="1"/>
  <c r="AJ333" i="173" a="1"/>
  <c r="Z787" i="173"/>
  <c r="AJ796" i="173" a="1"/>
  <c r="AQ399" i="173" a="1"/>
  <c r="AR796" i="173" a="1"/>
  <c r="AR471" i="173" a="1"/>
  <c r="AQ397" i="173" a="1"/>
  <c r="Z593" i="173"/>
  <c r="AQ396" i="173" a="1"/>
  <c r="Z788" i="173"/>
  <c r="AO532" i="173" a="1"/>
  <c r="AP789" i="173" a="1"/>
  <c r="AO852" i="173" a="1"/>
  <c r="AQ468" i="173" a="1"/>
  <c r="Z789" i="173"/>
  <c r="AR786" i="173" a="1"/>
  <c r="AP338" i="173" a="1"/>
  <c r="Q14" i="173" a="1"/>
  <c r="AQ795" i="173" a="1"/>
  <c r="Z533" i="173"/>
  <c r="AQ401" i="173" a="1"/>
  <c r="AR792" i="173" a="1"/>
  <c r="Z793" i="173"/>
  <c r="AJ275" i="173" a="1"/>
  <c r="Z532" i="173"/>
  <c r="Z786" i="173"/>
  <c r="AP531" i="173" a="1"/>
  <c r="AQ460" i="173" a="1"/>
  <c r="AO399" i="173" a="1"/>
  <c r="AR210" i="173" a="1"/>
  <c r="Z720" i="173"/>
  <c r="AR794" i="173" a="1"/>
  <c r="AR661" i="173" a="1"/>
  <c r="Z398" i="173"/>
  <c r="AJ344" i="173" a="1"/>
  <c r="AJ854" i="173" a="1"/>
  <c r="Z395" i="173"/>
  <c r="AQ790" i="173" a="1"/>
  <c r="AQ601" i="173" a="1"/>
  <c r="AR271" i="173" a="1"/>
  <c r="AQ274" i="173" a="1"/>
  <c r="AQ342" i="173" a="1"/>
  <c r="Q12" i="173" a="1"/>
  <c r="AQ591" i="173" a="1"/>
  <c r="AP475" i="173" a="1"/>
  <c r="Z600" i="173"/>
  <c r="AO271" i="173" a="1"/>
  <c r="AQ533" i="173" a="1"/>
  <c r="AO525" i="173" a="1"/>
  <c r="AP536" i="173" a="1"/>
  <c r="AR534" i="173" a="1"/>
  <c r="Z271" i="173"/>
  <c r="AR537" i="173" a="1"/>
  <c r="AP792" i="173" a="1"/>
  <c r="AQ216" i="173" a="1"/>
  <c r="AP218" i="173" a="1"/>
  <c r="AO215" i="173" a="1"/>
  <c r="AQ537" i="173" a="1"/>
  <c r="AO539" i="173" a="1"/>
  <c r="Z596" i="173"/>
  <c r="AJ475" i="173" a="1"/>
  <c r="AO604" i="173" a="1"/>
  <c r="Z272" i="173"/>
  <c r="AO218" i="173" a="1"/>
  <c r="Z340" i="173"/>
  <c r="Z268" i="173"/>
  <c r="AQ203" i="173" a="1"/>
  <c r="AR333" i="173" a="1"/>
  <c r="AR212" i="173" a="1"/>
  <c r="AJ853" i="173" a="1"/>
  <c r="AP204" i="173" a="1"/>
  <c r="AO790" i="173" a="1"/>
  <c r="AJ592" i="173" a="1"/>
  <c r="AQ536" i="173" a="1"/>
  <c r="AR275" i="173" a="1"/>
  <c r="Z538" i="173"/>
  <c r="Z338" i="173"/>
  <c r="AQ526" i="173" a="1"/>
  <c r="AJ401" i="173" a="1"/>
  <c r="Z721" i="173"/>
  <c r="Q10" i="173" a="1"/>
  <c r="AJ591" i="173" a="1"/>
  <c r="AR269" i="173" a="1"/>
  <c r="AJ343" i="173" a="1"/>
  <c r="AJ272" i="173" a="1"/>
  <c r="AJ604" i="173" a="1"/>
  <c r="AO789" i="173" a="1"/>
  <c r="AJ469" i="173" a="1"/>
  <c r="Z800" i="173"/>
  <c r="AJ473" i="173" a="1"/>
  <c r="AQ273" i="173" a="1"/>
  <c r="AP720" i="173" a="1"/>
  <c r="AQ463" i="173" a="1"/>
  <c r="Z531" i="173"/>
  <c r="AJ792" i="173" a="1"/>
  <c r="AR594" i="173" a="1"/>
  <c r="Z785" i="173"/>
  <c r="AJ590" i="173" a="1"/>
  <c r="AJ270" i="173" a="1"/>
  <c r="AO602" i="173" a="1"/>
  <c r="AO791" i="173" a="1"/>
  <c r="AR399" i="173" a="1"/>
  <c r="AJ332" i="173" a="1"/>
  <c r="AO850" i="173" a="1"/>
  <c r="AJ337" i="173" a="1"/>
  <c r="AO266" i="173" a="1"/>
  <c r="Z274" i="173"/>
  <c r="AR536" i="173" a="1"/>
  <c r="AP788" i="173" a="1"/>
  <c r="AO796" i="173" a="1"/>
  <c r="AQ207" i="173" a="1"/>
  <c r="AQ597" i="173" a="1"/>
  <c r="AR464" i="173" a="1"/>
  <c r="Z465" i="173"/>
  <c r="AQ209" i="173" a="1"/>
  <c r="AQ475" i="173" a="1"/>
  <c r="AQ532" i="173" a="1"/>
  <c r="Z343" i="173"/>
  <c r="AQ462" i="173" a="1"/>
  <c r="AR591" i="173" a="1"/>
  <c r="AP464" i="173" a="1"/>
  <c r="AP203" i="173" a="1"/>
  <c r="AQ331" i="173" a="1"/>
  <c r="AR853" i="173" a="1"/>
  <c r="Z344" i="173"/>
  <c r="AQ792" i="173" a="1"/>
  <c r="AR335" i="173" a="1"/>
  <c r="Z464" i="173"/>
  <c r="AQ469" i="173" a="1"/>
  <c r="AP602" i="173" a="1"/>
  <c r="AO460" i="173" a="1"/>
  <c r="AQ720" i="173" a="1"/>
  <c r="AR662" i="173" a="1"/>
  <c r="AP529" i="173" a="1"/>
  <c r="AQ722" i="173" a="1"/>
  <c r="AQ471" i="173" a="1"/>
  <c r="AR592" i="173" a="1"/>
  <c r="Q15" i="173" a="1"/>
  <c r="AP270" i="173" a="1"/>
  <c r="AJ595" i="173" a="1"/>
  <c r="AR468" i="173" a="1"/>
  <c r="AQ398" i="173" a="1"/>
  <c r="AJ271" i="173" a="1"/>
  <c r="AR527" i="173" a="1"/>
  <c r="AR467" i="173" a="1"/>
  <c r="AO601" i="173" a="1"/>
  <c r="Z470" i="173"/>
  <c r="AR266" i="173" a="1"/>
  <c r="AQ467" i="173" a="1"/>
  <c r="AO336" i="173" a="1"/>
  <c r="AJ851" i="173" a="1"/>
  <c r="Z337" i="173"/>
  <c r="AO595" i="173" a="1"/>
  <c r="AP600" i="173" a="1"/>
  <c r="AQ215" i="173" a="1"/>
  <c r="AR331" i="173" a="1"/>
  <c r="AQ204" i="173" a="1"/>
  <c r="AQ474" i="173" a="1"/>
  <c r="AQ603" i="173" a="1"/>
  <c r="AO342" i="173" a="1"/>
  <c r="AR475" i="173" a="1"/>
  <c r="AO268" i="173" a="1"/>
  <c r="Z275" i="173"/>
  <c r="AJ789" i="173" a="1"/>
  <c r="AP212" i="173" a="1"/>
  <c r="AQ339" i="173" a="1"/>
  <c r="AR851" i="173" a="1"/>
  <c r="AP537" i="173" a="1"/>
  <c r="Z794" i="173"/>
  <c r="AO470" i="173" a="1"/>
  <c r="AR208" i="173" a="1"/>
  <c r="AQ202" i="173" a="1"/>
  <c r="AO599" i="173" a="1"/>
  <c r="AP273" i="173" a="1"/>
  <c r="Z799" i="173"/>
  <c r="AP470" i="173" a="1"/>
  <c r="AO720" i="173" a="1"/>
  <c r="AR200" i="173" a="1"/>
  <c r="AJ788" i="173" a="1"/>
  <c r="AO533" i="173" a="1"/>
  <c r="AR529" i="173" a="1"/>
  <c r="AQ785" i="173" a="1"/>
  <c r="AQ395" i="173" a="1"/>
  <c r="AO274" i="173" a="1"/>
  <c r="AJ466" i="173" a="1"/>
  <c r="Z603" i="173"/>
  <c r="AP401" i="173" a="1"/>
  <c r="AP785" i="173" a="1"/>
  <c r="AO204" i="173" a="1"/>
  <c r="AP397" i="173" a="1"/>
  <c r="AJ793" i="173" a="1"/>
  <c r="AQ276" i="173" a="1"/>
  <c r="AR788" i="173" a="1"/>
  <c r="AP851" i="173" a="1"/>
  <c r="AQ210" i="173" a="1"/>
  <c r="AP474" i="173" a="1"/>
  <c r="AR343" i="173" a="1"/>
  <c r="AQ796" i="173" a="1"/>
  <c r="AP216" i="173" a="1"/>
  <c r="AR665" i="173" a="1"/>
  <c r="AR530" i="173" a="1"/>
  <c r="AO536" i="173" a="1"/>
  <c r="Z601" i="173"/>
  <c r="Z332" i="173"/>
  <c r="AO792" i="173" a="1"/>
  <c r="AP801" i="173" a="1"/>
  <c r="AR525" i="173" a="1"/>
  <c r="AP343" i="173" a="1"/>
  <c r="AP215" i="173" a="1"/>
  <c r="AP854" i="173" a="1"/>
  <c r="AO203" i="173" a="1"/>
  <c r="Z469" i="173"/>
  <c r="AQ343" i="173" a="1"/>
  <c r="AJ399" i="173" a="1"/>
  <c r="AR342" i="173" a="1"/>
  <c r="AJ461" i="173" a="1"/>
  <c r="AJ467" i="173" a="1"/>
  <c r="AR472" i="173" a="1"/>
  <c r="AR274" i="173" a="1"/>
  <c r="AR657" i="173" a="1"/>
  <c r="AJ602" i="173" a="1"/>
  <c r="AJ468" i="173" a="1"/>
  <c r="AO475" i="173" a="1"/>
  <c r="AR334" i="173" a="1"/>
  <c r="Z463" i="173"/>
  <c r="AJ597" i="173" a="1"/>
  <c r="Z792" i="173"/>
  <c r="AQ598" i="173" a="1"/>
  <c r="Z473" i="173"/>
  <c r="AR597" i="173" a="1"/>
  <c r="AJ795" i="173" a="1"/>
  <c r="AP332" i="173" a="1"/>
  <c r="AQ851" i="173" a="1"/>
  <c r="AP604" i="173" a="1"/>
  <c r="AR341" i="173" a="1"/>
  <c r="AJ594" i="173" a="1"/>
  <c r="AR273" i="173" a="1"/>
  <c r="AR470" i="173" a="1"/>
  <c r="AP460" i="173" a="1"/>
  <c r="Z345" i="173"/>
  <c r="AQ275" i="173" a="1"/>
  <c r="AJ850" i="173" a="1"/>
  <c r="AP535" i="173" a="1"/>
  <c r="AP276" i="173" a="1"/>
  <c r="Z536" i="173"/>
  <c r="Z341" i="173"/>
  <c r="AQ594" i="173" a="1"/>
  <c r="AP721" i="173" a="1"/>
  <c r="AQ213" i="173" a="1"/>
  <c r="AO535" i="173" a="1"/>
  <c r="Q4" i="173" a="1"/>
  <c r="AR785" i="173" a="1"/>
  <c r="AR800" i="173" a="1"/>
  <c r="AQ464" i="173" a="1"/>
  <c r="AJ536" i="173" a="1"/>
  <c r="AR400" i="173" a="1"/>
  <c r="AQ212" i="173" a="1"/>
  <c r="AQ206" i="173" a="1"/>
  <c r="AJ535" i="173" a="1"/>
  <c r="AP597" i="173" a="1"/>
  <c r="AP200" i="173" a="1"/>
  <c r="AJ799" i="173" a="1"/>
  <c r="AR215" i="173" a="1"/>
  <c r="AR721" i="173" a="1"/>
  <c r="AP266" i="173" a="1"/>
  <c r="AP850" i="173" a="1"/>
  <c r="AJ603" i="173" a="1"/>
  <c r="AO468" i="173" a="1"/>
  <c r="AO398" i="173" a="1"/>
  <c r="Z530" i="173"/>
  <c r="AR265" i="173" a="1"/>
  <c r="AO799" i="173" a="1"/>
  <c r="AO467" i="173" a="1"/>
  <c r="AO801" i="173" a="1"/>
  <c r="AJ530" i="173" a="1"/>
  <c r="AQ529" i="173" a="1"/>
  <c r="AP534" i="173" a="1"/>
  <c r="Q9" i="173" a="1"/>
  <c r="AR801" i="173" a="1"/>
  <c r="AO594" i="173" a="1"/>
  <c r="AP467" i="173" a="1"/>
  <c r="Z525" i="173"/>
  <c r="AP787" i="173" a="1"/>
  <c r="AO603" i="173" a="1"/>
  <c r="AO788" i="173" a="1"/>
  <c r="AO216" i="173" a="1"/>
  <c r="AP461" i="173" a="1"/>
  <c r="AJ722" i="173" a="1"/>
  <c r="AJ335" i="173" a="1"/>
  <c r="AR798" i="173" a="1"/>
  <c r="AJ276" i="173" a="1"/>
  <c r="AO598" i="173" a="1"/>
  <c r="AR666" i="173" a="1"/>
  <c r="AJ599" i="173" a="1"/>
  <c r="AJ396" i="173" a="1"/>
  <c r="AR272" i="173" a="1"/>
  <c r="AJ400" i="173" a="1"/>
  <c r="AO463" i="173" a="1"/>
  <c r="AP594" i="173" a="1"/>
  <c r="AJ539" i="173" a="1"/>
  <c r="Z330" i="173"/>
  <c r="AQ535" i="173" a="1"/>
  <c r="AR401" i="173" a="1"/>
  <c r="AP335" i="173" a="1"/>
  <c r="Z527" i="173"/>
  <c r="AO472" i="173" a="1"/>
  <c r="AJ463" i="173" a="1"/>
  <c r="AP339" i="173" a="1"/>
  <c r="AQ592" i="173" a="1"/>
  <c r="AO797" i="173" a="1"/>
  <c r="AQ265" i="173" a="1"/>
  <c r="Z401" i="173"/>
  <c r="AP797" i="173" a="1"/>
  <c r="Z854" i="173"/>
  <c r="AP532" i="173" a="1"/>
  <c r="AO267" i="173" a="1"/>
  <c r="AP205" i="173" a="1"/>
  <c r="AO275" i="173" a="1"/>
  <c r="AP396" i="173" a="1"/>
  <c r="Z850" i="173"/>
  <c r="AR460" i="173" a="1"/>
  <c r="AR397" i="173" a="1"/>
  <c r="AR528" i="173" a="1"/>
  <c r="AJ720" i="173" a="1"/>
  <c r="AP336" i="173" a="1"/>
  <c r="AR538" i="173" a="1"/>
  <c r="AP207" i="173" a="1"/>
  <c r="AP591" i="173" a="1"/>
  <c r="AJ269" i="173" a="1"/>
  <c r="AO466" i="173" a="1"/>
  <c r="AR330" i="173" a="1"/>
  <c r="AJ538" i="173" a="1"/>
  <c r="AJ801" i="173" a="1"/>
  <c r="AR604" i="173" a="1"/>
  <c r="AR469" i="173" a="1"/>
  <c r="AO462" i="173" a="1"/>
  <c r="AJ537" i="173" a="1"/>
  <c r="AJ339" i="173" a="1"/>
  <c r="AJ266" i="173" a="1"/>
  <c r="AR795" i="173" a="1"/>
  <c r="AR462" i="173" a="1"/>
  <c r="AR267" i="173" a="1"/>
  <c r="AO334" i="173" a="1"/>
  <c r="AJ529" i="173" a="1"/>
  <c r="AJ338" i="173" a="1"/>
  <c r="AR463" i="173" a="1"/>
  <c r="AR398" i="173" a="1"/>
  <c r="AQ338" i="173" a="1"/>
  <c r="AJ472" i="173" a="1"/>
  <c r="Z472" i="173"/>
  <c r="AP209" i="173" a="1"/>
  <c r="AR338" i="173" a="1"/>
  <c r="AP526" i="173" a="1"/>
  <c r="Z797" i="173"/>
  <c r="AO333" i="173" a="1"/>
  <c r="AQ334" i="173" a="1"/>
  <c r="AP340" i="173" a="1"/>
  <c r="Q6" i="173" a="1"/>
  <c r="Z539" i="173"/>
  <c r="AR533" i="173" a="1"/>
  <c r="AQ333" i="173" a="1"/>
  <c r="AP525" i="173" a="1"/>
  <c r="AJ528" i="173" a="1"/>
  <c r="AO793" i="173" a="1"/>
  <c r="Z526" i="173"/>
  <c r="AJ600" i="173" a="1"/>
  <c r="AR593" i="173" a="1"/>
  <c r="AO592" i="173" a="1"/>
  <c r="AJ785" i="173" a="1"/>
  <c r="AO401" i="173" a="1"/>
  <c r="AO597" i="173" a="1"/>
  <c r="AO800" i="173" a="1"/>
  <c r="AJ331" i="173" a="1"/>
  <c r="AR204" i="173" a="1"/>
  <c r="AR532" i="173" a="1"/>
  <c r="AQ271" i="173" a="1"/>
  <c r="AP528" i="173" a="1"/>
  <c r="AO330" i="173" a="1"/>
  <c r="AP796" i="173" a="1"/>
  <c r="AP853" i="173" a="1"/>
  <c r="AQ208" i="173" a="1"/>
  <c r="AR465" i="173" a="1"/>
  <c r="AR797" i="173" a="1"/>
  <c r="AR601" i="173" a="1"/>
  <c r="AR217" i="173" a="1"/>
  <c r="AO531" i="173" a="1"/>
  <c r="AO537" i="173" a="1"/>
  <c r="AJ531" i="173" a="1"/>
  <c r="AQ793" i="173" a="1"/>
  <c r="Z471" i="173"/>
  <c r="AJ474" i="173" a="1"/>
  <c r="AP265" i="173" a="1"/>
  <c r="AO202" i="173" a="1"/>
  <c r="AQ721" i="173" a="1"/>
  <c r="AJ471" i="173" a="1"/>
  <c r="AP462" i="173" a="1"/>
  <c r="AO335" i="173" a="1"/>
  <c r="AO214" i="173" a="1"/>
  <c r="Z270" i="173"/>
  <c r="AJ462" i="173" a="1"/>
  <c r="AR656" i="173" a="1"/>
  <c r="AQ344" i="173" a="1"/>
  <c r="AQ794" i="173" a="1"/>
  <c r="AR663" i="173" a="1"/>
  <c r="AO600" i="173" a="1"/>
  <c r="AR658" i="173" a="1"/>
  <c r="AR474" i="173" a="1"/>
  <c r="AO272" i="173" a="1"/>
  <c r="AP469" i="173" a="1"/>
  <c r="Z852" i="173"/>
  <c r="AR720" i="173" a="1"/>
  <c r="Z795" i="173"/>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457" i="173"/>
  <c r="AB522" i="173"/>
  <c r="AB392" i="173"/>
  <c r="AB717" i="173"/>
  <c r="AB262" i="173"/>
  <c r="AB652" i="173"/>
  <c r="AB782" i="173"/>
  <c r="AB587" i="173"/>
  <c r="U467" i="173"/>
  <c r="U213" i="173"/>
  <c r="U396" i="173"/>
  <c r="U466" i="173"/>
  <c r="U470" i="173"/>
  <c r="U528" i="173"/>
  <c r="U663" i="173"/>
  <c r="U789" i="173"/>
  <c r="U463" i="173"/>
  <c r="U595" i="173"/>
  <c r="U267" i="173"/>
  <c r="U537" i="173"/>
  <c r="U212" i="173"/>
  <c r="U337" i="173"/>
  <c r="U340" i="173"/>
  <c r="U602" i="173"/>
  <c r="U335" i="173"/>
  <c r="U271" i="173"/>
  <c r="U599" i="173"/>
  <c r="U399" i="173"/>
  <c r="U660" i="173"/>
  <c r="U598" i="173"/>
  <c r="U604" i="173"/>
  <c r="U850" i="173"/>
  <c r="U272" i="173"/>
  <c r="U662" i="173"/>
  <c r="U722" i="173"/>
  <c r="U532" i="173"/>
  <c r="U214" i="173"/>
  <c r="U655" i="173"/>
  <c r="U472" i="173"/>
  <c r="U469" i="173"/>
  <c r="U536" i="173"/>
  <c r="U333" i="173"/>
  <c r="U215" i="173"/>
  <c r="U525" i="173"/>
  <c r="U593" i="173"/>
  <c r="U665" i="173"/>
  <c r="U590" i="173"/>
  <c r="U460" i="173"/>
  <c r="U336" i="173"/>
  <c r="U798" i="173"/>
  <c r="U591" i="173"/>
  <c r="U345" i="173"/>
  <c r="U401" i="173"/>
  <c r="U475" i="173"/>
  <c r="U788" i="173"/>
  <c r="U721" i="173"/>
  <c r="U661" i="173"/>
  <c r="U400" i="173"/>
  <c r="U211" i="173"/>
  <c r="U666" i="173"/>
  <c r="U266" i="173"/>
  <c r="U330" i="173"/>
  <c r="U265" i="173"/>
  <c r="U217" i="173"/>
  <c r="U269" i="173"/>
  <c r="U851" i="173"/>
  <c r="U398" i="173"/>
  <c r="U667" i="173"/>
  <c r="U397" i="173"/>
  <c r="U794" i="173"/>
  <c r="U664" i="173"/>
  <c r="U795" i="173"/>
  <c r="U274" i="173"/>
  <c r="U800" i="173"/>
  <c r="U600" i="173"/>
  <c r="U270" i="173"/>
  <c r="U853" i="173"/>
  <c r="U276" i="173"/>
  <c r="U669" i="173"/>
  <c r="U792" i="173"/>
  <c r="U216" i="173"/>
  <c r="U603" i="173"/>
  <c r="U668" i="173"/>
  <c r="U339" i="173"/>
  <c r="U533" i="173"/>
  <c r="U787" i="173"/>
  <c r="U786" i="173"/>
  <c r="U658" i="173"/>
  <c r="U799" i="173"/>
  <c r="U471" i="173"/>
  <c r="U273" i="173"/>
  <c r="U461" i="173"/>
  <c r="U464" i="173"/>
  <c r="U854" i="173"/>
  <c r="U538" i="173"/>
  <c r="U531" i="173"/>
  <c r="U218" i="173"/>
  <c r="U797" i="173"/>
  <c r="U342" i="173"/>
  <c r="U530" i="173"/>
  <c r="U592" i="173"/>
  <c r="U465" i="173"/>
  <c r="U275" i="173"/>
  <c r="U343" i="173"/>
  <c r="U596" i="173"/>
  <c r="U791" i="173"/>
  <c r="U657" i="173"/>
  <c r="U334" i="173"/>
  <c r="U720" i="173"/>
  <c r="U852" i="173"/>
  <c r="U344" i="173"/>
  <c r="U331" i="173"/>
  <c r="U796" i="173"/>
  <c r="U468" i="173"/>
  <c r="U527" i="173"/>
  <c r="U332" i="173"/>
  <c r="U539" i="173"/>
  <c r="U801" i="173"/>
  <c r="U395" i="173"/>
  <c r="U462" i="173"/>
  <c r="U534" i="173"/>
  <c r="U526" i="173"/>
  <c r="U656" i="173"/>
  <c r="U597" i="173"/>
  <c r="U529" i="173"/>
  <c r="U601" i="173"/>
  <c r="U659" i="173"/>
  <c r="U474" i="173"/>
  <c r="U785" i="173"/>
  <c r="U790" i="173"/>
  <c r="U594" i="173"/>
  <c r="U793" i="173"/>
  <c r="U268" i="173"/>
  <c r="U338" i="173"/>
  <c r="U535" i="173"/>
  <c r="U473" i="173"/>
  <c r="U341" i="173"/>
  <c r="AL800" i="173" a="1"/>
  <c r="AL344" i="173" a="1"/>
  <c r="AL266" i="173" a="1"/>
  <c r="AL851" i="173" a="1"/>
  <c r="AL791" i="173" a="1"/>
  <c r="AL793" i="173" a="1"/>
  <c r="AL722" i="173" a="1"/>
  <c r="AL461" i="173" a="1"/>
  <c r="AL798" i="173" a="1"/>
  <c r="AL787" i="173" a="1"/>
  <c r="AL539" i="173" a="1"/>
  <c r="AL339" i="173" a="1"/>
  <c r="AL600" i="173" a="1"/>
  <c r="AL786" i="173" a="1"/>
  <c r="AL597" i="173" a="1"/>
  <c r="AL528" i="173" a="1"/>
  <c r="AL785" i="173" a="1"/>
  <c r="AL465" i="173" a="1"/>
  <c r="AL271" i="173" a="1"/>
  <c r="AL535" i="173" a="1"/>
  <c r="AL799" i="173" a="1"/>
  <c r="AL338" i="173" a="1"/>
  <c r="AL853" i="173" a="1"/>
  <c r="AL788" i="173" a="1"/>
  <c r="AL599" i="173" a="1"/>
  <c r="AL525" i="173" a="1"/>
  <c r="AL789" i="173" a="1"/>
  <c r="AL790" i="173" a="1"/>
  <c r="AL472" i="173" a="1"/>
  <c r="AL333" i="173" a="1"/>
  <c r="AL464" i="173" a="1"/>
  <c r="AL794" i="173" a="1"/>
  <c r="AL602" i="173" a="1"/>
  <c r="AL401" i="173" a="1"/>
  <c r="AL274" i="173" a="1"/>
  <c r="AL598" i="173" a="1"/>
  <c r="AL460" i="173" a="1"/>
  <c r="AL526" i="173" a="1"/>
  <c r="AL330" i="173" a="1"/>
  <c r="AL270" i="173" a="1"/>
  <c r="AL795" i="173" a="1"/>
  <c r="AL397" i="173" a="1"/>
  <c r="AL272" i="173" a="1"/>
  <c r="AL463" i="173" a="1"/>
  <c r="AL398" i="173" a="1"/>
  <c r="AL275" i="173" a="1"/>
  <c r="AL342" i="173" a="1"/>
  <c r="AL536" i="173" a="1"/>
  <c r="AL273" i="173" a="1"/>
  <c r="AL530" i="173" a="1"/>
  <c r="AL396" i="173" a="1"/>
  <c r="AL592" i="173" a="1"/>
  <c r="AL532" i="173" a="1"/>
  <c r="AL531" i="173" a="1"/>
  <c r="AL475" i="173" a="1"/>
  <c r="AL591" i="173" a="1"/>
  <c r="AL474" i="173" a="1"/>
  <c r="AL343" i="173" a="1"/>
  <c r="AL345" i="173" a="1"/>
  <c r="AL538" i="173" a="1"/>
  <c r="AL265" i="173" a="1"/>
  <c r="AL400" i="173" a="1"/>
  <c r="AL721" i="173" a="1"/>
  <c r="AL267" i="173" a="1"/>
  <c r="AL332" i="173" a="1"/>
  <c r="AL336" i="173" a="1"/>
  <c r="AL466" i="173" a="1"/>
  <c r="AL533" i="173" a="1"/>
  <c r="AL854" i="173" a="1"/>
  <c r="AL340" i="173" a="1"/>
  <c r="AL527" i="173" a="1"/>
  <c r="AL852" i="173" a="1"/>
  <c r="AL594" i="173" a="1"/>
  <c r="AL801" i="173" a="1"/>
  <c r="AL529" i="173" a="1"/>
  <c r="AL720" i="173" a="1"/>
  <c r="AL595" i="173" a="1"/>
  <c r="AL462" i="173" a="1"/>
  <c r="AL335" i="173" a="1"/>
  <c r="AL537" i="173" a="1"/>
  <c r="AL467" i="173" a="1"/>
  <c r="AL395" i="173" a="1"/>
  <c r="AL590" i="173" a="1"/>
  <c r="AL593" i="173" a="1"/>
  <c r="AL337" i="173" a="1"/>
  <c r="AL792" i="173" a="1"/>
  <c r="AL601" i="173" a="1"/>
  <c r="AL796" i="173" a="1"/>
  <c r="AL334" i="173" a="1"/>
  <c r="AL468" i="173" a="1"/>
  <c r="AL331" i="173" a="1"/>
  <c r="AL470" i="173" a="1"/>
  <c r="AL797" i="173" a="1"/>
  <c r="AL268" i="173" a="1"/>
  <c r="AL850" i="173" a="1"/>
  <c r="AL604" i="173" a="1"/>
  <c r="AL399" i="173" a="1"/>
  <c r="AL596" i="173" a="1"/>
  <c r="AL469" i="173" a="1"/>
  <c r="AL341" i="173" a="1"/>
  <c r="AL269" i="173" a="1"/>
  <c r="AL471" i="173" a="1"/>
  <c r="AL473" i="173" a="1"/>
  <c r="AL534" i="173" a="1"/>
  <c r="AL276" i="173" a="1"/>
  <c r="AL603"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66" i="171" a="1"/>
  <c r="O32" i="173" a="1"/>
  <c r="O9" i="173" a="1"/>
  <c r="O16" i="171" a="1"/>
  <c r="O28" i="171" a="1"/>
  <c r="O16" i="173" a="1"/>
  <c r="O10" i="171" a="1"/>
  <c r="S66" i="169" a="1"/>
  <c r="O7" i="171" a="1"/>
  <c r="O6" i="173" a="1"/>
  <c r="O43" i="173" a="1"/>
  <c r="O35" i="171" a="1"/>
  <c r="O34" i="173" a="1"/>
  <c r="O48" i="171" a="1"/>
  <c r="S1171" i="169" a="1"/>
  <c r="S1" i="171" a="1"/>
  <c r="O22" i="171" a="1"/>
  <c r="S1041" i="169" a="1"/>
  <c r="O33" i="171" a="1"/>
  <c r="O40" i="173" a="1"/>
  <c r="O18" i="173" a="1"/>
  <c r="S716" i="169" a="1"/>
  <c r="O29" i="171" a="1"/>
  <c r="O30" i="171" a="1"/>
  <c r="S131" i="169" a="1"/>
  <c r="O39" i="173" a="1"/>
  <c r="S1886" i="169" a="1"/>
  <c r="S521" i="169" a="1"/>
  <c r="O7" i="173" a="1"/>
  <c r="O13" i="173" a="1"/>
  <c r="O22" i="173" a="1"/>
  <c r="O25" i="171" a="1"/>
  <c r="O45" i="173" a="1"/>
  <c r="O17" i="171" a="1"/>
  <c r="O14" i="173" a="1"/>
  <c r="O27" i="171" a="1"/>
  <c r="O14" i="171" a="1"/>
  <c r="O38" i="171" a="1"/>
  <c r="O2" i="171" a="1"/>
  <c r="O51" i="173" a="1"/>
  <c r="S846" i="169" a="1"/>
  <c r="O50" i="173" a="1"/>
  <c r="O39" i="171" a="1"/>
  <c r="S2146" i="169" a="1"/>
  <c r="S1236" i="169" a="1"/>
  <c r="S976" i="169" a="1"/>
  <c r="O49" i="171" a="1"/>
  <c r="S651" i="169" a="1"/>
  <c r="O35" i="173" a="1"/>
  <c r="O33" i="173" a="1"/>
  <c r="O32" i="171" a="1"/>
  <c r="S1496" i="169" a="1"/>
  <c r="S391" i="169" a="1"/>
  <c r="S1431" i="169" a="1"/>
  <c r="O21" i="171" a="1"/>
  <c r="O36" i="171" a="1"/>
  <c r="S1366" i="169" a="1"/>
  <c r="O10" i="173" a="1"/>
  <c r="O49" i="173" a="1"/>
  <c r="S1821" i="169" a="1"/>
  <c r="O41" i="171" a="1"/>
  <c r="O11" i="171" a="1"/>
  <c r="O3" i="173" a="1"/>
  <c r="O18" i="171" a="1"/>
  <c r="S2081" i="169" a="1"/>
  <c r="O38" i="173" a="1"/>
  <c r="O34" i="171" a="1"/>
  <c r="O30" i="173" a="1"/>
  <c r="O43" i="171" a="1"/>
  <c r="S1951" i="169" a="1"/>
  <c r="O19" i="173" a="1"/>
  <c r="S586" i="169" a="1"/>
  <c r="O8" i="171" a="1"/>
  <c r="S261" i="169" a="1"/>
  <c r="O5" i="173" a="1"/>
  <c r="S1106" i="169" a="1"/>
  <c r="O45" i="171" a="1"/>
  <c r="O23" i="171" a="1"/>
  <c r="O13" i="171" a="1"/>
  <c r="O36" i="173" a="1"/>
  <c r="O4" i="173" a="1"/>
  <c r="O19" i="171" a="1"/>
  <c r="O15" i="173" a="1"/>
  <c r="O48" i="173" a="1"/>
  <c r="O31" i="173" a="1"/>
  <c r="O6" i="171" a="1"/>
  <c r="O47" i="171" a="1"/>
  <c r="O20" i="171" a="1"/>
  <c r="O42" i="171" a="1"/>
  <c r="O8" i="173" a="1"/>
  <c r="S326" i="169" a="1"/>
  <c r="O47" i="173" a="1"/>
  <c r="O26" i="173" a="1"/>
  <c r="O23" i="173" a="1"/>
  <c r="O37" i="173" a="1"/>
  <c r="S196" i="173" a="1"/>
  <c r="O25" i="173" a="1"/>
  <c r="S1301" i="169" a="1"/>
  <c r="S911" i="169" a="1"/>
  <c r="O24" i="173" a="1"/>
  <c r="O4" i="171" a="1"/>
  <c r="O31" i="171" a="1"/>
  <c r="O17" i="173" a="1"/>
  <c r="O37" i="171" a="1"/>
  <c r="O24" i="171" a="1"/>
  <c r="O27" i="173" a="1"/>
  <c r="O3" i="171" a="1"/>
  <c r="O50" i="171" a="1"/>
  <c r="O29" i="173" a="1"/>
  <c r="O12" i="173" a="1"/>
  <c r="O44" i="171" a="1"/>
  <c r="O26" i="171" a="1"/>
  <c r="S781" i="169" a="1"/>
  <c r="O15" i="171" a="1"/>
  <c r="O9" i="171" a="1"/>
  <c r="O46" i="171" a="1"/>
  <c r="O12" i="171" a="1"/>
  <c r="S2211" i="169" a="1"/>
  <c r="S1" i="173" a="1"/>
  <c r="S131" i="173" a="1"/>
  <c r="O51" i="171" a="1"/>
  <c r="O2" i="173" a="1"/>
  <c r="O41" i="173" a="1"/>
  <c r="S1691" i="169" a="1"/>
  <c r="S66" i="173" a="1"/>
  <c r="O21" i="173" a="1"/>
  <c r="O28" i="173" a="1"/>
  <c r="S1756" i="169" a="1"/>
  <c r="S2016" i="169" a="1"/>
  <c r="O20" i="173" a="1"/>
  <c r="O11" i="173" a="1"/>
  <c r="S1561" i="169" a="1"/>
  <c r="O40" i="171" a="1"/>
  <c r="O5" i="171" a="1"/>
  <c r="O44" i="173" a="1"/>
  <c r="S1626" i="169" a="1"/>
  <c r="S196" i="169" a="1"/>
  <c r="O46" i="173" a="1"/>
  <c r="S456" i="169" a="1"/>
  <c r="O42" i="173" a="1"/>
  <c r="AN1439" i="169"/>
  <c r="AN1247" i="169"/>
  <c r="AN137" i="169"/>
  <c r="AN81" i="171"/>
  <c r="AN1436" i="169"/>
  <c r="AN145" i="173"/>
  <c r="AN1828" i="169"/>
  <c r="AN143" i="173"/>
  <c r="AN1437" i="169"/>
  <c r="AN147" i="173"/>
  <c r="AN1826" i="169"/>
  <c r="AN144" i="173"/>
  <c r="AN1825" i="169"/>
  <c r="AN74" i="173"/>
  <c r="AN1240" i="169"/>
  <c r="AN73" i="171"/>
  <c r="AN7" i="173"/>
  <c r="AN532" i="169"/>
  <c r="AN139" i="169"/>
  <c r="AN5" i="173"/>
  <c r="AN78" i="171"/>
  <c r="AN533" i="169"/>
  <c r="AN1435" i="169"/>
  <c r="AN1244" i="169"/>
  <c r="AN71" i="171"/>
  <c r="AN80" i="171"/>
  <c r="AN70" i="171"/>
  <c r="AN137" i="173"/>
  <c r="AN11" i="171"/>
  <c r="AN136" i="173"/>
  <c r="AN140" i="169"/>
  <c r="AN136" i="169"/>
  <c r="AN535" i="169"/>
  <c r="AN7" i="171"/>
  <c r="AN1829" i="169"/>
  <c r="AN10" i="171"/>
  <c r="AN529" i="169"/>
  <c r="AN70" i="173"/>
  <c r="AN6" i="171"/>
  <c r="AN12" i="173"/>
  <c r="AN6" i="173"/>
  <c r="AN9" i="171"/>
  <c r="AN527" i="169"/>
  <c r="AN1830" i="169"/>
  <c r="AN1827" i="169"/>
  <c r="AN76" i="173"/>
  <c r="AN73" i="173"/>
  <c r="AN5" i="171"/>
  <c r="AN149" i="173"/>
  <c r="AN534" i="169"/>
  <c r="AN8" i="171"/>
  <c r="AN138" i="169"/>
  <c r="AN1441" i="169"/>
  <c r="AN536" i="169"/>
  <c r="AN1246" i="169"/>
  <c r="AN139" i="173"/>
  <c r="AN525" i="169"/>
  <c r="AN1438" i="169"/>
  <c r="AN1243" i="169"/>
  <c r="AN142" i="173"/>
  <c r="AN75" i="173"/>
  <c r="AN8" i="173"/>
  <c r="AN141" i="173"/>
  <c r="AN13" i="171"/>
  <c r="AN146" i="173"/>
  <c r="AN530" i="169"/>
  <c r="AN72" i="171"/>
  <c r="AN141" i="169"/>
  <c r="AN531" i="169"/>
  <c r="AN74" i="171"/>
  <c r="AN148" i="173"/>
  <c r="AN528" i="169"/>
  <c r="AN77" i="171"/>
  <c r="AN526" i="169"/>
  <c r="AN76" i="171"/>
  <c r="AN10" i="173"/>
  <c r="AN1241" i="169"/>
  <c r="AN75" i="171"/>
  <c r="AN11" i="173"/>
  <c r="AN1242" i="169"/>
  <c r="AN71" i="173"/>
  <c r="AN135" i="173"/>
  <c r="AN140" i="173"/>
  <c r="AN1440" i="169"/>
  <c r="AN9" i="173"/>
  <c r="AN72" i="173"/>
  <c r="AN138" i="173"/>
  <c r="AN79" i="171"/>
  <c r="AN1245" i="169"/>
  <c r="AN82" i="171"/>
  <c r="AN135" i="169"/>
  <c r="AN12" i="171"/>
  <c r="Z202" i="173"/>
  <c r="Z205" i="173"/>
  <c r="AJ208" i="173" a="1"/>
  <c r="AJ213" i="173" a="1"/>
  <c r="K24" i="169" a="1"/>
  <c r="Z148" i="173"/>
  <c r="Z200" i="173"/>
  <c r="AJ205" i="173" a="1"/>
  <c r="Z70" i="173"/>
  <c r="Z72" i="173"/>
  <c r="Z206" i="173"/>
  <c r="Z141" i="173"/>
  <c r="Z144" i="173"/>
  <c r="Z136" i="173"/>
  <c r="Z10" i="173"/>
  <c r="Z11" i="173"/>
  <c r="Z6" i="173"/>
  <c r="Z140" i="173"/>
  <c r="Z147" i="173"/>
  <c r="Z145" i="173"/>
  <c r="Z203" i="173"/>
  <c r="AJ203" i="173" a="1"/>
  <c r="AJ218" i="173" a="1"/>
  <c r="Z213" i="173"/>
  <c r="AJ206" i="173" a="1"/>
  <c r="AJ210" i="173" a="1"/>
  <c r="Z207" i="173"/>
  <c r="Z212" i="173"/>
  <c r="J24" i="169" a="1"/>
  <c r="AJ214" i="173" a="1"/>
  <c r="Z8" i="173"/>
  <c r="Z215" i="173"/>
  <c r="Z149" i="173"/>
  <c r="Z214" i="173"/>
  <c r="AJ212" i="173" a="1"/>
  <c r="Z143" i="173"/>
  <c r="M24" i="169" a="1"/>
  <c r="Z73" i="173"/>
  <c r="AJ201" i="173" a="1"/>
  <c r="Z210" i="173"/>
  <c r="Z218" i="173"/>
  <c r="Z75" i="173"/>
  <c r="Z204" i="173"/>
  <c r="Z142" i="173"/>
  <c r="Z74" i="173"/>
  <c r="Z9" i="173"/>
  <c r="AJ215" i="173" a="1"/>
  <c r="Z201" i="173"/>
  <c r="Z137" i="173"/>
  <c r="Z211" i="173"/>
  <c r="Z217" i="173"/>
  <c r="Z209" i="173"/>
  <c r="AJ211" i="173" a="1"/>
  <c r="Z138" i="173"/>
  <c r="Z146" i="173"/>
  <c r="AJ216" i="173" a="1"/>
  <c r="Z12" i="173"/>
  <c r="Z216" i="173"/>
  <c r="AJ204" i="173" a="1"/>
  <c r="AJ217" i="173" a="1"/>
  <c r="Z208" i="173"/>
  <c r="AJ200" i="173" a="1"/>
  <c r="Z135" i="173"/>
  <c r="Z7" i="173"/>
  <c r="AJ209" i="173" a="1"/>
  <c r="Z5" i="173"/>
  <c r="AJ207" i="173" a="1"/>
  <c r="Z71" i="173"/>
  <c r="AJ202" i="173" a="1"/>
  <c r="Z76" i="173"/>
  <c r="Z139" i="173"/>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4" i="169" a="1"/>
  <c r="O42" i="169" a="1"/>
  <c r="O50" i="169" a="1"/>
  <c r="O39" i="169" a="1"/>
  <c r="O48" i="169" a="1"/>
  <c r="O41" i="169" a="1"/>
  <c r="O40" i="169" a="1"/>
  <c r="AB132" i="173"/>
  <c r="AB67" i="171"/>
  <c r="O43" i="169" a="1"/>
  <c r="O45" i="169" a="1"/>
  <c r="O46" i="169" a="1"/>
  <c r="O47" i="169" a="1"/>
  <c r="O49" i="169" a="1"/>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912" i="169"/>
  <c r="AB1432" i="169"/>
  <c r="AB847" i="169"/>
  <c r="AB587" i="169"/>
  <c r="AB457" i="169"/>
  <c r="AB977" i="169"/>
  <c r="AB197" i="169"/>
  <c r="AB2147" i="169"/>
  <c r="AB522" i="169"/>
  <c r="AB1952" i="169"/>
  <c r="AB2082" i="169"/>
  <c r="AB1692" i="169"/>
  <c r="AB1172" i="169"/>
  <c r="AB2" i="171"/>
  <c r="AB2" i="173"/>
  <c r="AB67" i="169"/>
  <c r="AB1887" i="169"/>
  <c r="AB1627" i="169"/>
  <c r="AB1757" i="169"/>
  <c r="AB392" i="169"/>
  <c r="AB1367" i="169"/>
  <c r="AB1237" i="169"/>
  <c r="AB717" i="169"/>
  <c r="AB1302" i="169"/>
  <c r="AB782" i="169"/>
  <c r="AB1497" i="169"/>
  <c r="AB1107" i="169"/>
  <c r="AB262" i="169"/>
  <c r="AB67" i="173"/>
  <c r="AB652" i="169"/>
  <c r="AB197" i="173"/>
  <c r="AB132" i="169"/>
  <c r="AB1822" i="169"/>
  <c r="AB1562" i="169"/>
  <c r="AB327" i="169"/>
  <c r="AB2212" i="169"/>
  <c r="AB1042" i="169"/>
  <c r="AB2017" i="169"/>
  <c r="U209" i="173"/>
  <c r="U208" i="173"/>
  <c r="U202" i="173"/>
  <c r="U201" i="173"/>
  <c r="U210" i="173"/>
  <c r="U203" i="173"/>
  <c r="U204" i="173"/>
  <c r="U207" i="173"/>
  <c r="U200" i="173"/>
  <c r="U205" i="173"/>
  <c r="U206"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O20" i="168" a="1"/>
  <c r="S1" i="169" a="1"/>
  <c r="O31" i="168" a="1"/>
  <c r="S261" i="168" a="1"/>
  <c r="O47" i="168" a="1"/>
  <c r="O43" i="168" a="1"/>
  <c r="O39" i="168" a="1"/>
  <c r="O22" i="168" a="1"/>
  <c r="O13" i="168" a="1"/>
  <c r="S391" i="166" a="1"/>
  <c r="O48" i="168" a="1"/>
  <c r="O34" i="168" a="1"/>
  <c r="O14" i="168" a="1"/>
  <c r="S131" i="166" a="1"/>
  <c r="O29" i="168" a="1"/>
  <c r="O50" i="168" a="1"/>
  <c r="O21" i="168" a="1"/>
  <c r="O8" i="168" a="1"/>
  <c r="O30" i="168" a="1"/>
  <c r="O23" i="168" a="1"/>
  <c r="O38" i="168" a="1"/>
  <c r="O9" i="168" a="1"/>
  <c r="O44" i="168" a="1"/>
  <c r="O51" i="169" a="1"/>
  <c r="O42" i="168" a="1"/>
  <c r="O11" i="168" a="1"/>
  <c r="O46" i="168" a="1"/>
  <c r="O28" i="168" a="1"/>
  <c r="O4" i="168" a="1"/>
  <c r="S1" i="168" a="1"/>
  <c r="S521" i="166" a="1"/>
  <c r="O18" i="168" a="1"/>
  <c r="S196" i="166" a="1"/>
  <c r="S456" i="166" a="1"/>
  <c r="O33" i="168" a="1"/>
  <c r="O35" i="168" a="1"/>
  <c r="O32" i="168" a="1"/>
  <c r="O10" i="168" a="1"/>
  <c r="S66" i="168" a="1"/>
  <c r="O7" i="168" a="1"/>
  <c r="S326" i="166" a="1"/>
  <c r="O12" i="168" a="1"/>
  <c r="S196" i="168" a="1"/>
  <c r="O27" i="168" a="1"/>
  <c r="S261" i="166" a="1"/>
  <c r="O15" i="168" a="1"/>
  <c r="O16" i="168" a="1"/>
  <c r="O36" i="168" a="1"/>
  <c r="O51" i="168" a="1"/>
  <c r="O19" i="168" a="1"/>
  <c r="O26" i="168" a="1"/>
  <c r="O2" i="168" a="1"/>
  <c r="O25" i="168" a="1"/>
  <c r="O49" i="168" a="1"/>
  <c r="O17" i="168" a="1"/>
  <c r="O3" i="168" a="1"/>
  <c r="O45" i="168" a="1"/>
  <c r="O40" i="168" a="1"/>
  <c r="O24" i="168" a="1"/>
  <c r="O6" i="168" a="1"/>
  <c r="S326" i="168" a="1"/>
  <c r="S66" i="166" a="1"/>
  <c r="S131" i="168" a="1"/>
  <c r="O37" i="168" a="1"/>
  <c r="O41" i="168" a="1"/>
  <c r="O27" i="167" a="1"/>
  <c r="O12" i="167" a="1"/>
  <c r="O10" i="167" a="1"/>
  <c r="O37" i="167" a="1"/>
  <c r="O7" i="167" a="1"/>
  <c r="O9" i="167" a="1"/>
  <c r="O41" i="167" a="1"/>
  <c r="O43" i="167" a="1"/>
  <c r="O13" i="167" a="1"/>
  <c r="O48" i="167" a="1"/>
  <c r="O29" i="167" a="1"/>
  <c r="O30" i="167" a="1"/>
  <c r="O28" i="167" a="1"/>
  <c r="O33" i="167" a="1"/>
  <c r="O31" i="167" a="1"/>
  <c r="O16" i="167" a="1"/>
  <c r="O47" i="167" a="1"/>
  <c r="O22" i="167" a="1"/>
  <c r="O6" i="167" a="1"/>
  <c r="O18" i="167" a="1"/>
  <c r="O20" i="167" a="1"/>
  <c r="O8" i="167" a="1"/>
  <c r="O40" i="167" a="1"/>
  <c r="O19" i="167" a="1"/>
  <c r="O38" i="167" a="1"/>
  <c r="S1" i="167" a="1"/>
  <c r="O32" i="167" a="1"/>
  <c r="O36" i="167" a="1"/>
  <c r="O46" i="167" a="1"/>
  <c r="O45" i="167" a="1"/>
  <c r="O24" i="167" a="1"/>
  <c r="O39" i="167" a="1"/>
  <c r="O15" i="167" a="1"/>
  <c r="O25" i="167" a="1"/>
  <c r="O34" i="167" a="1"/>
  <c r="O21" i="167" a="1"/>
  <c r="O17" i="167" a="1"/>
  <c r="O4" i="167" a="1"/>
  <c r="O35" i="167" a="1"/>
  <c r="O51" i="167" a="1"/>
  <c r="O49" i="167" a="1"/>
  <c r="O11" i="167" a="1"/>
  <c r="O42" i="167" a="1"/>
  <c r="O14" i="167" a="1"/>
  <c r="O50" i="167" a="1"/>
  <c r="O26" i="167" a="1"/>
  <c r="O5" i="167" a="1"/>
  <c r="O23" i="167" a="1"/>
  <c r="O44" i="167" a="1"/>
  <c r="T26" i="169" l="1"/>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6" i="167"/>
  <c r="O8" i="167"/>
  <c r="O10" i="167"/>
  <c r="O20" i="167"/>
  <c r="O12" i="167"/>
  <c r="O4" i="167"/>
  <c r="O28"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AN462" i="169"/>
  <c r="AN276" i="166"/>
  <c r="AN795" i="169"/>
  <c r="AN2024" i="169"/>
  <c r="AN1186" i="169"/>
  <c r="AN737" i="169"/>
  <c r="AN1701" i="169"/>
  <c r="AN531" i="166"/>
  <c r="AN723" i="169"/>
  <c r="AN13" i="169"/>
  <c r="AN72" i="166"/>
  <c r="AN338" i="166"/>
  <c r="AN467" i="169"/>
  <c r="AN70" i="168"/>
  <c r="AN1637" i="169"/>
  <c r="AN343" i="166"/>
  <c r="AN730" i="169"/>
  <c r="AN471" i="169"/>
  <c r="AN2221" i="169"/>
  <c r="AN987" i="169"/>
  <c r="AN203" i="168"/>
  <c r="AN591" i="169"/>
  <c r="AN142" i="168"/>
  <c r="AN344" i="168"/>
  <c r="AN1634" i="169"/>
  <c r="AN527" i="166"/>
  <c r="AN335" i="166"/>
  <c r="AN1179" i="169"/>
  <c r="AN1113" i="169"/>
  <c r="AN861" i="169"/>
  <c r="AN74" i="166"/>
  <c r="AN796" i="169"/>
  <c r="AN1903" i="169"/>
  <c r="AN1315" i="169"/>
  <c r="AN1187" i="169"/>
  <c r="AN76" i="169"/>
  <c r="AN399" i="169"/>
  <c r="AN1638" i="169"/>
  <c r="AN343" i="169"/>
  <c r="AN2216" i="169"/>
  <c r="AN145" i="166"/>
  <c r="AN331" i="169"/>
  <c r="AN1699" i="169"/>
  <c r="AN1765" i="169"/>
  <c r="AN917" i="169"/>
  <c r="AN266" i="166"/>
  <c r="AN77" i="166"/>
  <c r="AN1774" i="169"/>
  <c r="AN342" i="168"/>
  <c r="AN74" i="168"/>
  <c r="AN1630" i="169"/>
  <c r="AN731" i="169"/>
  <c r="AN1185" i="169"/>
  <c r="AN2222" i="169"/>
  <c r="AN148" i="168"/>
  <c r="AN6" i="169"/>
  <c r="AN2090" i="169"/>
  <c r="AN2022" i="169"/>
  <c r="AN1511" i="169"/>
  <c r="AN265" i="166"/>
  <c r="AN401" i="166"/>
  <c r="AN269" i="166"/>
  <c r="AN1314" i="169"/>
  <c r="AN1697" i="169"/>
  <c r="AN1110" i="169"/>
  <c r="AN1968" i="169"/>
  <c r="AN75" i="166"/>
  <c r="AN736" i="169"/>
  <c r="AN78" i="168"/>
  <c r="AN1959" i="169"/>
  <c r="AN1704" i="169"/>
  <c r="AN73" i="168"/>
  <c r="AN1760" i="169"/>
  <c r="AN273" i="169"/>
  <c r="AN210" i="169"/>
  <c r="AN147" i="168"/>
  <c r="AN1633" i="169"/>
  <c r="AN530" i="166"/>
  <c r="AN334" i="166"/>
  <c r="AN797" i="169"/>
  <c r="AN1956" i="169"/>
  <c r="AN331" i="168"/>
  <c r="AN137" i="166"/>
  <c r="AN70" i="169"/>
  <c r="AN266" i="169"/>
  <c r="AN916" i="169"/>
  <c r="AN1375" i="169"/>
  <c r="AN151" i="168"/>
  <c r="AN2220" i="169"/>
  <c r="AN208" i="166"/>
  <c r="AN136" i="168"/>
  <c r="AN2160" i="169"/>
  <c r="AN2098" i="169"/>
  <c r="AN395" i="166"/>
  <c r="AN2101" i="169"/>
  <c r="AN467" i="166"/>
  <c r="AN2158" i="169"/>
  <c r="AN1897" i="169"/>
  <c r="AN1961" i="169"/>
  <c r="AN211" i="169"/>
  <c r="AN145" i="168"/>
  <c r="AN1178" i="169"/>
  <c r="AN202" i="168"/>
  <c r="AN1763" i="169"/>
  <c r="AN1569" i="169"/>
  <c r="AN1892" i="169"/>
  <c r="AN135" i="166"/>
  <c r="AN339" i="169"/>
  <c r="AN2215" i="169"/>
  <c r="AN2159" i="169"/>
  <c r="AN150" i="168"/>
  <c r="AN1507" i="169"/>
  <c r="AN658" i="169"/>
  <c r="AN205" i="166"/>
  <c r="AN739" i="169"/>
  <c r="AN465" i="166"/>
  <c r="AN727" i="169"/>
  <c r="AN334" i="169"/>
  <c r="AN2085" i="169"/>
  <c r="AN1112" i="169"/>
  <c r="AN11" i="169"/>
  <c r="AN139" i="166"/>
  <c r="AN724" i="169"/>
  <c r="AN79" i="166"/>
  <c r="AN200" i="168"/>
  <c r="AN275" i="166"/>
  <c r="AN1307" i="169"/>
  <c r="AN1702" i="169"/>
  <c r="AN268" i="166"/>
  <c r="AN79" i="168"/>
  <c r="AN335" i="168"/>
  <c r="AN200" i="169"/>
  <c r="AN859" i="169"/>
  <c r="AN1762" i="169"/>
  <c r="AN396" i="166"/>
  <c r="AN857" i="169"/>
  <c r="AN2154" i="169"/>
  <c r="AN81" i="166"/>
  <c r="AN334" i="168"/>
  <c r="AN657" i="169"/>
  <c r="AN1306" i="169"/>
  <c r="AN1058" i="169"/>
  <c r="AN201" i="166"/>
  <c r="AN1061" i="169"/>
  <c r="AN594" i="169"/>
  <c r="AN335" i="169"/>
  <c r="AN2021" i="169"/>
  <c r="AN986" i="169"/>
  <c r="AN1191" i="169"/>
  <c r="AN80" i="168"/>
  <c r="AN855" i="169"/>
  <c r="AN146" i="166"/>
  <c r="AN1311" i="169"/>
  <c r="AN2088" i="169"/>
  <c r="AN1761" i="169"/>
  <c r="AN1518" i="169"/>
  <c r="AN1771" i="169"/>
  <c r="AN274" i="169"/>
  <c r="AN342" i="166"/>
  <c r="AN272" i="168"/>
  <c r="AN272" i="166"/>
  <c r="AN269" i="169"/>
  <c r="AN1510" i="169"/>
  <c r="AN655" i="169"/>
  <c r="AN265" i="168"/>
  <c r="AN71" i="166"/>
  <c r="AN1177" i="169"/>
  <c r="AN272" i="169"/>
  <c r="AN1370" i="169"/>
  <c r="AN337" i="169"/>
  <c r="AN1768" i="169"/>
  <c r="AN1502" i="169"/>
  <c r="AN1050" i="169"/>
  <c r="AN863" i="169"/>
  <c r="AN396" i="169"/>
  <c r="AN201" i="169"/>
  <c r="AN990" i="169"/>
  <c r="AN1571" i="169"/>
  <c r="AN1501" i="169"/>
  <c r="AN10" i="168"/>
  <c r="AN852" i="169"/>
  <c r="AN341" i="168"/>
  <c r="AN1570" i="169"/>
  <c r="AN2097" i="169"/>
  <c r="AN661" i="169"/>
  <c r="AN1063" i="169"/>
  <c r="AN1705" i="169"/>
  <c r="AN2099" i="169"/>
  <c r="AN1305" i="169"/>
  <c r="AN915" i="169"/>
  <c r="AN872" i="169"/>
  <c r="AN1963" i="169"/>
  <c r="AN9" i="169"/>
  <c r="AN592" i="169"/>
  <c r="AN858" i="169"/>
  <c r="AN209" i="169"/>
  <c r="AN1505" i="169"/>
  <c r="AN2095" i="169"/>
  <c r="AN1905" i="169"/>
  <c r="AN460" i="166"/>
  <c r="AN268" i="168"/>
  <c r="AN1902" i="169"/>
  <c r="AN397" i="169"/>
  <c r="AN1700" i="169"/>
  <c r="AN332" i="169"/>
  <c r="AN2219" i="169"/>
  <c r="AN729" i="169"/>
  <c r="AN461" i="166"/>
  <c r="AN345" i="166"/>
  <c r="AN136" i="166"/>
  <c r="AN1640" i="169"/>
  <c r="AN1378" i="169"/>
  <c r="AN138" i="166"/>
  <c r="AN472" i="169"/>
  <c r="AN798" i="169"/>
  <c r="AN74" i="169"/>
  <c r="AN1636" i="169"/>
  <c r="AN204" i="169"/>
  <c r="AN732" i="169"/>
  <c r="AN203" i="166"/>
  <c r="AN330" i="169"/>
  <c r="AN596" i="169"/>
  <c r="AN726" i="169"/>
  <c r="AN78" i="169"/>
  <c r="AN526" i="166"/>
  <c r="AN793" i="169"/>
  <c r="AN70" i="166"/>
  <c r="AN1514" i="169"/>
  <c r="AN395" i="169"/>
  <c r="AN138" i="168"/>
  <c r="AN470" i="169"/>
  <c r="AN1764" i="169"/>
  <c r="AN80" i="169"/>
  <c r="AN404" i="166"/>
  <c r="AN740" i="169"/>
  <c r="AN76" i="166"/>
  <c r="AN403" i="166"/>
  <c r="AN854" i="169"/>
  <c r="AN593" i="169"/>
  <c r="AN468" i="166"/>
  <c r="AN464" i="166"/>
  <c r="AN402" i="166"/>
  <c r="AN2092" i="169"/>
  <c r="AN7" i="168"/>
  <c r="AN860" i="169"/>
  <c r="AN1639" i="169"/>
  <c r="AN1376" i="169"/>
  <c r="AN10" i="169"/>
  <c r="AN268" i="169"/>
  <c r="AN2086" i="169"/>
  <c r="AN728" i="169"/>
  <c r="AN72" i="168"/>
  <c r="AN1706" i="169"/>
  <c r="AN144" i="166"/>
  <c r="AN207" i="168"/>
  <c r="AN1896" i="169"/>
  <c r="AN141" i="166"/>
  <c r="AN660" i="169"/>
  <c r="AN790" i="169"/>
  <c r="AN271" i="166"/>
  <c r="AN1045" i="169"/>
  <c r="AN1046" i="169"/>
  <c r="AN12" i="169"/>
  <c r="AN1062" i="169"/>
  <c r="AN2094" i="169"/>
  <c r="AN1955" i="169"/>
  <c r="AN465" i="169"/>
  <c r="AN991" i="169"/>
  <c r="AN868" i="169"/>
  <c r="AN267" i="168"/>
  <c r="AN1193" i="169"/>
  <c r="AN1175" i="169"/>
  <c r="AN208" i="169"/>
  <c r="AN1379" i="169"/>
  <c r="AN1891" i="169"/>
  <c r="AN143" i="166"/>
  <c r="AN142" i="166"/>
  <c r="AN1893" i="169"/>
  <c r="AN981" i="169"/>
  <c r="AN1957" i="169"/>
  <c r="AN469" i="169"/>
  <c r="AN274" i="168"/>
  <c r="AN1901" i="169"/>
  <c r="AN1567" i="169"/>
  <c r="AN1181" i="169"/>
  <c r="AN988" i="169"/>
  <c r="AN1184" i="169"/>
  <c r="AN1766" i="169"/>
  <c r="AN473" i="169"/>
  <c r="AN202" i="169"/>
  <c r="AN734" i="169"/>
  <c r="AN1056" i="169"/>
  <c r="AN11" i="168"/>
  <c r="AN1509" i="169"/>
  <c r="AN206" i="168"/>
  <c r="AN8" i="168"/>
  <c r="AN78" i="166"/>
  <c r="AN5" i="167"/>
  <c r="AN149" i="166"/>
  <c r="AN865" i="169"/>
  <c r="AN1515" i="169"/>
  <c r="AN397" i="166"/>
  <c r="AN344" i="166"/>
  <c r="AN799" i="169"/>
  <c r="AN1504" i="169"/>
  <c r="AN399" i="166"/>
  <c r="AN595" i="169"/>
  <c r="AN1377" i="169"/>
  <c r="AN137" i="168"/>
  <c r="AN1696" i="169"/>
  <c r="AN2102" i="169"/>
  <c r="AN2100" i="169"/>
  <c r="AN2087" i="169"/>
  <c r="AN1960" i="169"/>
  <c r="AN6" i="167"/>
  <c r="AN1703" i="169"/>
  <c r="AN1054" i="169"/>
  <c r="AN992" i="169"/>
  <c r="AN339" i="166"/>
  <c r="AN8" i="169"/>
  <c r="AN332" i="166"/>
  <c r="AN274" i="166"/>
  <c r="AN1051" i="169"/>
  <c r="AN733" i="169"/>
  <c r="AN866" i="169"/>
  <c r="AN332" i="168"/>
  <c r="AN1568" i="169"/>
  <c r="AN2155" i="169"/>
  <c r="AN336" i="168"/>
  <c r="AN270" i="169"/>
  <c r="AN1964" i="169"/>
  <c r="AN1373" i="169"/>
  <c r="AN869" i="169"/>
  <c r="AN338" i="168"/>
  <c r="AN788" i="169"/>
  <c r="AN2020" i="169"/>
  <c r="AN1899" i="169"/>
  <c r="AN1503" i="169"/>
  <c r="AN337" i="168"/>
  <c r="AN463" i="166"/>
  <c r="AN1635" i="169"/>
  <c r="AN2153" i="169"/>
  <c r="AN1053" i="169"/>
  <c r="AN2151" i="169"/>
  <c r="AN1575" i="169"/>
  <c r="AN140" i="166"/>
  <c r="AN206" i="169"/>
  <c r="AN1632" i="169"/>
  <c r="AN73" i="166"/>
  <c r="AN741" i="169"/>
  <c r="AN147" i="166"/>
  <c r="AN2026" i="169"/>
  <c r="AN143" i="168"/>
  <c r="AN207" i="166"/>
  <c r="AN1516" i="169"/>
  <c r="AN1773" i="169"/>
  <c r="AN722" i="169"/>
  <c r="AN1898" i="169"/>
  <c r="AN340" i="168"/>
  <c r="AN1695" i="169"/>
  <c r="AN1183" i="169"/>
  <c r="AN598" i="169"/>
  <c r="AN205" i="168"/>
  <c r="AN856" i="169"/>
  <c r="AN1573" i="169"/>
  <c r="AN71" i="169"/>
  <c r="AN1189" i="169"/>
  <c r="AN5" i="168"/>
  <c r="AN786" i="169"/>
  <c r="AN341" i="166"/>
  <c r="AN1052" i="169"/>
  <c r="AN1965" i="169"/>
  <c r="AN1574" i="169"/>
  <c r="AN209" i="168"/>
  <c r="AN1055" i="169"/>
  <c r="AN144" i="168"/>
  <c r="AN1372" i="169"/>
  <c r="AN202" i="166"/>
  <c r="AN141" i="168"/>
  <c r="AN1111" i="169"/>
  <c r="AN331" i="166"/>
  <c r="AN1192" i="169"/>
  <c r="AN273" i="168"/>
  <c r="AN339" i="168"/>
  <c r="AN2217" i="169"/>
  <c r="AN1566" i="169"/>
  <c r="AN1308" i="169"/>
  <c r="AN1967" i="169"/>
  <c r="AN656" i="169"/>
  <c r="AN864" i="169"/>
  <c r="AN1374" i="169"/>
  <c r="AN76" i="168"/>
  <c r="AN982" i="169"/>
  <c r="AN1180" i="169"/>
  <c r="AN919" i="169"/>
  <c r="AN333" i="166"/>
  <c r="AN1313" i="169"/>
  <c r="AN146" i="168"/>
  <c r="AN148" i="166"/>
  <c r="AN742" i="169"/>
  <c r="AN79" i="169"/>
  <c r="AN980" i="169"/>
  <c r="AN206" i="166"/>
  <c r="AN135" i="168"/>
  <c r="AN590" i="169"/>
  <c r="AN398" i="169"/>
  <c r="AN2157" i="169"/>
  <c r="AN1048" i="169"/>
  <c r="AN918" i="169"/>
  <c r="AN1513" i="169"/>
  <c r="AN474" i="169"/>
  <c r="AN1900" i="169"/>
  <c r="AN463" i="169"/>
  <c r="AN344" i="169"/>
  <c r="AN1059" i="169"/>
  <c r="AN340" i="169"/>
  <c r="AN336" i="166"/>
  <c r="AN2089" i="169"/>
  <c r="AN1312" i="169"/>
  <c r="AN2152" i="169"/>
  <c r="AN1049" i="169"/>
  <c r="AN2150" i="169"/>
  <c r="AN200" i="166"/>
  <c r="AN983" i="169"/>
  <c r="AN466" i="166"/>
  <c r="AN460" i="169"/>
  <c r="AN659" i="169"/>
  <c r="AN1698" i="169"/>
  <c r="AN269" i="168"/>
  <c r="AN871" i="169"/>
  <c r="AN1047" i="169"/>
  <c r="AN77" i="168"/>
  <c r="AN139" i="168"/>
  <c r="AN1970" i="169"/>
  <c r="AN1894" i="169"/>
  <c r="AN862" i="169"/>
  <c r="AN342" i="169"/>
  <c r="AN529" i="166"/>
  <c r="AN1890" i="169"/>
  <c r="AN1631" i="169"/>
  <c r="AN82" i="166"/>
  <c r="AN6" i="168"/>
  <c r="AN2218" i="169"/>
  <c r="AN528" i="166"/>
  <c r="AN343" i="168"/>
  <c r="AN1508" i="169"/>
  <c r="AN330" i="166"/>
  <c r="AN789" i="169"/>
  <c r="AN1565" i="169"/>
  <c r="AN72" i="169"/>
  <c r="AN525" i="166"/>
  <c r="AN853" i="169"/>
  <c r="AN2091" i="169"/>
  <c r="AN80" i="166"/>
  <c r="AN1707" i="169"/>
  <c r="AN1380" i="169"/>
  <c r="AN5" i="169"/>
  <c r="AN1309" i="169"/>
  <c r="AN203" i="169"/>
  <c r="AN1190" i="169"/>
  <c r="AN1958" i="169"/>
  <c r="AN867" i="169"/>
  <c r="AN468" i="169"/>
  <c r="AN83" i="166"/>
  <c r="AN462" i="166"/>
  <c r="AN71" i="168"/>
  <c r="AN791" i="169"/>
  <c r="AN1188" i="169"/>
  <c r="AN1895" i="169"/>
  <c r="AN336" i="169"/>
  <c r="AN1114" i="169"/>
  <c r="AN201" i="168"/>
  <c r="AN1517" i="169"/>
  <c r="AN400" i="166"/>
  <c r="AN210" i="166"/>
  <c r="AN266" i="168"/>
  <c r="AN597" i="169"/>
  <c r="AN207" i="169"/>
  <c r="AN271" i="168"/>
  <c r="AN208" i="168"/>
  <c r="AN330" i="168"/>
  <c r="AN461" i="169"/>
  <c r="AN337" i="166"/>
  <c r="AN73" i="169"/>
  <c r="AN787" i="169"/>
  <c r="AN735" i="169"/>
  <c r="AN1769" i="169"/>
  <c r="AN1904" i="169"/>
  <c r="AN341" i="169"/>
  <c r="AN149" i="168"/>
  <c r="AN1176" i="169"/>
  <c r="AN2096" i="169"/>
  <c r="AN989" i="169"/>
  <c r="AN785" i="169"/>
  <c r="AN7" i="169"/>
  <c r="AN204" i="166"/>
  <c r="AN1767" i="169"/>
  <c r="AN1772" i="169"/>
  <c r="AN1512" i="169"/>
  <c r="AN273" i="166"/>
  <c r="AN340" i="166"/>
  <c r="AN333" i="169"/>
  <c r="AN2156" i="169"/>
  <c r="AN464" i="169"/>
  <c r="AN77" i="169"/>
  <c r="AN270" i="168"/>
  <c r="AN1971" i="169"/>
  <c r="AN140" i="168"/>
  <c r="AN267" i="169"/>
  <c r="AN2023" i="169"/>
  <c r="AN870" i="169"/>
  <c r="AN1966" i="169"/>
  <c r="AN1962" i="169"/>
  <c r="AN1057" i="169"/>
  <c r="AN1500" i="169"/>
  <c r="AN204" i="168"/>
  <c r="AN1506" i="169"/>
  <c r="AN209" i="166"/>
  <c r="AN212" i="169"/>
  <c r="AN398" i="166"/>
  <c r="AN75" i="168"/>
  <c r="AN1060" i="169"/>
  <c r="AN267" i="166"/>
  <c r="AN725" i="169"/>
  <c r="AN985" i="169"/>
  <c r="AN792" i="169"/>
  <c r="AN75" i="169"/>
  <c r="AN338" i="169"/>
  <c r="AN1182" i="169"/>
  <c r="AN984" i="169"/>
  <c r="AN720" i="169"/>
  <c r="AN2025" i="169"/>
  <c r="AN794" i="169"/>
  <c r="AN1572" i="169"/>
  <c r="AN271" i="169"/>
  <c r="AN851" i="169"/>
  <c r="AN738" i="169"/>
  <c r="AN1371" i="169"/>
  <c r="AN1310" i="169"/>
  <c r="AN1770" i="169"/>
  <c r="AN1969" i="169"/>
  <c r="AN270" i="166"/>
  <c r="AN2093" i="169"/>
  <c r="AN850" i="169"/>
  <c r="AN205" i="169"/>
  <c r="AN333" i="168"/>
  <c r="AN265" i="169"/>
  <c r="AN721" i="169"/>
  <c r="AN9" i="168"/>
  <c r="AN466" i="169"/>
  <c r="U3" i="169" l="1"/>
  <c r="U3" i="168"/>
  <c r="U3" i="167"/>
  <c r="U458" i="166"/>
  <c r="U328" i="166"/>
  <c r="O43" i="166" a="1"/>
  <c r="O20" i="166" a="1"/>
  <c r="O42" i="166" a="1"/>
  <c r="O36" i="166" a="1"/>
  <c r="AB327" i="166"/>
  <c r="O29" i="166" a="1"/>
  <c r="O19" i="166" a="1"/>
  <c r="O18" i="166" a="1"/>
  <c r="O37" i="166" a="1"/>
  <c r="O40" i="166" a="1"/>
  <c r="AB392" i="166"/>
  <c r="O21" i="166" a="1"/>
  <c r="O25" i="166" a="1"/>
  <c r="O47" i="166" a="1"/>
  <c r="O27" i="166" a="1"/>
  <c r="O44" i="166" a="1"/>
  <c r="AB457" i="166"/>
  <c r="O45" i="166" a="1"/>
  <c r="O32" i="166" a="1"/>
  <c r="O34" i="166" a="1"/>
  <c r="AB327" i="168"/>
  <c r="O14" i="166" a="1"/>
  <c r="S1" i="166" a="1"/>
  <c r="O51" i="166" a="1"/>
  <c r="O39" i="166" a="1"/>
  <c r="O35" i="166" a="1"/>
  <c r="O41" i="166" a="1"/>
  <c r="O31" i="166" a="1"/>
  <c r="AB2" i="169"/>
  <c r="O15" i="166" a="1"/>
  <c r="O50" i="166" a="1"/>
  <c r="O26" i="166" a="1"/>
  <c r="O28" i="166" a="1"/>
  <c r="O30" i="166" a="1"/>
  <c r="O49" i="166" a="1"/>
  <c r="O13" i="166" a="1"/>
  <c r="O33" i="166" a="1"/>
  <c r="O46" i="166" a="1"/>
  <c r="O12" i="166" a="1"/>
  <c r="O11" i="166" a="1"/>
  <c r="O23" i="166" a="1"/>
  <c r="AB67" i="168"/>
  <c r="AB262" i="168"/>
  <c r="O17" i="166" a="1"/>
  <c r="AB522" i="166"/>
  <c r="O16" i="166" a="1"/>
  <c r="O24" i="166" a="1"/>
  <c r="O22" i="166" a="1"/>
  <c r="O48" i="166" a="1"/>
  <c r="O38" i="166" a="1"/>
  <c r="AB2" i="168"/>
  <c r="AB262" i="166"/>
  <c r="AB2" i="167"/>
  <c r="P2" i="167" s="1" a="1"/>
  <c r="AN7" i="166"/>
  <c r="AN5" i="166"/>
  <c r="AN13" i="166"/>
  <c r="AN6" i="166"/>
  <c r="AN9" i="166"/>
  <c r="AN10" i="166"/>
  <c r="AN14" i="166"/>
  <c r="AN8" i="166"/>
  <c r="AN12" i="166"/>
  <c r="AN11" i="166"/>
  <c r="Q39" i="173" a="1"/>
  <c r="K21" i="171" a="1"/>
  <c r="C51" i="171" a="1"/>
  <c r="L20" i="173" a="1"/>
  <c r="J40" i="173" a="1"/>
  <c r="K15" i="173" a="1"/>
  <c r="N29" i="173" a="1"/>
  <c r="I16" i="173" a="1"/>
  <c r="K49" i="173" a="1"/>
  <c r="E22" i="171" a="1"/>
  <c r="AJ6" i="173" a="1"/>
  <c r="Z265" i="166"/>
  <c r="C11" i="171" a="1"/>
  <c r="Z137" i="169"/>
  <c r="AR140" i="173" a="1"/>
  <c r="Z1891" i="169"/>
  <c r="Z343" i="169"/>
  <c r="Z1826" i="169"/>
  <c r="AJ76" i="173" a="1"/>
  <c r="AO73" i="173" a="1"/>
  <c r="F17" i="171" a="1"/>
  <c r="Z1189" i="169"/>
  <c r="N28" i="171" a="1"/>
  <c r="P27" i="171" a="1"/>
  <c r="N15" i="171" a="1"/>
  <c r="P13" i="173" a="1"/>
  <c r="J3" i="171" a="1"/>
  <c r="Z144" i="166"/>
  <c r="Z1305" i="169"/>
  <c r="J27" i="173" a="1"/>
  <c r="AP72" i="173" a="1"/>
  <c r="Q40" i="171" a="1"/>
  <c r="Z332" i="168"/>
  <c r="I20" i="171" a="1"/>
  <c r="G17" i="173" a="1"/>
  <c r="D19" i="173" a="1"/>
  <c r="J11" i="171" a="1"/>
  <c r="AJ146" i="173" a="1"/>
  <c r="C18" i="171" a="1"/>
  <c r="N34" i="173" a="1"/>
  <c r="AP145" i="173" a="1"/>
  <c r="I35" i="171" a="1"/>
  <c r="AJ71" i="171" a="1"/>
  <c r="I23" i="171" a="1"/>
  <c r="AQ13" i="171" a="1"/>
  <c r="Z1436" i="169"/>
  <c r="AQ75" i="173" a="1"/>
  <c r="I32" i="173" a="1"/>
  <c r="N22" i="171" a="1"/>
  <c r="AQ138" i="173" a="1"/>
  <c r="L39" i="171" a="1"/>
  <c r="Z1898" i="169"/>
  <c r="Z1705" i="169"/>
  <c r="Z2021" i="169"/>
  <c r="AJ77" i="171" a="1"/>
  <c r="L47" i="173" a="1"/>
  <c r="P44" i="171" a="1"/>
  <c r="K46" i="171" a="1"/>
  <c r="C34" i="171" a="1"/>
  <c r="Z788" i="169"/>
  <c r="Z80" i="169"/>
  <c r="C50" i="171" a="1"/>
  <c r="N6" i="173" a="1"/>
  <c r="G10" i="173" a="1"/>
  <c r="J48" i="173" a="1"/>
  <c r="M8" i="171" a="1"/>
  <c r="Z338" i="168"/>
  <c r="H50" i="171" a="1"/>
  <c r="Z1377" i="169"/>
  <c r="P5" i="171" a="1"/>
  <c r="Z1308" i="169"/>
  <c r="I5" i="171" a="1"/>
  <c r="J13" i="171" a="1"/>
  <c r="C48" i="171" a="1"/>
  <c r="M11" i="171" a="1"/>
  <c r="Z798" i="169"/>
  <c r="C39" i="171" a="1"/>
  <c r="D8" i="173" a="1"/>
  <c r="G44" i="173" a="1"/>
  <c r="Z526" i="169"/>
  <c r="Z1761" i="169"/>
  <c r="P10" i="171" a="1"/>
  <c r="Z273" i="168"/>
  <c r="Z70" i="171"/>
  <c r="Z343" i="166"/>
  <c r="G44" i="171" a="1"/>
  <c r="Z1307" i="169"/>
  <c r="L13" i="171" a="1"/>
  <c r="Z1177" i="169"/>
  <c r="Z463" i="169"/>
  <c r="J31" i="173" a="1"/>
  <c r="D37" i="171" a="1"/>
  <c r="D10" i="171" a="1"/>
  <c r="D41" i="171" a="1"/>
  <c r="I48" i="171" a="1"/>
  <c r="P20" i="171" a="1"/>
  <c r="Z851" i="169"/>
  <c r="AQ70" i="173" a="1"/>
  <c r="Z1963" i="169"/>
  <c r="P40" i="173" a="1"/>
  <c r="Z466" i="169"/>
  <c r="G36" i="171" a="1"/>
  <c r="AP141" i="173" a="1"/>
  <c r="J29" i="173" a="1"/>
  <c r="D34" i="173" a="1"/>
  <c r="D47" i="173" a="1"/>
  <c r="Z145" i="168"/>
  <c r="D5" i="171" a="1"/>
  <c r="L5" i="173" a="1"/>
  <c r="Z1573" i="169"/>
  <c r="P12" i="173" a="1"/>
  <c r="E47" i="173" a="1"/>
  <c r="N48" i="171" a="1"/>
  <c r="P12" i="171" a="1"/>
  <c r="N12" i="173" a="1"/>
  <c r="L14" i="173" a="1"/>
  <c r="L10" i="173" a="1"/>
  <c r="N17" i="171" a="1"/>
  <c r="Z70" i="166"/>
  <c r="AR145" i="173" a="1"/>
  <c r="Z986" i="169"/>
  <c r="Q39" i="171" a="1"/>
  <c r="K14" i="173" a="1"/>
  <c r="Q5" i="171" a="1"/>
  <c r="F9" i="173" a="1"/>
  <c r="AR7" i="173" a="1"/>
  <c r="I11" i="171" a="1"/>
  <c r="L46" i="173" a="1"/>
  <c r="K48" i="173" a="1"/>
  <c r="D21" i="171" a="1"/>
  <c r="C29" i="171" a="1"/>
  <c r="J10" i="171" a="1"/>
  <c r="P38" i="171" a="1"/>
  <c r="Z7" i="169"/>
  <c r="M44" i="173" a="1"/>
  <c r="P2" i="171" a="1"/>
  <c r="Z530" i="169"/>
  <c r="N30" i="171" a="1"/>
  <c r="Z1700" i="169"/>
  <c r="AR144" i="173" a="1"/>
  <c r="Z136" i="166"/>
  <c r="I2" i="171" a="1"/>
  <c r="Z863" i="169"/>
  <c r="D43" i="171" a="1"/>
  <c r="E48" i="171" a="1"/>
  <c r="I15" i="171" a="1"/>
  <c r="E11" i="171" a="1"/>
  <c r="Z1702" i="169"/>
  <c r="AQ8" i="171" a="1"/>
  <c r="E37" i="173" a="1"/>
  <c r="Z1959" i="169"/>
  <c r="M14" i="173" a="1"/>
  <c r="Z728" i="169"/>
  <c r="Z2160" i="169"/>
  <c r="K9" i="171" a="1"/>
  <c r="D3" i="173" a="1"/>
  <c r="AO143" i="173" a="1"/>
  <c r="F35" i="171" a="1"/>
  <c r="M9" i="173" a="1"/>
  <c r="Z83" i="166"/>
  <c r="H37" i="171" a="1"/>
  <c r="M14" i="171" a="1"/>
  <c r="F24" i="173" a="1"/>
  <c r="Z400" i="166"/>
  <c r="Z868" i="169"/>
  <c r="C28" i="173" a="1"/>
  <c r="F6" i="171" a="1"/>
  <c r="G39" i="171" a="1"/>
  <c r="C7" i="171" a="1"/>
  <c r="F19" i="171" a="1"/>
  <c r="E49" i="173" a="1"/>
  <c r="Z200" i="169"/>
  <c r="P51" i="173" a="1"/>
  <c r="Z73" i="169"/>
  <c r="P40" i="171" a="1"/>
  <c r="C25" i="173" a="1"/>
  <c r="D40" i="173" a="1"/>
  <c r="J34" i="171" a="1"/>
  <c r="E21" i="171" a="1"/>
  <c r="Z1437" i="169"/>
  <c r="Z330" i="168"/>
  <c r="G41" i="173" a="1"/>
  <c r="AJ74" i="171" a="1"/>
  <c r="D50" i="173" a="1"/>
  <c r="Z71" i="166"/>
  <c r="Q44" i="171" a="1"/>
  <c r="Z78" i="169"/>
  <c r="P4" i="171" a="1"/>
  <c r="AJ82" i="171" a="1"/>
  <c r="Z2085" i="169"/>
  <c r="Z268" i="168"/>
  <c r="F12" i="171" a="1"/>
  <c r="P19" i="171" a="1"/>
  <c r="Z7" i="168"/>
  <c r="Z135" i="166"/>
  <c r="AQ7" i="173" a="1"/>
  <c r="Z1768" i="169"/>
  <c r="Z343" i="168"/>
  <c r="Z12" i="166"/>
  <c r="M30" i="173" a="1"/>
  <c r="G29" i="171" a="1"/>
  <c r="P16" i="173" a="1"/>
  <c r="Z1371" i="169"/>
  <c r="J37" i="171" a="1"/>
  <c r="P39" i="173" a="1"/>
  <c r="Z1191" i="169"/>
  <c r="P47" i="171" a="1"/>
  <c r="C8" i="173" a="1"/>
  <c r="Z204" i="169"/>
  <c r="I41" i="173" a="1"/>
  <c r="I42" i="173" a="1"/>
  <c r="AQ12" i="171" a="1"/>
  <c r="AL205" i="173" a="1"/>
  <c r="AL215" i="173" a="1"/>
  <c r="AO7" i="173" a="1"/>
  <c r="AL140" i="173" a="1"/>
  <c r="Z850" i="169"/>
  <c r="Z345" i="166"/>
  <c r="Z332" i="169"/>
  <c r="M35" i="173" a="1"/>
  <c r="Q28" i="171" a="1"/>
  <c r="Z1770" i="169"/>
  <c r="H5" i="171" a="1"/>
  <c r="Z1059" i="169"/>
  <c r="Z268" i="166"/>
  <c r="F44" i="171" a="1"/>
  <c r="M30" i="171" a="1"/>
  <c r="Z464" i="166"/>
  <c r="Z1760" i="169"/>
  <c r="D44" i="171" a="1"/>
  <c r="K5" i="173" a="1"/>
  <c r="N41" i="173" a="1"/>
  <c r="J32" i="171" a="1"/>
  <c r="AL208" i="173" a="1"/>
  <c r="E24" i="171" a="1"/>
  <c r="Q21" i="173" a="1"/>
  <c r="C17" i="173" a="1"/>
  <c r="F27" i="173" a="1"/>
  <c r="Z77" i="171"/>
  <c r="M17" i="171" a="1"/>
  <c r="E39" i="171" a="1"/>
  <c r="J30" i="173" a="1"/>
  <c r="Z77" i="169"/>
  <c r="AJ9" i="171" a="1"/>
  <c r="H19" i="171" a="1"/>
  <c r="AO72" i="173" a="1"/>
  <c r="N23" i="171" a="1"/>
  <c r="AQ135" i="173" a="1"/>
  <c r="AL204" i="173" a="1"/>
  <c r="Z1517" i="169"/>
  <c r="G36" i="173" a="1"/>
  <c r="Z273" i="169"/>
  <c r="M6" i="171" a="1"/>
  <c r="I6" i="171" a="1"/>
  <c r="Z1057" i="169"/>
  <c r="Z528" i="169"/>
  <c r="Z330" i="169"/>
  <c r="Z398" i="166"/>
  <c r="Z2156" i="169"/>
  <c r="AQ74" i="173" a="1"/>
  <c r="F32" i="173" a="1"/>
  <c r="F19" i="173" a="1"/>
  <c r="D29" i="173" a="1"/>
  <c r="AP138" i="173" a="1"/>
  <c r="Q42" i="171" a="1"/>
  <c r="Z2216" i="169"/>
  <c r="K6" i="171" a="1"/>
  <c r="E21" i="173" a="1"/>
  <c r="D13" i="171" a="1"/>
  <c r="F36" i="171" a="1"/>
  <c r="K26" i="173" a="1"/>
  <c r="Z1181" i="169"/>
  <c r="F30" i="171" a="1"/>
  <c r="G6" i="171" a="1"/>
  <c r="C17" i="171" a="1"/>
  <c r="Q8" i="171" a="1"/>
  <c r="D9" i="173" a="1"/>
  <c r="H10" i="173" a="1"/>
  <c r="D22" i="173" a="1"/>
  <c r="AJ135" i="173" a="1"/>
  <c r="F4" i="173" a="1"/>
  <c r="M31" i="173" a="1"/>
  <c r="E44" i="173" a="1"/>
  <c r="D6" i="173" a="1"/>
  <c r="Z7" i="171"/>
  <c r="I22" i="173" a="1"/>
  <c r="J12" i="173" a="1"/>
  <c r="Z861" i="169"/>
  <c r="G40" i="171" a="1"/>
  <c r="K26" i="171" a="1"/>
  <c r="I9" i="173" a="1"/>
  <c r="I41" i="171" a="1"/>
  <c r="P17" i="171" a="1"/>
  <c r="Z797" i="169"/>
  <c r="G5" i="173" a="1"/>
  <c r="I18" i="171" a="1"/>
  <c r="Z1956" i="169"/>
  <c r="E29" i="171" a="1"/>
  <c r="Z727" i="169"/>
  <c r="K17" i="171" a="1"/>
  <c r="M29" i="171" a="1"/>
  <c r="Z724" i="169"/>
  <c r="Z1055" i="169"/>
  <c r="J39" i="171" a="1"/>
  <c r="Q12" i="171" a="1"/>
  <c r="C32" i="171" a="1"/>
  <c r="K9" i="173" a="1"/>
  <c r="L23" i="171" a="1"/>
  <c r="AO136" i="173" a="1"/>
  <c r="H14" i="173" a="1"/>
  <c r="M13" i="171" a="1"/>
  <c r="N45" i="173" a="1"/>
  <c r="G34" i="173" a="1"/>
  <c r="Z70" i="168"/>
  <c r="AL210" i="173" a="1"/>
  <c r="C8" i="171" a="1"/>
  <c r="Z12" i="171"/>
  <c r="L4" i="171" a="1"/>
  <c r="F48" i="171" a="1"/>
  <c r="G19" i="171" a="1"/>
  <c r="AR72" i="173" a="1"/>
  <c r="AJ149" i="173" a="1"/>
  <c r="H24" i="171" a="1"/>
  <c r="C23" i="171" a="1"/>
  <c r="Z461" i="169"/>
  <c r="Z1508" i="169"/>
  <c r="C2" i="171" a="1"/>
  <c r="P13" i="171" a="1"/>
  <c r="Z532" i="169"/>
  <c r="K27" i="171" a="1"/>
  <c r="Z536" i="169"/>
  <c r="J12" i="171" a="1"/>
  <c r="K23" i="171" a="1"/>
  <c r="Z208" i="166"/>
  <c r="Z79" i="166"/>
  <c r="I12" i="173" a="1"/>
  <c r="F47" i="171" a="1"/>
  <c r="Z725" i="169"/>
  <c r="G28" i="171" a="1"/>
  <c r="Z135" i="168"/>
  <c r="J8" i="173" a="1"/>
  <c r="H19" i="173" a="1"/>
  <c r="E8" i="171" a="1"/>
  <c r="Q47" i="173" a="1"/>
  <c r="Z791" i="169"/>
  <c r="G30" i="173" a="1"/>
  <c r="AL70" i="173" a="1"/>
  <c r="J48" i="171" a="1"/>
  <c r="Z1306" i="169"/>
  <c r="Z2219" i="169"/>
  <c r="P22" i="171" a="1"/>
  <c r="P6" i="173" a="1"/>
  <c r="P5" i="173" a="1"/>
  <c r="M28" i="173" a="1"/>
  <c r="AL139" i="173" a="1"/>
  <c r="H48" i="173" a="1"/>
  <c r="Z1965" i="169"/>
  <c r="M19" i="173" a="1"/>
  <c r="AL135" i="173" a="1"/>
  <c r="E51" i="173" a="1"/>
  <c r="H28" i="171" a="1"/>
  <c r="Q41" i="171" a="1"/>
  <c r="L2" i="171" a="1"/>
  <c r="E47" i="171" a="1"/>
  <c r="Q23" i="173" a="1"/>
  <c r="Z336" i="169"/>
  <c r="P14" i="171" a="1"/>
  <c r="D36" i="171" a="1"/>
  <c r="AP12" i="173" a="1"/>
  <c r="D34" i="171" a="1"/>
  <c r="Z1054" i="169"/>
  <c r="Z1372" i="169"/>
  <c r="Z534" i="169"/>
  <c r="I40" i="171" a="1"/>
  <c r="K2" i="173" a="1"/>
  <c r="J22" i="173" a="1"/>
  <c r="Z738" i="169"/>
  <c r="L9" i="173" a="1"/>
  <c r="AL149" i="173" a="1"/>
  <c r="J18" i="173" a="1"/>
  <c r="E32" i="171" a="1"/>
  <c r="L31" i="171" a="1"/>
  <c r="F20" i="173" a="1"/>
  <c r="H40" i="171" a="1"/>
  <c r="AP139" i="173" a="1"/>
  <c r="AP149" i="173" a="1"/>
  <c r="G29" i="173" a="1"/>
  <c r="I19" i="173" a="1"/>
  <c r="AO6" i="173" a="1"/>
  <c r="E10" i="173" a="1"/>
  <c r="N47" i="171" a="1"/>
  <c r="N16" i="171" a="1"/>
  <c r="L44" i="171" a="1"/>
  <c r="D13" i="173" a="1"/>
  <c r="AJ80" i="171" a="1"/>
  <c r="Z1176" i="169"/>
  <c r="N46" i="173" a="1"/>
  <c r="AO146" i="173" a="1"/>
  <c r="K11" i="171" a="1"/>
  <c r="F16" i="171" a="1"/>
  <c r="I34" i="171" a="1"/>
  <c r="M42" i="171" a="1"/>
  <c r="H15" i="171" a="1"/>
  <c r="E2" i="171" a="1"/>
  <c r="F27" i="171" a="1"/>
  <c r="L50" i="171" a="1"/>
  <c r="D41" i="173" a="1"/>
  <c r="Z870" i="169"/>
  <c r="Z2159" i="169"/>
  <c r="E12" i="173" a="1"/>
  <c r="C42" i="173" a="1"/>
  <c r="K17" i="173" a="1"/>
  <c r="E33" i="173" a="1"/>
  <c r="G4" i="171" a="1"/>
  <c r="H40" i="173" a="1"/>
  <c r="AP148" i="173" a="1"/>
  <c r="N24" i="173" a="1"/>
  <c r="Z1630" i="169"/>
  <c r="AJ9" i="173" a="1"/>
  <c r="H45" i="171" a="1"/>
  <c r="AP74" i="173" a="1"/>
  <c r="F10" i="173" a="1"/>
  <c r="Z535" i="169"/>
  <c r="Z74" i="168"/>
  <c r="Q6" i="171" a="1"/>
  <c r="H36" i="173" a="1"/>
  <c r="Z8" i="168"/>
  <c r="Z143" i="166"/>
  <c r="AJ143" i="173" a="1"/>
  <c r="F41" i="173" a="1"/>
  <c r="J42" i="171" a="1"/>
  <c r="Z726" i="169"/>
  <c r="I12" i="171" a="1"/>
  <c r="F26" i="171" a="1"/>
  <c r="Z1958" i="169"/>
  <c r="G18" i="173" a="1"/>
  <c r="C21" i="171" a="1"/>
  <c r="H6" i="173" a="1"/>
  <c r="Z2086" i="169"/>
  <c r="G16" i="173" a="1"/>
  <c r="J50" i="171" a="1"/>
  <c r="Z206" i="166"/>
  <c r="L25" i="173" a="1"/>
  <c r="Z140" i="168"/>
  <c r="G47" i="173" a="1"/>
  <c r="C13" i="171" a="1"/>
  <c r="AQ5" i="171" a="1"/>
  <c r="N18" i="173" a="1"/>
  <c r="G10" i="171" a="1"/>
  <c r="M24" i="171" a="1"/>
  <c r="D30" i="173" a="1"/>
  <c r="E40" i="171" a="1"/>
  <c r="K27" i="173" a="1"/>
  <c r="Z140" i="169"/>
  <c r="AO149" i="173" a="1"/>
  <c r="H20" i="171" a="1"/>
  <c r="Z2099" i="169"/>
  <c r="E38" i="171" a="1"/>
  <c r="Q41" i="173" a="1"/>
  <c r="C6" i="171" a="1"/>
  <c r="C27" i="171" a="1"/>
  <c r="AQ10" i="171" a="1"/>
  <c r="AJ8" i="173" a="1"/>
  <c r="L38" i="173" a="1"/>
  <c r="Z1967" i="169"/>
  <c r="Z1565" i="169"/>
  <c r="E23" i="173" a="1"/>
  <c r="Z334" i="169"/>
  <c r="K12" i="171" a="1"/>
  <c r="F39" i="173" a="1"/>
  <c r="N25" i="173" a="1"/>
  <c r="Z267" i="166"/>
  <c r="N10" i="173" a="1"/>
  <c r="Z201" i="169"/>
  <c r="AL5" i="173" a="1"/>
  <c r="J26" i="171" a="1"/>
  <c r="G21" i="173" a="1"/>
  <c r="G51" i="173" a="1"/>
  <c r="Z1375" i="169"/>
  <c r="Q35" i="171" a="1"/>
  <c r="Z1187" i="169"/>
  <c r="Z1311" i="169"/>
  <c r="D14" i="171" a="1"/>
  <c r="AL141" i="173" a="1"/>
  <c r="I10" i="173" a="1"/>
  <c r="K44" i="171" a="1"/>
  <c r="Z1957" i="169"/>
  <c r="Z2020" i="169"/>
  <c r="Z71" i="169"/>
  <c r="F33" i="171" a="1"/>
  <c r="K2" i="171" a="1"/>
  <c r="M10" i="173" a="1"/>
  <c r="Z2025" i="169"/>
  <c r="L19" i="171" a="1"/>
  <c r="C30" i="171" a="1"/>
  <c r="AR76" i="173" a="1"/>
  <c r="AQ141" i="173" a="1"/>
  <c r="L10" i="171" a="1"/>
  <c r="D16" i="171" a="1"/>
  <c r="J24" i="173" a="1"/>
  <c r="Z785" i="169"/>
  <c r="C36" i="171" a="1"/>
  <c r="N17" i="173" a="1"/>
  <c r="Z1184" i="169"/>
  <c r="Z1193" i="169"/>
  <c r="AL212" i="173" a="1"/>
  <c r="Z70" i="169"/>
  <c r="E40" i="173" a="1"/>
  <c r="L8" i="173" a="1"/>
  <c r="K40" i="171" a="1"/>
  <c r="C44" i="173" a="1"/>
  <c r="Z149" i="168"/>
  <c r="G9" i="171" a="1"/>
  <c r="AJ12" i="171" a="1"/>
  <c r="Z150" i="168"/>
  <c r="M42" i="173" a="1"/>
  <c r="Z525" i="166"/>
  <c r="Q43" i="171" a="1"/>
  <c r="N14" i="173" a="1"/>
  <c r="Z2152" i="169"/>
  <c r="Z80" i="166"/>
  <c r="AJ12" i="173" a="1"/>
  <c r="Z1830" i="169"/>
  <c r="Q51" i="171" a="1"/>
  <c r="Z330" i="166"/>
  <c r="E35" i="173" a="1"/>
  <c r="P47" i="173" a="1"/>
  <c r="M23" i="173" a="1"/>
  <c r="Q31" i="173" a="1"/>
  <c r="Z78" i="171"/>
  <c r="D14" i="173" a="1"/>
  <c r="Z987" i="169"/>
  <c r="G13" i="171" a="1"/>
  <c r="AL202" i="173" a="1"/>
  <c r="AJ138" i="173" a="1"/>
  <c r="L37" i="173" a="1"/>
  <c r="J18" i="171" a="1"/>
  <c r="M4" i="171" a="1"/>
  <c r="Q25" i="173" a="1"/>
  <c r="F45" i="171" a="1"/>
  <c r="H21" i="171" a="1"/>
  <c r="Z796" i="169"/>
  <c r="AO139" i="173" a="1"/>
  <c r="E28" i="173" a="1"/>
  <c r="Z1968" i="169"/>
  <c r="M20" i="171" a="1"/>
  <c r="M16" i="171" a="1"/>
  <c r="H39" i="171" a="1"/>
  <c r="Z1188" i="169"/>
  <c r="K51" i="171" a="1"/>
  <c r="Q28" i="173" a="1"/>
  <c r="Z331" i="169"/>
  <c r="Z1902" i="169"/>
  <c r="C22" i="173" a="1"/>
  <c r="K30" i="171" a="1"/>
  <c r="N22" i="173" a="1"/>
  <c r="J19" i="171" a="1"/>
  <c r="I38" i="173" a="1"/>
  <c r="I4" i="171" a="1"/>
  <c r="H42" i="173" a="1"/>
  <c r="E46" i="171" a="1"/>
  <c r="Z334" i="166"/>
  <c r="J33" i="173" a="1"/>
  <c r="H2" i="173" a="1"/>
  <c r="Z1310" i="169"/>
  <c r="Z2092" i="169"/>
  <c r="Z721" i="169"/>
  <c r="Z472" i="169"/>
  <c r="AQ148" i="173" a="1"/>
  <c r="D30" i="171" a="1"/>
  <c r="C19" i="171" a="1"/>
  <c r="Z1501" i="169"/>
  <c r="F23" i="173" a="1"/>
  <c r="Z275" i="166"/>
  <c r="Z2095" i="169"/>
  <c r="Z209" i="169"/>
  <c r="Z78" i="168"/>
  <c r="E36" i="171" a="1"/>
  <c r="C13" i="173" a="1"/>
  <c r="C4" i="171" a="1"/>
  <c r="J7" i="171" a="1"/>
  <c r="J9" i="173" a="1"/>
  <c r="F8" i="173" a="1"/>
  <c r="AP140" i="173" a="1"/>
  <c r="Q37" i="173" a="1"/>
  <c r="Z396" i="166"/>
  <c r="Z733" i="169"/>
  <c r="Z202" i="168"/>
  <c r="Q30" i="173" a="1"/>
  <c r="N13" i="171" a="1"/>
  <c r="K7" i="171" a="1"/>
  <c r="Q46" i="173" a="1"/>
  <c r="M19" i="171" a="1"/>
  <c r="AQ71" i="173" a="1"/>
  <c r="I8" i="173" a="1"/>
  <c r="P46" i="171" a="1"/>
  <c r="Z397" i="166"/>
  <c r="Z205" i="169"/>
  <c r="I50" i="171" a="1"/>
  <c r="F4" i="171" a="1"/>
  <c r="C51" i="173" a="1"/>
  <c r="C44" i="171" a="1"/>
  <c r="I38" i="171" a="1"/>
  <c r="E5" i="171" a="1"/>
  <c r="H20" i="173" a="1"/>
  <c r="AQ5" i="173" a="1"/>
  <c r="D35" i="171" a="1"/>
  <c r="M8" i="173" a="1"/>
  <c r="Z467" i="166"/>
  <c r="I51" i="171" a="1"/>
  <c r="L8" i="171" a="1"/>
  <c r="G11" i="173" a="1"/>
  <c r="F36" i="173" a="1"/>
  <c r="N33" i="173" a="1"/>
  <c r="P33" i="171" a="1"/>
  <c r="K23" i="173" a="1"/>
  <c r="L41" i="173" a="1"/>
  <c r="K31" i="171" a="1"/>
  <c r="Z468" i="169"/>
  <c r="M12" i="173" a="1"/>
  <c r="J46" i="171" a="1"/>
  <c r="AR71" i="173" a="1"/>
  <c r="C37" i="173" a="1"/>
  <c r="AR142" i="173" a="1"/>
  <c r="F41" i="171" a="1"/>
  <c r="J32" i="173" a="1"/>
  <c r="Z720" i="169"/>
  <c r="Z1048" i="169"/>
  <c r="AQ12" i="173" a="1"/>
  <c r="H43" i="173" a="1"/>
  <c r="F34" i="171" a="1"/>
  <c r="F29" i="171" a="1"/>
  <c r="P24" i="173" a="1"/>
  <c r="Z2102" i="169"/>
  <c r="C10" i="171" a="1"/>
  <c r="L30" i="173" a="1"/>
  <c r="Z2221" i="169"/>
  <c r="L49" i="173" a="1"/>
  <c r="D48" i="171" a="1"/>
  <c r="K48" i="171" a="1"/>
  <c r="I32" i="171" a="1"/>
  <c r="D31" i="171" a="1"/>
  <c r="AJ145" i="173" a="1"/>
  <c r="Z729" i="169"/>
  <c r="Q13" i="171" a="1"/>
  <c r="H23" i="171" a="1"/>
  <c r="L40" i="171" a="1"/>
  <c r="G46" i="171" a="1"/>
  <c r="E16" i="171" a="1"/>
  <c r="I33" i="171" a="1"/>
  <c r="AQ7" i="171" a="1"/>
  <c r="F13" i="171" a="1"/>
  <c r="P48" i="173" a="1"/>
  <c r="C48" i="173" a="1"/>
  <c r="N27" i="173" a="1"/>
  <c r="Z2220" i="169"/>
  <c r="Z2023" i="169"/>
  <c r="Z204" i="168"/>
  <c r="N31" i="171" a="1"/>
  <c r="G20" i="173" a="1"/>
  <c r="F31" i="171" a="1"/>
  <c r="J27" i="171" a="1"/>
  <c r="AQ10" i="173" a="1"/>
  <c r="Z1900" i="169"/>
  <c r="I11" i="173" a="1"/>
  <c r="K40" i="173" a="1"/>
  <c r="F14" i="171" a="1"/>
  <c r="K16" i="171" a="1"/>
  <c r="Z74" i="166"/>
  <c r="Z463" i="166"/>
  <c r="Z6" i="168"/>
  <c r="Z1695" i="169"/>
  <c r="K25" i="173" a="1"/>
  <c r="H29" i="173" a="1"/>
  <c r="P42" i="173" a="1"/>
  <c r="G30" i="171" a="1"/>
  <c r="AJ11" i="171" a="1"/>
  <c r="Z1894" i="169"/>
  <c r="M50" i="171" a="1"/>
  <c r="Z1964" i="169"/>
  <c r="I23" i="173" a="1"/>
  <c r="L33" i="171" a="1"/>
  <c r="I50" i="173" a="1"/>
  <c r="Z1635" i="169"/>
  <c r="Z2091" i="169"/>
  <c r="P45" i="171" a="1"/>
  <c r="Z1439" i="169"/>
  <c r="Q42" i="173" a="1"/>
  <c r="C46" i="173" a="1"/>
  <c r="AL213" i="173" a="1"/>
  <c r="Z148" i="168"/>
  <c r="G27" i="171" a="1"/>
  <c r="C41" i="173" a="1"/>
  <c r="P50" i="173" a="1"/>
  <c r="J47" i="173" a="1"/>
  <c r="Z465" i="169"/>
  <c r="F30" i="173" a="1"/>
  <c r="Z527" i="169"/>
  <c r="J34" i="173" a="1"/>
  <c r="F13" i="173" a="1"/>
  <c r="Z865" i="169"/>
  <c r="Z799" i="169"/>
  <c r="K16" i="173" a="1"/>
  <c r="E22" i="173" a="1"/>
  <c r="N43" i="171" a="1"/>
  <c r="L15" i="173" a="1"/>
  <c r="AO9" i="173" a="1"/>
  <c r="AQ146" i="173" a="1"/>
  <c r="J23" i="171" a="1"/>
  <c r="Z1897" i="169"/>
  <c r="D25" i="173" a="1"/>
  <c r="M6" i="173" a="1"/>
  <c r="AP10" i="173" a="1"/>
  <c r="Q34" i="171" a="1"/>
  <c r="Z136" i="169"/>
  <c r="I39" i="173" a="1"/>
  <c r="L42" i="173" a="1"/>
  <c r="M2" i="171" a="1"/>
  <c r="Z1966" i="169"/>
  <c r="M38" i="171" a="1"/>
  <c r="C6" i="173" a="1"/>
  <c r="Z527" i="166"/>
  <c r="Z210" i="169"/>
  <c r="P33" i="173" a="1"/>
  <c r="G48" i="171" a="1"/>
  <c r="H32" i="171" a="1"/>
  <c r="K43" i="171" a="1"/>
  <c r="AJ144" i="173" a="1"/>
  <c r="Z1502" i="169"/>
  <c r="P9" i="171" a="1"/>
  <c r="Z462" i="166"/>
  <c r="Z793" i="169"/>
  <c r="Z1825" i="169"/>
  <c r="F7" i="173" a="1"/>
  <c r="D20" i="171" a="1"/>
  <c r="AJ137" i="173" a="1"/>
  <c r="Z465" i="166"/>
  <c r="N42" i="173" a="1"/>
  <c r="Z335" i="166"/>
  <c r="Z1378" i="169"/>
  <c r="Z13" i="171"/>
  <c r="Z344" i="168"/>
  <c r="D5" i="173" a="1"/>
  <c r="N4" i="171" a="1"/>
  <c r="C35" i="171" a="1"/>
  <c r="Q51" i="173" a="1"/>
  <c r="Z272" i="168"/>
  <c r="Z266" i="166"/>
  <c r="E44" i="171" a="1"/>
  <c r="C32" i="173" a="1"/>
  <c r="E3" i="171" a="1"/>
  <c r="Z342" i="166"/>
  <c r="M49" i="171" a="1"/>
  <c r="E3" i="173" a="1"/>
  <c r="Z473" i="169"/>
  <c r="F18" i="173" a="1"/>
  <c r="Z857" i="169"/>
  <c r="Z1707" i="169"/>
  <c r="Q20" i="173" a="1"/>
  <c r="Z5" i="171"/>
  <c r="I6" i="173" a="1"/>
  <c r="Z2155" i="169"/>
  <c r="Z1905" i="169"/>
  <c r="G35" i="173" a="1"/>
  <c r="Q48" i="173" a="1"/>
  <c r="AP76" i="173" a="1"/>
  <c r="I16" i="171" a="1"/>
  <c r="E43" i="171" a="1"/>
  <c r="M49" i="173" a="1"/>
  <c r="G46" i="173" a="1"/>
  <c r="F3" i="171" a="1"/>
  <c r="M32" i="173" a="1"/>
  <c r="D16" i="173" a="1"/>
  <c r="AQ144" i="173" a="1"/>
  <c r="C34" i="173" a="1"/>
  <c r="AL211" i="173" a="1"/>
  <c r="AO8" i="173" a="1"/>
  <c r="K36" i="171" a="1"/>
  <c r="L51" i="173" a="1"/>
  <c r="G32" i="171" a="1"/>
  <c r="Z1901" i="169"/>
  <c r="Z1373" i="169"/>
  <c r="C31" i="171" a="1"/>
  <c r="E25" i="173" a="1"/>
  <c r="Z144" i="168"/>
  <c r="M33" i="171" a="1"/>
  <c r="K20" i="173" a="1"/>
  <c r="G24" i="173" a="1"/>
  <c r="C31" i="173" a="1"/>
  <c r="Z73" i="166"/>
  <c r="J25" i="171" a="1"/>
  <c r="AL207" i="173" a="1"/>
  <c r="AL12" i="173" a="1"/>
  <c r="I45" i="173" a="1"/>
  <c r="G2" i="173" a="1"/>
  <c r="P41" i="171" a="1"/>
  <c r="N35" i="173" a="1"/>
  <c r="M27" i="173" a="1"/>
  <c r="Z990" i="169"/>
  <c r="D29" i="171" a="1"/>
  <c r="G2" i="171" a="1"/>
  <c r="AQ143" i="173" a="1"/>
  <c r="G38" i="171" a="1"/>
  <c r="I3" i="171" a="1"/>
  <c r="L43" i="171" a="1"/>
  <c r="Z337" i="169"/>
  <c r="H3" i="173" a="1"/>
  <c r="AO140" i="173" a="1"/>
  <c r="F50" i="173" a="1"/>
  <c r="Z207" i="168"/>
  <c r="Z75" i="169"/>
  <c r="Z72" i="169"/>
  <c r="M7" i="171" a="1"/>
  <c r="Z341" i="169"/>
  <c r="AL203" i="173" a="1"/>
  <c r="AQ142" i="173" a="1"/>
  <c r="Z146" i="166"/>
  <c r="G43" i="171" a="1"/>
  <c r="L48" i="173" a="1"/>
  <c r="AL9" i="173" a="1"/>
  <c r="C19" i="173" a="1"/>
  <c r="J29" i="171" a="1"/>
  <c r="Z333" i="169"/>
  <c r="P35" i="171" a="1"/>
  <c r="Z528" i="166"/>
  <c r="L34" i="173" a="1"/>
  <c r="Z271" i="168"/>
  <c r="L48" i="171" a="1"/>
  <c r="Z1766" i="169"/>
  <c r="E18" i="171" a="1"/>
  <c r="G27" i="173" a="1"/>
  <c r="Z2158" i="169"/>
  <c r="Z1566" i="169"/>
  <c r="Z276" i="166"/>
  <c r="G42" i="171" a="1"/>
  <c r="Z272" i="169"/>
  <c r="G45" i="171" a="1"/>
  <c r="Z76" i="169"/>
  <c r="AQ6" i="173" a="1"/>
  <c r="Z1640" i="169"/>
  <c r="AL8" i="173" a="1"/>
  <c r="I13" i="173" a="1"/>
  <c r="P17" i="173" a="1"/>
  <c r="C29" i="173" a="1"/>
  <c r="AR139" i="173" a="1"/>
  <c r="L35" i="173" a="1"/>
  <c r="J9" i="171" a="1"/>
  <c r="J35" i="173" a="1"/>
  <c r="J15" i="173" a="1"/>
  <c r="Q49" i="173" a="1"/>
  <c r="H17" i="173" a="1"/>
  <c r="D31" i="173" a="1"/>
  <c r="G12" i="171" a="1"/>
  <c r="I37" i="171" a="1"/>
  <c r="Z1503" i="169"/>
  <c r="K35" i="173" a="1"/>
  <c r="H5" i="173" a="1"/>
  <c r="G14" i="171" a="1"/>
  <c r="D39" i="171" a="1"/>
  <c r="AJ11" i="173" a="1"/>
  <c r="AJ136" i="173" a="1"/>
  <c r="Z1696" i="169"/>
  <c r="N13" i="173" a="1"/>
  <c r="C33" i="171" a="1"/>
  <c r="N42" i="171" a="1"/>
  <c r="Q33" i="171" a="1"/>
  <c r="P48" i="171" a="1"/>
  <c r="D50" i="171" a="1"/>
  <c r="AP137" i="173" a="1"/>
  <c r="AL200" i="173" a="1"/>
  <c r="Z142" i="166"/>
  <c r="N18" i="171" a="1"/>
  <c r="K3" i="173" a="1"/>
  <c r="AR73" i="173" a="1"/>
  <c r="Z989" i="169"/>
  <c r="Z596" i="169"/>
  <c r="F7" i="171" a="1"/>
  <c r="F32" i="171" a="1"/>
  <c r="D33" i="173" a="1"/>
  <c r="Z1970" i="169"/>
  <c r="H35" i="173" a="1"/>
  <c r="F5" i="171" a="1"/>
  <c r="AL144" i="173" a="1"/>
  <c r="C28" i="171" a="1"/>
  <c r="D48" i="173" a="1"/>
  <c r="Z78" i="166"/>
  <c r="H8" i="173" a="1"/>
  <c r="C24" i="173" a="1"/>
  <c r="Z736" i="169"/>
  <c r="E20" i="173" a="1"/>
  <c r="K50" i="173" a="1"/>
  <c r="Z982" i="169"/>
  <c r="C38" i="171" a="1"/>
  <c r="Q38" i="171" a="1"/>
  <c r="G23" i="173" a="1"/>
  <c r="AQ11" i="173" a="1"/>
  <c r="Z335" i="168"/>
  <c r="I29" i="171" a="1"/>
  <c r="AJ75" i="173" a="1"/>
  <c r="Z273" i="166"/>
  <c r="Q32" i="173" a="1"/>
  <c r="AQ73" i="173" a="1"/>
  <c r="I24" i="173" a="1"/>
  <c r="Z8" i="169"/>
  <c r="F2" i="173" a="1"/>
  <c r="Z1060" i="169"/>
  <c r="Z2098" i="169"/>
  <c r="K18" i="173" a="1"/>
  <c r="L4" i="173" a="1"/>
  <c r="K13" i="171" a="1"/>
  <c r="Z1053" i="169"/>
  <c r="P32" i="173" a="1"/>
  <c r="Z2215" i="169"/>
  <c r="L19" i="173" a="1"/>
  <c r="H12" i="173" a="1"/>
  <c r="AJ140" i="173" a="1"/>
  <c r="AO5" i="173" a="1"/>
  <c r="Z741" i="169"/>
  <c r="M48" i="173" a="1"/>
  <c r="AO12" i="173" a="1"/>
  <c r="G33" i="171" a="1"/>
  <c r="Z135" i="169"/>
  <c r="C4" i="173" a="1"/>
  <c r="J6" i="171" a="1"/>
  <c r="N24" i="171" a="1"/>
  <c r="Z1903" i="169"/>
  <c r="D18" i="173" a="1"/>
  <c r="Z1772" i="169"/>
  <c r="G4" i="173" a="1"/>
  <c r="I31" i="173" a="1"/>
  <c r="AL75" i="173" a="1"/>
  <c r="N27" i="171" a="1"/>
  <c r="K42" i="171" a="1"/>
  <c r="Z274" i="169"/>
  <c r="AJ73" i="171" a="1"/>
  <c r="H31" i="171" a="1"/>
  <c r="D38" i="173" a="1"/>
  <c r="M47" i="173" a="1"/>
  <c r="D38" i="171" a="1"/>
  <c r="C41" i="171" a="1"/>
  <c r="AL76" i="173" a="1"/>
  <c r="M3" i="173" a="1"/>
  <c r="C7" i="173" a="1"/>
  <c r="Z1510" i="169"/>
  <c r="D26" i="173" a="1"/>
  <c r="AP11" i="173" a="1"/>
  <c r="Z1960" i="169"/>
  <c r="Z10" i="168"/>
  <c r="Z270" i="166"/>
  <c r="Z79" i="171"/>
  <c r="P23" i="173" a="1"/>
  <c r="Z1631" i="169"/>
  <c r="F40" i="171" a="1"/>
  <c r="F24" i="171" a="1"/>
  <c r="Z138" i="169"/>
  <c r="J35" i="171" a="1"/>
  <c r="Z139" i="166"/>
  <c r="M9" i="171" a="1"/>
  <c r="H27" i="173" a="1"/>
  <c r="L18" i="171" a="1"/>
  <c r="H44" i="171" a="1"/>
  <c r="I7" i="173" a="1"/>
  <c r="AR141" i="173" a="1"/>
  <c r="H49" i="173" a="1"/>
  <c r="L34" i="171" a="1"/>
  <c r="H46" i="171" a="1"/>
  <c r="Q18" i="171" a="1"/>
  <c r="Z339" i="168"/>
  <c r="Z1056" i="169"/>
  <c r="F25" i="173" a="1"/>
  <c r="G37" i="171" a="1"/>
  <c r="E7" i="173" a="1"/>
  <c r="N48" i="173" a="1"/>
  <c r="K4" i="173" a="1"/>
  <c r="F47" i="173" a="1"/>
  <c r="L21" i="173" a="1"/>
  <c r="Q24" i="173" a="1"/>
  <c r="F35" i="173" a="1"/>
  <c r="P45" i="173" a="1"/>
  <c r="Z722" i="169"/>
  <c r="Z872" i="169"/>
  <c r="G25" i="171" a="1"/>
  <c r="Z1513" i="169"/>
  <c r="AR70" i="173" a="1"/>
  <c r="Q15" i="171" a="1"/>
  <c r="AJ79" i="171" a="1"/>
  <c r="N3" i="171" a="1"/>
  <c r="D51" i="171" a="1"/>
  <c r="Z1192" i="169"/>
  <c r="P23" i="171" a="1"/>
  <c r="E49" i="171" a="1"/>
  <c r="Z11" i="171"/>
  <c r="AR138" i="173" a="1"/>
  <c r="J20" i="173" a="1"/>
  <c r="F34" i="173" a="1"/>
  <c r="Z268" i="169"/>
  <c r="Z852" i="169"/>
  <c r="Z790" i="169"/>
  <c r="Z137" i="166"/>
  <c r="F37" i="171" a="1"/>
  <c r="N6" i="171" a="1"/>
  <c r="G40" i="173" a="1"/>
  <c r="E34" i="171" a="1"/>
  <c r="H35" i="171" a="1"/>
  <c r="Z76" i="168"/>
  <c r="M36" i="171" a="1"/>
  <c r="N25" i="171" a="1"/>
  <c r="K12" i="173" a="1"/>
  <c r="L38" i="171" a="1"/>
  <c r="AQ139" i="173" a="1"/>
  <c r="Z985" i="169"/>
  <c r="Z395" i="169"/>
  <c r="D7" i="171" a="1"/>
  <c r="L22" i="173" a="1"/>
  <c r="L35" i="171" a="1"/>
  <c r="F28" i="173" a="1"/>
  <c r="J36" i="171" a="1"/>
  <c r="F43" i="173" a="1"/>
  <c r="Q37" i="171" a="1"/>
  <c r="E50" i="171" a="1"/>
  <c r="Z526" i="166"/>
  <c r="Q22" i="171" a="1"/>
  <c r="Z139" i="168"/>
  <c r="G35" i="171" a="1"/>
  <c r="G3" i="171" a="1"/>
  <c r="Z13" i="166"/>
  <c r="M45" i="171" a="1"/>
  <c r="M37" i="171" a="1"/>
  <c r="P42" i="171" a="1"/>
  <c r="H23" i="173" a="1"/>
  <c r="Z333" i="166"/>
  <c r="AL217" i="173" a="1"/>
  <c r="P37" i="173" a="1"/>
  <c r="P43" i="173" a="1"/>
  <c r="C43" i="173" a="1"/>
  <c r="K37" i="173" a="1"/>
  <c r="AQ149" i="173" a="1"/>
  <c r="E15" i="173" a="1"/>
  <c r="Z858" i="169"/>
  <c r="Z462" i="169"/>
  <c r="F48" i="173" a="1"/>
  <c r="N15" i="173" a="1"/>
  <c r="Q29" i="173" a="1"/>
  <c r="D32" i="173" a="1"/>
  <c r="L31" i="173" a="1"/>
  <c r="Z143" i="168"/>
  <c r="J22" i="171" a="1"/>
  <c r="I45" i="171" a="1"/>
  <c r="Z860" i="169"/>
  <c r="Z1699" i="169"/>
  <c r="Z1370" i="169"/>
  <c r="H8" i="171" a="1"/>
  <c r="I2" i="173" a="1"/>
  <c r="Z266" i="168"/>
  <c r="N33" i="171" a="1"/>
  <c r="P8" i="171" a="1"/>
  <c r="Z730" i="169"/>
  <c r="Z79" i="169"/>
  <c r="AJ70" i="171" a="1"/>
  <c r="K10" i="173" a="1"/>
  <c r="M11" i="173" a="1"/>
  <c r="AR6" i="173" a="1"/>
  <c r="Q31" i="171" a="1"/>
  <c r="AL71" i="173" a="1"/>
  <c r="Z76" i="166"/>
  <c r="C38" i="173" a="1"/>
  <c r="L13" i="173" a="1"/>
  <c r="L39" i="173" a="1"/>
  <c r="K32" i="171" a="1"/>
  <c r="E33" i="171" a="1"/>
  <c r="N19" i="171" a="1"/>
  <c r="J45" i="173" a="1"/>
  <c r="Z2157" i="169"/>
  <c r="H16" i="171" a="1"/>
  <c r="E13" i="173" a="1"/>
  <c r="D26" i="171" a="1"/>
  <c r="Z590" i="169"/>
  <c r="Z1704" i="169"/>
  <c r="J44" i="171" a="1"/>
  <c r="C49" i="173" a="1"/>
  <c r="I47" i="171" a="1"/>
  <c r="G8" i="171" a="1"/>
  <c r="AQ8" i="173" a="1"/>
  <c r="I49" i="171" a="1"/>
  <c r="L2" i="173" a="1"/>
  <c r="Z471" i="169"/>
  <c r="P43" i="171" a="1"/>
  <c r="D18" i="171" a="1"/>
  <c r="Q17" i="171" a="1"/>
  <c r="Z1829" i="169"/>
  <c r="Z396" i="169"/>
  <c r="Z1175" i="169"/>
  <c r="N46" i="171" a="1"/>
  <c r="L22" i="171" a="1"/>
  <c r="AJ7" i="171" a="1"/>
  <c r="AL206" i="173" a="1"/>
  <c r="AR143" i="173" a="1"/>
  <c r="K51" i="173" a="1"/>
  <c r="Z11" i="168"/>
  <c r="M5" i="173" a="1"/>
  <c r="M23" i="171" a="1"/>
  <c r="D42" i="171" a="1"/>
  <c r="D17" i="171" a="1"/>
  <c r="AJ74" i="173" a="1"/>
  <c r="Z399" i="169"/>
  <c r="Z1698" i="169"/>
  <c r="Z1050" i="169"/>
  <c r="Z399" i="166"/>
  <c r="M15" i="173" a="1"/>
  <c r="AO148" i="173" a="1"/>
  <c r="AJ72" i="171" a="1"/>
  <c r="Q23" i="171" a="1"/>
  <c r="Z1045" i="169"/>
  <c r="F20" i="171" a="1"/>
  <c r="E26" i="171" a="1"/>
  <c r="Z867" i="169"/>
  <c r="AO75" i="173" a="1"/>
  <c r="M34" i="173" a="1"/>
  <c r="Z147" i="168"/>
  <c r="L45" i="173" a="1"/>
  <c r="Z1703" i="169"/>
  <c r="G14" i="173" a="1"/>
  <c r="Q43" i="173" a="1"/>
  <c r="H32" i="173" a="1"/>
  <c r="H16" i="173" a="1"/>
  <c r="E19" i="173" a="1"/>
  <c r="Z340" i="168"/>
  <c r="Z1763" i="169"/>
  <c r="Z80" i="171"/>
  <c r="Z9" i="166"/>
  <c r="Z397" i="169"/>
  <c r="Q3" i="171" a="1"/>
  <c r="P18" i="173" a="1"/>
  <c r="D10" i="173" a="1"/>
  <c r="Z204" i="166"/>
  <c r="D45" i="173" a="1"/>
  <c r="L23" i="173" a="1"/>
  <c r="AO137" i="173" a="1"/>
  <c r="Z1509" i="169"/>
  <c r="Z338" i="166"/>
  <c r="Z916" i="169"/>
  <c r="E2" i="173" a="1"/>
  <c r="N39" i="173" a="1"/>
  <c r="Z2024" i="169"/>
  <c r="I31" i="171" a="1"/>
  <c r="G3" i="173" a="1"/>
  <c r="I19" i="171" a="1"/>
  <c r="Z206" i="169"/>
  <c r="Z201" i="168"/>
  <c r="K46" i="173" a="1"/>
  <c r="Z1634" i="169"/>
  <c r="Z1380" i="169"/>
  <c r="P21" i="171" a="1"/>
  <c r="C23" i="173" a="1"/>
  <c r="Q25" i="171" a="1"/>
  <c r="D7" i="173" a="1"/>
  <c r="Q9" i="171" a="1"/>
  <c r="F16" i="173" a="1"/>
  <c r="C14" i="171" a="1"/>
  <c r="Z917" i="169"/>
  <c r="L3" i="173" a="1"/>
  <c r="I42" i="171" a="1"/>
  <c r="E50" i="173" a="1"/>
  <c r="C9" i="173" a="1"/>
  <c r="Q26" i="171" a="1"/>
  <c r="Z202" i="169"/>
  <c r="Z344" i="166"/>
  <c r="F21" i="173" a="1"/>
  <c r="D46" i="173" a="1"/>
  <c r="E48" i="173" a="1"/>
  <c r="I39" i="171" a="1"/>
  <c r="M22" i="173" a="1"/>
  <c r="N12" i="171" a="1"/>
  <c r="AR148" i="173" a="1"/>
  <c r="H26" i="171" a="1"/>
  <c r="K42" i="173" a="1"/>
  <c r="Z5" i="168"/>
  <c r="AL72" i="173" a="1"/>
  <c r="Z2026" i="169"/>
  <c r="L40" i="173" a="1"/>
  <c r="E14" i="171" a="1"/>
  <c r="K41" i="173" a="1"/>
  <c r="P24" i="169" a="1"/>
  <c r="AP142" i="173" a="1"/>
  <c r="G50" i="171" a="1"/>
  <c r="E24" i="173" a="1"/>
  <c r="Z210" i="166"/>
  <c r="G26" i="173" a="1"/>
  <c r="N31" i="173" a="1"/>
  <c r="P9" i="173" a="1"/>
  <c r="AR147" i="173" a="1"/>
  <c r="E20" i="171" a="1"/>
  <c r="Z1899" i="169"/>
  <c r="H51" i="173" a="1"/>
  <c r="E4" i="171" a="1"/>
  <c r="E15" i="171" a="1"/>
  <c r="Z73" i="168"/>
  <c r="F15" i="171" a="1"/>
  <c r="Z211" i="169"/>
  <c r="L11" i="173" a="1"/>
  <c r="N16" i="173" a="1"/>
  <c r="AO11" i="173" a="1"/>
  <c r="N8" i="173" a="1"/>
  <c r="J4" i="171" a="1"/>
  <c r="AQ9" i="173" a="1"/>
  <c r="I28" i="171" a="1"/>
  <c r="E37" i="171" a="1"/>
  <c r="Q18" i="173" a="1"/>
  <c r="Z1440" i="169"/>
  <c r="N34" i="171" a="1"/>
  <c r="Z267" i="168"/>
  <c r="N32" i="173" a="1"/>
  <c r="Q40" i="173" a="1"/>
  <c r="H22" i="171" a="1"/>
  <c r="Z2222" i="169"/>
  <c r="D49" i="173" a="1"/>
  <c r="Q19" i="173" a="1"/>
  <c r="N28" i="173" a="1"/>
  <c r="Z10" i="166"/>
  <c r="L12" i="171" a="1"/>
  <c r="AJ139" i="173" a="1"/>
  <c r="K38" i="173" a="1"/>
  <c r="J47" i="171" a="1"/>
  <c r="H7" i="171" a="1"/>
  <c r="Z1315" i="169"/>
  <c r="M5" i="171" a="1"/>
  <c r="J3" i="173" a="1"/>
  <c r="Z1633" i="169"/>
  <c r="Q49" i="171" a="1"/>
  <c r="D28" i="171" a="1"/>
  <c r="J40" i="171" a="1"/>
  <c r="AR9" i="173" a="1"/>
  <c r="Z11" i="169"/>
  <c r="AL218" i="173" a="1"/>
  <c r="I27" i="173" a="1"/>
  <c r="C11" i="173" a="1"/>
  <c r="M20" i="173" a="1"/>
  <c r="L16" i="173" a="1"/>
  <c r="Z138" i="168"/>
  <c r="I51" i="173" a="1"/>
  <c r="Z270" i="168"/>
  <c r="I33" i="173" a="1"/>
  <c r="Z6" i="169"/>
  <c r="Z593" i="169"/>
  <c r="H29" i="171" a="1"/>
  <c r="K3" i="171" a="1"/>
  <c r="Z1892" i="169"/>
  <c r="M18" i="173" a="1"/>
  <c r="I3" i="173" a="1"/>
  <c r="P26" i="171" a="1"/>
  <c r="K36" i="173" a="1"/>
  <c r="P41" i="173" a="1"/>
  <c r="Z1827" i="169"/>
  <c r="H42" i="171" a="1"/>
  <c r="AL214" i="173" a="1"/>
  <c r="M39" i="171" a="1"/>
  <c r="Z598" i="169"/>
  <c r="F51" i="173" a="1"/>
  <c r="AR75" i="173" a="1"/>
  <c r="F44" i="173" a="1"/>
  <c r="H21" i="173" a="1"/>
  <c r="Z862" i="169"/>
  <c r="Z1058" i="169"/>
  <c r="C33" i="173" a="1"/>
  <c r="F29" i="173" a="1"/>
  <c r="Z2097" i="169"/>
  <c r="Z6" i="166"/>
  <c r="Z403" i="166"/>
  <c r="L27" i="171" a="1"/>
  <c r="Z467" i="169"/>
  <c r="D12" i="171" a="1"/>
  <c r="Z460" i="166"/>
  <c r="AL147" i="173" a="1"/>
  <c r="K11" i="173" a="1"/>
  <c r="G7" i="171" a="1"/>
  <c r="Q33" i="173" a="1"/>
  <c r="P46" i="173" a="1"/>
  <c r="J49" i="173" a="1"/>
  <c r="Z79" i="168"/>
  <c r="F22" i="171" a="1"/>
  <c r="Z723" i="169"/>
  <c r="Z1178" i="169"/>
  <c r="AQ6" i="171" a="1"/>
  <c r="P27" i="173" a="1"/>
  <c r="Z1247" i="169"/>
  <c r="Z72" i="171"/>
  <c r="I14" i="171" a="1"/>
  <c r="K47" i="171" a="1"/>
  <c r="Z531" i="166"/>
  <c r="G41" i="171" a="1"/>
  <c r="K37" i="171" a="1"/>
  <c r="I20" i="173" a="1"/>
  <c r="G31" i="173" a="1"/>
  <c r="P3" i="173" a="1"/>
  <c r="I46" i="171" a="1"/>
  <c r="Z1574" i="169"/>
  <c r="AL73" i="173" a="1"/>
  <c r="C22" i="171" a="1"/>
  <c r="Z205" i="168"/>
  <c r="Z1769" i="169"/>
  <c r="I26" i="171" a="1"/>
  <c r="G32" i="173" a="1"/>
  <c r="K5" i="171" a="1"/>
  <c r="N4" i="173" a="1"/>
  <c r="Z854" i="169"/>
  <c r="M2" i="173" a="1"/>
  <c r="M41" i="171" a="1"/>
  <c r="L17" i="171" a="1"/>
  <c r="H48" i="171" a="1"/>
  <c r="P32" i="171" a="1"/>
  <c r="Z1774" i="169"/>
  <c r="C3" i="171" a="1"/>
  <c r="Z595" i="169"/>
  <c r="Z1062" i="169"/>
  <c r="Z1504" i="169"/>
  <c r="AP147" i="173" a="1"/>
  <c r="AL142" i="173" a="1"/>
  <c r="E19" i="171" a="1"/>
  <c r="AP70" i="173" a="1"/>
  <c r="Z10" i="169"/>
  <c r="Z71" i="168"/>
  <c r="AO144" i="173" a="1"/>
  <c r="K28" i="171" a="1"/>
  <c r="L12" i="173" a="1"/>
  <c r="Q44" i="173" a="1"/>
  <c r="AO138" i="173" a="1"/>
  <c r="Z1179" i="169"/>
  <c r="Z915" i="169"/>
  <c r="N37" i="173" a="1"/>
  <c r="J41" i="173" a="1"/>
  <c r="F15" i="173" a="1"/>
  <c r="J26" i="173" a="1"/>
  <c r="D22" i="171" a="1"/>
  <c r="K24" i="173" a="1"/>
  <c r="N37" i="171" a="1"/>
  <c r="K34" i="171" a="1"/>
  <c r="K29" i="171" a="1"/>
  <c r="L50" i="173" a="1"/>
  <c r="Z1052" i="169"/>
  <c r="E6" i="173" a="1"/>
  <c r="AP5" i="173" a="1"/>
  <c r="N38" i="171" a="1"/>
  <c r="F26" i="173" a="1"/>
  <c r="Z74" i="169"/>
  <c r="Z529" i="166"/>
  <c r="Z341" i="168"/>
  <c r="L28" i="173" a="1"/>
  <c r="Z336" i="166"/>
  <c r="J5" i="173" a="1"/>
  <c r="Z1242" i="169"/>
  <c r="M29" i="173" a="1"/>
  <c r="Z1569" i="169"/>
  <c r="K18" i="171" a="1"/>
  <c r="E51" i="171" a="1"/>
  <c r="AR5" i="173" a="1"/>
  <c r="H13" i="173" a="1"/>
  <c r="I7" i="171" a="1"/>
  <c r="D35" i="173" a="1"/>
  <c r="AQ72" i="173" a="1"/>
  <c r="D3" i="171" a="1"/>
  <c r="L32" i="173" a="1"/>
  <c r="E23" i="171" a="1"/>
  <c r="Z1955" i="169"/>
  <c r="Z2101" i="169"/>
  <c r="D8" i="171" a="1"/>
  <c r="G22" i="171" a="1"/>
  <c r="Z1114" i="169"/>
  <c r="K19" i="171" a="1"/>
  <c r="P3" i="171" a="1"/>
  <c r="H31" i="173" a="1"/>
  <c r="G19" i="173" a="1"/>
  <c r="I49" i="173" a="1"/>
  <c r="D2" i="173" a="1"/>
  <c r="D11" i="171" a="1"/>
  <c r="D39" i="173" a="1"/>
  <c r="F49" i="173" a="1"/>
  <c r="C40" i="173" a="1"/>
  <c r="J30" i="171" a="1"/>
  <c r="AJ71" i="173" a="1"/>
  <c r="H41" i="173" a="1"/>
  <c r="F17" i="173" a="1"/>
  <c r="C35" i="173" a="1"/>
  <c r="L16" i="171" a="1"/>
  <c r="G15" i="173" a="1"/>
  <c r="H38" i="171" a="1"/>
  <c r="M13" i="173" a="1"/>
  <c r="Z864" i="169"/>
  <c r="AJ81" i="171" a="1"/>
  <c r="J5" i="171" a="1"/>
  <c r="E39" i="173" a="1"/>
  <c r="Q22" i="173" a="1"/>
  <c r="Z77" i="168"/>
  <c r="G23" i="171" a="1"/>
  <c r="Z1893" i="169"/>
  <c r="Z1500" i="169"/>
  <c r="E31" i="171" a="1"/>
  <c r="Z1514" i="169"/>
  <c r="M18" i="171" a="1"/>
  <c r="Z139" i="169"/>
  <c r="J50" i="173" a="1"/>
  <c r="G49" i="173" a="1"/>
  <c r="N14" i="171" a="1"/>
  <c r="K21" i="173" a="1"/>
  <c r="Z1241" i="169"/>
  <c r="I43" i="173" a="1"/>
  <c r="C26" i="173" a="1"/>
  <c r="K8" i="171" a="1"/>
  <c r="D21" i="173" a="1"/>
  <c r="C12" i="171" a="1"/>
  <c r="Z1706" i="169"/>
  <c r="AJ6" i="171" a="1"/>
  <c r="K49" i="171" a="1"/>
  <c r="E29" i="173" a="1"/>
  <c r="Z732" i="169"/>
  <c r="N9" i="173" a="1"/>
  <c r="F11" i="171" a="1"/>
  <c r="J31" i="171" a="1"/>
  <c r="AL11" i="173" a="1"/>
  <c r="L24" i="171" a="1"/>
  <c r="D42" i="173" a="1"/>
  <c r="E11" i="173" a="1"/>
  <c r="H22" i="173" a="1"/>
  <c r="P38" i="173" a="1"/>
  <c r="Z1438" i="169"/>
  <c r="Q32" i="171" a="1"/>
  <c r="E34" i="173" a="1"/>
  <c r="Z209" i="168"/>
  <c r="Z525" i="169"/>
  <c r="Z866" i="169"/>
  <c r="Z1113" i="169"/>
  <c r="H51" i="171" a="1"/>
  <c r="AL216" i="173" a="1"/>
  <c r="G16" i="171" a="1"/>
  <c r="K29" i="173" a="1"/>
  <c r="H47" i="173" a="1"/>
  <c r="Z2090" i="169"/>
  <c r="Z656" i="169"/>
  <c r="Z337" i="168"/>
  <c r="J20" i="171" a="1"/>
  <c r="I37" i="173" a="1"/>
  <c r="Q4" i="171" a="1"/>
  <c r="F10" i="171" a="1"/>
  <c r="J38" i="173" a="1"/>
  <c r="Z533" i="169"/>
  <c r="J19" i="173" a="1"/>
  <c r="J24" i="171" a="1"/>
  <c r="L43" i="173" a="1"/>
  <c r="K32" i="173" a="1"/>
  <c r="AL148" i="173" a="1"/>
  <c r="M51" i="171" a="1"/>
  <c r="J28" i="173" a="1"/>
  <c r="H15" i="173" a="1"/>
  <c r="AJ78" i="171" a="1"/>
  <c r="Z1312" i="169"/>
  <c r="AJ75" i="171" a="1"/>
  <c r="Z266" i="169"/>
  <c r="I30" i="171" a="1"/>
  <c r="AO141" i="173" a="1"/>
  <c r="E45" i="171" a="1"/>
  <c r="AP73" i="173" a="1"/>
  <c r="Z461" i="166"/>
  <c r="D36" i="173" a="1"/>
  <c r="D27" i="171" a="1"/>
  <c r="D37" i="173" a="1"/>
  <c r="Q50" i="173" a="1"/>
  <c r="Q7" i="171" a="1"/>
  <c r="N21" i="171" a="1"/>
  <c r="D2" i="171" a="1"/>
  <c r="J44" i="173" a="1"/>
  <c r="Z2087" i="169"/>
  <c r="G45" i="173" a="1"/>
  <c r="Z469" i="169"/>
  <c r="F12" i="173" a="1"/>
  <c r="Q38" i="173" a="1"/>
  <c r="F33" i="173" a="1"/>
  <c r="Z731" i="169"/>
  <c r="G31" i="171" a="1"/>
  <c r="K15" i="171" a="1"/>
  <c r="Z1518" i="169"/>
  <c r="P7" i="171" a="1"/>
  <c r="I25" i="173" a="1"/>
  <c r="Q21" i="171" a="1"/>
  <c r="L5" i="171" a="1"/>
  <c r="H47" i="171" a="1"/>
  <c r="L3" i="171" a="1"/>
  <c r="AJ7" i="173" a="1"/>
  <c r="C15" i="173" a="1"/>
  <c r="D51" i="173" a="1"/>
  <c r="C12" i="173" a="1"/>
  <c r="Z337" i="166"/>
  <c r="L42" i="171" a="1"/>
  <c r="K50" i="171" a="1"/>
  <c r="Z76" i="171"/>
  <c r="C24" i="171" a="1"/>
  <c r="AQ136" i="173" a="1"/>
  <c r="D4" i="171" a="1"/>
  <c r="Z1639" i="169"/>
  <c r="Z271" i="169"/>
  <c r="M37" i="173" a="1"/>
  <c r="Z269" i="166"/>
  <c r="J45" i="171" a="1"/>
  <c r="Z342" i="169"/>
  <c r="N11" i="171" a="1"/>
  <c r="Z212" i="169"/>
  <c r="P11" i="171" a="1"/>
  <c r="Z660" i="169"/>
  <c r="Z1764" i="169"/>
  <c r="Z6" i="171"/>
  <c r="F43" i="171" a="1"/>
  <c r="AJ70" i="173" a="1"/>
  <c r="Q35" i="173" a="1"/>
  <c r="H12" i="171" a="1"/>
  <c r="Z338" i="169"/>
  <c r="M43" i="173" a="1"/>
  <c r="Z1828" i="169"/>
  <c r="H41" i="171" a="1"/>
  <c r="K6" i="173" a="1"/>
  <c r="N30" i="173" a="1"/>
  <c r="Z1971" i="169"/>
  <c r="N40" i="171" a="1"/>
  <c r="Z333" i="168"/>
  <c r="Z146" i="168"/>
  <c r="P10" i="173" a="1"/>
  <c r="N29" i="171" a="1"/>
  <c r="F28" i="171" a="1"/>
  <c r="Z207" i="169"/>
  <c r="G26" i="171" a="1"/>
  <c r="N41" i="171" a="1"/>
  <c r="I27" i="171" a="1"/>
  <c r="Z269" i="168"/>
  <c r="Z75" i="171"/>
  <c r="Z592" i="169"/>
  <c r="G47" i="171" a="1"/>
  <c r="F11" i="173" a="1"/>
  <c r="J11" i="173" a="1"/>
  <c r="L32" i="171" a="1"/>
  <c r="G28" i="173" a="1"/>
  <c r="G11" i="171" a="1"/>
  <c r="M12" i="171" a="1"/>
  <c r="H34" i="173" a="1"/>
  <c r="Z2089" i="169"/>
  <c r="Z339" i="169"/>
  <c r="Z2218" i="169"/>
  <c r="L7" i="173" a="1"/>
  <c r="I34" i="173" a="1"/>
  <c r="Z148" i="166"/>
  <c r="L36" i="173" a="1"/>
  <c r="E32" i="173" a="1"/>
  <c r="G37" i="173" a="1"/>
  <c r="Z795" i="169"/>
  <c r="AR11" i="173" a="1"/>
  <c r="F22" i="173" a="1"/>
  <c r="K43" i="173" a="1"/>
  <c r="I28" i="173" a="1"/>
  <c r="M3" i="171" a="1"/>
  <c r="I4" i="173" a="1"/>
  <c r="Z988" i="169"/>
  <c r="M46" i="171" a="1"/>
  <c r="C45" i="173" a="1"/>
  <c r="AL137" i="173" a="1"/>
  <c r="C21" i="173" a="1"/>
  <c r="P44" i="173" a="1"/>
  <c r="J43" i="171" a="1"/>
  <c r="K31" i="173" a="1"/>
  <c r="I26" i="173" a="1"/>
  <c r="Z140" i="166"/>
  <c r="P34" i="171" a="1"/>
  <c r="L20" i="171" a="1"/>
  <c r="Z208" i="168"/>
  <c r="D15" i="171" a="1"/>
  <c r="Z794" i="169"/>
  <c r="Z474" i="169"/>
  <c r="Z2151" i="169"/>
  <c r="AL209" i="173" a="1"/>
  <c r="I18" i="173" a="1"/>
  <c r="G12" i="173" a="1"/>
  <c r="AO135" i="173" a="1"/>
  <c r="Z734" i="169"/>
  <c r="I8" i="171" a="1"/>
  <c r="E10" i="171" a="1"/>
  <c r="AQ76" i="173" a="1"/>
  <c r="E27" i="171" a="1"/>
  <c r="N50" i="173" a="1"/>
  <c r="Z82" i="166"/>
  <c r="M25" i="173" a="1"/>
  <c r="K30" i="173" a="1"/>
  <c r="M10" i="171" a="1"/>
  <c r="AJ8" i="171" a="1"/>
  <c r="Z10" i="171"/>
  <c r="AP9" i="173" a="1"/>
  <c r="Z1890" i="169"/>
  <c r="Z919" i="169"/>
  <c r="H43" i="171" a="1"/>
  <c r="P31" i="171" a="1"/>
  <c r="N20" i="171" a="1"/>
  <c r="AQ137" i="173" a="1"/>
  <c r="Z334" i="168"/>
  <c r="Z1244" i="169"/>
  <c r="P30" i="173" a="1"/>
  <c r="L26" i="171" a="1"/>
  <c r="Z460" i="169"/>
  <c r="Z740" i="169"/>
  <c r="N7" i="171" a="1"/>
  <c r="J25" i="173" a="1"/>
  <c r="H30" i="173" a="1"/>
  <c r="Z2100" i="169"/>
  <c r="Z339" i="166"/>
  <c r="F8" i="171" a="1"/>
  <c r="Z981" i="169"/>
  <c r="Z597" i="169"/>
  <c r="AL7" i="173" a="1"/>
  <c r="E7" i="171" a="1"/>
  <c r="E13" i="171" a="1"/>
  <c r="E4" i="173" a="1"/>
  <c r="AJ5" i="173" a="1"/>
  <c r="Z1061" i="169"/>
  <c r="Z1762" i="169"/>
  <c r="C15" i="171" a="1"/>
  <c r="AL6" i="173" a="1"/>
  <c r="I36" i="171" a="1"/>
  <c r="E27" i="173" a="1"/>
  <c r="E12" i="171" a="1"/>
  <c r="I21" i="171" a="1"/>
  <c r="Z9" i="168"/>
  <c r="N36" i="171" a="1"/>
  <c r="Z2022" i="169"/>
  <c r="Z470" i="169"/>
  <c r="Z2217" i="169"/>
  <c r="N19" i="173" a="1"/>
  <c r="L25" i="171" a="1"/>
  <c r="H50" i="173" a="1"/>
  <c r="Z202" i="166"/>
  <c r="G7" i="173" a="1"/>
  <c r="M36" i="173" a="1"/>
  <c r="G9" i="173" a="1"/>
  <c r="Z1697" i="169"/>
  <c r="K24" i="171" a="1"/>
  <c r="H10" i="171" a="1"/>
  <c r="H18" i="173" a="1"/>
  <c r="P7" i="173" a="1"/>
  <c r="G50" i="173" a="1"/>
  <c r="Z203" i="168"/>
  <c r="Z75" i="166"/>
  <c r="N21" i="173" a="1"/>
  <c r="L17" i="173" a="1"/>
  <c r="Z81" i="171"/>
  <c r="Z12" i="169"/>
  <c r="AP8" i="173" a="1"/>
  <c r="M17" i="173" a="1"/>
  <c r="Z1511" i="169"/>
  <c r="K22" i="171" a="1"/>
  <c r="Z1632" i="169"/>
  <c r="N5" i="171" a="1"/>
  <c r="D20" i="173" a="1"/>
  <c r="Z1701" i="169"/>
  <c r="K10" i="171" a="1"/>
  <c r="Z203" i="166"/>
  <c r="Z335" i="169"/>
  <c r="M44" i="171" a="1"/>
  <c r="N5" i="173" a="1"/>
  <c r="L6" i="173" a="1"/>
  <c r="AO142" i="173" a="1"/>
  <c r="AQ147" i="173" a="1"/>
  <c r="M31" i="171" a="1"/>
  <c r="Z984" i="169"/>
  <c r="Q36" i="173" a="1"/>
  <c r="E41" i="171" a="1"/>
  <c r="AO145" i="173" a="1"/>
  <c r="C16" i="171" a="1"/>
  <c r="J6" i="173" a="1"/>
  <c r="L6" i="171" a="1"/>
  <c r="C18" i="173" a="1"/>
  <c r="C45" i="171" a="1"/>
  <c r="Z11" i="166"/>
  <c r="Z2088" i="169"/>
  <c r="Z2094" i="169"/>
  <c r="G13" i="173" a="1"/>
  <c r="Z1245" i="169"/>
  <c r="AO10" i="173" a="1"/>
  <c r="H27" i="171" a="1"/>
  <c r="E42" i="171" a="1"/>
  <c r="F50" i="171" a="1"/>
  <c r="E5" i="173" a="1"/>
  <c r="I21" i="173" a="1"/>
  <c r="Z272" i="166"/>
  <c r="G51" i="171" a="1"/>
  <c r="AR135" i="173" a="1"/>
  <c r="K47" i="173" a="1"/>
  <c r="J51" i="171" a="1"/>
  <c r="Z331" i="166"/>
  <c r="Q14" i="171" a="1"/>
  <c r="D23" i="171" a="1"/>
  <c r="K39" i="171" a="1"/>
  <c r="L46" i="171" a="1"/>
  <c r="M7" i="173" a="1"/>
  <c r="F21" i="171" a="1"/>
  <c r="M4" i="173" a="1"/>
  <c r="F25" i="171" a="1"/>
  <c r="Z203" i="169"/>
  <c r="D32" i="171" a="1"/>
  <c r="Q19" i="171" a="1"/>
  <c r="Z742" i="169"/>
  <c r="Z207" i="166"/>
  <c r="J37" i="173" a="1"/>
  <c r="F39" i="171" a="1"/>
  <c r="J17" i="171" a="1"/>
  <c r="C50" i="173" a="1"/>
  <c r="C36" i="173" a="1"/>
  <c r="Z1111" i="169"/>
  <c r="Z274" i="166"/>
  <c r="AR149" i="173" a="1"/>
  <c r="G25" i="173" a="1"/>
  <c r="Z1506" i="169"/>
  <c r="D45" i="171" a="1"/>
  <c r="N51" i="173" a="1"/>
  <c r="K13" i="173" a="1"/>
  <c r="I13" i="171" a="1"/>
  <c r="J33" i="171" a="1"/>
  <c r="L47" i="171" a="1"/>
  <c r="H25" i="171" a="1"/>
  <c r="Z82" i="171"/>
  <c r="J7" i="173" a="1"/>
  <c r="Z270" i="169"/>
  <c r="Z792" i="169"/>
  <c r="K35" i="171" a="1"/>
  <c r="N49" i="171" a="1"/>
  <c r="C25" i="171" a="1"/>
  <c r="P49" i="171" a="1"/>
  <c r="Z855" i="169"/>
  <c r="H4" i="173" a="1"/>
  <c r="Z468" i="166"/>
  <c r="Z1243" i="169"/>
  <c r="Z1636" i="169"/>
  <c r="F40" i="173" a="1"/>
  <c r="C40" i="171" a="1"/>
  <c r="P15" i="173" a="1"/>
  <c r="N26" i="171" a="1"/>
  <c r="Z1246" i="169"/>
  <c r="G49" i="171" a="1"/>
  <c r="P29" i="173" a="1"/>
  <c r="AJ10" i="171" a="1"/>
  <c r="M40" i="171" a="1"/>
  <c r="Z77" i="166"/>
  <c r="I9" i="171" a="1"/>
  <c r="H33" i="171" a="1"/>
  <c r="Z655" i="169"/>
  <c r="D28" i="173" a="1"/>
  <c r="H38" i="173" a="1"/>
  <c r="J10" i="173" a="1"/>
  <c r="N9" i="171" a="1"/>
  <c r="G8" i="173" a="1"/>
  <c r="Q46" i="171" a="1"/>
  <c r="D44" i="173" a="1"/>
  <c r="F46" i="171" a="1"/>
  <c r="Q30" i="171" a="1"/>
  <c r="G34" i="171" a="1"/>
  <c r="L21" i="171" a="1"/>
  <c r="M45" i="173" a="1"/>
  <c r="Z401" i="166"/>
  <c r="AL74" i="173" a="1"/>
  <c r="H9" i="171" a="1"/>
  <c r="P37" i="171" a="1"/>
  <c r="N43" i="173" a="1"/>
  <c r="M26" i="173" a="1"/>
  <c r="Z6" i="167"/>
  <c r="P51" i="171" a="1"/>
  <c r="K38" i="171" a="1"/>
  <c r="C43" i="171" a="1"/>
  <c r="AL10" i="173" a="1"/>
  <c r="P25" i="171" a="1"/>
  <c r="I17" i="171" a="1"/>
  <c r="C2" i="173" a="1"/>
  <c r="D27" i="173" a="1"/>
  <c r="J14" i="173" a="1"/>
  <c r="M39" i="173" a="1"/>
  <c r="N20" i="173" a="1"/>
  <c r="Z201" i="166"/>
  <c r="AP144" i="173" a="1"/>
  <c r="F5" i="173" a="1"/>
  <c r="G15" i="171" a="1"/>
  <c r="Z147" i="166"/>
  <c r="AR137" i="173" a="1"/>
  <c r="L28" i="171" a="1"/>
  <c r="Z2093" i="169"/>
  <c r="P25" i="173" a="1"/>
  <c r="H33" i="173" a="1"/>
  <c r="AJ147" i="173" a="1"/>
  <c r="F42" i="173" a="1"/>
  <c r="J21" i="173" a="1"/>
  <c r="Z205" i="166"/>
  <c r="Z1183" i="169"/>
  <c r="Q24" i="171" a="1"/>
  <c r="AJ10" i="173" a="1"/>
  <c r="Z398" i="169"/>
  <c r="AR136" i="173" a="1"/>
  <c r="P14" i="173" a="1"/>
  <c r="M22" i="171" a="1"/>
  <c r="Z5" i="169"/>
  <c r="D6" i="171" a="1"/>
  <c r="H45" i="173" a="1"/>
  <c r="C14" i="173" a="1"/>
  <c r="Z1638" i="169"/>
  <c r="Z1190" i="169"/>
  <c r="L14" i="171" a="1"/>
  <c r="Q16" i="171" a="1"/>
  <c r="K20" i="171" a="1"/>
  <c r="Z9" i="169"/>
  <c r="Z145" i="166"/>
  <c r="I43" i="171" a="1"/>
  <c r="Z737" i="169"/>
  <c r="P20" i="173" a="1"/>
  <c r="C3" i="173" a="1"/>
  <c r="Z1379" i="169"/>
  <c r="K8" i="173" a="1"/>
  <c r="Q48" i="171" a="1"/>
  <c r="Z72" i="166"/>
  <c r="E45" i="173" a="1"/>
  <c r="Q27" i="171" a="1"/>
  <c r="Z72" i="168"/>
  <c r="Z1186" i="169"/>
  <c r="AJ76" i="171" a="1"/>
  <c r="Z991" i="169"/>
  <c r="Z1516" i="169"/>
  <c r="Z661" i="169"/>
  <c r="M26" i="171" a="1"/>
  <c r="E25" i="171" a="1"/>
  <c r="AO7" i="171" a="1"/>
  <c r="AP146" i="173" a="1"/>
  <c r="E35" i="171" a="1"/>
  <c r="N51" i="171" a="1"/>
  <c r="Z980" i="169"/>
  <c r="H13" i="171" a="1"/>
  <c r="Z1180" i="169"/>
  <c r="Z2150" i="169"/>
  <c r="P28" i="173" a="1"/>
  <c r="P39" i="171" a="1"/>
  <c r="P16" i="171" a="1"/>
  <c r="C26" i="171" a="1"/>
  <c r="Z1376" i="169"/>
  <c r="Z856" i="169"/>
  <c r="Z1767" i="169"/>
  <c r="H14" i="171" a="1"/>
  <c r="L27" i="173" a="1"/>
  <c r="E30" i="173" a="1"/>
  <c r="Z336" i="168"/>
  <c r="F51" i="171" a="1"/>
  <c r="Z859" i="169"/>
  <c r="Z869" i="169"/>
  <c r="AL146" i="173" a="1"/>
  <c r="Z1110" i="169"/>
  <c r="Z1049" i="169"/>
  <c r="Z466" i="166"/>
  <c r="N26" i="173" a="1"/>
  <c r="AL138" i="173" a="1"/>
  <c r="K45" i="173" a="1"/>
  <c r="D23" i="173" a="1"/>
  <c r="P34" i="173" a="1"/>
  <c r="Q45" i="171" a="1"/>
  <c r="Z8" i="166"/>
  <c r="P30" i="171" a="1"/>
  <c r="N40" i="173" a="1"/>
  <c r="N44" i="173" a="1"/>
  <c r="Z138" i="166"/>
  <c r="E30" i="171" a="1"/>
  <c r="D46" i="171" a="1"/>
  <c r="M28" i="171" a="1"/>
  <c r="Z1046" i="169"/>
  <c r="F45" i="173" a="1"/>
  <c r="Q26" i="173" a="1"/>
  <c r="C47" i="171" a="1"/>
  <c r="AJ141" i="173" a="1"/>
  <c r="P36" i="171" a="1"/>
  <c r="P15" i="171" a="1"/>
  <c r="C20" i="173" a="1"/>
  <c r="D24" i="171" a="1"/>
  <c r="L7" i="171" a="1"/>
  <c r="K19" i="173" a="1"/>
  <c r="D47" i="171" a="1"/>
  <c r="Q16" i="173" a="1"/>
  <c r="L29" i="171" a="1"/>
  <c r="M34" i="171" a="1"/>
  <c r="Z735" i="169"/>
  <c r="Z2154" i="169"/>
  <c r="Q47" i="171" a="1"/>
  <c r="Z531" i="169"/>
  <c r="F23" i="171" a="1"/>
  <c r="Z1047" i="169"/>
  <c r="G21" i="171" a="1"/>
  <c r="AO74" i="173" a="1"/>
  <c r="P22" i="173" a="1"/>
  <c r="Z658" i="169"/>
  <c r="K22" i="173" a="1"/>
  <c r="H25" i="173" a="1"/>
  <c r="H18" i="171" a="1"/>
  <c r="L9" i="171" a="1"/>
  <c r="D25" i="171" a="1"/>
  <c r="I15" i="173" a="1"/>
  <c r="N10" i="171" a="1"/>
  <c r="Z1051" i="169"/>
  <c r="H49" i="171" a="1"/>
  <c r="AO76" i="173" a="1"/>
  <c r="E6" i="171" a="1"/>
  <c r="K7" i="173" a="1"/>
  <c r="Z340" i="169"/>
  <c r="AL136" i="173" a="1"/>
  <c r="P11" i="173" a="1"/>
  <c r="AQ145" i="173" a="1"/>
  <c r="Z142" i="168"/>
  <c r="D40" i="171" a="1"/>
  <c r="Z141" i="168"/>
  <c r="Z1185" i="169"/>
  <c r="I40" i="173" a="1"/>
  <c r="F18" i="171" a="1"/>
  <c r="Z5" i="167"/>
  <c r="H11" i="173" a="1"/>
  <c r="P19" i="173" a="1"/>
  <c r="K45" i="171" a="1"/>
  <c r="Z332" i="166"/>
  <c r="Z853" i="169"/>
  <c r="M51" i="173" a="1"/>
  <c r="N45" i="171" a="1"/>
  <c r="J4" i="173" a="1"/>
  <c r="Z1773" i="169"/>
  <c r="P49" i="173" a="1"/>
  <c r="J16" i="171" a="1"/>
  <c r="Z200" i="168"/>
  <c r="H37" i="173" a="1"/>
  <c r="H3" i="171" a="1"/>
  <c r="Z271" i="166"/>
  <c r="I17" i="173" a="1"/>
  <c r="Z1895" i="169"/>
  <c r="Z789" i="169"/>
  <c r="P35" i="173" a="1"/>
  <c r="P6" i="171" a="1"/>
  <c r="G48" i="173" a="1"/>
  <c r="E14" i="173" a="1"/>
  <c r="Z1505" i="169"/>
  <c r="F38" i="171" a="1"/>
  <c r="F2" i="171" a="1"/>
  <c r="H34" i="171" a="1"/>
  <c r="Z269" i="169"/>
  <c r="Z1435" i="169"/>
  <c r="AO71" i="173" a="1"/>
  <c r="Z141" i="166"/>
  <c r="N32" i="171" a="1"/>
  <c r="P24" i="171" a="1"/>
  <c r="Q29" i="171" a="1"/>
  <c r="Z659" i="169"/>
  <c r="N2" i="171" a="1"/>
  <c r="Z5" i="166"/>
  <c r="K41" i="171" a="1"/>
  <c r="J36" i="173" a="1"/>
  <c r="J39" i="173" a="1"/>
  <c r="L33" i="173" a="1"/>
  <c r="I47" i="173" a="1"/>
  <c r="K4" i="171" a="1"/>
  <c r="Z464" i="169"/>
  <c r="C5" i="171" a="1"/>
  <c r="N7" i="173" a="1"/>
  <c r="AL201" i="173" a="1"/>
  <c r="Z1309" i="169"/>
  <c r="C46" i="171" a="1"/>
  <c r="N44" i="171" a="1"/>
  <c r="H39" i="173" a="1"/>
  <c r="Z1771" i="169"/>
  <c r="M47" i="171" a="1"/>
  <c r="Z265" i="168"/>
  <c r="Z1515" i="169"/>
  <c r="AR8" i="173" a="1"/>
  <c r="P29" i="171" a="1"/>
  <c r="L26" i="173" a="1"/>
  <c r="Q34" i="173" a="1"/>
  <c r="G33" i="173" a="1"/>
  <c r="Z274" i="168"/>
  <c r="AJ73" i="173" a="1"/>
  <c r="C10" i="173" a="1"/>
  <c r="F38" i="173" a="1"/>
  <c r="N49" i="173" a="1"/>
  <c r="Q36" i="171" a="1"/>
  <c r="M35" i="171" a="1"/>
  <c r="Z657" i="169"/>
  <c r="AP6" i="173" a="1"/>
  <c r="J16" i="173" a="1"/>
  <c r="M24" i="173" a="1"/>
  <c r="AO70" i="173" a="1"/>
  <c r="P4" i="173" a="1"/>
  <c r="G39" i="173" a="1"/>
  <c r="J46" i="173" a="1"/>
  <c r="D33" i="171" a="1"/>
  <c r="Z136" i="168"/>
  <c r="G42" i="173" a="1"/>
  <c r="M21" i="171" a="1"/>
  <c r="Q27" i="173" a="1"/>
  <c r="C20" i="171" a="1"/>
  <c r="G17" i="171" a="1"/>
  <c r="L15" i="171" a="1"/>
  <c r="J15" i="171" a="1"/>
  <c r="C30" i="173" a="1"/>
  <c r="C39" i="173" a="1"/>
  <c r="Z1570" i="169"/>
  <c r="P28" i="171" a="1"/>
  <c r="F49" i="171" a="1"/>
  <c r="J13" i="173" a="1"/>
  <c r="M33" i="173" a="1"/>
  <c r="F9" i="171" a="1"/>
  <c r="J42" i="173" a="1"/>
  <c r="G38" i="173" a="1"/>
  <c r="E9" i="171" a="1"/>
  <c r="Q50" i="171" a="1"/>
  <c r="Z342" i="168"/>
  <c r="AP71" i="173" a="1"/>
  <c r="K44" i="173" a="1"/>
  <c r="E46" i="173" a="1"/>
  <c r="I29" i="173" a="1"/>
  <c r="C42" i="171" a="1"/>
  <c r="Z402" i="166"/>
  <c r="Z871" i="169"/>
  <c r="H36" i="171" a="1"/>
  <c r="AQ140" i="173" a="1"/>
  <c r="H9" i="173" a="1"/>
  <c r="Z529" i="169"/>
  <c r="Z7" i="166"/>
  <c r="E16" i="173" a="1"/>
  <c r="N38" i="173" a="1"/>
  <c r="L18" i="173" a="1"/>
  <c r="F6" i="173" a="1"/>
  <c r="K33" i="173" a="1"/>
  <c r="Z2096" i="169"/>
  <c r="F3" i="173" a="1"/>
  <c r="L45" i="171" a="1"/>
  <c r="AR146" i="173" a="1"/>
  <c r="J38" i="171" a="1"/>
  <c r="Z1112" i="169"/>
  <c r="M46" i="173" a="1"/>
  <c r="E8" i="173" a="1"/>
  <c r="D11" i="173" a="1"/>
  <c r="M27" i="171" a="1"/>
  <c r="K14" i="171" a="1"/>
  <c r="Z13" i="169"/>
  <c r="N39" i="171" a="1"/>
  <c r="J2" i="171" a="1"/>
  <c r="Z8" i="171"/>
  <c r="D15" i="173" a="1"/>
  <c r="M41" i="173" a="1"/>
  <c r="Z2153" i="169"/>
  <c r="Z331" i="168"/>
  <c r="I48" i="173" a="1"/>
  <c r="Z1512" i="169"/>
  <c r="M40" i="173" a="1"/>
  <c r="H28" i="173" a="1"/>
  <c r="AJ5" i="171" a="1"/>
  <c r="AP75" i="173" a="1"/>
  <c r="Z1567" i="169"/>
  <c r="I44" i="171" a="1"/>
  <c r="M38" i="173" a="1"/>
  <c r="Z1637" i="169"/>
  <c r="L51" i="171" a="1"/>
  <c r="Z9" i="171"/>
  <c r="C37" i="171" a="1"/>
  <c r="K33" i="171" a="1"/>
  <c r="M15" i="171" a="1"/>
  <c r="I5" i="173" a="1"/>
  <c r="Z1240" i="169"/>
  <c r="I14" i="173" a="1"/>
  <c r="E43" i="173" a="1"/>
  <c r="P2" i="173" a="1"/>
  <c r="H17" i="171" a="1"/>
  <c r="Z787" i="169"/>
  <c r="F42" i="171" a="1"/>
  <c r="Z137" i="168"/>
  <c r="Z1182" i="169"/>
  <c r="H6" i="171" a="1"/>
  <c r="I25" i="171" a="1"/>
  <c r="K28" i="173" a="1"/>
  <c r="J41" i="171" a="1"/>
  <c r="I35" i="173" a="1"/>
  <c r="Z739" i="169"/>
  <c r="Q45" i="173" a="1"/>
  <c r="AR10" i="173" a="1"/>
  <c r="D49" i="171" a="1"/>
  <c r="H7" i="173" a="1"/>
  <c r="D24" i="173" a="1"/>
  <c r="G6" i="173" a="1"/>
  <c r="E38" i="173" a="1"/>
  <c r="M21" i="173" a="1"/>
  <c r="AP136" i="173" a="1"/>
  <c r="Z1314" i="169"/>
  <c r="Z918" i="169"/>
  <c r="J51" i="173" a="1"/>
  <c r="M48" i="171" a="1"/>
  <c r="G18" i="171" a="1"/>
  <c r="L41" i="171" a="1"/>
  <c r="Z786" i="169"/>
  <c r="E17" i="173" a="1"/>
  <c r="Z151" i="168"/>
  <c r="F37" i="173" a="1"/>
  <c r="E41" i="173" a="1"/>
  <c r="C27" i="173" a="1"/>
  <c r="L29" i="173" a="1"/>
  <c r="L49" i="171" a="1"/>
  <c r="K39" i="173" a="1"/>
  <c r="AO147" i="173" a="1"/>
  <c r="L44" i="173" a="1"/>
  <c r="AQ9" i="171" a="1"/>
  <c r="M25" i="171" a="1"/>
  <c r="Z1961" i="169"/>
  <c r="Z206" i="168"/>
  <c r="H2" i="171" a="1"/>
  <c r="D17" i="173" a="1"/>
  <c r="D19" i="171" a="1"/>
  <c r="P8" i="173" a="1"/>
  <c r="P31" i="173" a="1"/>
  <c r="H26" i="173" a="1"/>
  <c r="Z1904" i="169"/>
  <c r="M16" i="173" a="1"/>
  <c r="J23" i="173" a="1"/>
  <c r="Z267" i="169"/>
  <c r="H4" i="171" a="1"/>
  <c r="Z73" i="171"/>
  <c r="E28" i="171" a="1"/>
  <c r="Z1571" i="169"/>
  <c r="D9" i="171" a="1"/>
  <c r="E36" i="173" a="1"/>
  <c r="I22" i="171" a="1"/>
  <c r="C16" i="173" a="1"/>
  <c r="AP135" i="173" a="1"/>
  <c r="AJ148" i="173" a="1"/>
  <c r="D4" i="173" a="1"/>
  <c r="AR74" i="173" a="1"/>
  <c r="J17" i="173" a="1"/>
  <c r="Z1962" i="169"/>
  <c r="N3" i="173" a="1"/>
  <c r="Z200" i="166"/>
  <c r="N8" i="171" a="1"/>
  <c r="J43" i="173" a="1"/>
  <c r="Z1441" i="169"/>
  <c r="AR12" i="173" a="1"/>
  <c r="H44" i="173" a="1"/>
  <c r="F31" i="173" a="1"/>
  <c r="Z992" i="169"/>
  <c r="Z209" i="166"/>
  <c r="M43" i="171" a="1"/>
  <c r="L30" i="171" a="1"/>
  <c r="E17" i="171" a="1"/>
  <c r="Q10" i="171" a="1"/>
  <c r="F46" i="173" a="1"/>
  <c r="Z530" i="166"/>
  <c r="Z404" i="166"/>
  <c r="M32" i="171" a="1"/>
  <c r="C49" i="171" a="1"/>
  <c r="D12" i="173" a="1"/>
  <c r="H46" i="173" a="1"/>
  <c r="Z75" i="168"/>
  <c r="G22" i="173" a="1"/>
  <c r="I46" i="173" a="1"/>
  <c r="Z1313" i="169"/>
  <c r="Z983" i="169"/>
  <c r="AJ142" i="173" a="1"/>
  <c r="AP7" i="173" a="1"/>
  <c r="Q20" i="171" a="1"/>
  <c r="Z208" i="169"/>
  <c r="E31" i="173" a="1"/>
  <c r="J2" i="173" a="1"/>
  <c r="N2" i="173" a="1"/>
  <c r="Q11" i="171" a="1"/>
  <c r="N11" i="173" a="1"/>
  <c r="D43" i="173" a="1"/>
  <c r="Z395" i="166"/>
  <c r="Z265" i="169"/>
  <c r="J14" i="171" a="1"/>
  <c r="J21" i="171" a="1"/>
  <c r="Z591" i="169"/>
  <c r="N47" i="173" a="1"/>
  <c r="Z1765" i="169"/>
  <c r="Z141" i="169"/>
  <c r="Z1507" i="169"/>
  <c r="P26" i="173" a="1"/>
  <c r="Q17" i="173" a="1"/>
  <c r="Z1896" i="169"/>
  <c r="Z1572" i="169"/>
  <c r="Z1568" i="169"/>
  <c r="H24" i="173" a="1"/>
  <c r="Q2" i="173" a="1"/>
  <c r="Z1374" i="169"/>
  <c r="N50" i="171" a="1"/>
  <c r="P18" i="171" a="1"/>
  <c r="L37" i="171" a="1"/>
  <c r="Z81" i="166"/>
  <c r="Z594" i="169"/>
  <c r="AL143" i="173" a="1"/>
  <c r="E26" i="173" a="1"/>
  <c r="F14" i="173" a="1"/>
  <c r="I44" i="173" a="1"/>
  <c r="I36" i="173" a="1"/>
  <c r="N36" i="173" a="1"/>
  <c r="E18" i="173" a="1"/>
  <c r="I30" i="173" a="1"/>
  <c r="L11" i="171" a="1"/>
  <c r="Z1063" i="169"/>
  <c r="H30" i="171" a="1"/>
  <c r="L36" i="171" a="1"/>
  <c r="Z1575" i="169"/>
  <c r="J49" i="171" a="1"/>
  <c r="G43" i="173" a="1"/>
  <c r="K34" i="173" a="1"/>
  <c r="N35" i="171" a="1"/>
  <c r="AJ72" i="173" a="1"/>
  <c r="I10" i="171" a="1"/>
  <c r="P21" i="173" a="1"/>
  <c r="Z1969" i="169"/>
  <c r="C9" i="171" a="1"/>
  <c r="L24" i="173" a="1"/>
  <c r="J28" i="171" a="1"/>
  <c r="M50" i="173" a="1"/>
  <c r="Z344" i="169"/>
  <c r="Z74" i="171"/>
  <c r="K25" i="171" a="1"/>
  <c r="I24" i="171" a="1"/>
  <c r="G5" i="171" a="1"/>
  <c r="C47" i="173" a="1"/>
  <c r="Z340" i="166"/>
  <c r="Z14" i="166"/>
  <c r="AL145" i="173" a="1"/>
  <c r="P36" i="173" a="1"/>
  <c r="G20" i="171" a="1"/>
  <c r="AJ13" i="171" a="1"/>
  <c r="AP143" i="173" a="1"/>
  <c r="P50" i="171" a="1"/>
  <c r="G24" i="171" a="1"/>
  <c r="N23" i="173" a="1"/>
  <c r="C5" i="173" a="1"/>
  <c r="J8" i="171" a="1"/>
  <c r="Z149" i="166"/>
  <c r="Z71" i="171"/>
  <c r="E42" i="173" a="1"/>
  <c r="Z341" i="166"/>
  <c r="H11" i="171" a="1"/>
  <c r="Z80" i="168"/>
  <c r="P2" i="167" l="1"/>
  <c r="H11" i="171"/>
  <c r="E42" i="173"/>
  <c r="AH71" i="171"/>
  <c r="AI71" i="171"/>
  <c r="J8" i="171"/>
  <c r="C5" i="173"/>
  <c r="N23" i="173"/>
  <c r="G24" i="171"/>
  <c r="P50" i="171"/>
  <c r="AP143" i="173"/>
  <c r="AJ13" i="171"/>
  <c r="AK13" i="171" s="1"/>
  <c r="G20" i="171"/>
  <c r="P36" i="173"/>
  <c r="AL145" i="173"/>
  <c r="AM145" i="173" s="1"/>
  <c r="C47" i="173"/>
  <c r="G5" i="171"/>
  <c r="I24" i="171"/>
  <c r="K25" i="171"/>
  <c r="AI74" i="171"/>
  <c r="AH74" i="171"/>
  <c r="M50" i="173"/>
  <c r="J28" i="171"/>
  <c r="L24" i="173"/>
  <c r="C9" i="171"/>
  <c r="P21" i="173"/>
  <c r="I10" i="171"/>
  <c r="AJ72" i="173"/>
  <c r="AK72" i="173" s="1"/>
  <c r="N35" i="171"/>
  <c r="K34" i="173"/>
  <c r="G43" i="173"/>
  <c r="J49" i="171"/>
  <c r="L36" i="171"/>
  <c r="H30" i="171"/>
  <c r="L11" i="171"/>
  <c r="I30" i="173"/>
  <c r="E18" i="173"/>
  <c r="N36" i="173"/>
  <c r="I36" i="173"/>
  <c r="I44" i="173"/>
  <c r="F14" i="173"/>
  <c r="E26" i="173"/>
  <c r="AL143" i="173"/>
  <c r="AM143" i="173" s="1"/>
  <c r="L37" i="171"/>
  <c r="P18" i="171"/>
  <c r="N50" i="171"/>
  <c r="Q2" i="173"/>
  <c r="H24" i="173"/>
  <c r="Q17" i="173"/>
  <c r="P26" i="173"/>
  <c r="N47" i="173"/>
  <c r="J21" i="171"/>
  <c r="J14" i="171"/>
  <c r="D43" i="173"/>
  <c r="N11" i="173"/>
  <c r="Q11" i="171"/>
  <c r="N2" i="173"/>
  <c r="J2" i="173"/>
  <c r="E31" i="173"/>
  <c r="Q20" i="171"/>
  <c r="AP7" i="173"/>
  <c r="AJ142" i="173"/>
  <c r="AK142" i="173" s="1"/>
  <c r="I46" i="173"/>
  <c r="G22" i="173"/>
  <c r="H46" i="173"/>
  <c r="D12" i="173"/>
  <c r="C49" i="171"/>
  <c r="M32" i="171"/>
  <c r="F46" i="173"/>
  <c r="Q10" i="171"/>
  <c r="E17" i="171"/>
  <c r="L30" i="171"/>
  <c r="M43" i="171"/>
  <c r="F31" i="173"/>
  <c r="H44" i="173"/>
  <c r="AR12" i="173"/>
  <c r="J43" i="173"/>
  <c r="N8" i="171"/>
  <c r="N3" i="173"/>
  <c r="J17" i="173"/>
  <c r="AR74" i="173"/>
  <c r="D4" i="173"/>
  <c r="AJ148" i="173"/>
  <c r="AK148" i="173" s="1"/>
  <c r="AP135" i="173"/>
  <c r="C16" i="173"/>
  <c r="I22" i="171"/>
  <c r="E36" i="173"/>
  <c r="D9" i="171"/>
  <c r="E28" i="171"/>
  <c r="AH73" i="171"/>
  <c r="AI73" i="171"/>
  <c r="H4" i="171"/>
  <c r="J23" i="173"/>
  <c r="M16" i="173"/>
  <c r="H26" i="173"/>
  <c r="P31" i="173"/>
  <c r="P8" i="173"/>
  <c r="D19" i="171"/>
  <c r="D17" i="173"/>
  <c r="H2" i="171"/>
  <c r="M25" i="171"/>
  <c r="AQ9" i="171"/>
  <c r="L44" i="173"/>
  <c r="AO147" i="173"/>
  <c r="K39" i="173"/>
  <c r="L49" i="171"/>
  <c r="L29" i="173"/>
  <c r="C27" i="173"/>
  <c r="E41" i="173"/>
  <c r="F37" i="173"/>
  <c r="E17" i="173"/>
  <c r="L41" i="171"/>
  <c r="G18" i="171"/>
  <c r="M48" i="171"/>
  <c r="J51" i="173"/>
  <c r="AP136" i="173"/>
  <c r="M21" i="173"/>
  <c r="E38" i="173"/>
  <c r="G6" i="173"/>
  <c r="D24" i="173"/>
  <c r="H7" i="173"/>
  <c r="D49" i="171"/>
  <c r="AR10" i="173"/>
  <c r="Q45" i="173"/>
  <c r="I35" i="173"/>
  <c r="J41" i="171"/>
  <c r="K28" i="173"/>
  <c r="I25" i="171"/>
  <c r="H6" i="171"/>
  <c r="F42" i="171"/>
  <c r="H17" i="171"/>
  <c r="P2" i="173"/>
  <c r="E43" i="173"/>
  <c r="I14" i="173"/>
  <c r="I5" i="173"/>
  <c r="M15" i="171"/>
  <c r="K33" i="171"/>
  <c r="C37" i="171"/>
  <c r="AI9" i="171"/>
  <c r="AH9" i="171"/>
  <c r="L51" i="171"/>
  <c r="M38" i="173"/>
  <c r="I44" i="171"/>
  <c r="AP75" i="173"/>
  <c r="AJ5" i="171"/>
  <c r="AK5" i="171" s="1"/>
  <c r="H28" i="173"/>
  <c r="M40" i="173"/>
  <c r="I48" i="173"/>
  <c r="M41" i="173"/>
  <c r="D15" i="173"/>
  <c r="AH8" i="171"/>
  <c r="AI8" i="171"/>
  <c r="J2" i="171"/>
  <c r="N39" i="171"/>
  <c r="K14" i="171"/>
  <c r="M27" i="171"/>
  <c r="D11" i="173"/>
  <c r="E8" i="173"/>
  <c r="M46" i="173"/>
  <c r="J38" i="171"/>
  <c r="AR146" i="173"/>
  <c r="L45" i="171"/>
  <c r="F3" i="173"/>
  <c r="K33" i="173"/>
  <c r="F6" i="173"/>
  <c r="L18" i="173"/>
  <c r="N38" i="173"/>
  <c r="E16" i="173"/>
  <c r="H9" i="173"/>
  <c r="AQ140" i="173"/>
  <c r="H36" i="171"/>
  <c r="C42" i="171"/>
  <c r="I29" i="173"/>
  <c r="E46" i="173"/>
  <c r="K44" i="173"/>
  <c r="AP71" i="173"/>
  <c r="Q50" i="171"/>
  <c r="E9" i="171"/>
  <c r="G38" i="173"/>
  <c r="J42" i="173"/>
  <c r="F9" i="171"/>
  <c r="M33" i="173"/>
  <c r="J13" i="173"/>
  <c r="F49" i="171"/>
  <c r="P28" i="171"/>
  <c r="C39" i="173"/>
  <c r="C30" i="173"/>
  <c r="J15" i="171"/>
  <c r="L15" i="171"/>
  <c r="G17" i="171"/>
  <c r="C20" i="171"/>
  <c r="Q27" i="173"/>
  <c r="M21" i="171"/>
  <c r="G42" i="173"/>
  <c r="D33" i="171"/>
  <c r="J46" i="173"/>
  <c r="G39" i="173"/>
  <c r="P4" i="173"/>
  <c r="AO70" i="173"/>
  <c r="M24" i="173"/>
  <c r="J16" i="173"/>
  <c r="AP6" i="173"/>
  <c r="M35" i="171"/>
  <c r="Q36" i="171"/>
  <c r="N49" i="173"/>
  <c r="F38" i="173"/>
  <c r="C10" i="173"/>
  <c r="AJ73" i="173"/>
  <c r="AK73" i="173" s="1"/>
  <c r="G33" i="173"/>
  <c r="Q34" i="173"/>
  <c r="L26" i="173"/>
  <c r="P29" i="171"/>
  <c r="AR8" i="173"/>
  <c r="M47" i="171"/>
  <c r="H39" i="173"/>
  <c r="N44" i="171"/>
  <c r="C46" i="171"/>
  <c r="AL201" i="173"/>
  <c r="AM201" i="173" s="1"/>
  <c r="N7" i="173"/>
  <c r="C5" i="171"/>
  <c r="K4" i="171"/>
  <c r="I47" i="173"/>
  <c r="L33" i="173"/>
  <c r="J39" i="173"/>
  <c r="J36" i="173"/>
  <c r="K41" i="171"/>
  <c r="N2" i="171"/>
  <c r="Q29" i="171"/>
  <c r="P24" i="171"/>
  <c r="N32" i="171"/>
  <c r="AO71" i="173"/>
  <c r="H34" i="171"/>
  <c r="F2" i="171"/>
  <c r="F38" i="171"/>
  <c r="E14" i="173"/>
  <c r="G48" i="173"/>
  <c r="P6" i="171"/>
  <c r="P35" i="173"/>
  <c r="I17" i="173"/>
  <c r="H3" i="171"/>
  <c r="H37" i="173"/>
  <c r="J16" i="171"/>
  <c r="P49" i="173"/>
  <c r="J4" i="173"/>
  <c r="N45" i="171"/>
  <c r="M51" i="173"/>
  <c r="K45" i="171"/>
  <c r="P19" i="173"/>
  <c r="H11" i="173"/>
  <c r="F18" i="171"/>
  <c r="I40" i="173"/>
  <c r="D40" i="171"/>
  <c r="AQ145" i="173"/>
  <c r="P11" i="173"/>
  <c r="AL136" i="173"/>
  <c r="AM136" i="173" s="1"/>
  <c r="K7" i="173"/>
  <c r="E6" i="171"/>
  <c r="AO76" i="173"/>
  <c r="H49" i="171"/>
  <c r="N10" i="171"/>
  <c r="I15" i="173"/>
  <c r="D25" i="171"/>
  <c r="L9" i="171"/>
  <c r="H18" i="171"/>
  <c r="H25" i="173"/>
  <c r="K22" i="173"/>
  <c r="P22" i="173"/>
  <c r="AO74" i="173"/>
  <c r="G21" i="171"/>
  <c r="F23" i="171"/>
  <c r="Q47" i="171"/>
  <c r="M34" i="171"/>
  <c r="L29" i="171"/>
  <c r="Q16" i="173"/>
  <c r="D47" i="171"/>
  <c r="K19" i="173"/>
  <c r="L7" i="171"/>
  <c r="D24" i="171"/>
  <c r="C20" i="173"/>
  <c r="P15" i="171"/>
  <c r="P36" i="171"/>
  <c r="AJ141" i="173"/>
  <c r="AK141" i="173" s="1"/>
  <c r="C47" i="171"/>
  <c r="Q26" i="173"/>
  <c r="F45" i="173"/>
  <c r="M28" i="171"/>
  <c r="D46" i="171"/>
  <c r="E30" i="171"/>
  <c r="N44" i="173"/>
  <c r="N40" i="173"/>
  <c r="P30" i="171"/>
  <c r="Q45" i="171"/>
  <c r="P34" i="173"/>
  <c r="D23" i="173"/>
  <c r="K45" i="173"/>
  <c r="AL138" i="173"/>
  <c r="AM138" i="173" s="1"/>
  <c r="N26" i="173"/>
  <c r="AL146" i="173"/>
  <c r="AM146" i="173" s="1"/>
  <c r="F51" i="171"/>
  <c r="E30" i="173"/>
  <c r="L27" i="173"/>
  <c r="H14" i="171"/>
  <c r="C26" i="171"/>
  <c r="P16" i="171"/>
  <c r="P39" i="171"/>
  <c r="P28" i="173"/>
  <c r="H13" i="171"/>
  <c r="N51" i="171"/>
  <c r="E35" i="171"/>
  <c r="AP146" i="173"/>
  <c r="AO7" i="171"/>
  <c r="E25" i="171"/>
  <c r="M26" i="171"/>
  <c r="AJ76" i="171"/>
  <c r="AK76" i="171" s="1"/>
  <c r="Q27" i="171"/>
  <c r="E45" i="173"/>
  <c r="Q48" i="171"/>
  <c r="K8" i="173"/>
  <c r="C3" i="173"/>
  <c r="P20" i="173"/>
  <c r="I43" i="171"/>
  <c r="K20" i="171"/>
  <c r="Q16" i="171"/>
  <c r="L14" i="171"/>
  <c r="C14" i="173"/>
  <c r="H45" i="173"/>
  <c r="D6" i="171"/>
  <c r="M22" i="171"/>
  <c r="P14" i="173"/>
  <c r="AR136" i="173"/>
  <c r="AJ10" i="173"/>
  <c r="AK10" i="173" s="1"/>
  <c r="Q24" i="171"/>
  <c r="J21" i="173"/>
  <c r="F42" i="173"/>
  <c r="AJ147" i="173"/>
  <c r="AK147" i="173" s="1"/>
  <c r="H33" i="173"/>
  <c r="P25" i="173"/>
  <c r="L28" i="171"/>
  <c r="AR137" i="173"/>
  <c r="G15" i="171"/>
  <c r="F5" i="173"/>
  <c r="AP144" i="173"/>
  <c r="N20" i="173"/>
  <c r="M39" i="173"/>
  <c r="J14" i="173"/>
  <c r="D27" i="173"/>
  <c r="C2" i="173"/>
  <c r="I17" i="171"/>
  <c r="P25" i="171"/>
  <c r="AL10" i="173"/>
  <c r="AM10" i="173" s="1"/>
  <c r="C43" i="171"/>
  <c r="K38" i="171"/>
  <c r="P51" i="171"/>
  <c r="M26" i="173"/>
  <c r="N43" i="173"/>
  <c r="P37" i="171"/>
  <c r="H9" i="171"/>
  <c r="AL74" i="173"/>
  <c r="AM74" i="173" s="1"/>
  <c r="M45" i="173"/>
  <c r="L21" i="171"/>
  <c r="G34" i="171"/>
  <c r="Q30" i="171"/>
  <c r="F46" i="171"/>
  <c r="D44" i="173"/>
  <c r="Q46" i="171"/>
  <c r="G8" i="173"/>
  <c r="N9" i="171"/>
  <c r="J10" i="173"/>
  <c r="H38" i="173"/>
  <c r="D28" i="173"/>
  <c r="H33" i="171"/>
  <c r="I9" i="171"/>
  <c r="M40" i="171"/>
  <c r="AJ10" i="171"/>
  <c r="AK10" i="171" s="1"/>
  <c r="P29" i="173"/>
  <c r="G49" i="171"/>
  <c r="N26" i="171"/>
  <c r="P15" i="173"/>
  <c r="C40" i="171"/>
  <c r="F40" i="173"/>
  <c r="H4" i="173"/>
  <c r="P49" i="171"/>
  <c r="C25" i="171"/>
  <c r="N49" i="171"/>
  <c r="K35" i="171"/>
  <c r="J7" i="173"/>
  <c r="AH82" i="171"/>
  <c r="AI82" i="171"/>
  <c r="H25" i="171"/>
  <c r="L47" i="171"/>
  <c r="J33" i="171"/>
  <c r="I13" i="171"/>
  <c r="K13" i="173"/>
  <c r="N51" i="173"/>
  <c r="D45" i="171"/>
  <c r="G25" i="173"/>
  <c r="AR149" i="173"/>
  <c r="C36" i="173"/>
  <c r="C50" i="173"/>
  <c r="J17" i="171"/>
  <c r="F39" i="171"/>
  <c r="J37" i="173"/>
  <c r="Q19" i="171"/>
  <c r="D32" i="171"/>
  <c r="F25" i="171"/>
  <c r="M4" i="173"/>
  <c r="F21" i="171"/>
  <c r="M7" i="173"/>
  <c r="L46" i="171"/>
  <c r="K39" i="171"/>
  <c r="D23" i="171"/>
  <c r="Q14" i="171"/>
  <c r="J51" i="171"/>
  <c r="K47" i="173"/>
  <c r="AR135" i="173"/>
  <c r="G51" i="171"/>
  <c r="I21" i="173"/>
  <c r="E5" i="173"/>
  <c r="F50" i="171"/>
  <c r="E42" i="171"/>
  <c r="H27" i="171"/>
  <c r="AO10" i="173"/>
  <c r="G13" i="173"/>
  <c r="C45" i="171"/>
  <c r="C18" i="173"/>
  <c r="L6" i="171"/>
  <c r="J6" i="173"/>
  <c r="C16" i="171"/>
  <c r="AO145" i="173"/>
  <c r="E41" i="171"/>
  <c r="Q36" i="173"/>
  <c r="M31" i="171"/>
  <c r="AQ147" i="173"/>
  <c r="AO142" i="173"/>
  <c r="L6" i="173"/>
  <c r="N5" i="173"/>
  <c r="M44" i="171"/>
  <c r="K10" i="171"/>
  <c r="D20" i="173"/>
  <c r="N5" i="171"/>
  <c r="K22" i="171"/>
  <c r="M17" i="173"/>
  <c r="AP8" i="173"/>
  <c r="AH81" i="171"/>
  <c r="AI81" i="171"/>
  <c r="L17" i="173"/>
  <c r="N21" i="173"/>
  <c r="G50" i="173"/>
  <c r="P7" i="173"/>
  <c r="H18" i="173"/>
  <c r="H10" i="171"/>
  <c r="K24" i="171"/>
  <c r="G9" i="173"/>
  <c r="M36" i="173"/>
  <c r="G7" i="173"/>
  <c r="H50" i="173"/>
  <c r="L25" i="171"/>
  <c r="N19" i="173"/>
  <c r="N36" i="171"/>
  <c r="I21" i="171"/>
  <c r="E12" i="171"/>
  <c r="E27" i="173"/>
  <c r="I36" i="171"/>
  <c r="AL6" i="173"/>
  <c r="AM6" i="173" s="1"/>
  <c r="C15" i="171"/>
  <c r="AJ5" i="173"/>
  <c r="AK5" i="173" s="1"/>
  <c r="E4" i="173"/>
  <c r="E13" i="171"/>
  <c r="E7" i="171"/>
  <c r="AL7" i="173"/>
  <c r="AM7" i="173" s="1"/>
  <c r="F8" i="171"/>
  <c r="H30" i="173"/>
  <c r="J25" i="173"/>
  <c r="N7" i="171"/>
  <c r="L26" i="171"/>
  <c r="P30" i="173"/>
  <c r="AQ137" i="173"/>
  <c r="N20" i="171"/>
  <c r="P31" i="171"/>
  <c r="H43" i="171"/>
  <c r="AP9" i="173"/>
  <c r="AI10" i="171"/>
  <c r="AH10" i="171"/>
  <c r="AJ8" i="171"/>
  <c r="AK8" i="171" s="1"/>
  <c r="M10" i="171"/>
  <c r="K30" i="173"/>
  <c r="M25" i="173"/>
  <c r="N50" i="173"/>
  <c r="E27" i="171"/>
  <c r="AQ76" i="173"/>
  <c r="E10" i="171"/>
  <c r="I8" i="171"/>
  <c r="AO135" i="173"/>
  <c r="G12" i="173"/>
  <c r="I18" i="173"/>
  <c r="AL209" i="173"/>
  <c r="AM209" i="173" s="1"/>
  <c r="D15" i="171"/>
  <c r="L20" i="171"/>
  <c r="P34" i="171"/>
  <c r="I26" i="173"/>
  <c r="K31" i="173"/>
  <c r="J43" i="171"/>
  <c r="P44" i="173"/>
  <c r="C21" i="173"/>
  <c r="AL137" i="173"/>
  <c r="AM137" i="173" s="1"/>
  <c r="C45" i="173"/>
  <c r="M46" i="171"/>
  <c r="I4" i="173"/>
  <c r="M3" i="171"/>
  <c r="I28" i="173"/>
  <c r="K43" i="173"/>
  <c r="F22" i="173"/>
  <c r="AR11" i="173"/>
  <c r="G37" i="173"/>
  <c r="E32" i="173"/>
  <c r="L36" i="173"/>
  <c r="I34" i="173"/>
  <c r="L7" i="173"/>
  <c r="H34" i="173"/>
  <c r="M12" i="171"/>
  <c r="G11" i="171"/>
  <c r="G28" i="173"/>
  <c r="L32" i="171"/>
  <c r="J11" i="173"/>
  <c r="F11" i="173"/>
  <c r="G47" i="171"/>
  <c r="AH75" i="171"/>
  <c r="AI75" i="171"/>
  <c r="I27" i="171"/>
  <c r="N41" i="171"/>
  <c r="G26" i="171"/>
  <c r="F28" i="171"/>
  <c r="N29" i="171"/>
  <c r="P10" i="173"/>
  <c r="N40" i="171"/>
  <c r="N30" i="173"/>
  <c r="K6" i="173"/>
  <c r="H41" i="171"/>
  <c r="M43" i="173"/>
  <c r="H12" i="171"/>
  <c r="Q35" i="173"/>
  <c r="AJ70" i="173"/>
  <c r="AK70" i="173" s="1"/>
  <c r="F43" i="171"/>
  <c r="AI6" i="171"/>
  <c r="AH6" i="171"/>
  <c r="P11" i="171"/>
  <c r="N11" i="171"/>
  <c r="J45" i="171"/>
  <c r="M37" i="173"/>
  <c r="D4" i="171"/>
  <c r="AQ136" i="173"/>
  <c r="C24" i="171"/>
  <c r="AI76" i="171"/>
  <c r="AH76" i="171"/>
  <c r="K50" i="171"/>
  <c r="L42" i="171"/>
  <c r="C12" i="173"/>
  <c r="D51" i="173"/>
  <c r="C15" i="173"/>
  <c r="AJ7" i="173"/>
  <c r="AK7" i="173" s="1"/>
  <c r="L3" i="171"/>
  <c r="H47" i="171"/>
  <c r="L5" i="171"/>
  <c r="Q21" i="171"/>
  <c r="I25" i="173"/>
  <c r="P7" i="171"/>
  <c r="K15" i="171"/>
  <c r="G31" i="171"/>
  <c r="F33" i="173"/>
  <c r="Q38" i="173"/>
  <c r="F12" i="173"/>
  <c r="G45" i="173"/>
  <c r="J44" i="173"/>
  <c r="D2" i="171"/>
  <c r="N21" i="171"/>
  <c r="Q7" i="171"/>
  <c r="Q50" i="173"/>
  <c r="D37" i="173"/>
  <c r="D27" i="171"/>
  <c r="D36" i="173"/>
  <c r="AP73" i="173"/>
  <c r="E45" i="171"/>
  <c r="AO141" i="173"/>
  <c r="I30" i="171"/>
  <c r="AJ75" i="171"/>
  <c r="AK75" i="171" s="1"/>
  <c r="AJ78" i="171"/>
  <c r="AK78" i="171" s="1"/>
  <c r="H15" i="173"/>
  <c r="J28" i="173"/>
  <c r="M51" i="171"/>
  <c r="AL148" i="173"/>
  <c r="AM148" i="173" s="1"/>
  <c r="K32" i="173"/>
  <c r="L43" i="173"/>
  <c r="J24" i="171"/>
  <c r="J19" i="173"/>
  <c r="J38" i="173"/>
  <c r="F10" i="171"/>
  <c r="Q4" i="171"/>
  <c r="I37" i="173"/>
  <c r="J20" i="171"/>
  <c r="H47" i="173"/>
  <c r="K29" i="173"/>
  <c r="G16" i="171"/>
  <c r="AL216" i="173"/>
  <c r="AM216" i="173" s="1"/>
  <c r="H51" i="171"/>
  <c r="E34" i="173"/>
  <c r="Q32" i="171"/>
  <c r="P38" i="173"/>
  <c r="H22" i="173"/>
  <c r="E11" i="173"/>
  <c r="D42" i="173"/>
  <c r="L24" i="171"/>
  <c r="AL11" i="173"/>
  <c r="AM11" i="173" s="1"/>
  <c r="J31" i="171"/>
  <c r="F11" i="171"/>
  <c r="N9" i="173"/>
  <c r="E29" i="173"/>
  <c r="K49" i="171"/>
  <c r="AJ6" i="171"/>
  <c r="AK6" i="171" s="1"/>
  <c r="C12" i="171"/>
  <c r="D21" i="173"/>
  <c r="K8" i="171"/>
  <c r="C26" i="173"/>
  <c r="I43" i="173"/>
  <c r="K21" i="173"/>
  <c r="N14" i="171"/>
  <c r="G49" i="173"/>
  <c r="J50" i="173"/>
  <c r="M18" i="171"/>
  <c r="E31" i="171"/>
  <c r="G23" i="171"/>
  <c r="Q22" i="173"/>
  <c r="E39" i="173"/>
  <c r="J5" i="171"/>
  <c r="AJ81" i="171"/>
  <c r="AK81" i="171" s="1"/>
  <c r="M13" i="173"/>
  <c r="H38" i="171"/>
  <c r="G15" i="173"/>
  <c r="L16" i="171"/>
  <c r="C35" i="173"/>
  <c r="F17" i="173"/>
  <c r="H41" i="173"/>
  <c r="AJ71" i="173"/>
  <c r="AK71" i="173" s="1"/>
  <c r="J30" i="171"/>
  <c r="C40" i="173"/>
  <c r="F49" i="173"/>
  <c r="D39" i="173"/>
  <c r="D11" i="171"/>
  <c r="D2" i="173"/>
  <c r="I49" i="173"/>
  <c r="G19" i="173"/>
  <c r="H31" i="173"/>
  <c r="P3" i="171"/>
  <c r="K19" i="171"/>
  <c r="G22" i="171"/>
  <c r="D8" i="171"/>
  <c r="E23" i="171"/>
  <c r="L32" i="173"/>
  <c r="D3" i="171"/>
  <c r="AQ72" i="173"/>
  <c r="D35" i="173"/>
  <c r="I7" i="171"/>
  <c r="H13" i="173"/>
  <c r="AR5" i="173"/>
  <c r="E51" i="171"/>
  <c r="K18" i="171"/>
  <c r="M29" i="173"/>
  <c r="J5" i="173"/>
  <c r="L28" i="173"/>
  <c r="F26" i="173"/>
  <c r="N38" i="171"/>
  <c r="AP5" i="173"/>
  <c r="E6" i="173"/>
  <c r="L50" i="173"/>
  <c r="K29" i="171"/>
  <c r="K34" i="171"/>
  <c r="N37" i="171"/>
  <c r="K24" i="173"/>
  <c r="D22" i="171"/>
  <c r="J26" i="173"/>
  <c r="F15" i="173"/>
  <c r="J41" i="173"/>
  <c r="N37" i="173"/>
  <c r="AO138" i="173"/>
  <c r="Q44" i="173"/>
  <c r="L12" i="173"/>
  <c r="K28" i="171"/>
  <c r="AO144" i="173"/>
  <c r="AP70" i="173"/>
  <c r="E19" i="171"/>
  <c r="AL142" i="173"/>
  <c r="AM142" i="173" s="1"/>
  <c r="AP147" i="173"/>
  <c r="C3" i="171"/>
  <c r="P32" i="171"/>
  <c r="H48" i="171"/>
  <c r="L17" i="171"/>
  <c r="M41" i="171"/>
  <c r="M2" i="173"/>
  <c r="N4" i="173"/>
  <c r="K5" i="171"/>
  <c r="G32" i="173"/>
  <c r="I26" i="171"/>
  <c r="C22" i="171"/>
  <c r="AL73" i="173"/>
  <c r="AM73" i="173" s="1"/>
  <c r="I46" i="171"/>
  <c r="P3" i="173"/>
  <c r="G31" i="173"/>
  <c r="I20" i="173"/>
  <c r="K37" i="171"/>
  <c r="G41" i="171"/>
  <c r="K47" i="171"/>
  <c r="I14" i="171"/>
  <c r="AH72" i="171"/>
  <c r="AI72" i="171"/>
  <c r="P27" i="173"/>
  <c r="AQ6" i="171"/>
  <c r="F22" i="171"/>
  <c r="J49" i="173"/>
  <c r="P46" i="173"/>
  <c r="Q33" i="173"/>
  <c r="G7" i="171"/>
  <c r="K11" i="173"/>
  <c r="AL147" i="173"/>
  <c r="AM147" i="173" s="1"/>
  <c r="D12" i="171"/>
  <c r="L27" i="171"/>
  <c r="F29" i="173"/>
  <c r="C33" i="173"/>
  <c r="H21" i="173"/>
  <c r="F44" i="173"/>
  <c r="AR75" i="173"/>
  <c r="F51" i="173"/>
  <c r="M39" i="171"/>
  <c r="AL214" i="173"/>
  <c r="AM214" i="173" s="1"/>
  <c r="H42" i="171"/>
  <c r="P41" i="173"/>
  <c r="K36" i="173"/>
  <c r="P26" i="171"/>
  <c r="I3" i="173"/>
  <c r="M18" i="173"/>
  <c r="K3" i="171"/>
  <c r="H29" i="171"/>
  <c r="I33" i="173"/>
  <c r="I51" i="173"/>
  <c r="L16" i="173"/>
  <c r="M20" i="173"/>
  <c r="C11" i="173"/>
  <c r="I27" i="173"/>
  <c r="AL218" i="173"/>
  <c r="AM218" i="173" s="1"/>
  <c r="AR9" i="173"/>
  <c r="J40" i="171"/>
  <c r="D28" i="171"/>
  <c r="Q49" i="171"/>
  <c r="J3" i="173"/>
  <c r="M5" i="171"/>
  <c r="H7" i="171"/>
  <c r="J47" i="171"/>
  <c r="K38" i="173"/>
  <c r="AJ139" i="173"/>
  <c r="AK139" i="173" s="1"/>
  <c r="L12" i="171"/>
  <c r="N28" i="173"/>
  <c r="Q19" i="173"/>
  <c r="D49" i="173"/>
  <c r="H22" i="171"/>
  <c r="Q40" i="173"/>
  <c r="N32" i="173"/>
  <c r="N34" i="171"/>
  <c r="Q18" i="173"/>
  <c r="E37" i="171"/>
  <c r="I28" i="171"/>
  <c r="AQ9" i="173"/>
  <c r="J4" i="171"/>
  <c r="N8" i="173"/>
  <c r="AO11" i="173"/>
  <c r="N16" i="173"/>
  <c r="L11" i="173"/>
  <c r="F15" i="171"/>
  <c r="E15" i="171"/>
  <c r="E4" i="171"/>
  <c r="H51" i="173"/>
  <c r="E20" i="171"/>
  <c r="AR147" i="173"/>
  <c r="P9" i="173"/>
  <c r="N31" i="173"/>
  <c r="G26" i="173"/>
  <c r="E24" i="173"/>
  <c r="G50" i="171"/>
  <c r="AP142" i="173"/>
  <c r="P24" i="169"/>
  <c r="K41" i="173"/>
  <c r="E14" i="171"/>
  <c r="L40" i="173"/>
  <c r="AL72" i="173"/>
  <c r="AM72" i="173" s="1"/>
  <c r="K42" i="173"/>
  <c r="H26" i="171"/>
  <c r="AR148" i="173"/>
  <c r="N12" i="171"/>
  <c r="M22" i="173"/>
  <c r="I39" i="171"/>
  <c r="E48" i="173"/>
  <c r="D46" i="173"/>
  <c r="F21" i="173"/>
  <c r="Q26" i="171"/>
  <c r="C9" i="173"/>
  <c r="E50" i="173"/>
  <c r="I42" i="171"/>
  <c r="L3" i="173"/>
  <c r="C14" i="171"/>
  <c r="F16" i="173"/>
  <c r="Q9" i="171"/>
  <c r="D7" i="173"/>
  <c r="Q25" i="171"/>
  <c r="C23" i="173"/>
  <c r="P21" i="171"/>
  <c r="K46" i="173"/>
  <c r="I19" i="171"/>
  <c r="G3" i="173"/>
  <c r="I31" i="171"/>
  <c r="N39" i="173"/>
  <c r="E2" i="173"/>
  <c r="AO137" i="173"/>
  <c r="L23" i="173"/>
  <c r="D45" i="173"/>
  <c r="D10" i="173"/>
  <c r="P18" i="173"/>
  <c r="Q3" i="171"/>
  <c r="AI80" i="171"/>
  <c r="AH80" i="171"/>
  <c r="E19" i="173"/>
  <c r="H16" i="173"/>
  <c r="H32" i="173"/>
  <c r="Q43" i="173"/>
  <c r="G14" i="173"/>
  <c r="L45" i="173"/>
  <c r="M34" i="173"/>
  <c r="AO75" i="173"/>
  <c r="E26" i="171"/>
  <c r="F20" i="171"/>
  <c r="Q23" i="171"/>
  <c r="AJ72" i="171"/>
  <c r="AK72" i="171" s="1"/>
  <c r="AO148" i="173"/>
  <c r="M15" i="173"/>
  <c r="AJ74" i="173"/>
  <c r="AK74" i="173" s="1"/>
  <c r="D17" i="171"/>
  <c r="D42" i="171"/>
  <c r="M23" i="171"/>
  <c r="M5" i="173"/>
  <c r="K51" i="173"/>
  <c r="AR143" i="173"/>
  <c r="AL206" i="173"/>
  <c r="AM206" i="173" s="1"/>
  <c r="AJ7" i="171"/>
  <c r="AK7" i="171" s="1"/>
  <c r="L22" i="171"/>
  <c r="N46" i="171"/>
  <c r="Q17" i="171"/>
  <c r="D18" i="171"/>
  <c r="P43" i="171"/>
  <c r="L2" i="173"/>
  <c r="I49" i="171"/>
  <c r="AQ8" i="173"/>
  <c r="G8" i="171"/>
  <c r="I47" i="171"/>
  <c r="C49" i="173"/>
  <c r="J44" i="171"/>
  <c r="D26" i="171"/>
  <c r="E13" i="173"/>
  <c r="H16" i="171"/>
  <c r="J45" i="173"/>
  <c r="N19" i="171"/>
  <c r="E33" i="171"/>
  <c r="K32" i="171"/>
  <c r="L39" i="173"/>
  <c r="L13" i="173"/>
  <c r="C38" i="173"/>
  <c r="AL71" i="173"/>
  <c r="AM71" i="173" s="1"/>
  <c r="Q31" i="171"/>
  <c r="AR6" i="173"/>
  <c r="M11" i="173"/>
  <c r="K10" i="173"/>
  <c r="AJ70" i="171"/>
  <c r="AK70" i="171" s="1"/>
  <c r="P8" i="171"/>
  <c r="N33" i="171"/>
  <c r="I2" i="173"/>
  <c r="H8" i="171"/>
  <c r="I45" i="171"/>
  <c r="J22" i="171"/>
  <c r="L31" i="173"/>
  <c r="D32" i="173"/>
  <c r="Q29" i="173"/>
  <c r="N15" i="173"/>
  <c r="F48" i="173"/>
  <c r="E15" i="173"/>
  <c r="AQ149" i="173"/>
  <c r="K37" i="173"/>
  <c r="C43" i="173"/>
  <c r="P43" i="173"/>
  <c r="P37" i="173"/>
  <c r="AL217" i="173"/>
  <c r="AM217" i="173" s="1"/>
  <c r="H23" i="173"/>
  <c r="P42" i="171"/>
  <c r="M37" i="171"/>
  <c r="M45" i="171"/>
  <c r="G3" i="171"/>
  <c r="G35" i="171"/>
  <c r="Q22" i="171"/>
  <c r="E50" i="171"/>
  <c r="Q37" i="171"/>
  <c r="F43" i="173"/>
  <c r="J36" i="171"/>
  <c r="F28" i="173"/>
  <c r="L35" i="171"/>
  <c r="L22" i="173"/>
  <c r="D7" i="171"/>
  <c r="AQ139" i="173"/>
  <c r="L38" i="171"/>
  <c r="K12" i="173"/>
  <c r="N25" i="171"/>
  <c r="M36" i="171"/>
  <c r="H35" i="171"/>
  <c r="E34" i="171"/>
  <c r="G40" i="173"/>
  <c r="N6" i="171"/>
  <c r="F37" i="171"/>
  <c r="F34" i="173"/>
  <c r="J20" i="173"/>
  <c r="AR138" i="173"/>
  <c r="AI11" i="171"/>
  <c r="AH11" i="171"/>
  <c r="E49" i="171"/>
  <c r="P23" i="171"/>
  <c r="D51" i="171"/>
  <c r="N3" i="171"/>
  <c r="AJ79" i="171"/>
  <c r="AK79" i="171" s="1"/>
  <c r="Q15" i="171"/>
  <c r="AR70" i="173"/>
  <c r="G25" i="171"/>
  <c r="P45" i="173"/>
  <c r="F35" i="173"/>
  <c r="Q24" i="173"/>
  <c r="L21" i="173"/>
  <c r="F47" i="173"/>
  <c r="K4" i="173"/>
  <c r="N48" i="173"/>
  <c r="E7" i="173"/>
  <c r="G37" i="171"/>
  <c r="F25" i="173"/>
  <c r="Q18" i="171"/>
  <c r="H46" i="171"/>
  <c r="L34" i="171"/>
  <c r="H49" i="173"/>
  <c r="AR141" i="173"/>
  <c r="I7" i="173"/>
  <c r="H44" i="171"/>
  <c r="L18" i="171"/>
  <c r="H27" i="173"/>
  <c r="M9" i="171"/>
  <c r="J35" i="171"/>
  <c r="F24" i="171"/>
  <c r="F40" i="171"/>
  <c r="P23" i="173"/>
  <c r="AI79" i="171"/>
  <c r="AH79" i="171"/>
  <c r="AP11" i="173"/>
  <c r="D26" i="173"/>
  <c r="C7" i="173"/>
  <c r="M3" i="173"/>
  <c r="AL76" i="173"/>
  <c r="AM76" i="173" s="1"/>
  <c r="C41" i="171"/>
  <c r="D38" i="171"/>
  <c r="M47" i="173"/>
  <c r="D38" i="173"/>
  <c r="H31" i="171"/>
  <c r="AJ73" i="171"/>
  <c r="AK73" i="171" s="1"/>
  <c r="K42" i="171"/>
  <c r="N27" i="171"/>
  <c r="AL75" i="173"/>
  <c r="AM75" i="173" s="1"/>
  <c r="I31" i="173"/>
  <c r="G4" i="173"/>
  <c r="D18" i="173"/>
  <c r="N24" i="171"/>
  <c r="J6" i="171"/>
  <c r="C4" i="173"/>
  <c r="G33" i="171"/>
  <c r="AO12" i="173"/>
  <c r="M48" i="173"/>
  <c r="AO5" i="173"/>
  <c r="AJ140" i="173"/>
  <c r="AK140" i="173" s="1"/>
  <c r="H12" i="173"/>
  <c r="L19" i="173"/>
  <c r="P32" i="173"/>
  <c r="K13" i="171"/>
  <c r="L4" i="173"/>
  <c r="K18" i="173"/>
  <c r="F2" i="173"/>
  <c r="I24" i="173"/>
  <c r="AQ73" i="173"/>
  <c r="Q32" i="173"/>
  <c r="AJ75" i="173"/>
  <c r="AK75" i="173" s="1"/>
  <c r="I29" i="171"/>
  <c r="AQ11" i="173"/>
  <c r="G23" i="173"/>
  <c r="Q38" i="171"/>
  <c r="C38" i="171"/>
  <c r="K50" i="173"/>
  <c r="E20" i="173"/>
  <c r="C24" i="173"/>
  <c r="H8" i="173"/>
  <c r="D48" i="173"/>
  <c r="C28" i="171"/>
  <c r="AL144" i="173"/>
  <c r="AM144" i="173" s="1"/>
  <c r="F5" i="171"/>
  <c r="H35" i="173"/>
  <c r="D33" i="173"/>
  <c r="F32" i="171"/>
  <c r="F7" i="171"/>
  <c r="AR73" i="173"/>
  <c r="K3" i="173"/>
  <c r="N18" i="171"/>
  <c r="AL200" i="173"/>
  <c r="AM200" i="173" s="1"/>
  <c r="AP137" i="173"/>
  <c r="D50" i="171"/>
  <c r="P48" i="171"/>
  <c r="Q33" i="171"/>
  <c r="N42" i="171"/>
  <c r="C33" i="171"/>
  <c r="N13" i="173"/>
  <c r="AJ136" i="173"/>
  <c r="AK136" i="173" s="1"/>
  <c r="AJ11" i="173"/>
  <c r="AK11" i="173" s="1"/>
  <c r="D39" i="171"/>
  <c r="G14" i="171"/>
  <c r="H5" i="173"/>
  <c r="K35" i="173"/>
  <c r="I37" i="171"/>
  <c r="G12" i="171"/>
  <c r="D31" i="173"/>
  <c r="H17" i="173"/>
  <c r="Q49" i="173"/>
  <c r="J15" i="173"/>
  <c r="J35" i="173"/>
  <c r="J9" i="171"/>
  <c r="L35" i="173"/>
  <c r="AR139" i="173"/>
  <c r="C29" i="173"/>
  <c r="P17" i="173"/>
  <c r="I13" i="173"/>
  <c r="AL8" i="173"/>
  <c r="AM8" i="173" s="1"/>
  <c r="AQ6" i="173"/>
  <c r="G45" i="171"/>
  <c r="G42" i="171"/>
  <c r="G27" i="173"/>
  <c r="E18" i="171"/>
  <c r="L48" i="171"/>
  <c r="L34" i="173"/>
  <c r="P35" i="171"/>
  <c r="J29" i="171"/>
  <c r="C19" i="173"/>
  <c r="AL9" i="173"/>
  <c r="AM9" i="173" s="1"/>
  <c r="L48" i="173"/>
  <c r="G43" i="171"/>
  <c r="AQ142" i="173"/>
  <c r="AL203" i="173"/>
  <c r="AM203" i="173" s="1"/>
  <c r="M7" i="171"/>
  <c r="F50" i="173"/>
  <c r="AO140" i="173"/>
  <c r="H3" i="173"/>
  <c r="L43" i="171"/>
  <c r="I3" i="171"/>
  <c r="G38" i="171"/>
  <c r="AQ143" i="173"/>
  <c r="G2" i="171"/>
  <c r="D29" i="171"/>
  <c r="M27" i="173"/>
  <c r="N35" i="173"/>
  <c r="P41" i="171"/>
  <c r="G2" i="173"/>
  <c r="I45" i="173"/>
  <c r="AL12" i="173"/>
  <c r="AM12" i="173" s="1"/>
  <c r="AL207" i="173"/>
  <c r="AM207" i="173" s="1"/>
  <c r="J25" i="171"/>
  <c r="C31" i="173"/>
  <c r="G24" i="173"/>
  <c r="K20" i="173"/>
  <c r="M33" i="171"/>
  <c r="E25" i="173"/>
  <c r="C31" i="171"/>
  <c r="G32" i="171"/>
  <c r="L51" i="173"/>
  <c r="K36" i="171"/>
  <c r="AO8" i="173"/>
  <c r="AL211" i="173"/>
  <c r="AM211" i="173" s="1"/>
  <c r="C34" i="173"/>
  <c r="AQ144" i="173"/>
  <c r="D16" i="173"/>
  <c r="M32" i="173"/>
  <c r="F3" i="171"/>
  <c r="G46" i="173"/>
  <c r="M49" i="173"/>
  <c r="E43" i="171"/>
  <c r="I16" i="171"/>
  <c r="AP76" i="173"/>
  <c r="Q48" i="173"/>
  <c r="G35" i="173"/>
  <c r="I6" i="173"/>
  <c r="AI5" i="171"/>
  <c r="AH5" i="171"/>
  <c r="Q20" i="173"/>
  <c r="F18" i="173"/>
  <c r="E3" i="173"/>
  <c r="M49" i="171"/>
  <c r="E3" i="171"/>
  <c r="C32" i="173"/>
  <c r="E44" i="171"/>
  <c r="Q51" i="173"/>
  <c r="C35" i="171"/>
  <c r="N4" i="171"/>
  <c r="D5" i="173"/>
  <c r="AH13" i="171"/>
  <c r="AI13" i="171"/>
  <c r="N42" i="173"/>
  <c r="AJ137" i="173"/>
  <c r="AK137" i="173" s="1"/>
  <c r="D20" i="171"/>
  <c r="F7" i="173"/>
  <c r="P9" i="171"/>
  <c r="AJ144" i="173"/>
  <c r="AK144" i="173" s="1"/>
  <c r="K43" i="171"/>
  <c r="H32" i="171"/>
  <c r="G48" i="171"/>
  <c r="P33" i="173"/>
  <c r="C6" i="173"/>
  <c r="M38" i="171"/>
  <c r="M2" i="171"/>
  <c r="L42" i="173"/>
  <c r="I39" i="173"/>
  <c r="Q34" i="171"/>
  <c r="AP10" i="173"/>
  <c r="M6" i="173"/>
  <c r="D25" i="173"/>
  <c r="J23" i="171"/>
  <c r="AQ146" i="173"/>
  <c r="AO9" i="173"/>
  <c r="L15" i="173"/>
  <c r="N43" i="171"/>
  <c r="E22" i="173"/>
  <c r="K16" i="173"/>
  <c r="F13" i="173"/>
  <c r="J34" i="173"/>
  <c r="F30" i="173"/>
  <c r="J47" i="173"/>
  <c r="P50" i="173"/>
  <c r="C41" i="173"/>
  <c r="G27" i="171"/>
  <c r="AL213" i="173"/>
  <c r="AM213" i="173" s="1"/>
  <c r="C46" i="173"/>
  <c r="Q42" i="173"/>
  <c r="P45" i="171"/>
  <c r="I50" i="173"/>
  <c r="L33" i="171"/>
  <c r="I23" i="173"/>
  <c r="M50" i="171"/>
  <c r="AJ11" i="171"/>
  <c r="AK11" i="171" s="1"/>
  <c r="G30" i="171"/>
  <c r="P42" i="173"/>
  <c r="H29" i="173"/>
  <c r="K25" i="173"/>
  <c r="K16" i="171"/>
  <c r="F14" i="171"/>
  <c r="K40" i="173"/>
  <c r="I11" i="173"/>
  <c r="AQ10" i="173"/>
  <c r="J27" i="171"/>
  <c r="F31" i="171"/>
  <c r="G20" i="173"/>
  <c r="N31" i="171"/>
  <c r="N27" i="173"/>
  <c r="C48" i="173"/>
  <c r="P48" i="173"/>
  <c r="F13" i="171"/>
  <c r="AQ7" i="171"/>
  <c r="I33" i="171"/>
  <c r="E16" i="171"/>
  <c r="G46" i="171"/>
  <c r="L40" i="171"/>
  <c r="H23" i="171"/>
  <c r="Q13" i="171"/>
  <c r="AJ145" i="173"/>
  <c r="AK145" i="173" s="1"/>
  <c r="D31" i="171"/>
  <c r="I32" i="171"/>
  <c r="K48" i="171"/>
  <c r="D48" i="171"/>
  <c r="L49" i="173"/>
  <c r="L30" i="173"/>
  <c r="C10" i="171"/>
  <c r="P24" i="173"/>
  <c r="F29" i="171"/>
  <c r="F34" i="171"/>
  <c r="H43" i="173"/>
  <c r="AQ12" i="173"/>
  <c r="J32" i="173"/>
  <c r="F41" i="171"/>
  <c r="AR142" i="173"/>
  <c r="C37" i="173"/>
  <c r="AR71" i="173"/>
  <c r="J46" i="171"/>
  <c r="M12" i="173"/>
  <c r="K31" i="171"/>
  <c r="L41" i="173"/>
  <c r="K23" i="173"/>
  <c r="P33" i="171"/>
  <c r="N33" i="173"/>
  <c r="F36" i="173"/>
  <c r="G11" i="173"/>
  <c r="L8" i="171"/>
  <c r="I51" i="171"/>
  <c r="M8" i="173"/>
  <c r="D35" i="171"/>
  <c r="AQ5" i="173"/>
  <c r="H20" i="173"/>
  <c r="E5" i="171"/>
  <c r="I38" i="171"/>
  <c r="C44" i="171"/>
  <c r="C51" i="173"/>
  <c r="F4" i="171"/>
  <c r="I50" i="171"/>
  <c r="P46" i="171"/>
  <c r="I8" i="173"/>
  <c r="AQ71" i="173"/>
  <c r="M19" i="171"/>
  <c r="Q46" i="173"/>
  <c r="K7" i="171"/>
  <c r="N13" i="171"/>
  <c r="Q30" i="173"/>
  <c r="Q37" i="173"/>
  <c r="AP140" i="173"/>
  <c r="F8" i="173"/>
  <c r="J9" i="173"/>
  <c r="J7" i="171"/>
  <c r="C4" i="171"/>
  <c r="C13" i="173"/>
  <c r="E36" i="171"/>
  <c r="F23" i="173"/>
  <c r="C19" i="171"/>
  <c r="D30" i="171"/>
  <c r="AQ148" i="173"/>
  <c r="H2" i="173"/>
  <c r="J33" i="173"/>
  <c r="E46" i="171"/>
  <c r="H42" i="173"/>
  <c r="I4" i="171"/>
  <c r="I38" i="173"/>
  <c r="J19" i="171"/>
  <c r="N22" i="173"/>
  <c r="K30" i="171"/>
  <c r="C22" i="173"/>
  <c r="Q28" i="173"/>
  <c r="K51" i="171"/>
  <c r="H39" i="171"/>
  <c r="M16" i="171"/>
  <c r="M20" i="171"/>
  <c r="E28" i="173"/>
  <c r="AO139" i="173"/>
  <c r="H21" i="171"/>
  <c r="F45" i="171"/>
  <c r="Q25" i="173"/>
  <c r="M4" i="171"/>
  <c r="J18" i="171"/>
  <c r="L37" i="173"/>
  <c r="AJ138" i="173"/>
  <c r="AK138" i="173" s="1"/>
  <c r="AL202" i="173"/>
  <c r="AM202" i="173" s="1"/>
  <c r="G13" i="171"/>
  <c r="D14" i="173"/>
  <c r="AI78" i="171"/>
  <c r="AH78" i="171"/>
  <c r="Q31" i="173"/>
  <c r="M23" i="173"/>
  <c r="P47" i="173"/>
  <c r="E35" i="173"/>
  <c r="Q51" i="171"/>
  <c r="AJ12" i="173"/>
  <c r="AK12" i="173" s="1"/>
  <c r="N14" i="173"/>
  <c r="Q43" i="171"/>
  <c r="M42" i="173"/>
  <c r="AJ12" i="171"/>
  <c r="AK12" i="171" s="1"/>
  <c r="G9" i="171"/>
  <c r="C44" i="173"/>
  <c r="K40" i="171"/>
  <c r="L8" i="173"/>
  <c r="E40" i="173"/>
  <c r="AL212" i="173"/>
  <c r="AM212" i="173" s="1"/>
  <c r="N17" i="173"/>
  <c r="C36" i="171"/>
  <c r="J24" i="173"/>
  <c r="D16" i="171"/>
  <c r="L10" i="171"/>
  <c r="AQ141" i="173"/>
  <c r="AR76" i="173"/>
  <c r="C30" i="171"/>
  <c r="L19" i="171"/>
  <c r="M10" i="173"/>
  <c r="K2" i="171"/>
  <c r="F33" i="171"/>
  <c r="K44" i="171"/>
  <c r="I10" i="173"/>
  <c r="AL141" i="173"/>
  <c r="AM141" i="173" s="1"/>
  <c r="D14" i="171"/>
  <c r="Q35" i="171"/>
  <c r="G51" i="173"/>
  <c r="G21" i="173"/>
  <c r="J26" i="171"/>
  <c r="AL5" i="173"/>
  <c r="AM5" i="173" s="1"/>
  <c r="N10" i="173"/>
  <c r="N25" i="173"/>
  <c r="F39" i="173"/>
  <c r="K12" i="171"/>
  <c r="E23" i="173"/>
  <c r="L38" i="173"/>
  <c r="AJ8" i="173"/>
  <c r="AK8" i="173" s="1"/>
  <c r="AQ10" i="171"/>
  <c r="C27" i="171"/>
  <c r="C6" i="171"/>
  <c r="Q41" i="173"/>
  <c r="E38" i="171"/>
  <c r="H20" i="171"/>
  <c r="AO149" i="173"/>
  <c r="K27" i="173"/>
  <c r="E40" i="171"/>
  <c r="D30" i="173"/>
  <c r="M24" i="171"/>
  <c r="G10" i="171"/>
  <c r="N18" i="173"/>
  <c r="AQ5" i="171"/>
  <c r="C13" i="171"/>
  <c r="G47" i="173"/>
  <c r="L25" i="173"/>
  <c r="J50" i="171"/>
  <c r="G16" i="173"/>
  <c r="H6" i="173"/>
  <c r="C21" i="171"/>
  <c r="G18" i="173"/>
  <c r="F26" i="171"/>
  <c r="I12" i="171"/>
  <c r="J42" i="171"/>
  <c r="F41" i="173"/>
  <c r="AJ143" i="173"/>
  <c r="AK143" i="173" s="1"/>
  <c r="H36" i="173"/>
  <c r="Q6" i="171"/>
  <c r="F10" i="173"/>
  <c r="AP74" i="173"/>
  <c r="H45" i="171"/>
  <c r="AJ9" i="173"/>
  <c r="AK9" i="173" s="1"/>
  <c r="N24" i="173"/>
  <c r="AP148" i="173"/>
  <c r="H40" i="173"/>
  <c r="G4" i="171"/>
  <c r="E33" i="173"/>
  <c r="K17" i="173"/>
  <c r="C42" i="173"/>
  <c r="E12" i="173"/>
  <c r="D41" i="173"/>
  <c r="L50" i="171"/>
  <c r="F27" i="171"/>
  <c r="E2" i="171"/>
  <c r="H15" i="171"/>
  <c r="M42" i="171"/>
  <c r="I34" i="171"/>
  <c r="F16" i="171"/>
  <c r="K11" i="171"/>
  <c r="AO146" i="173"/>
  <c r="N46" i="173"/>
  <c r="AJ80" i="171"/>
  <c r="AK80" i="171" s="1"/>
  <c r="D13" i="173"/>
  <c r="L44" i="171"/>
  <c r="N16" i="171"/>
  <c r="N47" i="171"/>
  <c r="E10" i="173"/>
  <c r="AO6" i="173"/>
  <c r="I19" i="173"/>
  <c r="G29" i="173"/>
  <c r="AP149" i="173"/>
  <c r="AP139" i="173"/>
  <c r="H40" i="171"/>
  <c r="F20" i="173"/>
  <c r="L31" i="171"/>
  <c r="E32" i="171"/>
  <c r="J18" i="173"/>
  <c r="AL149" i="173"/>
  <c r="AM149" i="173" s="1"/>
  <c r="L9" i="173"/>
  <c r="J22" i="173"/>
  <c r="K2" i="173"/>
  <c r="I40" i="171"/>
  <c r="D34" i="171"/>
  <c r="AP12" i="173"/>
  <c r="D36" i="171"/>
  <c r="P14" i="171"/>
  <c r="Q23" i="173"/>
  <c r="E47" i="171"/>
  <c r="L2" i="171"/>
  <c r="Q41" i="171"/>
  <c r="H28" i="171"/>
  <c r="E51" i="173"/>
  <c r="AL135" i="173"/>
  <c r="AM135" i="173" s="1"/>
  <c r="M19" i="173"/>
  <c r="H48" i="173"/>
  <c r="AL139" i="173"/>
  <c r="AM139" i="173" s="1"/>
  <c r="M28" i="173"/>
  <c r="P5" i="173"/>
  <c r="P6" i="173"/>
  <c r="P22" i="171"/>
  <c r="J48" i="171"/>
  <c r="AL70" i="173"/>
  <c r="AM70" i="173" s="1"/>
  <c r="G30" i="173"/>
  <c r="Q47" i="173"/>
  <c r="E8" i="171"/>
  <c r="H19" i="173"/>
  <c r="J8" i="173"/>
  <c r="G28" i="171"/>
  <c r="F47" i="171"/>
  <c r="I12" i="173"/>
  <c r="K23" i="171"/>
  <c r="J12" i="171"/>
  <c r="K27" i="171"/>
  <c r="P13" i="171"/>
  <c r="C2" i="171"/>
  <c r="C23" i="171"/>
  <c r="H24" i="171"/>
  <c r="AJ149" i="173"/>
  <c r="AK149" i="173" s="1"/>
  <c r="AR72" i="173"/>
  <c r="G19" i="171"/>
  <c r="F48" i="171"/>
  <c r="L4" i="171"/>
  <c r="AI12" i="171"/>
  <c r="AH12" i="171"/>
  <c r="C8" i="171"/>
  <c r="AL210" i="173"/>
  <c r="AM210" i="173" s="1"/>
  <c r="G34" i="173"/>
  <c r="N45" i="173"/>
  <c r="M13" i="171"/>
  <c r="H14" i="173"/>
  <c r="AO136" i="173"/>
  <c r="L23" i="171"/>
  <c r="K9" i="173"/>
  <c r="C32" i="171"/>
  <c r="Q12" i="171"/>
  <c r="J39" i="171"/>
  <c r="M29" i="171"/>
  <c r="K17" i="171"/>
  <c r="E29" i="171"/>
  <c r="I18" i="171"/>
  <c r="G5" i="173"/>
  <c r="P17" i="171"/>
  <c r="I41" i="171"/>
  <c r="I9" i="173"/>
  <c r="K26" i="171"/>
  <c r="G40" i="171"/>
  <c r="J12" i="173"/>
  <c r="I22" i="173"/>
  <c r="AH7" i="171"/>
  <c r="AI7" i="171"/>
  <c r="D6" i="173"/>
  <c r="E44" i="173"/>
  <c r="M31" i="173"/>
  <c r="F4" i="173"/>
  <c r="AJ135" i="173"/>
  <c r="AK135" i="173" s="1"/>
  <c r="D22" i="173"/>
  <c r="H10" i="173"/>
  <c r="D9" i="173"/>
  <c r="Q8" i="171"/>
  <c r="C17" i="171"/>
  <c r="G6" i="171"/>
  <c r="F30" i="171"/>
  <c r="K26" i="173"/>
  <c r="F36" i="171"/>
  <c r="D13" i="171"/>
  <c r="E21" i="173"/>
  <c r="K6" i="171"/>
  <c r="Q42" i="171"/>
  <c r="AP138" i="173"/>
  <c r="D29" i="173"/>
  <c r="F19" i="173"/>
  <c r="F32" i="173"/>
  <c r="AQ74" i="173"/>
  <c r="I6" i="171"/>
  <c r="M6" i="171"/>
  <c r="G36" i="173"/>
  <c r="AL204" i="173"/>
  <c r="AM204" i="173" s="1"/>
  <c r="AQ135" i="173"/>
  <c r="N23" i="171"/>
  <c r="AO72" i="173"/>
  <c r="H19" i="171"/>
  <c r="AJ9" i="171"/>
  <c r="AK9" i="171" s="1"/>
  <c r="J30" i="173"/>
  <c r="E39" i="171"/>
  <c r="M17" i="171"/>
  <c r="AI77" i="171"/>
  <c r="AH77" i="171"/>
  <c r="F27" i="173"/>
  <c r="C17" i="173"/>
  <c r="Q21" i="173"/>
  <c r="E24" i="171"/>
  <c r="AL208" i="173"/>
  <c r="AM208" i="173" s="1"/>
  <c r="J32" i="171"/>
  <c r="N41" i="173"/>
  <c r="K5" i="173"/>
  <c r="D44" i="171"/>
  <c r="M30" i="171"/>
  <c r="F44" i="171"/>
  <c r="H5" i="171"/>
  <c r="Q28" i="171"/>
  <c r="M35" i="173"/>
  <c r="AL140" i="173"/>
  <c r="AM140" i="173" s="1"/>
  <c r="AO7" i="173"/>
  <c r="AL215" i="173"/>
  <c r="AM215" i="173" s="1"/>
  <c r="AL205" i="173"/>
  <c r="AM205" i="173" s="1"/>
  <c r="AQ12" i="171"/>
  <c r="I42" i="173"/>
  <c r="I41" i="173"/>
  <c r="C8" i="173"/>
  <c r="P47" i="171"/>
  <c r="P39" i="173"/>
  <c r="J37" i="171"/>
  <c r="P16" i="173"/>
  <c r="G29" i="171"/>
  <c r="M30" i="173"/>
  <c r="AQ7" i="173"/>
  <c r="P19" i="171"/>
  <c r="F12" i="171"/>
  <c r="AJ82" i="171"/>
  <c r="AK82" i="171" s="1"/>
  <c r="P4" i="171"/>
  <c r="Q44" i="171"/>
  <c r="D50" i="173"/>
  <c r="AJ74" i="171"/>
  <c r="AK74" i="171" s="1"/>
  <c r="G41" i="173"/>
  <c r="E21" i="171"/>
  <c r="J34" i="171"/>
  <c r="D40" i="173"/>
  <c r="C25" i="173"/>
  <c r="P40" i="171"/>
  <c r="P51" i="173"/>
  <c r="E49" i="173"/>
  <c r="F19" i="171"/>
  <c r="C7" i="171"/>
  <c r="G39" i="171"/>
  <c r="F6" i="171"/>
  <c r="C28" i="173"/>
  <c r="F24" i="173"/>
  <c r="M14" i="171"/>
  <c r="H37" i="171"/>
  <c r="M9" i="173"/>
  <c r="F35" i="171"/>
  <c r="AO143" i="173"/>
  <c r="D3" i="173"/>
  <c r="K9" i="171"/>
  <c r="M14" i="173"/>
  <c r="E37" i="173"/>
  <c r="AQ8" i="171"/>
  <c r="E11" i="171"/>
  <c r="I15" i="171"/>
  <c r="E48" i="171"/>
  <c r="D43" i="171"/>
  <c r="I2" i="171"/>
  <c r="AR144" i="173"/>
  <c r="N30" i="171"/>
  <c r="P2" i="171"/>
  <c r="M44" i="173"/>
  <c r="P38" i="171"/>
  <c r="J10" i="171"/>
  <c r="C29" i="171"/>
  <c r="D21" i="171"/>
  <c r="K48" i="173"/>
  <c r="L46" i="173"/>
  <c r="I11" i="171"/>
  <c r="AR7" i="173"/>
  <c r="F9" i="173"/>
  <c r="Q5" i="171"/>
  <c r="K14" i="173"/>
  <c r="Q39" i="171"/>
  <c r="AR145" i="173"/>
  <c r="N17" i="171"/>
  <c r="L10" i="173"/>
  <c r="L14" i="173"/>
  <c r="N12" i="173"/>
  <c r="P12" i="171"/>
  <c r="N48" i="171"/>
  <c r="E47" i="173"/>
  <c r="P12" i="173"/>
  <c r="L5" i="173"/>
  <c r="D5" i="171"/>
  <c r="D47" i="173"/>
  <c r="D34" i="173"/>
  <c r="J29" i="173"/>
  <c r="AP141" i="173"/>
  <c r="G36" i="171"/>
  <c r="P40" i="173"/>
  <c r="AQ70" i="173"/>
  <c r="P20" i="171"/>
  <c r="I48" i="171"/>
  <c r="D41" i="171"/>
  <c r="D10" i="171"/>
  <c r="D37" i="171"/>
  <c r="J31" i="173"/>
  <c r="L13" i="171"/>
  <c r="G44" i="171"/>
  <c r="AH70" i="171"/>
  <c r="AI70" i="171"/>
  <c r="P10" i="171"/>
  <c r="G44" i="173"/>
  <c r="D8" i="173"/>
  <c r="C39" i="171"/>
  <c r="M11" i="171"/>
  <c r="C48" i="171"/>
  <c r="J13" i="171"/>
  <c r="I5" i="171"/>
  <c r="P5" i="171"/>
  <c r="H50" i="171"/>
  <c r="M8" i="171"/>
  <c r="J48" i="173"/>
  <c r="G10" i="173"/>
  <c r="N6" i="173"/>
  <c r="C50" i="171"/>
  <c r="C34" i="171"/>
  <c r="K46" i="171"/>
  <c r="P44" i="171"/>
  <c r="L47" i="173"/>
  <c r="AJ77" i="171"/>
  <c r="AK77" i="171" s="1"/>
  <c r="L39" i="171"/>
  <c r="AQ138" i="173"/>
  <c r="N22" i="171"/>
  <c r="I32" i="173"/>
  <c r="AQ75" i="173"/>
  <c r="AQ13" i="171"/>
  <c r="I23" i="171"/>
  <c r="AJ71" i="171"/>
  <c r="AK71" i="171" s="1"/>
  <c r="I35" i="171"/>
  <c r="AP145" i="173"/>
  <c r="N34" i="173"/>
  <c r="C18" i="171"/>
  <c r="AJ146" i="173"/>
  <c r="AK146" i="173" s="1"/>
  <c r="J11" i="171"/>
  <c r="D19" i="173"/>
  <c r="G17" i="173"/>
  <c r="I20" i="171"/>
  <c r="Q40" i="171"/>
  <c r="AP72" i="173"/>
  <c r="J27" i="173"/>
  <c r="J3" i="171"/>
  <c r="P13" i="173"/>
  <c r="N15" i="171"/>
  <c r="P27" i="171"/>
  <c r="N28" i="171"/>
  <c r="F17" i="171"/>
  <c r="AO73" i="173"/>
  <c r="AJ76" i="173"/>
  <c r="AK76" i="173" s="1"/>
  <c r="AR140" i="173"/>
  <c r="C11" i="171"/>
  <c r="AJ6" i="173"/>
  <c r="AK6" i="173" s="1"/>
  <c r="E22" i="171"/>
  <c r="K49" i="173"/>
  <c r="I16" i="173"/>
  <c r="N29" i="173"/>
  <c r="K15" i="173"/>
  <c r="J40" i="173"/>
  <c r="L20" i="173"/>
  <c r="C51" i="171"/>
  <c r="K21" i="171"/>
  <c r="Q39" i="173"/>
  <c r="O43" i="166"/>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197" i="168"/>
  <c r="AB197" i="166"/>
  <c r="AB67" i="166"/>
  <c r="AB132" i="168"/>
  <c r="AB132" i="166"/>
  <c r="U136" i="173"/>
  <c r="U10" i="173"/>
  <c r="U137" i="173"/>
  <c r="U12" i="173"/>
  <c r="U9" i="173"/>
  <c r="U147" i="173"/>
  <c r="U70" i="173"/>
  <c r="U141" i="173"/>
  <c r="U76" i="173"/>
  <c r="U8" i="173"/>
  <c r="U149" i="173"/>
  <c r="U73" i="173"/>
  <c r="U142" i="173"/>
  <c r="U144" i="173"/>
  <c r="U145" i="173"/>
  <c r="U7" i="173"/>
  <c r="U135" i="173"/>
  <c r="U5" i="173"/>
  <c r="U143" i="173"/>
  <c r="U139" i="173"/>
  <c r="U71" i="173"/>
  <c r="U72" i="173"/>
  <c r="U74" i="173"/>
  <c r="U146" i="173"/>
  <c r="U11" i="173"/>
  <c r="U75" i="173"/>
  <c r="U140" i="173"/>
  <c r="U148" i="173"/>
  <c r="U6" i="173"/>
  <c r="U138" i="173"/>
  <c r="T30" i="173" l="1"/>
  <c r="T160" i="173"/>
  <c r="T95" i="173"/>
  <c r="AI210" i="169"/>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O46" i="164" a="1"/>
  <c r="O20" i="165" a="1"/>
  <c r="O42" i="164" a="1"/>
  <c r="O47" i="164" a="1"/>
  <c r="O6" i="165" a="1"/>
  <c r="O11" i="165" a="1"/>
  <c r="O7" i="164" a="1"/>
  <c r="O18" i="164" a="1"/>
  <c r="O30" i="164" a="1"/>
  <c r="O20" i="164" a="1"/>
  <c r="O25" i="164" a="1"/>
  <c r="O15" i="164" a="1"/>
  <c r="O44" i="165" a="1"/>
  <c r="AB2" i="166"/>
  <c r="S1" i="165" a="1"/>
  <c r="O28" i="165" a="1"/>
  <c r="O27" i="164" a="1"/>
  <c r="O9" i="164" a="1"/>
  <c r="O31" i="164" a="1"/>
  <c r="O37" i="165" a="1"/>
  <c r="O19" i="165" a="1"/>
  <c r="O39" i="165" a="1"/>
  <c r="O25" i="165" a="1"/>
  <c r="S261" i="163" a="1"/>
  <c r="O13" i="165" a="1"/>
  <c r="O14" i="164" a="1"/>
  <c r="O32" i="164" a="1"/>
  <c r="O30" i="165" a="1"/>
  <c r="O5" i="164" a="1"/>
  <c r="O7" i="165" a="1"/>
  <c r="O40" i="164" a="1"/>
  <c r="O47" i="165" a="1"/>
  <c r="O9" i="165" a="1"/>
  <c r="O28" i="164" a="1"/>
  <c r="O34" i="165" a="1"/>
  <c r="O29" i="165" a="1"/>
  <c r="O13" i="164" a="1"/>
  <c r="O43" i="164" a="1"/>
  <c r="O36" i="164" a="1"/>
  <c r="O22" i="165" a="1"/>
  <c r="O39" i="164" a="1"/>
  <c r="O8" i="165" a="1"/>
  <c r="O24" i="165" a="1"/>
  <c r="O17" i="164" a="1"/>
  <c r="O49" i="164" a="1"/>
  <c r="O6" i="164" a="1"/>
  <c r="O33" i="164" a="1"/>
  <c r="S1" i="164" a="1"/>
  <c r="O48" i="165" a="1"/>
  <c r="O2" i="165" a="1"/>
  <c r="O29" i="164" a="1"/>
  <c r="O27" i="165" a="1"/>
  <c r="O35" i="165" a="1"/>
  <c r="O45" i="164" a="1"/>
  <c r="O10" i="164" a="1"/>
  <c r="O16" i="164" a="1"/>
  <c r="O22" i="164" a="1"/>
  <c r="O41" i="165" a="1"/>
  <c r="O23" i="164" a="1"/>
  <c r="O10" i="165" a="1"/>
  <c r="O3" i="165" a="1"/>
  <c r="O12" i="165" a="1"/>
  <c r="O23" i="165" a="1"/>
  <c r="O43" i="165" a="1"/>
  <c r="O34" i="164" a="1"/>
  <c r="O4" i="165" a="1"/>
  <c r="O11" i="164" a="1"/>
  <c r="O49" i="165" a="1"/>
  <c r="O32" i="165" a="1"/>
  <c r="Z3" i="164" a="1"/>
  <c r="O38" i="165" a="1"/>
  <c r="O5" i="165" a="1"/>
  <c r="O15" i="165" a="1"/>
  <c r="O26" i="164" a="1"/>
  <c r="O19" i="164" a="1"/>
  <c r="O36" i="165" a="1"/>
  <c r="O46" i="165" a="1"/>
  <c r="O31" i="165" a="1"/>
  <c r="O17" i="165" a="1"/>
  <c r="O12" i="164" a="1"/>
  <c r="O42" i="165" a="1"/>
  <c r="O44" i="164" a="1"/>
  <c r="O4" i="164" a="1"/>
  <c r="O21" i="164" a="1"/>
  <c r="O35" i="164" a="1"/>
  <c r="Z3" i="165" a="1"/>
  <c r="O38" i="164" a="1"/>
  <c r="O51" i="164" a="1"/>
  <c r="O3" i="164" a="1"/>
  <c r="O37" i="164" a="1"/>
  <c r="O8" i="164" a="1"/>
  <c r="O48" i="164" a="1"/>
  <c r="O18" i="165" a="1"/>
  <c r="O45" i="165" a="1"/>
  <c r="O50" i="165" a="1"/>
  <c r="O24" i="164" a="1"/>
  <c r="O51" i="165" a="1"/>
  <c r="O14" i="165" a="1"/>
  <c r="O33" i="165" a="1"/>
  <c r="O2" i="164" a="1"/>
  <c r="O40" i="165" a="1"/>
  <c r="O21" i="165" a="1"/>
  <c r="O16" i="165" a="1"/>
  <c r="O41" i="164" a="1"/>
  <c r="O26" i="165" a="1"/>
  <c r="O50" i="164" a="1"/>
  <c r="O10" i="165" l="1"/>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AN6" i="165"/>
  <c r="AN7" i="164"/>
  <c r="AN10" i="165"/>
  <c r="AN7" i="165"/>
  <c r="AN270" i="163"/>
  <c r="AN10" i="164"/>
  <c r="AN266" i="163"/>
  <c r="AN265" i="163"/>
  <c r="AN272" i="163"/>
  <c r="AN5" i="165"/>
  <c r="AN9" i="165"/>
  <c r="AN13" i="164"/>
  <c r="AN14" i="164"/>
  <c r="AN8" i="164"/>
  <c r="AN8" i="165"/>
  <c r="AN12" i="164"/>
  <c r="AN13" i="165"/>
  <c r="AN11" i="165"/>
  <c r="AN267" i="163"/>
  <c r="AN9" i="164"/>
  <c r="AN12" i="165"/>
  <c r="AN6" i="164"/>
  <c r="AN269" i="163"/>
  <c r="AN271" i="163"/>
  <c r="AN268" i="163"/>
  <c r="AN273" i="163"/>
  <c r="AN11" i="164"/>
  <c r="AN5" i="164"/>
  <c r="U3" i="164" l="1"/>
  <c r="AB2" i="165"/>
  <c r="AB2" i="164"/>
  <c r="AB262" i="163"/>
  <c r="L49" i="169" a="1"/>
  <c r="AJ2095" i="169"/>
  <c r="AR1247" i="169"/>
  <c r="AR2092" i="169"/>
  <c r="AJ71" i="169"/>
  <c r="AR1572" i="169"/>
  <c r="AO10" i="169"/>
  <c r="AR725" i="169"/>
  <c r="AJ1240" i="169"/>
  <c r="AQ207" i="169"/>
  <c r="AR335" i="169"/>
  <c r="AQ720" i="169"/>
  <c r="AQ2152" i="169"/>
  <c r="AR465" i="169"/>
  <c r="AP9" i="171" a="1"/>
  <c r="AO331" i="169"/>
  <c r="AL864" i="169"/>
  <c r="AL1965" i="169"/>
  <c r="AJ592" i="169"/>
  <c r="AO1632" i="169"/>
  <c r="AJ864" i="169"/>
  <c r="AO342" i="169"/>
  <c r="AO1695" i="169"/>
  <c r="J7" i="169" a="1"/>
  <c r="AL207" i="169"/>
  <c r="I8" i="169" a="1"/>
  <c r="E21" i="169" a="1"/>
  <c r="AL1697" i="169"/>
  <c r="AP591" i="169"/>
  <c r="AL1968" i="169"/>
  <c r="AP77" i="169"/>
  <c r="AO595" i="169"/>
  <c r="AP1053" i="169"/>
  <c r="AO1567" i="169"/>
  <c r="AL1056" i="169"/>
  <c r="AL2157" i="169"/>
  <c r="AO472" i="169"/>
  <c r="AQ1702" i="169"/>
  <c r="F32" i="169" a="1"/>
  <c r="AR791" i="169"/>
  <c r="AJ594" i="169"/>
  <c r="C50" i="169" a="1"/>
  <c r="AR1565" i="169"/>
  <c r="AJ334" i="169"/>
  <c r="AQ2151" i="169"/>
  <c r="AO1314" i="169"/>
  <c r="AL726" i="169"/>
  <c r="Z269" i="163"/>
  <c r="K22" i="169" a="1"/>
  <c r="AR268" i="169"/>
  <c r="N29" i="169" a="1"/>
  <c r="AP465" i="169"/>
  <c r="AL336" i="169"/>
  <c r="AJ464" i="169"/>
  <c r="AL739" i="169"/>
  <c r="AL2088" i="169"/>
  <c r="AO1760" i="169"/>
  <c r="AL1971" i="169"/>
  <c r="AP398" i="169"/>
  <c r="AQ1762" i="169"/>
  <c r="AL790" i="169"/>
  <c r="Z7" i="164"/>
  <c r="P27" i="169" a="1"/>
  <c r="H8" i="169" a="1"/>
  <c r="AQ1242" i="169"/>
  <c r="AQ526" i="169"/>
  <c r="AR992" i="169"/>
  <c r="AR75" i="169"/>
  <c r="G37" i="169" a="1"/>
  <c r="AQ1511" i="169"/>
  <c r="AL468" i="169"/>
  <c r="J2" i="169" a="1"/>
  <c r="AQ1828" i="169"/>
  <c r="C15" i="169" a="1"/>
  <c r="M17" i="169" a="1"/>
  <c r="AP655" i="169"/>
  <c r="I28" i="169" a="1"/>
  <c r="AQ1893" i="169"/>
  <c r="AR1968" i="169"/>
  <c r="E50" i="169" a="1"/>
  <c r="AJ399" i="169"/>
  <c r="AP1965" i="169"/>
  <c r="J35" i="169" a="1"/>
  <c r="Q32" i="169" a="1"/>
  <c r="AQ597" i="169"/>
  <c r="AP1058" i="169"/>
  <c r="AO10" i="171" a="1"/>
  <c r="AL1695" i="169"/>
  <c r="AP738" i="169"/>
  <c r="Q10" i="169" a="1"/>
  <c r="AO865" i="169"/>
  <c r="AO74" i="171" a="1"/>
  <c r="K29" i="169" a="1"/>
  <c r="AP870" i="169"/>
  <c r="AL855" i="169"/>
  <c r="AO1761" i="169"/>
  <c r="AP1057" i="169"/>
  <c r="J3" i="169" a="1"/>
  <c r="F42" i="169" a="1"/>
  <c r="K32" i="169" a="1"/>
  <c r="L45" i="169" a="1"/>
  <c r="AJ268" i="169"/>
  <c r="N22" i="169" a="1"/>
  <c r="AO140" i="169"/>
  <c r="E13" i="169" a="1"/>
  <c r="E42" i="169" a="1"/>
  <c r="D49" i="169" a="1"/>
  <c r="AP797" i="169"/>
  <c r="AO990" i="169"/>
  <c r="AO1046" i="169"/>
  <c r="AR988" i="169"/>
  <c r="AJ1771" i="169"/>
  <c r="D26" i="169" a="1"/>
  <c r="AO1514" i="169"/>
  <c r="AL1763" i="169"/>
  <c r="AR2026" i="169"/>
  <c r="AL1632" i="169"/>
  <c r="AR395" i="169"/>
  <c r="AP1957" i="169"/>
  <c r="AQ1052" i="169"/>
  <c r="AJ11" i="169"/>
  <c r="AJ850" i="169"/>
  <c r="K3" i="169" a="1"/>
  <c r="AJ1893" i="169"/>
  <c r="D44" i="169" a="1"/>
  <c r="AQ1378" i="169"/>
  <c r="J28" i="169" a="1"/>
  <c r="AP330" i="169"/>
  <c r="AL7" i="171" a="1"/>
  <c r="AR1826" i="169"/>
  <c r="G49" i="169" a="1"/>
  <c r="AO5" i="169"/>
  <c r="AL735" i="169"/>
  <c r="AO2021" i="169"/>
  <c r="AJ1697" i="169"/>
  <c r="F2" i="169" a="1"/>
  <c r="AQ1705" i="169"/>
  <c r="AP2093" i="169"/>
  <c r="AP6" i="169"/>
  <c r="AP734" i="169"/>
  <c r="AJ525" i="169"/>
  <c r="E48" i="169" a="1"/>
  <c r="AO2026" i="169"/>
  <c r="AL1062" i="169"/>
  <c r="AQ1638" i="169"/>
  <c r="AJ785" i="169"/>
  <c r="AO1505" i="169"/>
  <c r="AQ590" i="169"/>
  <c r="AR1967" i="169"/>
  <c r="AR788" i="169"/>
  <c r="M7" i="169" a="1"/>
  <c r="P20" i="169" a="1"/>
  <c r="J17" i="169" a="1"/>
  <c r="AO866" i="169"/>
  <c r="J22" i="169" a="1"/>
  <c r="AP138" i="169"/>
  <c r="AQ1905" i="169"/>
  <c r="AQ2221" i="169"/>
  <c r="AJ206" i="169"/>
  <c r="Q6" i="169" a="1"/>
  <c r="AP1770" i="169"/>
  <c r="AL1958" i="169"/>
  <c r="AR2024" i="169"/>
  <c r="AQ330" i="169"/>
  <c r="AL399" i="169"/>
  <c r="N49" i="169" a="1"/>
  <c r="AR1970" i="169"/>
  <c r="AO333" i="169"/>
  <c r="AQ1246" i="169"/>
  <c r="AR724" i="169"/>
  <c r="AL78" i="169"/>
  <c r="L16" i="169" a="1"/>
  <c r="AP1062" i="169"/>
  <c r="AP1436" i="169"/>
  <c r="Q17" i="169" a="1"/>
  <c r="G16" i="169" a="1"/>
  <c r="AQ986" i="169"/>
  <c r="AJ2022" i="169"/>
  <c r="E3" i="169" a="1"/>
  <c r="AO461" i="169"/>
  <c r="AP12" i="171" a="1"/>
  <c r="AL467" i="169"/>
  <c r="AQ140" i="169"/>
  <c r="D22" i="169" a="1"/>
  <c r="AO474" i="169"/>
  <c r="N48" i="169" a="1"/>
  <c r="Q43" i="169" a="1"/>
  <c r="AR80" i="169"/>
  <c r="AL2153" i="169"/>
  <c r="AQ1575" i="169"/>
  <c r="AL75" i="169"/>
  <c r="AJ330" i="169"/>
  <c r="AR203" i="169"/>
  <c r="AP2091" i="169"/>
  <c r="AL856" i="169"/>
  <c r="AQ529" i="169"/>
  <c r="AQ335" i="169"/>
  <c r="AP1242" i="169"/>
  <c r="AQ1826" i="169"/>
  <c r="L18" i="169" a="1"/>
  <c r="AJ9" i="169"/>
  <c r="AO136" i="169"/>
  <c r="AO338" i="169"/>
  <c r="AP596" i="169"/>
  <c r="AP1175" i="169"/>
  <c r="AP1631" i="169"/>
  <c r="AR344" i="169"/>
  <c r="AP1705" i="169"/>
  <c r="AP864" i="169"/>
  <c r="AR872" i="169"/>
  <c r="AR80" i="171" a="1"/>
  <c r="AQ267" i="169"/>
  <c r="AP919" i="169"/>
  <c r="AO2151" i="169"/>
  <c r="AP981" i="169"/>
  <c r="AJ1175" i="169"/>
  <c r="D36" i="169" a="1"/>
  <c r="I26" i="169" a="1"/>
  <c r="AR273" i="169"/>
  <c r="AQ1769" i="169"/>
  <c r="AR2150" i="169"/>
  <c r="AQ1175" i="169"/>
  <c r="G30" i="169" a="1"/>
  <c r="AR1053" i="169"/>
  <c r="AJ865" i="169"/>
  <c r="K34" i="169" a="1"/>
  <c r="AL799" i="169"/>
  <c r="P38" i="169" a="1"/>
  <c r="H5" i="169" a="1"/>
  <c r="AQ274" i="169"/>
  <c r="H25" i="169" a="1"/>
  <c r="AQ1703" i="169"/>
  <c r="AR1181" i="169"/>
  <c r="AO2221" i="169"/>
  <c r="AL139" i="169"/>
  <c r="AR1897" i="169"/>
  <c r="Q48" i="169" a="1"/>
  <c r="AQ855" i="169"/>
  <c r="AQ1892" i="169"/>
  <c r="AR1057" i="169"/>
  <c r="AP461" i="169"/>
  <c r="AJ853" i="169"/>
  <c r="AJ1902" i="169"/>
  <c r="E12" i="169" a="1"/>
  <c r="AQ1240" i="169"/>
  <c r="AJ919" i="169"/>
  <c r="AR865" i="169"/>
  <c r="AJ2090" i="169"/>
  <c r="AJ1180" i="169"/>
  <c r="AJ1707" i="169"/>
  <c r="AL2160" i="169"/>
  <c r="AL463" i="169"/>
  <c r="Z7" i="165"/>
  <c r="AP787" i="169"/>
  <c r="AL987" i="169"/>
  <c r="AP785" i="169"/>
  <c r="AR1697" i="169"/>
  <c r="AO1180" i="169"/>
  <c r="AJ200" i="169"/>
  <c r="D43" i="169" a="1"/>
  <c r="AO80" i="169"/>
  <c r="AJ1437" i="169"/>
  <c r="AQ798" i="169"/>
  <c r="AQ470" i="169"/>
  <c r="M23" i="169" a="1"/>
  <c r="AJ868" i="169"/>
  <c r="AO1633" i="169"/>
  <c r="AJ1052" i="169"/>
  <c r="Q28" i="169" a="1"/>
  <c r="H38" i="169" a="1"/>
  <c r="AP204" i="169"/>
  <c r="AP1771" i="169"/>
  <c r="AL464" i="169"/>
  <c r="AL1903" i="169"/>
  <c r="AJ871" i="169"/>
  <c r="AP79" i="169"/>
  <c r="AO1517" i="169"/>
  <c r="AL860" i="169"/>
  <c r="AP1961" i="169"/>
  <c r="AJ13" i="169"/>
  <c r="AQ1695" i="169"/>
  <c r="AL1240" i="169"/>
  <c r="AR6" i="171" a="1"/>
  <c r="AL988" i="169"/>
  <c r="AJ741" i="169"/>
  <c r="AQ2219" i="169"/>
  <c r="AL1308" i="169"/>
  <c r="AQ1770" i="169"/>
  <c r="G39" i="169" a="1"/>
  <c r="AO728" i="169"/>
  <c r="AO78" i="169"/>
  <c r="D8" i="169" a="1"/>
  <c r="C37" i="169" a="1"/>
  <c r="M48" i="169" a="1"/>
  <c r="D34" i="169" a="1"/>
  <c r="AQ1968" i="169"/>
  <c r="AL728" i="169"/>
  <c r="AO1440" i="169"/>
  <c r="AO1178" i="169"/>
  <c r="AO1371" i="169"/>
  <c r="AR1768" i="169"/>
  <c r="AP1047" i="169"/>
  <c r="AP855" i="169"/>
  <c r="J26" i="169" a="1"/>
  <c r="AR1046" i="169"/>
  <c r="I17" i="169" a="1"/>
  <c r="AO792" i="169"/>
  <c r="AQ919" i="169"/>
  <c r="AL6" i="169"/>
  <c r="AL11" i="169"/>
  <c r="AQ1570" i="169"/>
  <c r="AP1704" i="169"/>
  <c r="AR659" i="169"/>
  <c r="AR797" i="169"/>
  <c r="AP1439" i="169"/>
  <c r="AJ1763" i="169"/>
  <c r="AL1179" i="169"/>
  <c r="K49" i="169" a="1"/>
  <c r="AO77" i="171" a="1"/>
  <c r="E7" i="169" a="1"/>
  <c r="H33" i="169" a="1"/>
  <c r="AP271" i="169"/>
  <c r="AQ71" i="171" a="1"/>
  <c r="AJ1631" i="169"/>
  <c r="AO6" i="171" a="1"/>
  <c r="F44" i="169" a="1"/>
  <c r="AP2022" i="169"/>
  <c r="AP72" i="171" a="1"/>
  <c r="AJ797" i="169"/>
  <c r="AL210" i="169"/>
  <c r="E32" i="169" a="1"/>
  <c r="AP201" i="169"/>
  <c r="AP2217" i="169"/>
  <c r="AL721" i="169"/>
  <c r="AO1958" i="169"/>
  <c r="AP2156" i="169"/>
  <c r="AR1955" i="169"/>
  <c r="AP469" i="169"/>
  <c r="AO73" i="171" a="1"/>
  <c r="AP735" i="169"/>
  <c r="AR1191" i="169"/>
  <c r="AP1505" i="169"/>
  <c r="G12" i="169" a="1"/>
  <c r="AO863" i="169"/>
  <c r="G20" i="169" a="1"/>
  <c r="AP1772" i="169"/>
  <c r="AQ1827" i="169"/>
  <c r="AJ203" i="169"/>
  <c r="I41" i="169" a="1"/>
  <c r="AP723" i="169"/>
  <c r="C46" i="169" a="1"/>
  <c r="AQ1307" i="169"/>
  <c r="AP526" i="169"/>
  <c r="AL1890" i="169"/>
  <c r="D19" i="169" a="1"/>
  <c r="E31" i="169" a="1"/>
  <c r="AR2154" i="169"/>
  <c r="Q25" i="169" a="1"/>
  <c r="AL12" i="171" a="1"/>
  <c r="AO1771" i="169"/>
  <c r="AJ1965" i="169"/>
  <c r="AR265" i="169"/>
  <c r="AJ2094" i="169"/>
  <c r="AJ1308" i="169"/>
  <c r="C35" i="169" a="1"/>
  <c r="P42" i="169" a="1"/>
  <c r="K25" i="169" a="1"/>
  <c r="F3" i="169" a="1"/>
  <c r="AJ526" i="169"/>
  <c r="I43" i="169" a="1"/>
  <c r="K6" i="169" a="1"/>
  <c r="E30" i="169" a="1"/>
  <c r="AO11" i="171" a="1"/>
  <c r="AR138" i="169"/>
  <c r="AP525" i="169"/>
  <c r="AQ862" i="169"/>
  <c r="L9" i="169" a="1"/>
  <c r="J13" i="169" a="1"/>
  <c r="AQ797" i="169"/>
  <c r="AO1890" i="169"/>
  <c r="AP1310" i="169"/>
  <c r="Z10" i="164"/>
  <c r="AQ787" i="169"/>
  <c r="AL1637" i="169"/>
  <c r="L20" i="169" a="1"/>
  <c r="AJ1827" i="169"/>
  <c r="AR1769" i="169"/>
  <c r="N27" i="169" a="1"/>
  <c r="N21" i="169" a="1"/>
  <c r="AL71" i="169"/>
  <c r="AL1959" i="169"/>
  <c r="AP1956" i="169"/>
  <c r="AR1180" i="169"/>
  <c r="AQ1187" i="169"/>
  <c r="AO272" i="169"/>
  <c r="AQ868" i="169"/>
  <c r="AR472" i="169"/>
  <c r="K46" i="169" a="1"/>
  <c r="AQ786" i="169"/>
  <c r="E43" i="169" a="1"/>
  <c r="C18" i="169" a="1"/>
  <c r="AR1509" i="169"/>
  <c r="AL1500" i="169"/>
  <c r="AR984" i="169"/>
  <c r="L30" i="169" a="1"/>
  <c r="AQ78" i="169"/>
  <c r="AR1513" i="169"/>
  <c r="N42" i="169" a="1"/>
  <c r="AQ209" i="169"/>
  <c r="AQ1046" i="169"/>
  <c r="D9" i="169" a="1"/>
  <c r="N25" i="169" a="1"/>
  <c r="AJ1436" i="169"/>
  <c r="AL1114" i="169"/>
  <c r="H32" i="169" a="1"/>
  <c r="AR1961" i="169"/>
  <c r="F31" i="169" a="1"/>
  <c r="AP990" i="169"/>
  <c r="AL730" i="169"/>
  <c r="AQ857" i="169"/>
  <c r="AL2085" i="169"/>
  <c r="AQ2101" i="169"/>
  <c r="AP658" i="169"/>
  <c r="AP74" i="171" a="1"/>
  <c r="AO1703" i="169"/>
  <c r="AR916" i="169"/>
  <c r="AL1372" i="169"/>
  <c r="AJ1511" i="169"/>
  <c r="AJ1046" i="169"/>
  <c r="AL866" i="169"/>
  <c r="AP206" i="169"/>
  <c r="AL395" i="169"/>
  <c r="H50" i="169" a="1"/>
  <c r="Q12" i="169" a="1"/>
  <c r="AO1963" i="169"/>
  <c r="I14" i="169" a="1"/>
  <c r="AP1377" i="169"/>
  <c r="AJ1890" i="169"/>
  <c r="AL1110" i="169"/>
  <c r="AQ460" i="169"/>
  <c r="AR396" i="169"/>
  <c r="AQ2158" i="169"/>
  <c r="AL659" i="169"/>
  <c r="AJ1051" i="169"/>
  <c r="AO919" i="169"/>
  <c r="AO727" i="169"/>
  <c r="G38" i="169" a="1"/>
  <c r="AL1373" i="169"/>
  <c r="AO1374" i="169"/>
  <c r="AL1960" i="169"/>
  <c r="AL1112" i="169"/>
  <c r="AL212" i="169"/>
  <c r="AR2090" i="169"/>
  <c r="AO1966" i="169"/>
  <c r="AQ1057" i="169"/>
  <c r="AR1504" i="169"/>
  <c r="AO209" i="169"/>
  <c r="AQ2215" i="169"/>
  <c r="AL72" i="169"/>
  <c r="AQ2088" i="169"/>
  <c r="Z8" i="165"/>
  <c r="AJ1891" i="169"/>
  <c r="I3" i="169" a="1"/>
  <c r="AO1763" i="169"/>
  <c r="AP1774" i="169"/>
  <c r="AL5" i="171" a="1"/>
  <c r="AR1896" i="169"/>
  <c r="AR1703" i="169"/>
  <c r="AL596" i="169"/>
  <c r="AR2151" i="169"/>
  <c r="AO72" i="171" a="1"/>
  <c r="AO1110" i="169"/>
  <c r="D6" i="169" a="1"/>
  <c r="AO6" i="169"/>
  <c r="AL990" i="169"/>
  <c r="AO2089" i="169"/>
  <c r="AL2021" i="169"/>
  <c r="AQ1764" i="169"/>
  <c r="AL9" i="169"/>
  <c r="AR74" i="169"/>
  <c r="AL852" i="169"/>
  <c r="AO982" i="169"/>
  <c r="AO1900" i="169"/>
  <c r="Q42" i="169" a="1"/>
  <c r="AL1314" i="169"/>
  <c r="G43" i="169" a="1"/>
  <c r="AL1312" i="169"/>
  <c r="AJ1190" i="169"/>
  <c r="AO1372" i="169"/>
  <c r="AQ988" i="169"/>
  <c r="AJ1061" i="169"/>
  <c r="AQ2153" i="169"/>
  <c r="AQ1110" i="169"/>
  <c r="K37" i="169" a="1"/>
  <c r="AO343" i="169"/>
  <c r="AP790" i="169"/>
  <c r="AR2087" i="169"/>
  <c r="AQ1374" i="169"/>
  <c r="AO530" i="169"/>
  <c r="Q26" i="169" a="1"/>
  <c r="AR1242" i="169"/>
  <c r="AL1640" i="169"/>
  <c r="AJ2092" i="169"/>
  <c r="AJ1305" i="169"/>
  <c r="AJ1698" i="169"/>
  <c r="L8" i="169" a="1"/>
  <c r="L5" i="169" a="1"/>
  <c r="AO337" i="169"/>
  <c r="AQ1967" i="169"/>
  <c r="H21" i="169" a="1"/>
  <c r="E11" i="169" a="1"/>
  <c r="AO655" i="169"/>
  <c r="AL1830" i="169"/>
  <c r="L33" i="169" a="1"/>
  <c r="AQ11" i="171" a="1"/>
  <c r="H13" i="169" a="1"/>
  <c r="AO1315" i="169"/>
  <c r="AL1053" i="169"/>
  <c r="AL1047" i="169"/>
  <c r="AO1892" i="169"/>
  <c r="AL1762" i="169"/>
  <c r="AJ1187" i="169"/>
  <c r="AJ2159" i="169"/>
  <c r="AO8" i="171" a="1"/>
  <c r="AR207" i="169"/>
  <c r="AO1903" i="169"/>
  <c r="J4" i="169" a="1"/>
  <c r="AO1437" i="169"/>
  <c r="AQ1112" i="169"/>
  <c r="AL137" i="169"/>
  <c r="H26" i="169" a="1"/>
  <c r="AO1510" i="169"/>
  <c r="AR860" i="169"/>
  <c r="AL1057" i="169"/>
  <c r="M27" i="169" a="1"/>
  <c r="AL1310" i="169"/>
  <c r="AP12" i="169"/>
  <c r="AQ853" i="169"/>
  <c r="N36" i="169" a="1"/>
  <c r="AL742" i="169"/>
  <c r="J27" i="169" a="1"/>
  <c r="AJ1961" i="169"/>
  <c r="AP71" i="171" a="1"/>
  <c r="AR141" i="169"/>
  <c r="AJ1639" i="169"/>
  <c r="AR1969" i="169"/>
  <c r="AP1060" i="169"/>
  <c r="AR738" i="169"/>
  <c r="AO2150" i="169"/>
  <c r="AL1518" i="169"/>
  <c r="AJ1762" i="169"/>
  <c r="AQ1904" i="169"/>
  <c r="AO985" i="169"/>
  <c r="AO1829" i="169"/>
  <c r="AL1183" i="169"/>
  <c r="AR1506" i="169"/>
  <c r="AP2154" i="169"/>
  <c r="AO1242" i="169"/>
  <c r="U1242" i="169" s="1"/>
  <c r="AQ1634" i="169"/>
  <c r="AJ139" i="169"/>
  <c r="AQ1508" i="169"/>
  <c r="G3" i="169" a="1"/>
  <c r="AO1773" i="169"/>
  <c r="AP2085" i="169"/>
  <c r="AO1637" i="169"/>
  <c r="G40" i="169" a="1"/>
  <c r="F17" i="169" a="1"/>
  <c r="AP399" i="169"/>
  <c r="AJ472" i="169"/>
  <c r="AQ1566" i="169"/>
  <c r="AR597" i="169"/>
  <c r="AP915" i="169"/>
  <c r="AQ982" i="169"/>
  <c r="AP2220" i="169"/>
  <c r="AL2152" i="169"/>
  <c r="AP335" i="169"/>
  <c r="AO76" i="171" a="1"/>
  <c r="AP1516" i="169"/>
  <c r="AQ332" i="169"/>
  <c r="AJ1964" i="169"/>
  <c r="AO855" i="169"/>
  <c r="AP1051" i="169"/>
  <c r="AP80" i="171" a="1"/>
  <c r="AP594" i="169"/>
  <c r="AQ1181" i="169"/>
  <c r="AQ723" i="169"/>
  <c r="AJ989" i="169"/>
  <c r="AL2219" i="169"/>
  <c r="AP1568" i="169"/>
  <c r="AO12" i="171" a="1"/>
  <c r="AP1701" i="169"/>
  <c r="AR2156" i="169"/>
  <c r="AL1376" i="169"/>
  <c r="AO1047" i="169"/>
  <c r="AP2219" i="169"/>
  <c r="AQ136" i="169"/>
  <c r="AR1182" i="169"/>
  <c r="AR462" i="169"/>
  <c r="AP982" i="169"/>
  <c r="AR271" i="169"/>
  <c r="AO399" i="169"/>
  <c r="AO1050" i="169"/>
  <c r="AO852" i="169"/>
  <c r="AO1566" i="169"/>
  <c r="Q38" i="169" a="1"/>
  <c r="AO1049" i="169"/>
  <c r="AJ333" i="169"/>
  <c r="AQ2150" i="169"/>
  <c r="AL273" i="169"/>
  <c r="AL851" i="169"/>
  <c r="AL2025" i="169"/>
  <c r="AJ1768" i="169"/>
  <c r="AQ1698" i="169"/>
  <c r="AO732" i="169"/>
  <c r="E33" i="169" a="1"/>
  <c r="AR81" i="171" a="1"/>
  <c r="J19" i="169" a="1"/>
  <c r="AP1508" i="169"/>
  <c r="M21" i="169" a="1"/>
  <c r="AJ1573" i="169"/>
  <c r="AL982" i="169"/>
  <c r="K8" i="169" a="1"/>
  <c r="L19" i="169" a="1"/>
  <c r="M18" i="169" a="1"/>
  <c r="L6" i="169" a="1"/>
  <c r="AO989" i="169"/>
  <c r="AO463" i="169"/>
  <c r="AJ1510" i="169"/>
  <c r="AR12" i="171" a="1"/>
  <c r="AO2215" i="169"/>
  <c r="AP1371" i="169"/>
  <c r="AJ138" i="169"/>
  <c r="AO395" i="169"/>
  <c r="AL13" i="169"/>
  <c r="AP266" i="169"/>
  <c r="AO1182" i="169"/>
  <c r="AQ1056" i="169"/>
  <c r="AO73" i="169"/>
  <c r="AO991" i="169"/>
  <c r="AP205" i="169"/>
  <c r="AL136" i="169"/>
  <c r="AR866" i="169"/>
  <c r="P19" i="169" a="1"/>
  <c r="AR728" i="169"/>
  <c r="AJ532" i="169"/>
  <c r="AQ980" i="169"/>
  <c r="AO657" i="169"/>
  <c r="AL786" i="169"/>
  <c r="AP1048" i="169"/>
  <c r="AP1314" i="169"/>
  <c r="AJ869" i="169"/>
  <c r="AR330" i="169"/>
  <c r="E26" i="169" a="1"/>
  <c r="AQ735" i="169"/>
  <c r="M38" i="169" a="1"/>
  <c r="AL1829" i="169"/>
  <c r="AQ1963" i="169"/>
  <c r="AJ463" i="169"/>
  <c r="AO1905" i="169"/>
  <c r="AJ659" i="169"/>
  <c r="AP853" i="169"/>
  <c r="AJ342" i="169"/>
  <c r="Q19" i="169" a="1"/>
  <c r="F15" i="169" a="1"/>
  <c r="AJ2151" i="169"/>
  <c r="AP1567" i="169"/>
  <c r="AJ1637" i="169"/>
  <c r="H2" i="169" a="1"/>
  <c r="AJ529" i="169"/>
  <c r="AR1047" i="169"/>
  <c r="AR1045" i="169"/>
  <c r="AL339" i="169"/>
  <c r="AR342" i="169"/>
  <c r="AR1762" i="169"/>
  <c r="AQ73" i="169"/>
  <c r="AR2159" i="169"/>
  <c r="P50" i="169" a="1"/>
  <c r="AP334" i="169"/>
  <c r="AO596" i="169"/>
  <c r="L4" i="169" a="1"/>
  <c r="AO533" i="169"/>
  <c r="AJ1113" i="169"/>
  <c r="AO529" i="169"/>
  <c r="AJ338" i="169"/>
  <c r="AJ1969" i="169"/>
  <c r="AQ1114" i="169"/>
  <c r="D42" i="169" a="1"/>
  <c r="AJ1177" i="169"/>
  <c r="AL1895" i="169"/>
  <c r="AQ2218" i="169"/>
  <c r="AL1568" i="169"/>
  <c r="AO741" i="169"/>
  <c r="P48" i="169" a="1"/>
  <c r="AJ462" i="169"/>
  <c r="AJ2154" i="169"/>
  <c r="AO1246" i="169"/>
  <c r="AP722" i="169"/>
  <c r="AJ1892" i="169"/>
  <c r="AP1763" i="169"/>
  <c r="AP1245" i="169"/>
  <c r="AJ656" i="169"/>
  <c r="AQ474" i="169"/>
  <c r="AP135" i="169"/>
  <c r="AL330" i="169"/>
  <c r="AP726" i="169"/>
  <c r="L50" i="169" a="1"/>
  <c r="AQ917" i="169"/>
  <c r="AP1762" i="169"/>
  <c r="J49" i="169" a="1"/>
  <c r="AQ395" i="169"/>
  <c r="AL1185" i="169"/>
  <c r="AQ1894" i="169"/>
  <c r="AP1826" i="169"/>
  <c r="AL1439" i="169"/>
  <c r="AO1439" i="169"/>
  <c r="E8" i="169" a="1"/>
  <c r="AJ593" i="169"/>
  <c r="AL658" i="169"/>
  <c r="AP1046" i="169"/>
  <c r="U1046" i="169" s="1"/>
  <c r="F47" i="169" a="1"/>
  <c r="AJ2152" i="169"/>
  <c r="AP862" i="169"/>
  <c r="AQ77" i="171" a="1"/>
  <c r="AR1305" i="169"/>
  <c r="AR7" i="171" a="1"/>
  <c r="AJ1311" i="169"/>
  <c r="J46" i="169" a="1"/>
  <c r="AR1965" i="169"/>
  <c r="F22" i="169" a="1"/>
  <c r="AJ1192" i="169"/>
  <c r="AJ70" i="169"/>
  <c r="AR201" i="169"/>
  <c r="AP7" i="171" a="1"/>
  <c r="AO1826" i="169"/>
  <c r="U1826" i="169" s="1"/>
  <c r="AR9" i="169"/>
  <c r="AR2094" i="169"/>
  <c r="AR2097" i="169"/>
  <c r="AJ2089" i="169"/>
  <c r="AR1056" i="169"/>
  <c r="AR1437" i="169"/>
  <c r="AJ1696" i="169"/>
  <c r="L13" i="169" a="1"/>
  <c r="AO1186" i="169"/>
  <c r="AO1054" i="169"/>
  <c r="AQ867" i="169"/>
  <c r="AO70" i="169"/>
  <c r="K2" i="169" a="1"/>
  <c r="P18" i="169" a="1"/>
  <c r="AP139" i="169"/>
  <c r="AR1510" i="169"/>
  <c r="AL1370" i="169"/>
  <c r="AR467" i="169"/>
  <c r="AO1631" i="169"/>
  <c r="AL797" i="169"/>
  <c r="AO13" i="169"/>
  <c r="AQ1515" i="169"/>
  <c r="AJ1179" i="169"/>
  <c r="AL1768" i="169"/>
  <c r="AQ201" i="169"/>
  <c r="H18" i="169" a="1"/>
  <c r="AJ1374" i="169"/>
  <c r="AL1904" i="169"/>
  <c r="AR1902" i="169"/>
  <c r="AR269" i="169"/>
  <c r="AP1372" i="169"/>
  <c r="G10" i="169" a="1"/>
  <c r="AL138" i="169"/>
  <c r="AL527" i="169"/>
  <c r="AJ1770" i="169"/>
  <c r="AO1767" i="169"/>
  <c r="AQ534" i="169"/>
  <c r="AQ1706" i="169"/>
  <c r="AJ2150" i="169"/>
  <c r="AJ2086" i="169"/>
  <c r="AL2218" i="169"/>
  <c r="AQ1502" i="169"/>
  <c r="AO1965" i="169"/>
  <c r="AJ74" i="169"/>
  <c r="AR8" i="169"/>
  <c r="AQ2095" i="169"/>
  <c r="AP1768" i="169"/>
  <c r="AL1897" i="169"/>
  <c r="AP1307" i="169"/>
  <c r="AR274" i="169"/>
  <c r="AO1190" i="169"/>
  <c r="AR1516" i="169"/>
  <c r="E34" i="169" a="1"/>
  <c r="AO868" i="169"/>
  <c r="AR1308" i="169"/>
  <c r="AP2020" i="169"/>
  <c r="K43" i="169" a="1"/>
  <c r="AL2100" i="169"/>
  <c r="AO1704" i="169"/>
  <c r="AQ1183" i="169"/>
  <c r="AP1903" i="169"/>
  <c r="AL1046" i="169"/>
  <c r="AL1380" i="169"/>
  <c r="I25" i="169" a="1"/>
  <c r="Q40" i="169" a="1"/>
  <c r="AL1765" i="169"/>
  <c r="AQ200" i="169"/>
  <c r="AP1309" i="169"/>
  <c r="AQ1061" i="169"/>
  <c r="AP1515" i="169"/>
  <c r="AL1193" i="169"/>
  <c r="K17" i="169" a="1"/>
  <c r="AR1183" i="169"/>
  <c r="H14" i="169" a="1"/>
  <c r="AO720" i="169"/>
  <c r="AJ1438" i="169"/>
  <c r="AO467" i="169"/>
  <c r="I13" i="169" a="1"/>
  <c r="AJ859" i="169"/>
  <c r="AJ916" i="169"/>
  <c r="I45" i="169" a="1"/>
  <c r="AO980" i="169"/>
  <c r="K12" i="169" a="1"/>
  <c r="P33" i="169" a="1"/>
  <c r="AJ1188" i="169"/>
  <c r="AR2086" i="169"/>
  <c r="AJ531" i="169"/>
  <c r="AR1514" i="169"/>
  <c r="E39" i="169" a="1"/>
  <c r="AP1574" i="169"/>
  <c r="AO790" i="169"/>
  <c r="J34" i="169" a="1"/>
  <c r="AL1900" i="169"/>
  <c r="AQ466" i="169"/>
  <c r="F40" i="169" a="1"/>
  <c r="AO853" i="169"/>
  <c r="AJ1958" i="169"/>
  <c r="AO1896" i="169"/>
  <c r="AR1829" i="169"/>
  <c r="AJ1313" i="169"/>
  <c r="AQ1768" i="169"/>
  <c r="AQ1507" i="169"/>
  <c r="AP1243" i="169"/>
  <c r="AO594" i="169"/>
  <c r="AO861" i="169"/>
  <c r="I21" i="169" a="1"/>
  <c r="I22" i="169" a="1"/>
  <c r="P6" i="169" a="1"/>
  <c r="AP1376" i="169"/>
  <c r="AO2093" i="169"/>
  <c r="AR5" i="171" a="1"/>
  <c r="AQ1971" i="169"/>
  <c r="AR739" i="169"/>
  <c r="AR1772" i="169"/>
  <c r="AO592" i="169"/>
  <c r="AR270" i="169"/>
  <c r="AO1500" i="169"/>
  <c r="AJ1773" i="169"/>
  <c r="AO2088" i="169"/>
  <c r="AP1829" i="169"/>
  <c r="AJ917" i="169"/>
  <c r="H34" i="169" a="1"/>
  <c r="AO79" i="171" a="1"/>
  <c r="AR741" i="169"/>
  <c r="AR2101" i="169"/>
  <c r="AP1114" i="169"/>
  <c r="N6" i="169" a="1"/>
  <c r="AL1703" i="169"/>
  <c r="P36" i="169" a="1"/>
  <c r="AO1177" i="169"/>
  <c r="K19" i="169" a="1"/>
  <c r="AR855" i="169"/>
  <c r="U855" i="169" s="1"/>
  <c r="AP2153" i="169"/>
  <c r="AL788" i="169"/>
  <c r="AO1509" i="169"/>
  <c r="AQ1509" i="169"/>
  <c r="AJ140" i="169"/>
  <c r="AL2102" i="169"/>
  <c r="AJ1176" i="169"/>
  <c r="AJ210" i="169"/>
  <c r="AL1305" i="169"/>
  <c r="D17" i="169" a="1"/>
  <c r="Z268" i="163"/>
  <c r="AL80" i="169"/>
  <c r="I50" i="169" a="1"/>
  <c r="AP2026" i="169"/>
  <c r="AQ864" i="169"/>
  <c r="AR525" i="169"/>
  <c r="K4" i="169" a="1"/>
  <c r="AJ1372" i="169"/>
  <c r="Z11" i="165"/>
  <c r="AL8" i="169"/>
  <c r="K40" i="169" a="1"/>
  <c r="AJ727" i="169"/>
  <c r="AQ1962" i="169"/>
  <c r="AJ1241" i="169"/>
  <c r="J47" i="169" a="1"/>
  <c r="AO1895" i="169"/>
  <c r="AP2098" i="169"/>
  <c r="AL1893" i="169"/>
  <c r="AP9" i="169"/>
  <c r="AO1512" i="169"/>
  <c r="AO75" i="169"/>
  <c r="AR1771" i="169"/>
  <c r="AQ1376" i="169"/>
  <c r="AJ266" i="169"/>
  <c r="AO9" i="169"/>
  <c r="M37" i="169" a="1"/>
  <c r="AP1895" i="169"/>
  <c r="AP2090" i="169"/>
  <c r="AQ1632" i="169"/>
  <c r="AP527" i="169"/>
  <c r="AQ1055" i="169"/>
  <c r="AR722" i="169"/>
  <c r="AP11" i="171" a="1"/>
  <c r="C4" i="169" a="1"/>
  <c r="AP856" i="169"/>
  <c r="AQ858" i="169"/>
  <c r="AL598" i="169"/>
  <c r="AJ597" i="169"/>
  <c r="AR862" i="169"/>
  <c r="AO591" i="169"/>
  <c r="AO1967" i="169"/>
  <c r="D33" i="169" a="1"/>
  <c r="AJ1764" i="169"/>
  <c r="AQ1179" i="169"/>
  <c r="AO2222" i="169"/>
  <c r="AR1639" i="169"/>
  <c r="AO273" i="169"/>
  <c r="AO2217" i="169"/>
  <c r="AO856" i="169"/>
  <c r="AP336" i="169"/>
  <c r="AO1574" i="169"/>
  <c r="H31" i="169" a="1"/>
  <c r="AL723" i="169"/>
  <c r="AO1051" i="169"/>
  <c r="AR1640" i="169"/>
  <c r="AO1185" i="169"/>
  <c r="Z267" i="163"/>
  <c r="AL465" i="169"/>
  <c r="AP1441" i="169"/>
  <c r="L36" i="169" a="1"/>
  <c r="AJ6" i="169"/>
  <c r="AJ202" i="169"/>
  <c r="AP1186" i="169"/>
  <c r="AP1177" i="169"/>
  <c r="AO271" i="169"/>
  <c r="I32" i="169" a="1"/>
  <c r="AR1511" i="169"/>
  <c r="AP344" i="169"/>
  <c r="AR1566" i="169"/>
  <c r="AP1971" i="169"/>
  <c r="AR2153" i="169"/>
  <c r="AQ465" i="169"/>
  <c r="AO462" i="169"/>
  <c r="AP1513" i="169"/>
  <c r="AQ2156" i="169"/>
  <c r="AL10" i="171" a="1"/>
  <c r="AP1517" i="169"/>
  <c r="C12" i="169" a="1"/>
  <c r="AL1061" i="169"/>
  <c r="AO75" i="171" a="1"/>
  <c r="AJ788" i="169"/>
  <c r="AQ270" i="169"/>
  <c r="AJ1514" i="169"/>
  <c r="AJ337" i="169"/>
  <c r="AR1179" i="169"/>
  <c r="AQ1639" i="169"/>
  <c r="P7" i="169" a="1"/>
  <c r="AJ205" i="169"/>
  <c r="AR527" i="169"/>
  <c r="AJ851" i="169"/>
  <c r="AO465" i="169"/>
  <c r="U465" i="169" s="1"/>
  <c r="AJ2024" i="169"/>
  <c r="AR720" i="169"/>
  <c r="M11" i="169" a="1"/>
  <c r="AQ7" i="169"/>
  <c r="AO13" i="171" a="1"/>
  <c r="AP1500" i="169"/>
  <c r="AJ473" i="169"/>
  <c r="AR1635" i="169"/>
  <c r="K11" i="169" a="1"/>
  <c r="AP474" i="169"/>
  <c r="AO1441" i="169"/>
  <c r="E27" i="169" a="1"/>
  <c r="M16" i="169" a="1"/>
  <c r="P22" i="169" a="1"/>
  <c r="AP851" i="169"/>
  <c r="AJ341" i="169"/>
  <c r="K28" i="169" a="1"/>
  <c r="AJ1502" i="169"/>
  <c r="AQ2090" i="169"/>
  <c r="AR1890" i="169"/>
  <c r="AL81" i="171" a="1"/>
  <c r="AQ1516" i="169"/>
  <c r="AR730" i="169"/>
  <c r="K42" i="169" a="1"/>
  <c r="AP863" i="169"/>
  <c r="AO1516" i="169"/>
  <c r="U1516" i="169" s="1"/>
  <c r="AO1770" i="169"/>
  <c r="AO1702" i="169"/>
  <c r="F14" i="169" a="1"/>
  <c r="AJ270" i="169"/>
  <c r="AQ850" i="169"/>
  <c r="AJ1185" i="169"/>
  <c r="AJ867" i="169"/>
  <c r="AL1309" i="169"/>
  <c r="AL1438" i="169"/>
  <c r="AL2093" i="169"/>
  <c r="AL77" i="171" a="1"/>
  <c r="AJ1971" i="169"/>
  <c r="AP200" i="169"/>
  <c r="AR534" i="169"/>
  <c r="AL794" i="169"/>
  <c r="AL1244" i="169"/>
  <c r="AR1111" i="169"/>
  <c r="AJ1440" i="169"/>
  <c r="E29" i="169" a="1"/>
  <c r="AR2100" i="169"/>
  <c r="AR1508" i="169"/>
  <c r="AO1501" i="169"/>
  <c r="AO1052" i="169"/>
  <c r="AO984" i="169"/>
  <c r="AP1507" i="169"/>
  <c r="AJ1063" i="169"/>
  <c r="AO2153" i="169"/>
  <c r="U2153" i="169" s="1"/>
  <c r="F36" i="169" a="1"/>
  <c r="Q4" i="169" a="1"/>
  <c r="AO871" i="169"/>
  <c r="AL267" i="169"/>
  <c r="E17" i="169" a="1"/>
  <c r="AL870" i="169"/>
  <c r="AO204" i="169"/>
  <c r="AP916" i="169"/>
  <c r="AQ1054" i="169"/>
  <c r="AJ1962" i="169"/>
  <c r="AR1898" i="169"/>
  <c r="AJ2222" i="169"/>
  <c r="AQ2100" i="169"/>
  <c r="AJ595" i="169"/>
  <c r="AQ82" i="171" a="1"/>
  <c r="AR983" i="169"/>
  <c r="AR1049" i="169"/>
  <c r="J5" i="169" a="1"/>
  <c r="AJ1695" i="169"/>
  <c r="AR1244" i="169"/>
  <c r="AO735" i="169"/>
  <c r="AR1761" i="169"/>
  <c r="AR2218" i="169"/>
  <c r="AR1307" i="169"/>
  <c r="AJ1968" i="169"/>
  <c r="AL984" i="169"/>
  <c r="G41" i="169" a="1"/>
  <c r="AJ80" i="169"/>
  <c r="AR737" i="169"/>
  <c r="H28" i="169" a="1"/>
  <c r="N33" i="169" a="1"/>
  <c r="I44" i="169" a="1"/>
  <c r="AP268" i="169"/>
  <c r="AR1700" i="169"/>
  <c r="M29" i="169" a="1"/>
  <c r="AR798" i="169"/>
  <c r="AQ1309" i="169"/>
  <c r="AP1054" i="169"/>
  <c r="AR656" i="169"/>
  <c r="AQ1188" i="169"/>
  <c r="AO656" i="169"/>
  <c r="AP918" i="169"/>
  <c r="AR785" i="169"/>
  <c r="AO1513" i="169"/>
  <c r="AR471" i="169"/>
  <c r="Q37" i="169" a="1"/>
  <c r="AP1698" i="169"/>
  <c r="AP980" i="169"/>
  <c r="AP1900" i="169"/>
  <c r="M39" i="169" a="1"/>
  <c r="AP70" i="171" a="1"/>
  <c r="AJ1632" i="169"/>
  <c r="AL1045" i="169"/>
  <c r="AO72" i="169"/>
  <c r="AQ338" i="169"/>
  <c r="AR870" i="169"/>
  <c r="AR852" i="169"/>
  <c r="AJ655" i="169"/>
  <c r="AP1896" i="169"/>
  <c r="AR9" i="171" a="1"/>
  <c r="M25" i="169" a="1"/>
  <c r="AQ535" i="169"/>
  <c r="AP1639" i="169"/>
  <c r="AP1962" i="169"/>
  <c r="AJ1047" i="169"/>
  <c r="AR1705" i="169"/>
  <c r="AR1707" i="169"/>
  <c r="AL731" i="169"/>
  <c r="AR1963" i="169"/>
  <c r="AO460" i="169"/>
  <c r="AR1701" i="169"/>
  <c r="AQ1062" i="169"/>
  <c r="AP2087" i="169"/>
  <c r="G21" i="169" a="1"/>
  <c r="E15" i="169" a="1"/>
  <c r="AL13" i="171" a="1"/>
  <c r="AQ854" i="169"/>
  <c r="AJ1700" i="169"/>
  <c r="AR204" i="169"/>
  <c r="AP532" i="169"/>
  <c r="H11" i="169" a="1"/>
  <c r="AP1773" i="169"/>
  <c r="F39" i="169" a="1"/>
  <c r="AO1898" i="169"/>
  <c r="AO1305" i="169"/>
  <c r="C47" i="169" a="1"/>
  <c r="M5" i="169" a="1"/>
  <c r="AP272" i="169"/>
  <c r="AO1241" i="169"/>
  <c r="AO531" i="169"/>
  <c r="AJ78" i="169"/>
  <c r="AO798" i="169"/>
  <c r="AP203" i="169"/>
  <c r="AP1112" i="169"/>
  <c r="AQ1957" i="169"/>
  <c r="AL208" i="169"/>
  <c r="I29" i="169" a="1"/>
  <c r="AP210" i="169"/>
  <c r="N40" i="169" a="1"/>
  <c r="AO1307" i="169"/>
  <c r="U1307" i="169" s="1"/>
  <c r="AR469" i="169"/>
  <c r="AJ2220" i="169"/>
  <c r="AP1188" i="169"/>
  <c r="AP1702" i="169"/>
  <c r="AR1373" i="169"/>
  <c r="K10" i="169" a="1"/>
  <c r="AR2160" i="169"/>
  <c r="AO2025" i="169"/>
  <c r="AJ983" i="169"/>
  <c r="AQ852" i="169"/>
  <c r="AO2087" i="169"/>
  <c r="AQ591" i="169"/>
  <c r="AR205" i="169"/>
  <c r="AP2150" i="169"/>
  <c r="U2150" i="169" s="1"/>
  <c r="H9" i="169" a="1"/>
  <c r="M40" i="169" a="1"/>
  <c r="K45" i="169" a="1"/>
  <c r="AL1635" i="169"/>
  <c r="Z6" i="165"/>
  <c r="AL872" i="169"/>
  <c r="AQ1189" i="169"/>
  <c r="J6" i="169" a="1"/>
  <c r="AO1114" i="169"/>
  <c r="AQ1193" i="169"/>
  <c r="D38" i="169" a="1"/>
  <c r="E23" i="169" a="1"/>
  <c r="AJ793" i="169"/>
  <c r="AJ1899" i="169"/>
  <c r="AO1309" i="169"/>
  <c r="AP1766" i="169"/>
  <c r="AL2158" i="169"/>
  <c r="AQ721" i="169"/>
  <c r="AR1193" i="169"/>
  <c r="AQ70" i="169"/>
  <c r="AR139" i="169"/>
  <c r="C8" i="169" a="1"/>
  <c r="AR212" i="169"/>
  <c r="AO335" i="169"/>
  <c r="U335" i="169" s="1"/>
  <c r="AR2158" i="169"/>
  <c r="AL1892" i="169"/>
  <c r="AO1891" i="169"/>
  <c r="AP1187" i="169"/>
  <c r="AJ2020" i="169"/>
  <c r="AO2097" i="169"/>
  <c r="AQ1830" i="169"/>
  <c r="AO80" i="171" a="1"/>
  <c r="N50" i="169" a="1"/>
  <c r="AL2217" i="169"/>
  <c r="AL2087" i="169"/>
  <c r="AJ863" i="169"/>
  <c r="AO1518" i="169"/>
  <c r="F13" i="169" a="1"/>
  <c r="AQ989" i="169"/>
  <c r="P45" i="169" a="1"/>
  <c r="AR1311" i="169"/>
  <c r="AR2099" i="169"/>
  <c r="H17" i="169" a="1"/>
  <c r="K39" i="169" a="1"/>
  <c r="AO81" i="171" a="1"/>
  <c r="AL1506" i="169"/>
  <c r="AQ1500" i="169"/>
  <c r="F26" i="169" a="1"/>
  <c r="AR1573" i="169"/>
  <c r="AO1306" i="169"/>
  <c r="AQ983" i="169"/>
  <c r="AR594" i="169"/>
  <c r="L32" i="169" a="1"/>
  <c r="AR1696" i="169"/>
  <c r="AP1572" i="169"/>
  <c r="AJ731" i="169"/>
  <c r="AP5" i="169"/>
  <c r="AL660" i="169"/>
  <c r="AL981" i="169"/>
  <c r="AL1513" i="169"/>
  <c r="AL338" i="169"/>
  <c r="AP2155" i="169"/>
  <c r="AR727" i="169"/>
  <c r="AO1635" i="169"/>
  <c r="AR1893" i="169"/>
  <c r="AR334" i="169"/>
  <c r="AR1765" i="169"/>
  <c r="AJ79" i="169"/>
  <c r="AQ2025" i="169"/>
  <c r="AQ990" i="169"/>
  <c r="AP1636" i="169"/>
  <c r="AJ534" i="169"/>
  <c r="AP1055" i="169"/>
  <c r="AR790" i="169"/>
  <c r="AO267" i="169"/>
  <c r="AL1050" i="169"/>
  <c r="AL1377" i="169"/>
  <c r="AQ861" i="169"/>
  <c r="AP1635" i="169"/>
  <c r="AO5" i="171" a="1"/>
  <c r="AO797" i="169"/>
  <c r="U797" i="169" s="1"/>
  <c r="AL74" i="169"/>
  <c r="AJ1513" i="169"/>
  <c r="AQ10" i="169"/>
  <c r="AL1956" i="169"/>
  <c r="AO2022" i="169"/>
  <c r="AQ1636" i="169"/>
  <c r="AR2102" i="169"/>
  <c r="AO265" i="169"/>
  <c r="AJ269" i="169"/>
  <c r="AP8" i="169"/>
  <c r="AQ530" i="169"/>
  <c r="AQ1765" i="169"/>
  <c r="AJ1512" i="169"/>
  <c r="AP728" i="169"/>
  <c r="AQ1050" i="169"/>
  <c r="AL1704" i="169"/>
  <c r="C3" i="169" a="1"/>
  <c r="AR986" i="169"/>
  <c r="AR526" i="169"/>
  <c r="AP1312" i="169"/>
  <c r="AR200" i="169"/>
  <c r="AR2216" i="169"/>
  <c r="AJ201" i="169"/>
  <c r="AQ72" i="171" a="1"/>
  <c r="AJ1963" i="169"/>
  <c r="G4" i="169" a="1"/>
  <c r="P21" i="169" a="1"/>
  <c r="AJ985" i="169"/>
  <c r="AJ331" i="169"/>
  <c r="AQ869" i="169"/>
  <c r="AP468" i="169"/>
  <c r="AJ2155" i="169"/>
  <c r="AJ211" i="169"/>
  <c r="AQ80" i="171" a="1"/>
  <c r="AL594" i="169"/>
  <c r="AR1512" i="169"/>
  <c r="AR1518" i="169"/>
  <c r="AO1060" i="169"/>
  <c r="AJ267" i="169"/>
  <c r="AJ1373" i="169"/>
  <c r="AJ1501" i="169"/>
  <c r="AR70" i="169"/>
  <c r="AR1310" i="169"/>
  <c r="AJ661" i="169"/>
  <c r="H30" i="169" a="1"/>
  <c r="AR1048" i="169"/>
  <c r="AJ2096" i="169"/>
  <c r="AO851" i="169"/>
  <c r="AP736" i="169"/>
  <c r="AR1830" i="169"/>
  <c r="AQ992" i="169"/>
  <c r="AP1699" i="169"/>
  <c r="AJ1049" i="169"/>
  <c r="AL79" i="169"/>
  <c r="AR1050" i="169"/>
  <c r="N12" i="169" a="1"/>
  <c r="M15" i="169" a="1"/>
  <c r="AR796" i="169"/>
  <c r="AQ1311" i="169"/>
  <c r="Q31" i="169" a="1"/>
  <c r="P35" i="169" a="1"/>
  <c r="AL1575" i="169"/>
  <c r="AP1570" i="169"/>
  <c r="K33" i="169" a="1"/>
  <c r="AJ1705" i="169"/>
  <c r="AP1700" i="169"/>
  <c r="AR1501" i="169"/>
  <c r="AO658" i="169"/>
  <c r="N44" i="169" a="1"/>
  <c r="J32" i="169" a="1"/>
  <c r="D46" i="169" a="1"/>
  <c r="K50" i="169" a="1"/>
  <c r="D7" i="169" a="1"/>
  <c r="AO1705" i="169"/>
  <c r="U1705" i="169" s="1"/>
  <c r="G9" i="169" a="1"/>
  <c r="AP1638" i="169"/>
  <c r="P14" i="169" a="1"/>
  <c r="G36" i="169" a="1"/>
  <c r="I23" i="169" a="1"/>
  <c r="L44" i="169" a="1"/>
  <c r="N39" i="169" a="1"/>
  <c r="AR657" i="169"/>
  <c r="AL1375" i="169"/>
  <c r="AJ1504" i="169"/>
  <c r="F9" i="169" a="1"/>
  <c r="J37" i="169" a="1"/>
  <c r="AJ915" i="169"/>
  <c r="AP2157" i="169"/>
  <c r="AJ2091" i="169"/>
  <c r="AR78" i="171" a="1"/>
  <c r="AR981" i="169"/>
  <c r="AR1957" i="169"/>
  <c r="AR867" i="169"/>
  <c r="AJ1193" i="169"/>
  <c r="AL340" i="169"/>
  <c r="N18" i="169" a="1"/>
  <c r="AP2101" i="169"/>
  <c r="AQ859" i="169"/>
  <c r="AQ991" i="169"/>
  <c r="AR1960" i="169"/>
  <c r="P31" i="169" a="1"/>
  <c r="K16" i="169" a="1"/>
  <c r="J40" i="169" a="1"/>
  <c r="AO1825" i="169"/>
  <c r="H40" i="169" a="1"/>
  <c r="AL738" i="169"/>
  <c r="AO1630" i="169"/>
  <c r="AR397" i="169"/>
  <c r="AP788" i="169"/>
  <c r="G19" i="169" a="1"/>
  <c r="AJ461" i="169"/>
  <c r="AQ984" i="169"/>
  <c r="N35" i="169" a="1"/>
  <c r="Q33" i="169" a="1"/>
  <c r="AQ71" i="169"/>
  <c r="H15" i="169" a="1"/>
  <c r="AO468" i="169"/>
  <c r="K48" i="169" a="1"/>
  <c r="AJ1379" i="169"/>
  <c r="J43" i="169" a="1"/>
  <c r="C38" i="169" a="1"/>
  <c r="AL1051" i="169"/>
  <c r="AP78" i="169"/>
  <c r="E40" i="169" a="1"/>
  <c r="AJ723" i="169"/>
  <c r="AQ211" i="169"/>
  <c r="AR473" i="169"/>
  <c r="AO788" i="169"/>
  <c r="AO1636" i="169"/>
  <c r="C7" i="169" a="1"/>
  <c r="C28" i="169" a="1"/>
  <c r="J21" i="169" a="1"/>
  <c r="AJ858" i="169"/>
  <c r="AQ525" i="169"/>
  <c r="AQ916" i="169"/>
  <c r="AP78" i="171" a="1"/>
  <c r="AL724" i="169"/>
  <c r="AL740" i="169"/>
  <c r="AJ2088" i="169"/>
  <c r="AR1246" i="169"/>
  <c r="AJ799" i="169"/>
  <c r="AQ2092" i="169"/>
  <c r="AR72" i="169"/>
  <c r="AP720" i="169"/>
  <c r="U720" i="169" s="1"/>
  <c r="AO2095" i="169"/>
  <c r="AJ733" i="169"/>
  <c r="AP1378" i="169"/>
  <c r="AQ2020" i="169"/>
  <c r="AR596" i="169"/>
  <c r="AO203" i="169"/>
  <c r="AO1971" i="169"/>
  <c r="AP2023" i="169"/>
  <c r="AJ598" i="169"/>
  <c r="AQ728" i="169"/>
  <c r="U728" i="169" s="1"/>
  <c r="AL1242" i="169"/>
  <c r="AJ1045" i="169"/>
  <c r="AP861" i="169"/>
  <c r="AR1892" i="169"/>
  <c r="AJ335" i="169"/>
  <c r="AR734" i="169"/>
  <c r="AP1438" i="169"/>
  <c r="I16" i="169" a="1"/>
  <c r="AO1893" i="169"/>
  <c r="AO398" i="169"/>
  <c r="AR1059" i="169"/>
  <c r="H39" i="169" a="1"/>
  <c r="M47" i="169" a="1"/>
  <c r="AQ81" i="171" a="1"/>
  <c r="AJ738" i="169"/>
  <c r="AJ1765" i="169"/>
  <c r="AQ736" i="169"/>
  <c r="C10" i="169" a="1"/>
  <c r="AQ851" i="169"/>
  <c r="AL2091" i="169"/>
  <c r="AR1185" i="169"/>
  <c r="AJ2221" i="169"/>
  <c r="AJ992" i="169"/>
  <c r="AQ1441" i="169"/>
  <c r="AO1565" i="169"/>
  <c r="AR272" i="169"/>
  <c r="AO207" i="169"/>
  <c r="AR1051" i="169"/>
  <c r="AR536" i="169"/>
  <c r="AL2220" i="169"/>
  <c r="AO1706" i="169"/>
  <c r="AO397" i="169"/>
  <c r="AR1569" i="169"/>
  <c r="AP989" i="169"/>
  <c r="AO590" i="169"/>
  <c r="AL1707" i="169"/>
  <c r="AP331" i="169"/>
  <c r="AR398" i="169"/>
  <c r="AP2152" i="169"/>
  <c r="AO1575" i="169"/>
  <c r="AQ1437" i="169"/>
  <c r="AJ740" i="169"/>
  <c r="AQ1890" i="169"/>
  <c r="AP1374" i="169"/>
  <c r="Z10" i="165"/>
  <c r="AQ1243" i="169"/>
  <c r="AP1182" i="169"/>
  <c r="AO1191" i="169"/>
  <c r="AP2160" i="169"/>
  <c r="AP731" i="169"/>
  <c r="AJ1245" i="169"/>
  <c r="AO141" i="169"/>
  <c r="F20" i="169" a="1"/>
  <c r="H19" i="169" a="1"/>
  <c r="AP1894" i="169"/>
  <c r="AQ1192" i="169"/>
  <c r="AO734" i="169"/>
  <c r="Q45" i="169" a="1"/>
  <c r="AO983" i="169"/>
  <c r="AJ2153" i="169"/>
  <c r="AP1571" i="169"/>
  <c r="I10" i="169" a="1"/>
  <c r="AR1309" i="169"/>
  <c r="U1309" i="169" s="1"/>
  <c r="AP852" i="169"/>
  <c r="U852" i="169" s="1"/>
  <c r="AR1438" i="169"/>
  <c r="M30" i="169" a="1"/>
  <c r="AO867" i="169"/>
  <c r="G29" i="169" a="1"/>
  <c r="AJ471" i="169"/>
  <c r="AL531" i="169"/>
  <c r="AQ732" i="169"/>
  <c r="AQ1370" i="169"/>
  <c r="AP727" i="169"/>
  <c r="AP984" i="169"/>
  <c r="U984" i="169" s="1"/>
  <c r="AO1192" i="169"/>
  <c r="M33" i="169" a="1"/>
  <c r="AJ1636" i="169"/>
  <c r="Q8" i="169" a="1"/>
  <c r="AO1960" i="169"/>
  <c r="AQ1960" i="169"/>
  <c r="Q41" i="169" a="1"/>
  <c r="J39" i="169" a="1"/>
  <c r="AL2159" i="169"/>
  <c r="AR854" i="169"/>
  <c r="M3" i="169" a="1"/>
  <c r="AL2023" i="169"/>
  <c r="AL470" i="169"/>
  <c r="AQ727" i="169"/>
  <c r="U727" i="169" s="1"/>
  <c r="AJ75" i="169"/>
  <c r="AJ1640" i="169"/>
  <c r="I40" i="169" a="1"/>
  <c r="AP730" i="169"/>
  <c r="AR1190" i="169"/>
  <c r="AR1058" i="169"/>
  <c r="AO981" i="169"/>
  <c r="AR1900" i="169"/>
  <c r="AO535" i="169"/>
  <c r="AQ790" i="169"/>
  <c r="U790" i="169" s="1"/>
  <c r="AJ1050" i="169"/>
  <c r="C11" i="169" a="1"/>
  <c r="AP397" i="169"/>
  <c r="AR915" i="169"/>
  <c r="AQ1241" i="169"/>
  <c r="AO1573" i="169"/>
  <c r="AJ1898" i="169"/>
  <c r="AJ468" i="169"/>
  <c r="AP656" i="169"/>
  <c r="AR136" i="169"/>
  <c r="I38" i="169" a="1"/>
  <c r="AR74" i="171" a="1"/>
  <c r="AL1511" i="169"/>
  <c r="AL1180" i="169"/>
  <c r="AJ336" i="169"/>
  <c r="AO532" i="169"/>
  <c r="P30" i="169" a="1"/>
  <c r="C27" i="169" a="1"/>
  <c r="AP13" i="169"/>
  <c r="AP2094" i="169"/>
  <c r="I19" i="169" a="1"/>
  <c r="AP1049" i="169"/>
  <c r="AQ1377" i="169"/>
  <c r="AR2091" i="169"/>
  <c r="AP1512" i="169"/>
  <c r="AP1502" i="169"/>
  <c r="AJ1516" i="169"/>
  <c r="AQ1707" i="169"/>
  <c r="E14" i="169" a="1"/>
  <c r="AJ1900" i="169"/>
  <c r="AJ1630" i="169"/>
  <c r="AO1179" i="169"/>
  <c r="AL1516" i="169"/>
  <c r="AO1377" i="169"/>
  <c r="AP531" i="169"/>
  <c r="F45" i="169" a="1"/>
  <c r="AJ857" i="169"/>
  <c r="AQ1314" i="169"/>
  <c r="AP1052" i="169"/>
  <c r="AJ396" i="169"/>
  <c r="AR1112" i="169"/>
  <c r="AP1045" i="169"/>
  <c r="AQ734" i="169"/>
  <c r="U734" i="169" s="1"/>
  <c r="AQ981" i="169"/>
  <c r="U981" i="169" s="1"/>
  <c r="AJ1970" i="169"/>
  <c r="N34" i="169" a="1"/>
  <c r="AL6" i="171" a="1"/>
  <c r="F43" i="169" a="1"/>
  <c r="AL1630" i="169"/>
  <c r="AQ398" i="169"/>
  <c r="U398" i="169" s="1"/>
  <c r="AR73" i="171" a="1"/>
  <c r="AP1967" i="169"/>
  <c r="U1967" i="169" s="1"/>
  <c r="AO791" i="169"/>
  <c r="F46" i="169" a="1"/>
  <c r="AL722" i="169"/>
  <c r="AQ1891" i="169"/>
  <c r="H22" i="169" a="1"/>
  <c r="AJ796" i="169"/>
  <c r="AQ2086" i="169"/>
  <c r="F5" i="169" a="1"/>
  <c r="AR76" i="171" a="1"/>
  <c r="AQ533" i="169"/>
  <c r="AR1435" i="169"/>
  <c r="AL205" i="169"/>
  <c r="AQ1761" i="169"/>
  <c r="AR592" i="169"/>
  <c r="P16" i="169" a="1"/>
  <c r="AQ2094" i="169"/>
  <c r="C30" i="169" a="1"/>
  <c r="AP1315" i="169"/>
  <c r="AO2099" i="169"/>
  <c r="AR598" i="169"/>
  <c r="AQ860" i="169"/>
  <c r="AL209" i="169"/>
  <c r="AQ2021" i="169"/>
  <c r="AR535" i="169"/>
  <c r="AR82" i="171" a="1"/>
  <c r="AO2155" i="169"/>
  <c r="AL211" i="169"/>
  <c r="AJ527" i="169"/>
  <c r="AQ657" i="169"/>
  <c r="H45" i="169" a="1"/>
  <c r="AL466" i="169"/>
  <c r="D31" i="169" a="1"/>
  <c r="I37" i="169" a="1"/>
  <c r="AO528" i="169"/>
  <c r="C5" i="169" a="1"/>
  <c r="AO212" i="169"/>
  <c r="AO1059" i="169"/>
  <c r="AQ1047" i="169"/>
  <c r="U1047" i="169" s="1"/>
  <c r="AO71" i="171" a="1"/>
  <c r="M50" i="169" a="1"/>
  <c r="AO1181" i="169"/>
  <c r="AL1701" i="169"/>
  <c r="AR474" i="169"/>
  <c r="U474" i="169" s="1"/>
  <c r="AQ1631" i="169"/>
  <c r="AP338" i="169"/>
  <c r="AR2217" i="169"/>
  <c r="AP798" i="169"/>
  <c r="U798" i="169" s="1"/>
  <c r="AP136" i="169"/>
  <c r="U136" i="169" s="1"/>
  <c r="AL655" i="169"/>
  <c r="AO858" i="169"/>
  <c r="AR1505" i="169"/>
  <c r="AQ870" i="169"/>
  <c r="Q50" i="169" a="1"/>
  <c r="AO330" i="169"/>
  <c r="U330" i="169" s="1"/>
  <c r="H7" i="169" a="1"/>
  <c r="D21" i="169" a="1"/>
  <c r="C19" i="169" a="1"/>
  <c r="AP791" i="169"/>
  <c r="N47" i="169" a="1"/>
  <c r="AL77" i="169"/>
  <c r="AL11" i="171" a="1"/>
  <c r="AR2222" i="169"/>
  <c r="AL1902" i="169"/>
  <c r="AJ265" i="169"/>
  <c r="AQ1959" i="169"/>
  <c r="AL865" i="169"/>
  <c r="AL396" i="169"/>
  <c r="AQ1630" i="169"/>
  <c r="AL1371" i="169"/>
  <c r="AO2098" i="169"/>
  <c r="AJ1766" i="169"/>
  <c r="AJ870" i="169"/>
  <c r="AP1373" i="169"/>
  <c r="Z12" i="165"/>
  <c r="Q9" i="169" a="1"/>
  <c r="M14" i="169" a="1"/>
  <c r="AP1510" i="169"/>
  <c r="N43" i="169" a="1"/>
  <c r="AP1891" i="169"/>
  <c r="AO536" i="169"/>
  <c r="AJ2101" i="169"/>
  <c r="Q39" i="169" a="1"/>
  <c r="AO2100" i="169"/>
  <c r="AR1186" i="169"/>
  <c r="AJ1058" i="169"/>
  <c r="E44" i="169" a="1"/>
  <c r="AQ1514" i="169"/>
  <c r="AJ981" i="169"/>
  <c r="AO1111" i="169"/>
  <c r="AO1504" i="169"/>
  <c r="G25" i="169" a="1"/>
  <c r="AP991" i="169"/>
  <c r="AQ1315" i="169"/>
  <c r="AQ334" i="169"/>
  <c r="AQ337" i="169"/>
  <c r="AL2099" i="169"/>
  <c r="D25" i="169" a="1"/>
  <c r="AL1054" i="169"/>
  <c r="L40" i="169" a="1"/>
  <c r="AJ2157" i="169"/>
  <c r="AQ1186" i="169"/>
  <c r="U1186" i="169" s="1"/>
  <c r="AL2086" i="169"/>
  <c r="AL1964" i="169"/>
  <c r="AL82" i="171" a="1"/>
  <c r="AJ1500" i="169"/>
  <c r="AJ1059" i="169"/>
  <c r="AL530" i="169"/>
  <c r="AR1313" i="169"/>
  <c r="AO1827" i="169"/>
  <c r="AJ1110" i="169"/>
  <c r="AJ794" i="169"/>
  <c r="AP740" i="169"/>
  <c r="AL1761" i="169"/>
  <c r="AR2219" i="169"/>
  <c r="AJ2025" i="169"/>
  <c r="AQ789" i="169"/>
  <c r="AL1175" i="169"/>
  <c r="AL1827" i="169"/>
  <c r="AJ1062" i="169"/>
  <c r="AL1696" i="169"/>
  <c r="AQ1060" i="169"/>
  <c r="AO737" i="169"/>
  <c r="G11" i="169" a="1"/>
  <c r="AO854" i="169"/>
  <c r="AR1306" i="169"/>
  <c r="AQ203" i="169"/>
  <c r="U203" i="169" s="1"/>
  <c r="C13" i="169" a="1"/>
  <c r="AJ1182" i="169"/>
  <c r="AJ1895" i="169"/>
  <c r="AR789" i="169"/>
  <c r="AR460" i="169"/>
  <c r="AO79" i="169"/>
  <c r="AP265" i="169"/>
  <c r="AQ12" i="169"/>
  <c r="P3" i="169" a="1"/>
  <c r="AR1956" i="169"/>
  <c r="AP1897" i="169"/>
  <c r="AP6" i="171" a="1"/>
  <c r="AQ333" i="169"/>
  <c r="AR1958" i="169"/>
  <c r="N19" i="169" a="1"/>
  <c r="H27" i="169" a="1"/>
  <c r="I35" i="169" a="1"/>
  <c r="AP270" i="169"/>
  <c r="D28" i="169" a="1"/>
  <c r="AL203" i="169"/>
  <c r="AO859" i="169"/>
  <c r="AP1379" i="169"/>
  <c r="AQ1825" i="169"/>
  <c r="AO1312" i="169"/>
  <c r="AP1311" i="169"/>
  <c r="L34" i="169" a="1"/>
  <c r="AR1312" i="169"/>
  <c r="AO1904" i="169"/>
  <c r="AP1764" i="169"/>
  <c r="AJ1566" i="169"/>
  <c r="AL1894" i="169"/>
  <c r="AL861" i="169"/>
  <c r="AJ1704" i="169"/>
  <c r="AR1962" i="169"/>
  <c r="AL2151" i="169"/>
  <c r="AL1969" i="169"/>
  <c r="AO1438" i="169"/>
  <c r="AP1503" i="169"/>
  <c r="K47" i="169" a="1"/>
  <c r="AP10" i="171" a="1"/>
  <c r="AP1246" i="169"/>
  <c r="U1246" i="169" s="1"/>
  <c r="Q21" i="169" a="1"/>
  <c r="AQ78" i="171" a="1"/>
  <c r="G26" i="169" a="1"/>
  <c r="AL268" i="169"/>
  <c r="AJ1370" i="169"/>
  <c r="AL202" i="169"/>
  <c r="N46" i="169" a="1"/>
  <c r="AR980" i="169"/>
  <c r="U980" i="169" s="1"/>
  <c r="AJ786" i="169"/>
  <c r="AQ1571" i="169"/>
  <c r="M44" i="169" a="1"/>
  <c r="AQ1900" i="169"/>
  <c r="U1900" i="169" s="1"/>
  <c r="AO1183" i="169"/>
  <c r="AR340" i="169"/>
  <c r="P8" i="169" a="1"/>
  <c r="AR1376" i="169"/>
  <c r="AQ273" i="169"/>
  <c r="F30" i="169" a="1"/>
  <c r="L28" i="169" a="1"/>
  <c r="AL78" i="171" a="1"/>
  <c r="AP2024" i="169"/>
  <c r="C41" i="169" a="1"/>
  <c r="AL853" i="169"/>
  <c r="AL1177" i="169"/>
  <c r="AJ536" i="169"/>
  <c r="AQ785" i="169"/>
  <c r="AL141" i="169"/>
  <c r="AQ1504" i="169"/>
  <c r="AQ987" i="169"/>
  <c r="AP1830" i="169"/>
  <c r="AJ860" i="169"/>
  <c r="AP470" i="169"/>
  <c r="AR1370" i="169"/>
  <c r="N15" i="169" a="1"/>
  <c r="AL265" i="169"/>
  <c r="AR661" i="169"/>
  <c r="Z12" i="164"/>
  <c r="AO986" i="169"/>
  <c r="AR71" i="171" a="1"/>
  <c r="AL1505" i="169"/>
  <c r="AL1059" i="169"/>
  <c r="AJ274" i="169"/>
  <c r="AJ1905" i="169"/>
  <c r="AP1179" i="169"/>
  <c r="U1179" i="169" s="1"/>
  <c r="AO738" i="169"/>
  <c r="AP1703" i="169"/>
  <c r="U1703" i="169" s="1"/>
  <c r="AP661" i="169"/>
  <c r="AJ141" i="169"/>
  <c r="AL344" i="169"/>
  <c r="AO1707" i="169"/>
  <c r="M13" i="169" a="1"/>
  <c r="AL2026" i="169"/>
  <c r="AP2215" i="169"/>
  <c r="M32" i="169" a="1"/>
  <c r="M8" i="169" a="1"/>
  <c r="AL1639" i="169"/>
  <c r="AR79" i="171" a="1"/>
  <c r="AQ336" i="169"/>
  <c r="AJ1761" i="169"/>
  <c r="AQ1704" i="169"/>
  <c r="AJ2023" i="169"/>
  <c r="Z5" i="164"/>
  <c r="AP2159" i="169"/>
  <c r="Z270" i="163"/>
  <c r="AQ729" i="169"/>
  <c r="H35" i="169" a="1"/>
  <c r="AQ2022" i="169"/>
  <c r="AP395" i="169"/>
  <c r="U395" i="169" s="1"/>
  <c r="I12" i="169" a="1"/>
  <c r="AQ399" i="169"/>
  <c r="N26" i="169" a="1"/>
  <c r="AO722" i="169"/>
  <c r="AO208" i="169"/>
  <c r="AO469" i="169"/>
  <c r="J9" i="169" a="1"/>
  <c r="L11" i="169" a="1"/>
  <c r="AR2093" i="169"/>
  <c r="AQ726" i="169"/>
  <c r="AR658" i="169"/>
  <c r="AO736" i="169"/>
  <c r="AO2220" i="169"/>
  <c r="AP1630" i="169"/>
  <c r="AL1766" i="169"/>
  <c r="AL1963" i="169"/>
  <c r="AJ1826" i="169"/>
  <c r="K14" i="169" a="1"/>
  <c r="F18" i="169" a="1"/>
  <c r="AR990" i="169"/>
  <c r="U990" i="169" s="1"/>
  <c r="J45" i="169" a="1"/>
  <c r="AL986" i="169"/>
  <c r="AP1191" i="169"/>
  <c r="M45" i="169" a="1"/>
  <c r="AQ592" i="169"/>
  <c r="AQ1640" i="169"/>
  <c r="AL593" i="169"/>
  <c r="AL1898" i="169"/>
  <c r="H6" i="169" a="1"/>
  <c r="AO1045" i="169"/>
  <c r="C49" i="169" a="1"/>
  <c r="AL397" i="169"/>
  <c r="AP80" i="169"/>
  <c r="AL795" i="169"/>
  <c r="AO787" i="169"/>
  <c r="AL1825" i="169"/>
  <c r="AR1375" i="169"/>
  <c r="E35" i="169" a="1"/>
  <c r="G50" i="169" a="1"/>
  <c r="AJ591" i="169"/>
  <c r="F19" i="169" a="1"/>
  <c r="AJ854" i="169"/>
  <c r="N38" i="169" a="1"/>
  <c r="AR864" i="169"/>
  <c r="AP858" i="169"/>
  <c r="AR2157" i="169"/>
  <c r="J33" i="169" a="1"/>
  <c r="AO9" i="171" a="1"/>
  <c r="AL270" i="169"/>
  <c r="AO1506" i="169"/>
  <c r="Q30" i="169" a="1"/>
  <c r="AO77" i="169"/>
  <c r="AJ737" i="169"/>
  <c r="AJ1960" i="169"/>
  <c r="AQ740" i="169"/>
  <c r="AL1570" i="169"/>
  <c r="AP793" i="169"/>
  <c r="AP528" i="169"/>
  <c r="AJ1509" i="169"/>
  <c r="AQ2087" i="169"/>
  <c r="U2087" i="169" s="1"/>
  <c r="AJ1638" i="169"/>
  <c r="M10" i="169" a="1"/>
  <c r="AO1053" i="169"/>
  <c r="AP81" i="171" a="1"/>
  <c r="AQ866" i="169"/>
  <c r="AO918" i="169"/>
  <c r="AL1896" i="169"/>
  <c r="AJ735" i="169"/>
  <c r="G28" i="169" a="1"/>
  <c r="Q49" i="169" a="1"/>
  <c r="AQ733" i="169"/>
  <c r="AQ2099" i="169"/>
  <c r="AO274" i="169"/>
  <c r="AP2221" i="169"/>
  <c r="AL1769" i="169"/>
  <c r="AR985" i="169"/>
  <c r="AP1696" i="169"/>
  <c r="AJ474" i="169"/>
  <c r="AR1904" i="169"/>
  <c r="AJ10" i="169"/>
  <c r="AO1700" i="169"/>
  <c r="AO1245" i="169"/>
  <c r="AO1696" i="169"/>
  <c r="AQ268" i="169"/>
  <c r="AJ728" i="169"/>
  <c r="I7" i="169" a="1"/>
  <c r="AL2097" i="169"/>
  <c r="AP2025" i="169"/>
  <c r="K18" i="169" a="1"/>
  <c r="AQ1773" i="169"/>
  <c r="H10" i="169" a="1"/>
  <c r="AL1379" i="169"/>
  <c r="K31" i="169" a="1"/>
  <c r="AJ986" i="169"/>
  <c r="AP786" i="169"/>
  <c r="AJ2099" i="169"/>
  <c r="AR1110" i="169"/>
  <c r="AL2156" i="169"/>
  <c r="AL528" i="169"/>
  <c r="AO1507" i="169"/>
  <c r="AO336" i="169"/>
  <c r="AQ1184" i="169"/>
  <c r="D45" i="169" a="1"/>
  <c r="AO210" i="169"/>
  <c r="AR530" i="169"/>
  <c r="AO869" i="169"/>
  <c r="AO2158" i="169"/>
  <c r="P39" i="169" a="1"/>
  <c r="G8" i="169" a="1"/>
  <c r="AO137" i="169"/>
  <c r="AR726" i="169"/>
  <c r="AP2096" i="169"/>
  <c r="AR336" i="169"/>
  <c r="U336" i="169" s="1"/>
  <c r="AQ340" i="169"/>
  <c r="I27" i="169" a="1"/>
  <c r="AO729" i="169"/>
  <c r="AR137" i="169"/>
  <c r="AJ1242" i="169"/>
  <c r="AR202" i="169"/>
  <c r="AJ535" i="169"/>
  <c r="K26" i="169" a="1"/>
  <c r="AL2150" i="169"/>
  <c r="AO332" i="169"/>
  <c r="AL1048" i="169"/>
  <c r="AR1695" i="169"/>
  <c r="AP1306" i="169"/>
  <c r="AO1768" i="169"/>
  <c r="U1768" i="169" s="1"/>
  <c r="AQ1176" i="169"/>
  <c r="AP1440" i="169"/>
  <c r="D13" i="169" a="1"/>
  <c r="I6" i="169" a="1"/>
  <c r="AJ1183" i="169"/>
  <c r="AR2025" i="169"/>
  <c r="U2025" i="169" s="1"/>
  <c r="AP1565" i="169"/>
  <c r="AJ2085" i="169"/>
  <c r="AO1503" i="169"/>
  <c r="AQ741" i="169"/>
  <c r="AQ595" i="169"/>
  <c r="AP1509" i="169"/>
  <c r="U1509" i="169" s="1"/>
  <c r="AQ656" i="169"/>
  <c r="U656" i="169" s="1"/>
  <c r="Q5" i="169" a="1"/>
  <c r="AQ13" i="169"/>
  <c r="M49" i="169" a="1"/>
  <c r="AO1828" i="169"/>
  <c r="AR70" i="171" a="1"/>
  <c r="G27" i="169" a="1"/>
  <c r="AL1955" i="169"/>
  <c r="AR1503" i="169"/>
  <c r="AL73" i="169"/>
  <c r="AJ1247" i="169"/>
  <c r="AP725" i="169"/>
  <c r="AQ265" i="169"/>
  <c r="U265" i="169" s="1"/>
  <c r="AJ1959" i="169"/>
  <c r="AP1640" i="169"/>
  <c r="M2" i="169" a="1"/>
  <c r="AL725" i="169"/>
  <c r="AP987" i="169"/>
  <c r="E19" i="169" a="1"/>
  <c r="AR338" i="169"/>
  <c r="U338" i="169" s="1"/>
  <c r="AO1697" i="169"/>
  <c r="AR331" i="169"/>
  <c r="AR786" i="169"/>
  <c r="I48" i="169" a="1"/>
  <c r="AQ1898" i="169"/>
  <c r="AR793" i="169"/>
  <c r="AP208" i="169"/>
  <c r="P13" i="169" a="1"/>
  <c r="AJ1830" i="169"/>
  <c r="AR72" i="171" a="1"/>
  <c r="AR333" i="169"/>
  <c r="AR1502" i="169"/>
  <c r="AO872" i="169"/>
  <c r="AO1380" i="169"/>
  <c r="AR721" i="169"/>
  <c r="G45" i="169" a="1"/>
  <c r="AR1899" i="169"/>
  <c r="AR1052" i="169"/>
  <c r="U1052" i="169" s="1"/>
  <c r="AL863" i="169"/>
  <c r="AO1955" i="169"/>
  <c r="K13" i="169" a="1"/>
  <c r="G44" i="169" a="1"/>
  <c r="AJ1760" i="169"/>
  <c r="AL1113" i="169"/>
  <c r="AP75" i="169"/>
  <c r="AJ1375" i="169"/>
  <c r="AP2088" i="169"/>
  <c r="Z9" i="164"/>
  <c r="AO466" i="169"/>
  <c r="AP534" i="169"/>
  <c r="AL204" i="169"/>
  <c r="L3" i="169" a="1"/>
  <c r="AO11" i="169"/>
  <c r="P25" i="169" a="1"/>
  <c r="AL2090" i="169"/>
  <c r="Q15" i="169" a="1"/>
  <c r="M6" i="169" a="1"/>
  <c r="M22" i="169" a="1"/>
  <c r="N14" i="169" a="1"/>
  <c r="G35" i="169" a="1"/>
  <c r="AR851" i="169"/>
  <c r="U851" i="169" s="1"/>
  <c r="AR871" i="169"/>
  <c r="AO1894" i="169"/>
  <c r="AJ2216" i="169"/>
  <c r="AL2095" i="169"/>
  <c r="AR339" i="169"/>
  <c r="AR1372" i="169"/>
  <c r="AR856" i="169"/>
  <c r="AJ204" i="169"/>
  <c r="AR792" i="169"/>
  <c r="AP1637" i="169"/>
  <c r="L48" i="169" a="1"/>
  <c r="AP1902" i="169"/>
  <c r="AQ1901" i="169"/>
  <c r="E41" i="169" a="1"/>
  <c r="M26" i="169" a="1"/>
  <c r="AJ8" i="169"/>
  <c r="K30" i="169" a="1"/>
  <c r="AL727" i="169"/>
  <c r="AL2101" i="169"/>
  <c r="AJ207" i="169"/>
  <c r="Z6" i="164"/>
  <c r="AP1437" i="169"/>
  <c r="U1437" i="169" s="1"/>
  <c r="AL1706" i="169"/>
  <c r="AL992" i="169"/>
  <c r="AQ1058" i="169"/>
  <c r="C16" i="169" a="1"/>
  <c r="AO1899" i="169"/>
  <c r="N5" i="169" a="1"/>
  <c r="AP1185" i="169"/>
  <c r="Q13" i="169" a="1"/>
  <c r="D4" i="169" a="1"/>
  <c r="AO789" i="169"/>
  <c r="AL915" i="169"/>
  <c r="P32" i="169" a="1"/>
  <c r="AQ2217" i="169"/>
  <c r="U2217" i="169" s="1"/>
  <c r="I30" i="169" a="1"/>
  <c r="AQ532" i="169"/>
  <c r="AQ471" i="169"/>
  <c r="AL1245" i="169"/>
  <c r="AL2096" i="169"/>
  <c r="AJ332" i="169"/>
  <c r="AQ344" i="169"/>
  <c r="AL460" i="169"/>
  <c r="AQ1701" i="169"/>
  <c r="AP466" i="169"/>
  <c r="AJ1896" i="169"/>
  <c r="H49" i="169" a="1"/>
  <c r="AP872" i="169"/>
  <c r="AQ865" i="169"/>
  <c r="AQ794" i="169"/>
  <c r="AO12" i="169"/>
  <c r="AL332" i="169"/>
  <c r="AR859" i="169"/>
  <c r="K15" i="169" a="1"/>
  <c r="AL916" i="169"/>
  <c r="AQ342" i="169"/>
  <c r="Q23" i="169" a="1"/>
  <c r="AR732" i="169"/>
  <c r="AQ1051" i="169"/>
  <c r="U1051" i="169" s="1"/>
  <c r="J10" i="169" a="1"/>
  <c r="I20" i="169" a="1"/>
  <c r="AO1311" i="169"/>
  <c r="U1311" i="169" s="1"/>
  <c r="AO1310" i="169"/>
  <c r="L23" i="169" a="1"/>
  <c r="AR1827" i="169"/>
  <c r="AL70" i="169"/>
  <c r="AO597" i="169"/>
  <c r="AR1767" i="169"/>
  <c r="G15" i="169" a="1"/>
  <c r="H46" i="169" a="1"/>
  <c r="C48" i="169" a="1"/>
  <c r="AJ1572" i="169"/>
  <c r="AL857" i="169"/>
  <c r="Z14" i="164"/>
  <c r="AQ1965" i="169"/>
  <c r="U1965" i="169" s="1"/>
  <c r="AP464" i="169"/>
  <c r="AR11" i="169"/>
  <c r="AO794" i="169"/>
  <c r="AP1633" i="169"/>
  <c r="AJ344" i="169"/>
  <c r="C20" i="169" a="1"/>
  <c r="AJ1314" i="169"/>
  <c r="AP140" i="169"/>
  <c r="AR1515" i="169"/>
  <c r="AL2155" i="169"/>
  <c r="L21" i="169" a="1"/>
  <c r="AR1061" i="169"/>
  <c r="AJ736" i="169"/>
  <c r="AL1178" i="169"/>
  <c r="AL2089" i="169"/>
  <c r="AQ724" i="169"/>
  <c r="C26" i="169" a="1"/>
  <c r="AO1701" i="169"/>
  <c r="U1701" i="169" s="1"/>
  <c r="J14" i="169" a="1"/>
  <c r="AP871" i="169"/>
  <c r="AL732" i="169"/>
  <c r="Z11" i="164"/>
  <c r="Q22" i="169" a="1"/>
  <c r="AO916" i="169"/>
  <c r="U916" i="169" s="1"/>
  <c r="AQ212" i="169"/>
  <c r="AR917" i="169"/>
  <c r="AP5" i="171" a="1"/>
  <c r="E46" i="169" a="1"/>
  <c r="AP1964" i="169"/>
  <c r="AL1189" i="169"/>
  <c r="F10" i="169" a="1"/>
  <c r="AJ1569" i="169"/>
  <c r="AO1313" i="169"/>
  <c r="AL1440" i="169"/>
  <c r="L35" i="169" a="1"/>
  <c r="AO726" i="169"/>
  <c r="U726" i="169" s="1"/>
  <c r="AO2160" i="169"/>
  <c r="AP598" i="169"/>
  <c r="AL734" i="169"/>
  <c r="M4" i="169" a="1"/>
  <c r="J20" i="169" a="1"/>
  <c r="D47" i="169" a="1"/>
  <c r="D16" i="169" a="1"/>
  <c r="AO1112" i="169"/>
  <c r="U1112" i="169" s="1"/>
  <c r="AP2100" i="169"/>
  <c r="U2100" i="169" s="1"/>
  <c r="AR1114" i="169"/>
  <c r="U1114" i="169" s="1"/>
  <c r="AR463" i="169"/>
  <c r="AQ8" i="169"/>
  <c r="AL1828" i="169"/>
  <c r="AQ1567" i="169"/>
  <c r="AO268" i="169"/>
  <c r="U268" i="169" s="1"/>
  <c r="AL269" i="169"/>
  <c r="AO1247" i="169"/>
  <c r="AR1773" i="169"/>
  <c r="U1773" i="169" s="1"/>
  <c r="L39" i="169" a="1"/>
  <c r="AR853" i="169"/>
  <c r="U853" i="169" s="1"/>
  <c r="AQ6" i="169"/>
  <c r="AO7" i="169"/>
  <c r="AJ1306" i="169"/>
  <c r="AP1566" i="169"/>
  <c r="U1566" i="169" s="1"/>
  <c r="AQ527" i="169"/>
  <c r="L43" i="169" a="1"/>
  <c r="AQ1518" i="169"/>
  <c r="F6" i="169" a="1"/>
  <c r="AR1314" i="169"/>
  <c r="U1314" i="169" s="1"/>
  <c r="AL597" i="169"/>
  <c r="AL1058" i="169"/>
  <c r="AQ469" i="169"/>
  <c r="U469" i="169" s="1"/>
  <c r="AL1502" i="169"/>
  <c r="AR209" i="169"/>
  <c r="AO1969" i="169"/>
  <c r="AL850" i="169"/>
  <c r="C21" i="169" a="1"/>
  <c r="F8" i="169" a="1"/>
  <c r="AQ1049" i="169"/>
  <c r="U1049" i="169" s="1"/>
  <c r="L17" i="169" a="1"/>
  <c r="AQ856" i="169"/>
  <c r="U856" i="169" s="1"/>
  <c r="AJ460" i="169"/>
  <c r="AR341" i="169"/>
  <c r="P17" i="169" a="1"/>
  <c r="AL9" i="171" a="1"/>
  <c r="AJ1825" i="169"/>
  <c r="AQ73" i="171" a="1"/>
  <c r="N17" i="169" a="1"/>
  <c r="AR13" i="169"/>
  <c r="U13" i="169" s="1"/>
  <c r="AL1772" i="169"/>
  <c r="N13" i="169" a="1"/>
  <c r="AP141" i="169"/>
  <c r="AO211" i="169"/>
  <c r="AP868" i="169"/>
  <c r="AL1633" i="169"/>
  <c r="K27" i="169" a="1"/>
  <c r="AJ2160" i="169"/>
  <c r="AR2155" i="169"/>
  <c r="AL266" i="169"/>
  <c r="AP2089" i="169"/>
  <c r="AO1063" i="169"/>
  <c r="AR1377" i="169"/>
  <c r="U1377" i="169" s="1"/>
  <c r="AQ1565" i="169"/>
  <c r="U1565" i="169" s="1"/>
  <c r="AO724" i="169"/>
  <c r="AJ1380" i="169"/>
  <c r="F29" i="169" a="1"/>
  <c r="Q18" i="169" a="1"/>
  <c r="AJ918" i="169"/>
  <c r="AP1241" i="169"/>
  <c r="AP529" i="169"/>
  <c r="AP869" i="169"/>
  <c r="AL2098" i="169"/>
  <c r="AR1379" i="169"/>
  <c r="AQ1513" i="169"/>
  <c r="U1513" i="169" s="1"/>
  <c r="M41" i="169" a="1"/>
  <c r="AP1706" i="169"/>
  <c r="J25" i="169" a="1"/>
  <c r="Z9" i="165"/>
  <c r="M31" i="169" a="1"/>
  <c r="AR528" i="169"/>
  <c r="P26" i="169" a="1"/>
  <c r="AL1241" i="169"/>
  <c r="AP1575" i="169"/>
  <c r="AR210" i="169"/>
  <c r="AQ74" i="169"/>
  <c r="AR1439" i="169"/>
  <c r="D23" i="169" a="1"/>
  <c r="AQ738" i="169"/>
  <c r="U738" i="169" s="1"/>
  <c r="AL471" i="169"/>
  <c r="AJ1829" i="169"/>
  <c r="AL1507" i="169"/>
  <c r="AL591" i="169"/>
  <c r="AQ5" i="169"/>
  <c r="L12" i="169" a="1"/>
  <c r="AL2221" i="169"/>
  <c r="AJ398" i="169"/>
  <c r="AQ1700" i="169"/>
  <c r="U1700" i="169" s="1"/>
  <c r="AL1190" i="169"/>
  <c r="AP1178" i="169"/>
  <c r="AP472" i="169"/>
  <c r="AO2216" i="169"/>
  <c r="AO2085" i="169"/>
  <c r="AP657" i="169"/>
  <c r="U657" i="169" s="1"/>
  <c r="AJ1957" i="169"/>
  <c r="N41" i="169" a="1"/>
  <c r="L27" i="169" a="1"/>
  <c r="P43" i="169" a="1"/>
  <c r="C25" i="169" a="1"/>
  <c r="AP983" i="169"/>
  <c r="U983" i="169" s="1"/>
  <c r="AJ1828" i="169"/>
  <c r="L25" i="169" a="1"/>
  <c r="AR861" i="169"/>
  <c r="U861" i="169" s="1"/>
  <c r="AO785" i="169"/>
  <c r="U785" i="169" s="1"/>
  <c r="AL5" i="169"/>
  <c r="AQ206" i="169"/>
  <c r="Q46" i="169" a="1"/>
  <c r="AL72" i="171" a="1"/>
  <c r="AO799" i="169"/>
  <c r="AO2096" i="169"/>
  <c r="AR869" i="169"/>
  <c r="U869" i="169" s="1"/>
  <c r="D14" i="169" a="1"/>
  <c r="AP1904" i="169"/>
  <c r="U1904" i="169" s="1"/>
  <c r="AJ1310" i="169"/>
  <c r="AO270" i="169"/>
  <c r="U270" i="169" s="1"/>
  <c r="AO2090" i="169"/>
  <c r="U2090" i="169" s="1"/>
  <c r="AR1971" i="169"/>
  <c r="U1971" i="169" s="1"/>
  <c r="AJ1184" i="169"/>
  <c r="AO1766" i="169"/>
  <c r="AO1634" i="169"/>
  <c r="AL76" i="169"/>
  <c r="AR1764" i="169"/>
  <c r="AR1567" i="169"/>
  <c r="U1567" i="169" s="1"/>
  <c r="AP988" i="169"/>
  <c r="AQ1771" i="169"/>
  <c r="U1771" i="169" s="1"/>
  <c r="AL1899" i="169"/>
  <c r="AO796" i="169"/>
  <c r="AL1052" i="169"/>
  <c r="AP1697" i="169"/>
  <c r="AQ1568" i="169"/>
  <c r="AL135" i="169"/>
  <c r="AL342" i="169"/>
  <c r="AQ598" i="169"/>
  <c r="J15" i="169" a="1"/>
  <c r="AJ980" i="169"/>
  <c r="AQ1897" i="169"/>
  <c r="AQ1371" i="169"/>
  <c r="AJ72" i="169"/>
  <c r="G6" i="169" a="1"/>
  <c r="Q35" i="169" a="1"/>
  <c r="AR77" i="171" a="1"/>
  <c r="AO1062" i="169"/>
  <c r="AJ791" i="169"/>
  <c r="D12" i="169" a="1"/>
  <c r="AP866" i="169"/>
  <c r="U866" i="169" s="1"/>
  <c r="C34" i="169" a="1"/>
  <c r="AQ343" i="169"/>
  <c r="AR1188" i="169"/>
  <c r="I15" i="169" a="1"/>
  <c r="AJ1774" i="169"/>
  <c r="AQ1182" i="169"/>
  <c r="U1182" i="169" s="1"/>
  <c r="AL2022" i="169"/>
  <c r="AP396" i="169"/>
  <c r="AQ2155" i="169"/>
  <c r="U2155" i="169" s="1"/>
  <c r="AO396" i="169"/>
  <c r="AP1963" i="169"/>
  <c r="U1963" i="169" s="1"/>
  <c r="AR1891" i="169"/>
  <c r="U1891" i="169" s="1"/>
  <c r="AQ791" i="169"/>
  <c r="U791" i="169" s="1"/>
  <c r="E10" i="169" a="1"/>
  <c r="AO2024" i="169"/>
  <c r="AQ266" i="169"/>
  <c r="AL661" i="169"/>
  <c r="AJ795" i="169"/>
  <c r="K41" i="169" a="1"/>
  <c r="AR1760" i="169"/>
  <c r="K38" i="169" a="1"/>
  <c r="AJ1515" i="169"/>
  <c r="AP1061" i="169"/>
  <c r="AJ1894" i="169"/>
  <c r="I2" i="169" a="1"/>
  <c r="AR1178" i="169"/>
  <c r="AR655" i="169"/>
  <c r="AO742" i="169"/>
  <c r="AL8" i="171" a="1"/>
  <c r="AO1061" i="169"/>
  <c r="U1061" i="169" s="1"/>
  <c r="AL983" i="169"/>
  <c r="P9" i="169" a="1"/>
  <c r="AL12" i="169"/>
  <c r="AO70" i="171" a="1"/>
  <c r="AR1959" i="169"/>
  <c r="AQ1190" i="169"/>
  <c r="E4" i="169" a="1"/>
  <c r="AR211" i="169"/>
  <c r="AQ2160" i="169"/>
  <c r="U2160" i="169" s="1"/>
  <c r="AJ590" i="169"/>
  <c r="AO526" i="169"/>
  <c r="U526" i="169" s="1"/>
  <c r="D37" i="169" a="1"/>
  <c r="AL461" i="169"/>
  <c r="AL590" i="169"/>
  <c r="M9" i="169" a="1"/>
  <c r="AR12" i="169"/>
  <c r="U12" i="169" s="1"/>
  <c r="AJ742" i="169"/>
  <c r="AP471" i="169"/>
  <c r="AP1901" i="169"/>
  <c r="AR2096" i="169"/>
  <c r="K7" i="169" a="1"/>
  <c r="E37" i="169" a="1"/>
  <c r="AQ660" i="169"/>
  <c r="AP2222" i="169"/>
  <c r="M28" i="169" a="1"/>
  <c r="AR2095" i="169"/>
  <c r="AQ472" i="169"/>
  <c r="U472" i="169" s="1"/>
  <c r="AJ2093" i="169"/>
  <c r="I11" i="169" a="1"/>
  <c r="AP137" i="169"/>
  <c r="AP341" i="169"/>
  <c r="N9" i="169" a="1"/>
  <c r="AL535" i="169"/>
  <c r="AO862" i="169"/>
  <c r="U862" i="169" s="1"/>
  <c r="AO341" i="169"/>
  <c r="AL75" i="171" a="1"/>
  <c r="AR2022" i="169"/>
  <c r="U2022" i="169" s="1"/>
  <c r="AP269" i="169"/>
  <c r="AL343" i="169"/>
  <c r="P41" i="169" a="1"/>
  <c r="AQ1903" i="169"/>
  <c r="N3" i="169" a="1"/>
  <c r="AP1176" i="169"/>
  <c r="AR1575" i="169"/>
  <c r="U1575" i="169" s="1"/>
  <c r="AP865" i="169"/>
  <c r="U865" i="169" s="1"/>
  <c r="AR1177" i="169"/>
  <c r="AL73" i="171" a="1"/>
  <c r="AO266" i="169"/>
  <c r="AR470" i="169"/>
  <c r="AL919" i="169"/>
  <c r="AR858" i="169"/>
  <c r="U858" i="169" s="1"/>
  <c r="M34" i="169" a="1"/>
  <c r="AO598" i="169"/>
  <c r="U598" i="169" s="1"/>
  <c r="AQ725" i="169"/>
  <c r="AJ2087" i="169"/>
  <c r="AJ1508" i="169"/>
  <c r="F11" i="169" a="1"/>
  <c r="AJ1312" i="169"/>
  <c r="AL592" i="169"/>
  <c r="AO2152" i="169"/>
  <c r="AO1699" i="169"/>
  <c r="AP2086" i="169"/>
  <c r="AQ467" i="169"/>
  <c r="H4" i="169" a="1"/>
  <c r="L22" i="169" a="1"/>
  <c r="AR2020" i="169"/>
  <c r="AQ75" i="171" a="1"/>
  <c r="P29" i="169" a="1"/>
  <c r="M19" i="169" a="1"/>
  <c r="AO725" i="169"/>
  <c r="U725" i="169" s="1"/>
  <c r="AQ742" i="169"/>
  <c r="L2" i="169" a="1"/>
  <c r="AP76" i="171" a="1"/>
  <c r="AO1568" i="169"/>
  <c r="AQ659" i="169"/>
  <c r="AO2154" i="169"/>
  <c r="K36" i="169" a="1"/>
  <c r="AP1695" i="169"/>
  <c r="U1695" i="169" s="1"/>
  <c r="AO1176" i="169"/>
  <c r="AQ1505" i="169"/>
  <c r="U1505" i="169" s="1"/>
  <c r="AQ396" i="169"/>
  <c r="U396" i="169" s="1"/>
  <c r="AL1188" i="169"/>
  <c r="AR343" i="169"/>
  <c r="AQ594" i="169"/>
  <c r="U594" i="169" s="1"/>
  <c r="AQ918" i="169"/>
  <c r="I39" i="169" a="1"/>
  <c r="AP1192" i="169"/>
  <c r="AQ531" i="169"/>
  <c r="I36" i="169" a="1"/>
  <c r="AQ1305" i="169"/>
  <c r="AP1707" i="169"/>
  <c r="U1707" i="169" s="1"/>
  <c r="AJ1376" i="169"/>
  <c r="AJ657" i="169"/>
  <c r="AJ2102" i="169"/>
  <c r="AQ1969" i="169"/>
  <c r="AJ272" i="169"/>
  <c r="AQ731" i="169"/>
  <c r="AR2088" i="169"/>
  <c r="U2088" i="169" s="1"/>
  <c r="AR987" i="169"/>
  <c r="AQ1379" i="169"/>
  <c r="AL1176" i="169"/>
  <c r="AL140" i="169"/>
  <c r="AO1376" i="169"/>
  <c r="U1376" i="169" s="1"/>
  <c r="AL398" i="169"/>
  <c r="AJ861" i="169"/>
  <c r="D35" i="169" a="1"/>
  <c r="AL737" i="169"/>
  <c r="AP1828" i="169"/>
  <c r="J36" i="169" a="1"/>
  <c r="AP77" i="171" a="1"/>
  <c r="G13" i="169" a="1"/>
  <c r="AQ1440" i="169"/>
  <c r="AL469" i="169"/>
  <c r="AP592" i="169"/>
  <c r="U592" i="169" s="1"/>
  <c r="AR399" i="169"/>
  <c r="U399" i="169" s="1"/>
  <c r="AL10" i="169"/>
  <c r="AQ1111" i="169"/>
  <c r="AQ1180" i="169"/>
  <c r="AO850" i="169"/>
  <c r="AQ1964" i="169"/>
  <c r="AQ788" i="169"/>
  <c r="U788" i="169" s="1"/>
  <c r="AR2098" i="169"/>
  <c r="AO1373" i="169"/>
  <c r="AP530" i="169"/>
  <c r="U530" i="169" s="1"/>
  <c r="AQ1063" i="169"/>
  <c r="AQ210" i="169"/>
  <c r="U210" i="169" s="1"/>
  <c r="AP274" i="169"/>
  <c r="U274" i="169" s="1"/>
  <c r="AL2024" i="169"/>
  <c r="AO730" i="169"/>
  <c r="AL76" i="171" a="1"/>
  <c r="AQ1517" i="169"/>
  <c r="AQ2091" i="169"/>
  <c r="Q20" i="169" a="1"/>
  <c r="AO1193" i="169"/>
  <c r="AQ863" i="169"/>
  <c r="I31" i="169" a="1"/>
  <c r="AL869" i="169"/>
  <c r="AL1700" i="169"/>
  <c r="AP1506" i="169"/>
  <c r="AQ1375" i="169"/>
  <c r="AQ739" i="169"/>
  <c r="M20" i="169" a="1"/>
  <c r="AL80" i="171" a="1"/>
  <c r="AL980" i="169"/>
  <c r="F34" i="169" a="1"/>
  <c r="AQ135" i="169"/>
  <c r="H36" i="169" a="1"/>
  <c r="AQ737" i="169"/>
  <c r="AO344" i="169"/>
  <c r="U344" i="169" s="1"/>
  <c r="AO915" i="169"/>
  <c r="AJ660" i="169"/>
  <c r="F38" i="169" a="1"/>
  <c r="D27" i="169" a="1"/>
  <c r="AL1774" i="169"/>
  <c r="N8" i="169" a="1"/>
  <c r="AJ1503" i="169"/>
  <c r="AQ331" i="169"/>
  <c r="U331" i="169" s="1"/>
  <c r="AR466" i="169"/>
  <c r="U466" i="169" s="1"/>
  <c r="AJ465" i="169"/>
  <c r="AJ1956" i="169"/>
  <c r="AR1240" i="169"/>
  <c r="AP1504" i="169"/>
  <c r="U1504" i="169" s="1"/>
  <c r="AR11" i="171" a="1"/>
  <c r="C45" i="169" a="1"/>
  <c r="AO1902" i="169"/>
  <c r="AJ2097" i="169"/>
  <c r="AJ208" i="169"/>
  <c r="AL70" i="171" a="1"/>
  <c r="AO2101" i="169"/>
  <c r="U2101" i="169" s="1"/>
  <c r="AJ725" i="169"/>
  <c r="AP473" i="169"/>
  <c r="AJ137" i="169"/>
  <c r="AJ528" i="169"/>
  <c r="G48" i="169" a="1"/>
  <c r="AP337" i="169"/>
  <c r="AJ722" i="169"/>
  <c r="AR918" i="169"/>
  <c r="U918" i="169" s="1"/>
  <c r="AL733" i="169"/>
  <c r="AJ739" i="169"/>
  <c r="AP721" i="169"/>
  <c r="AO78" i="171" a="1"/>
  <c r="K21" i="169" a="1"/>
  <c r="H23" i="169" a="1"/>
  <c r="AJ2219" i="169"/>
  <c r="C17" i="169" a="1"/>
  <c r="AL1569" i="169"/>
  <c r="AO1308" i="169"/>
  <c r="AO860" i="169"/>
  <c r="E18" i="169" a="1"/>
  <c r="AO2156" i="169"/>
  <c r="U2156" i="169" s="1"/>
  <c r="AO1055" i="169"/>
  <c r="AP857" i="169"/>
  <c r="Z8" i="164"/>
  <c r="AQ1829" i="169"/>
  <c r="U1829" i="169" s="1"/>
  <c r="AQ461" i="169"/>
  <c r="AQ473" i="169"/>
  <c r="AQ1306" i="169"/>
  <c r="U1306" i="169" s="1"/>
  <c r="AQ1244" i="169"/>
  <c r="G5" i="169" a="1"/>
  <c r="AQ1955" i="169"/>
  <c r="AL1767" i="169"/>
  <c r="F50" i="169" a="1"/>
  <c r="AL271" i="169"/>
  <c r="AR1636" i="169"/>
  <c r="U1636" i="169" s="1"/>
  <c r="AL1636" i="169"/>
  <c r="AJ1574" i="169"/>
  <c r="AJ2098" i="169"/>
  <c r="Z13" i="165"/>
  <c r="AQ2159" i="169"/>
  <c r="AJ862" i="169"/>
  <c r="AR140" i="169"/>
  <c r="U140" i="169" s="1"/>
  <c r="AO200" i="169"/>
  <c r="U200" i="169" s="1"/>
  <c r="AL1702" i="169"/>
  <c r="E45" i="169" a="1"/>
  <c r="AQ339" i="169"/>
  <c r="AL1705" i="169"/>
  <c r="AQ77" i="169"/>
  <c r="AP1050" i="169"/>
  <c r="U1050" i="169" s="1"/>
  <c r="AQ397" i="169"/>
  <c r="U397" i="169" s="1"/>
  <c r="H47" i="169" a="1"/>
  <c r="AP1898" i="169"/>
  <c r="U1898" i="169" s="1"/>
  <c r="AO2094" i="169"/>
  <c r="U2094" i="169" s="1"/>
  <c r="AP1514" i="169"/>
  <c r="U1514" i="169" s="1"/>
  <c r="AQ2154" i="169"/>
  <c r="U2154" i="169" s="1"/>
  <c r="AP73" i="171" a="1"/>
  <c r="AQ208" i="169"/>
  <c r="AP854" i="169"/>
  <c r="U854" i="169" s="1"/>
  <c r="AR2215" i="169"/>
  <c r="U2215" i="169" s="1"/>
  <c r="AR729" i="169"/>
  <c r="AO1184" i="169"/>
  <c r="AO340" i="169"/>
  <c r="D50" i="169" a="1"/>
  <c r="AL1186" i="169"/>
  <c r="AR267" i="169"/>
  <c r="AO992" i="169"/>
  <c r="AP2097" i="169"/>
  <c r="AO8" i="169"/>
  <c r="U8" i="169" s="1"/>
  <c r="AR1440" i="169"/>
  <c r="U1440" i="169" s="1"/>
  <c r="AL532" i="169"/>
  <c r="AQ2220" i="169"/>
  <c r="AL333" i="169"/>
  <c r="D20" i="169" a="1"/>
  <c r="AQ79" i="171" a="1"/>
  <c r="AQ141" i="169"/>
  <c r="U141" i="169" s="1"/>
  <c r="AJ466" i="169"/>
  <c r="AQ655" i="169"/>
  <c r="U655" i="169" s="1"/>
  <c r="AQ1902" i="169"/>
  <c r="U1902" i="169" s="1"/>
  <c r="G32" i="169" a="1"/>
  <c r="J48" i="169" a="1"/>
  <c r="AR1702" i="169"/>
  <c r="U1702" i="169" s="1"/>
  <c r="AP1634" i="169"/>
  <c r="AR595" i="169"/>
  <c r="AO1048" i="169"/>
  <c r="N10" i="169" a="1"/>
  <c r="AP462" i="169"/>
  <c r="AR723" i="169"/>
  <c r="AO2219" i="169"/>
  <c r="U2219" i="169" s="1"/>
  <c r="AL1574" i="169"/>
  <c r="AO740" i="169"/>
  <c r="AQ1512" i="169"/>
  <c r="U1512" i="169" s="1"/>
  <c r="AR982" i="169"/>
  <c r="U982" i="169" s="1"/>
  <c r="AO2218" i="169"/>
  <c r="AL1181" i="169"/>
  <c r="C32" i="169" a="1"/>
  <c r="AP795" i="169"/>
  <c r="AR863" i="169"/>
  <c r="U863" i="169" s="1"/>
  <c r="AR461" i="169"/>
  <c r="U461" i="169" s="1"/>
  <c r="AJ533" i="169"/>
  <c r="AO1515" i="169"/>
  <c r="U1515" i="169" s="1"/>
  <c r="AJ1903" i="169"/>
  <c r="AL1571" i="169"/>
  <c r="AL1699" i="169"/>
  <c r="AR7" i="169"/>
  <c r="AL1962" i="169"/>
  <c r="AJ12" i="169"/>
  <c r="AP1375" i="169"/>
  <c r="AO1830" i="169"/>
  <c r="U1830" i="169" s="1"/>
  <c r="D29" i="169" a="1"/>
  <c r="AO470" i="169"/>
  <c r="U470" i="169" s="1"/>
  <c r="AR2089" i="169"/>
  <c r="AO793" i="169"/>
  <c r="AP1193" i="169"/>
  <c r="U1193" i="169" s="1"/>
  <c r="AJ2217" i="169"/>
  <c r="AL1055" i="169"/>
  <c r="AO1243" i="169"/>
  <c r="N28" i="169" a="1"/>
  <c r="AL1565" i="169"/>
  <c r="N45" i="169" a="1"/>
  <c r="AQ796" i="169"/>
  <c r="AP867" i="169"/>
  <c r="U867" i="169" s="1"/>
  <c r="AR529" i="169"/>
  <c r="U529" i="169" s="1"/>
  <c r="AO917" i="169"/>
  <c r="H12" i="169" a="1"/>
  <c r="AL534" i="169"/>
  <c r="AJ1518" i="169"/>
  <c r="AL462" i="169"/>
  <c r="J31" i="169" a="1"/>
  <c r="Q36" i="169" a="1"/>
  <c r="AL1961" i="169"/>
  <c r="C22" i="169" a="1"/>
  <c r="AP1113" i="169"/>
  <c r="K35" i="169" a="1"/>
  <c r="AP2092" i="169"/>
  <c r="AR1770" i="169"/>
  <c r="U1770" i="169" s="1"/>
  <c r="AR733" i="169"/>
  <c r="AQ2026" i="169"/>
  <c r="U2026" i="169" s="1"/>
  <c r="AJ1571" i="169"/>
  <c r="AR1436" i="169"/>
  <c r="AP1769" i="169"/>
  <c r="AO1570" i="169"/>
  <c r="G14" i="169" a="1"/>
  <c r="AJ790" i="169"/>
  <c r="AQ1763" i="169"/>
  <c r="AL1049" i="169"/>
  <c r="AR787" i="169"/>
  <c r="U787" i="169" s="1"/>
  <c r="AP986" i="169"/>
  <c r="U986" i="169" s="1"/>
  <c r="AO1113" i="169"/>
  <c r="M46" i="169" a="1"/>
  <c r="G22" i="169" a="1"/>
  <c r="AL657" i="169"/>
  <c r="N2" i="169" a="1"/>
  <c r="M42" i="169" a="1"/>
  <c r="E5" i="169" a="1"/>
  <c r="G7" i="169" a="1"/>
  <c r="P28" i="169" a="1"/>
  <c r="F49" i="169" a="1"/>
  <c r="AQ11" i="169"/>
  <c r="AP467" i="169"/>
  <c r="U467" i="169" s="1"/>
  <c r="AP536" i="169"/>
  <c r="AJ729" i="169"/>
  <c r="AJ1955" i="169"/>
  <c r="AP74" i="169"/>
  <c r="AJ469" i="169"/>
  <c r="G46" i="169" a="1"/>
  <c r="AR1638" i="169"/>
  <c r="AL1313" i="169"/>
  <c r="AL1631" i="169"/>
  <c r="AQ1506" i="169"/>
  <c r="U1506" i="169" s="1"/>
  <c r="AR2221" i="169"/>
  <c r="U2221" i="169" s="1"/>
  <c r="J8" i="169" a="1"/>
  <c r="AL1311" i="169"/>
  <c r="AL1247" i="169"/>
  <c r="AO739" i="169"/>
  <c r="AQ1436" i="169"/>
  <c r="AP267" i="169"/>
  <c r="U267" i="169" s="1"/>
  <c r="AL1512" i="169"/>
  <c r="D30" i="169" a="1"/>
  <c r="I46" i="169" a="1"/>
  <c r="D5" i="169" a="1"/>
  <c r="AR1378" i="169"/>
  <c r="AJ1439" i="169"/>
  <c r="AO988" i="169"/>
  <c r="U988" i="169" s="1"/>
  <c r="AR1895" i="169"/>
  <c r="AQ468" i="169"/>
  <c r="AP8" i="171" a="1"/>
  <c r="AL341" i="169"/>
  <c r="AR991" i="169"/>
  <c r="U991" i="169" s="1"/>
  <c r="Z266" i="163"/>
  <c r="Q14" i="169" a="1"/>
  <c r="AR1774" i="169"/>
  <c r="AQ76" i="171" a="1"/>
  <c r="D15" i="169" a="1"/>
  <c r="AR1964" i="169"/>
  <c r="AQ1313" i="169"/>
  <c r="AL2092" i="169"/>
  <c r="AO2020" i="169"/>
  <c r="U2020" i="169" s="1"/>
  <c r="AL200" i="169"/>
  <c r="AL1306" i="169"/>
  <c r="AJ1575" i="169"/>
  <c r="AP1958" i="169"/>
  <c r="AQ1177" i="169"/>
  <c r="U1177" i="169" s="1"/>
  <c r="AP985" i="169"/>
  <c r="Q16" i="169" a="1"/>
  <c r="AR1568" i="169"/>
  <c r="U1568" i="169" s="1"/>
  <c r="AP2021" i="169"/>
  <c r="AO471" i="169"/>
  <c r="U471" i="169" s="1"/>
  <c r="AL71" i="171" a="1"/>
  <c r="AP859" i="169"/>
  <c r="U859" i="169" s="1"/>
  <c r="AO1970" i="169"/>
  <c r="AO1435" i="169"/>
  <c r="AJ1703" i="169"/>
  <c r="AO1378" i="169"/>
  <c r="U1378" i="169" s="1"/>
  <c r="AL473" i="169"/>
  <c r="AL7" i="169"/>
  <c r="AR989" i="169"/>
  <c r="U989" i="169" s="1"/>
  <c r="AL2215" i="169"/>
  <c r="AQ272" i="169"/>
  <c r="U272" i="169" s="1"/>
  <c r="AO731" i="169"/>
  <c r="AL595" i="169"/>
  <c r="AR1766" i="169"/>
  <c r="AJ273" i="169"/>
  <c r="L37" i="169" a="1"/>
  <c r="H42" i="169" a="1"/>
  <c r="AO1057" i="169"/>
  <c r="U1057" i="169" s="1"/>
  <c r="AO2091" i="169"/>
  <c r="U2091" i="169" s="1"/>
  <c r="AR1901" i="169"/>
  <c r="Z5" i="165"/>
  <c r="AQ70" i="171" a="1"/>
  <c r="AR1187" i="169"/>
  <c r="AO1765" i="169"/>
  <c r="AR78" i="169"/>
  <c r="U78" i="169" s="1"/>
  <c r="AQ1045" i="169"/>
  <c r="U1045" i="169" s="1"/>
  <c r="AO1375" i="169"/>
  <c r="U1375" i="169" s="1"/>
  <c r="AO987" i="169"/>
  <c r="U987" i="169" s="1"/>
  <c r="AQ1178" i="169"/>
  <c r="U1178" i="169" s="1"/>
  <c r="AO1956" i="169"/>
  <c r="AR206" i="169"/>
  <c r="AR2152" i="169"/>
  <c r="U2152" i="169" s="1"/>
  <c r="AQ1059" i="169"/>
  <c r="AL1967" i="169"/>
  <c r="AJ1506" i="169"/>
  <c r="AJ1568" i="169"/>
  <c r="AL1567" i="169"/>
  <c r="AR1825" i="169"/>
  <c r="AR740" i="169"/>
  <c r="U740" i="169" s="1"/>
  <c r="AQ1113" i="169"/>
  <c r="AL1826" i="169"/>
  <c r="H44" i="169" a="1"/>
  <c r="AR1500" i="169"/>
  <c r="U1500" i="169" s="1"/>
  <c r="AP595" i="169"/>
  <c r="U595" i="169" s="1"/>
  <c r="AP1970" i="169"/>
  <c r="AR135" i="169"/>
  <c r="AQ1572" i="169"/>
  <c r="AQ1312" i="169"/>
  <c r="U1312" i="169" s="1"/>
  <c r="AO1244" i="169"/>
  <c r="AP211" i="169"/>
  <c r="U211" i="169" s="1"/>
  <c r="AQ1191" i="169"/>
  <c r="U1191" i="169" s="1"/>
  <c r="AP339" i="169"/>
  <c r="AL1501" i="169"/>
  <c r="L15" i="169" a="1"/>
  <c r="AQ795" i="169"/>
  <c r="L31" i="169" a="1"/>
  <c r="AP1180" i="169"/>
  <c r="U1180" i="169" s="1"/>
  <c r="AJ136" i="169"/>
  <c r="AL79" i="171" a="1"/>
  <c r="AP729" i="169"/>
  <c r="U729" i="169" s="1"/>
  <c r="L46" i="169" a="1"/>
  <c r="AP212" i="169"/>
  <c r="U212" i="169" s="1"/>
  <c r="AP992" i="169"/>
  <c r="U992" i="169" s="1"/>
  <c r="AJ1309" i="169"/>
  <c r="AO2157" i="169"/>
  <c r="AO1379" i="169"/>
  <c r="U1379" i="169" s="1"/>
  <c r="AP1244" i="169"/>
  <c r="U1244" i="169" s="1"/>
  <c r="AP1760" i="169"/>
  <c r="C31" i="169" a="1"/>
  <c r="AR735" i="169"/>
  <c r="U735" i="169" s="1"/>
  <c r="AL858" i="169"/>
  <c r="AP659" i="169"/>
  <c r="AL1503" i="169"/>
  <c r="AJ1701" i="169"/>
  <c r="AR1763" i="169"/>
  <c r="U1763" i="169" s="1"/>
  <c r="AJ1565" i="169"/>
  <c r="AR795" i="169"/>
  <c r="AP332" i="169"/>
  <c r="AJ2215" i="169"/>
  <c r="AQ1697" i="169"/>
  <c r="U1697" i="169" s="1"/>
  <c r="AJ2158" i="169"/>
  <c r="AR1184" i="169"/>
  <c r="AP343" i="169"/>
  <c r="U343" i="169" s="1"/>
  <c r="AP1380" i="169"/>
  <c r="AR79" i="169"/>
  <c r="P40" i="169" a="1"/>
  <c r="AR1380" i="169"/>
  <c r="AL1243" i="169"/>
  <c r="AL1771" i="169"/>
  <c r="G42" i="169" a="1"/>
  <c r="G2" i="169" a="1"/>
  <c r="AJ1967" i="169"/>
  <c r="AQ1308" i="169"/>
  <c r="AO1569" i="169"/>
  <c r="AR13" i="171" a="1"/>
  <c r="AQ722" i="169"/>
  <c r="U722" i="169" s="1"/>
  <c r="J29" i="169" a="1"/>
  <c r="AJ1897" i="169"/>
  <c r="AL798" i="169"/>
  <c r="AQ1961" i="169"/>
  <c r="AO795" i="169"/>
  <c r="U795" i="169" s="1"/>
  <c r="AP732" i="169"/>
  <c r="U732" i="169" s="1"/>
  <c r="AJ1054" i="169"/>
  <c r="AP1966" i="169"/>
  <c r="AJ734" i="169"/>
  <c r="AO269" i="169"/>
  <c r="AJ1904" i="169"/>
  <c r="AP1308" i="169"/>
  <c r="U1308" i="169" s="1"/>
  <c r="AJ1772" i="169"/>
  <c r="AO1571" i="169"/>
  <c r="AQ1760" i="169"/>
  <c r="U1760" i="169" s="1"/>
  <c r="E28" i="169" a="1"/>
  <c r="AQ1696" i="169"/>
  <c r="U1696" i="169" s="1"/>
  <c r="AR5" i="169"/>
  <c r="U5" i="169" s="1"/>
  <c r="AR1704" i="169"/>
  <c r="U1704" i="169" s="1"/>
  <c r="D2" i="169" a="1"/>
  <c r="G17" i="169" a="1"/>
  <c r="AP1181" i="169"/>
  <c r="U1181" i="169" s="1"/>
  <c r="AL1517" i="169"/>
  <c r="I42" i="169" a="1"/>
  <c r="AP792" i="169"/>
  <c r="AJ987" i="169"/>
  <c r="AP2095" i="169"/>
  <c r="U2095" i="169" s="1"/>
  <c r="AO1774" i="169"/>
  <c r="AO74" i="169"/>
  <c r="U74" i="169" s="1"/>
  <c r="AL1374" i="169"/>
  <c r="AQ792" i="169"/>
  <c r="U792" i="169" s="1"/>
  <c r="AL1901" i="169"/>
  <c r="M43" i="169" a="1"/>
  <c r="AP13" i="171" a="1"/>
  <c r="AR799" i="169"/>
  <c r="AO1511" i="169"/>
  <c r="AJ73" i="169"/>
  <c r="AP202" i="169"/>
  <c r="AL868" i="169"/>
  <c r="AO660" i="169"/>
  <c r="AR1243" i="169"/>
  <c r="U1243" i="169" s="1"/>
  <c r="AP1305" i="169"/>
  <c r="U1305" i="169" s="1"/>
  <c r="AL1307" i="169"/>
  <c r="AJ1189" i="169"/>
  <c r="AL1634" i="169"/>
  <c r="AQ1185" i="169"/>
  <c r="U1185" i="169" s="1"/>
  <c r="AO1901" i="169"/>
  <c r="U1901" i="169" s="1"/>
  <c r="AO202" i="169"/>
  <c r="AR1966" i="169"/>
  <c r="AQ596" i="169"/>
  <c r="U596" i="169" s="1"/>
  <c r="AO1508" i="169"/>
  <c r="U1508" i="169" s="1"/>
  <c r="AP1905" i="169"/>
  <c r="AQ1573" i="169"/>
  <c r="D32" i="169" a="1"/>
  <c r="AJ982" i="169"/>
  <c r="AR2023" i="169"/>
  <c r="C14" i="169" a="1"/>
  <c r="AP73" i="169"/>
  <c r="J30" i="169" a="1"/>
  <c r="F16" i="169" a="1"/>
  <c r="AL536" i="169"/>
  <c r="N11" i="169" a="1"/>
  <c r="AJ1769" i="169"/>
  <c r="AQ2024" i="169"/>
  <c r="U2024" i="169" s="1"/>
  <c r="AL1566" i="169"/>
  <c r="AO1640" i="169"/>
  <c r="U1640" i="169" s="1"/>
  <c r="AJ212" i="169"/>
  <c r="AQ2023" i="169"/>
  <c r="L7" i="169" a="1"/>
  <c r="AL867" i="169"/>
  <c r="AR1241" i="169"/>
  <c r="U1241" i="169" s="1"/>
  <c r="AQ1501" i="169"/>
  <c r="AQ1772" i="169"/>
  <c r="C29" i="169" a="1"/>
  <c r="AP1435" i="169"/>
  <c r="AL918" i="169"/>
  <c r="AP1899" i="169"/>
  <c r="L26" i="169" a="1"/>
  <c r="AP71" i="169"/>
  <c r="AJ1191" i="169"/>
  <c r="AL1060" i="169"/>
  <c r="AL2222" i="169"/>
  <c r="AQ74" i="171" a="1"/>
  <c r="AJ1112" i="169"/>
  <c r="AO2023" i="169"/>
  <c r="U2023" i="169" s="1"/>
  <c r="AR1894" i="169"/>
  <c r="U1894" i="169" s="1"/>
  <c r="AL201" i="169"/>
  <c r="AO786" i="169"/>
  <c r="U786" i="169" s="1"/>
  <c r="E38" i="169" a="1"/>
  <c r="AL529" i="169"/>
  <c r="AR1176" i="169"/>
  <c r="U1176" i="169" s="1"/>
  <c r="D48" i="169" a="1"/>
  <c r="AL787" i="169"/>
  <c r="AJ1178" i="169"/>
  <c r="AJ1767" i="169"/>
  <c r="AO2092" i="169"/>
  <c r="U2092" i="169" s="1"/>
  <c r="AQ1895" i="169"/>
  <c r="U1895" i="169" s="1"/>
  <c r="L42" i="169" a="1"/>
  <c r="AQ463" i="169"/>
  <c r="AJ467" i="169"/>
  <c r="F23" i="169" a="1"/>
  <c r="AL2216" i="169"/>
  <c r="G23" i="169" a="1"/>
  <c r="AL1957" i="169"/>
  <c r="AJ1111" i="169"/>
  <c r="AJ1901" i="169"/>
  <c r="AR868" i="169"/>
  <c r="U868" i="169" s="1"/>
  <c r="J11" i="169" a="1"/>
  <c r="AJ1966" i="169"/>
  <c r="AO2086" i="169"/>
  <c r="U2086" i="169" s="1"/>
  <c r="AO1769" i="169"/>
  <c r="U1769" i="169" s="1"/>
  <c r="I5" i="169" a="1"/>
  <c r="AR1175" i="169"/>
  <c r="AJ596" i="169"/>
  <c r="AP917" i="169"/>
  <c r="U917" i="169" s="1"/>
  <c r="AP1955" i="169"/>
  <c r="U1955" i="169" s="1"/>
  <c r="Z13" i="164"/>
  <c r="AO205" i="169"/>
  <c r="C43" i="169" a="1"/>
  <c r="AJ1048" i="169"/>
  <c r="AQ593" i="169"/>
  <c r="I18" i="169" a="1"/>
  <c r="AR857" i="169"/>
  <c r="AL334" i="169"/>
  <c r="D3" i="169" a="1"/>
  <c r="AP76" i="169"/>
  <c r="AJ2021" i="169"/>
  <c r="N4" i="169" a="1"/>
  <c r="AL1187" i="169"/>
  <c r="AP1632" i="169"/>
  <c r="AR1706" i="169"/>
  <c r="U1706" i="169" s="1"/>
  <c r="F25" i="169" a="1"/>
  <c r="AQ1373" i="169"/>
  <c r="U1373" i="169" s="1"/>
  <c r="AO1772" i="169"/>
  <c r="U1772" i="169" s="1"/>
  <c r="Z273" i="163"/>
  <c r="AR1903" i="169"/>
  <c r="U1903" i="169" s="1"/>
  <c r="AL533" i="169"/>
  <c r="AR1245" i="169"/>
  <c r="AQ1245" i="169"/>
  <c r="U1245" i="169" s="1"/>
  <c r="AQ1510" i="169"/>
  <c r="U1510" i="169" s="1"/>
  <c r="AL1572" i="169"/>
  <c r="AJ1246" i="169"/>
  <c r="F4" i="169" a="1"/>
  <c r="AQ1053" i="169"/>
  <c r="U1053" i="169" s="1"/>
  <c r="P15" i="169" a="1"/>
  <c r="AJ988" i="169"/>
  <c r="AP460" i="169"/>
  <c r="U460" i="169" s="1"/>
  <c r="P23" i="169" a="1"/>
  <c r="AP75" i="171" a="1"/>
  <c r="AQ1958" i="169"/>
  <c r="U1958" i="169" s="1"/>
  <c r="AP82" i="171" a="1"/>
  <c r="AP209" i="169"/>
  <c r="U209" i="169" s="1"/>
  <c r="AR660" i="169"/>
  <c r="AR533" i="169"/>
  <c r="AQ1899" i="169"/>
  <c r="U1899" i="169" s="1"/>
  <c r="AJ1378" i="169"/>
  <c r="AR590" i="169"/>
  <c r="N23" i="169" a="1"/>
  <c r="E20" i="169" a="1"/>
  <c r="J42" i="169" a="1"/>
  <c r="L14" i="169" a="1"/>
  <c r="AL1378" i="169"/>
  <c r="AJ658" i="169"/>
  <c r="AR794" i="169"/>
  <c r="P44" i="169" a="1"/>
  <c r="AL1504" i="169"/>
  <c r="I4" i="169" a="1"/>
  <c r="AQ2222" i="169"/>
  <c r="U2222" i="169" s="1"/>
  <c r="AQ2085" i="169"/>
  <c r="P12" i="169" a="1"/>
  <c r="AP593" i="169"/>
  <c r="I9" i="169" a="1"/>
  <c r="AL741" i="169"/>
  <c r="AJ1702" i="169"/>
  <c r="AR1054" i="169"/>
  <c r="U1054" i="169" s="1"/>
  <c r="AO82" i="171" a="1"/>
  <c r="AL859" i="169"/>
  <c r="AJ1635" i="169"/>
  <c r="C36" i="169" a="1"/>
  <c r="AR73" i="169"/>
  <c r="U73" i="169" s="1"/>
  <c r="AQ137" i="169"/>
  <c r="U137" i="169" s="1"/>
  <c r="AR1507" i="169"/>
  <c r="U1507" i="169" s="1"/>
  <c r="AR8" i="171" a="1"/>
  <c r="AQ1574" i="169"/>
  <c r="AQ2157" i="169"/>
  <c r="U2157" i="169" s="1"/>
  <c r="F7" i="169" a="1"/>
  <c r="AQ1439" i="169"/>
  <c r="U1439" i="169" s="1"/>
  <c r="F12" i="169" a="1"/>
  <c r="K5" i="169" a="1"/>
  <c r="AL736" i="169"/>
  <c r="AL474" i="169"/>
  <c r="AR6" i="169"/>
  <c r="U6" i="169" s="1"/>
  <c r="AR1634" i="169"/>
  <c r="U1634" i="169" s="1"/>
  <c r="AR208" i="169"/>
  <c r="U208" i="169" s="1"/>
  <c r="AQ1896" i="169"/>
  <c r="U1896" i="169" s="1"/>
  <c r="AP1960" i="169"/>
  <c r="U1960" i="169" s="1"/>
  <c r="J12" i="169" a="1"/>
  <c r="Q3" i="169" a="1"/>
  <c r="AL789" i="169"/>
  <c r="AP724" i="169"/>
  <c r="U724" i="169" s="1"/>
  <c r="AO1188" i="169"/>
  <c r="U1188" i="169" s="1"/>
  <c r="AJ1244" i="169"/>
  <c r="AJ1706" i="169"/>
  <c r="AP1767" i="169"/>
  <c r="AP533" i="169"/>
  <c r="U533" i="169" s="1"/>
  <c r="AO1959" i="169"/>
  <c r="AO1175" i="169"/>
  <c r="U1175" i="169" s="1"/>
  <c r="AJ1057" i="169"/>
  <c r="AR1828" i="169"/>
  <c r="U1828" i="169" s="1"/>
  <c r="I33" i="169" a="1"/>
  <c r="AJ1633" i="169"/>
  <c r="AJ1307" i="169"/>
  <c r="AQ1774" i="169"/>
  <c r="U1774" i="169" s="1"/>
  <c r="AJ2100" i="169"/>
  <c r="K9" i="169" a="1"/>
  <c r="AL1111" i="169"/>
  <c r="AP11" i="169"/>
  <c r="U11" i="169" s="1"/>
  <c r="AQ2097" i="169"/>
  <c r="U2097" i="169" s="1"/>
  <c r="AO721" i="169"/>
  <c r="U721" i="169" s="1"/>
  <c r="AL985" i="169"/>
  <c r="AQ915" i="169"/>
  <c r="U915" i="169" s="1"/>
  <c r="AO1436" i="169"/>
  <c r="U1436" i="169" s="1"/>
  <c r="AR742" i="169"/>
  <c r="AO534" i="169"/>
  <c r="U534" i="169" s="1"/>
  <c r="AQ1435" i="169"/>
  <c r="U1435" i="169" s="1"/>
  <c r="AP1765" i="169"/>
  <c r="U1765" i="169" s="1"/>
  <c r="L29" i="169" a="1"/>
  <c r="AL720" i="169"/>
  <c r="AJ343" i="169"/>
  <c r="AP7" i="169"/>
  <c r="U7" i="169" s="1"/>
  <c r="E16" i="169" a="1"/>
  <c r="AO201" i="169"/>
  <c r="U201" i="169" s="1"/>
  <c r="AR1630" i="169"/>
  <c r="U1630" i="169" s="1"/>
  <c r="AP1059" i="169"/>
  <c r="U1059" i="169" s="1"/>
  <c r="AO464" i="169"/>
  <c r="AO1764" i="169"/>
  <c r="U1764" i="169" s="1"/>
  <c r="AP1892" i="169"/>
  <c r="U1892" i="169" s="1"/>
  <c r="AO1962" i="169"/>
  <c r="U1962" i="169" s="1"/>
  <c r="AJ1060" i="169"/>
  <c r="AP1056" i="169"/>
  <c r="AL1764" i="169"/>
  <c r="AR1632" i="169"/>
  <c r="U1632" i="169" s="1"/>
  <c r="AP333" i="169"/>
  <c r="U333" i="169" s="1"/>
  <c r="P46" i="169" a="1"/>
  <c r="AJ2026" i="169"/>
  <c r="AO139" i="169"/>
  <c r="AL1441" i="169"/>
  <c r="N16" i="169" a="1"/>
  <c r="AO71" i="169"/>
  <c r="AJ856" i="169"/>
  <c r="AQ2096" i="169"/>
  <c r="U2096" i="169" s="1"/>
  <c r="AQ1637" i="169"/>
  <c r="AL989" i="169"/>
  <c r="AL337" i="169"/>
  <c r="AL871" i="169"/>
  <c r="F48" i="169" a="1"/>
  <c r="J38" i="169" a="1"/>
  <c r="AJ1243" i="169"/>
  <c r="AQ985" i="169"/>
  <c r="U985" i="169" s="1"/>
  <c r="H48" i="169" a="1"/>
  <c r="AO1897" i="169"/>
  <c r="U1897" i="169" s="1"/>
  <c r="AP850" i="169"/>
  <c r="AR77" i="169"/>
  <c r="U77" i="169" s="1"/>
  <c r="AO857" i="169"/>
  <c r="U857" i="169" s="1"/>
  <c r="AL1514" i="169"/>
  <c r="AJ1699" i="169"/>
  <c r="AO1961" i="169"/>
  <c r="U1961" i="169" s="1"/>
  <c r="AQ1699" i="169"/>
  <c r="AP2216" i="169"/>
  <c r="AJ1435" i="169"/>
  <c r="AL1510" i="169"/>
  <c r="AP463" i="169"/>
  <c r="U463" i="169" s="1"/>
  <c r="AJ1567" i="169"/>
  <c r="J18" i="169" a="1"/>
  <c r="AL1246" i="169"/>
  <c r="AP1893" i="169"/>
  <c r="U1893" i="169" s="1"/>
  <c r="D41" i="169" a="1"/>
  <c r="AR1062" i="169"/>
  <c r="U1062" i="169" s="1"/>
  <c r="C9" i="169" a="1"/>
  <c r="AL1515" i="169"/>
  <c r="AO76" i="169"/>
  <c r="AO1762" i="169"/>
  <c r="U1762" i="169" s="1"/>
  <c r="AJ7" i="169"/>
  <c r="AJ872" i="169"/>
  <c r="AP739" i="169"/>
  <c r="U739" i="169" s="1"/>
  <c r="AQ2216" i="169"/>
  <c r="U2216" i="169" s="1"/>
  <c r="AL1698" i="169"/>
  <c r="AL272" i="169"/>
  <c r="AJ340" i="169"/>
  <c r="P5" i="169" a="1"/>
  <c r="F27" i="169" a="1"/>
  <c r="N31" i="169" a="1"/>
  <c r="G47" i="169" a="1"/>
  <c r="AL74" i="171" a="1"/>
  <c r="AJ720" i="169"/>
  <c r="J23" i="169" a="1"/>
  <c r="AL472" i="169"/>
  <c r="AO1502" i="169"/>
  <c r="U1502" i="169" s="1"/>
  <c r="AQ2089" i="169"/>
  <c r="U2089" i="169" s="1"/>
  <c r="AL917" i="169"/>
  <c r="F35" i="169" a="1"/>
  <c r="AP1501" i="169"/>
  <c r="U1501" i="169" s="1"/>
  <c r="P10" i="169" a="1"/>
  <c r="AQ204" i="169"/>
  <c r="U204" i="169" s="1"/>
  <c r="G18" i="169" a="1"/>
  <c r="AQ139" i="169"/>
  <c r="U139" i="169" s="1"/>
  <c r="Z265" i="163"/>
  <c r="AR1189" i="169"/>
  <c r="AP1111" i="169"/>
  <c r="U1111" i="169" s="1"/>
  <c r="AP733" i="169"/>
  <c r="H37" i="169" a="1"/>
  <c r="AL1638" i="169"/>
  <c r="AP340" i="169"/>
  <c r="U340" i="169" s="1"/>
  <c r="N30" i="169" a="1"/>
  <c r="M12" i="169" a="1"/>
  <c r="J16" i="169" a="1"/>
  <c r="D39" i="169" a="1"/>
  <c r="E9" i="169" a="1"/>
  <c r="AQ1767" i="169"/>
  <c r="U1767" i="169" s="1"/>
  <c r="AL1770" i="169"/>
  <c r="AR2021" i="169"/>
  <c r="U2021" i="169" s="1"/>
  <c r="AJ1186" i="169"/>
  <c r="AO527" i="169"/>
  <c r="U527" i="169" s="1"/>
  <c r="AO723" i="169"/>
  <c r="U723" i="169" s="1"/>
  <c r="AL331" i="169"/>
  <c r="E6" i="169" a="1"/>
  <c r="AO1056" i="169"/>
  <c r="U1056" i="169" s="1"/>
  <c r="AP342" i="169"/>
  <c r="U342" i="169" s="1"/>
  <c r="AQ80" i="169"/>
  <c r="U80" i="169" s="1"/>
  <c r="AP1825" i="169"/>
  <c r="U1825" i="169" s="1"/>
  <c r="AR337" i="169"/>
  <c r="U337" i="169" s="1"/>
  <c r="AQ793" i="169"/>
  <c r="U793" i="169" s="1"/>
  <c r="C33" i="169" a="1"/>
  <c r="AJ1053" i="169"/>
  <c r="AP1063" i="169"/>
  <c r="AJ721" i="169"/>
  <c r="J41" i="169" a="1"/>
  <c r="AL1573" i="169"/>
  <c r="AJ1441" i="169"/>
  <c r="AJ798" i="169"/>
  <c r="AQ72" i="169"/>
  <c r="AQ462" i="169"/>
  <c r="U462" i="169" s="1"/>
  <c r="N32" i="169" a="1"/>
  <c r="AQ269" i="169"/>
  <c r="U269" i="169" s="1"/>
  <c r="AO1187" i="169"/>
  <c r="U1187" i="169" s="1"/>
  <c r="AP1370" i="169"/>
  <c r="AQ1956" i="169"/>
  <c r="U1956" i="169" s="1"/>
  <c r="AR593" i="169"/>
  <c r="AL1437" i="169"/>
  <c r="AR532" i="169"/>
  <c r="U532" i="169" s="1"/>
  <c r="AJ271" i="169"/>
  <c r="AL1435" i="169"/>
  <c r="AP535" i="169"/>
  <c r="U535" i="169" s="1"/>
  <c r="G31" i="169" a="1"/>
  <c r="AP1313" i="169"/>
  <c r="U1313" i="169" s="1"/>
  <c r="AR1637" i="169"/>
  <c r="U1637" i="169" s="1"/>
  <c r="AP70" i="169"/>
  <c r="U70" i="169" s="1"/>
  <c r="AL2154" i="169"/>
  <c r="AL525" i="169"/>
  <c r="AO473" i="169"/>
  <c r="U473" i="169" s="1"/>
  <c r="AO2102" i="169"/>
  <c r="AP79" i="171" a="1"/>
  <c r="M36" i="169" a="1"/>
  <c r="AL526" i="169"/>
  <c r="AR1699" i="169"/>
  <c r="U1699" i="169" s="1"/>
  <c r="AQ872" i="169"/>
  <c r="U872" i="169" s="1"/>
  <c r="AJ1377" i="169"/>
  <c r="AJ1055" i="169"/>
  <c r="AO870" i="169"/>
  <c r="U870" i="169" s="1"/>
  <c r="AR1574" i="169"/>
  <c r="U1574" i="169" s="1"/>
  <c r="AL991" i="169"/>
  <c r="AP273" i="169"/>
  <c r="U273" i="169" s="1"/>
  <c r="J44" i="169" a="1"/>
  <c r="C6" i="169" a="1"/>
  <c r="AR2085" i="169"/>
  <c r="U2085" i="169" s="1"/>
  <c r="AL785" i="169"/>
  <c r="AP794" i="169"/>
  <c r="U794" i="169" s="1"/>
  <c r="AQ341" i="169"/>
  <c r="U341" i="169" s="1"/>
  <c r="AL1891" i="169"/>
  <c r="AO1240" i="169"/>
  <c r="P34" i="169" a="1"/>
  <c r="AL2094" i="169"/>
  <c r="AJ1505" i="169"/>
  <c r="AL862" i="169"/>
  <c r="AJ135" i="169"/>
  <c r="AL1192" i="169"/>
  <c r="K23" i="169" a="1"/>
  <c r="M35" i="169" a="1"/>
  <c r="AQ658" i="169"/>
  <c r="U658" i="169" s="1"/>
  <c r="AO135" i="169"/>
  <c r="U135" i="169" s="1"/>
  <c r="AR1441" i="169"/>
  <c r="U1441" i="169" s="1"/>
  <c r="P47" i="169" a="1"/>
  <c r="AL656" i="169"/>
  <c r="AO334" i="169"/>
  <c r="U334" i="169" s="1"/>
  <c r="D11" i="169" a="1"/>
  <c r="AR731" i="169"/>
  <c r="U731" i="169" s="1"/>
  <c r="AO138" i="169"/>
  <c r="F28" i="169" a="1"/>
  <c r="AQ2093" i="169"/>
  <c r="U2093" i="169" s="1"/>
  <c r="AL792" i="169"/>
  <c r="AQ1766" i="169"/>
  <c r="U1766" i="169" s="1"/>
  <c r="F37" i="169" a="1"/>
  <c r="C40" i="169" a="1"/>
  <c r="J50" i="169" a="1"/>
  <c r="P49" i="169" a="1"/>
  <c r="AL796" i="169"/>
  <c r="L10" i="169" a="1"/>
  <c r="AL1315" i="169"/>
  <c r="AQ9" i="169"/>
  <c r="U9" i="169" s="1"/>
  <c r="AL791" i="169"/>
  <c r="E49" i="169" a="1"/>
  <c r="AP1511" i="169"/>
  <c r="U1511" i="169" s="1"/>
  <c r="E22" i="169" a="1"/>
  <c r="Q27" i="169" a="1"/>
  <c r="AO659" i="169"/>
  <c r="U659" i="169" s="1"/>
  <c r="AP1827" i="169"/>
  <c r="U1827" i="169" s="1"/>
  <c r="AP10" i="169"/>
  <c r="AP1184" i="169"/>
  <c r="U1184" i="169" s="1"/>
  <c r="C42" i="169" a="1"/>
  <c r="AQ1633" i="169"/>
  <c r="AP1968" i="169"/>
  <c r="AQ661" i="169"/>
  <c r="AJ470" i="169"/>
  <c r="AO733" i="169"/>
  <c r="U733" i="169" s="1"/>
  <c r="AP1969" i="169"/>
  <c r="U1969" i="169" s="1"/>
  <c r="AL1184" i="169"/>
  <c r="AL1182" i="169"/>
  <c r="K20" i="169" a="1"/>
  <c r="AQ138" i="169"/>
  <c r="U138" i="169" s="1"/>
  <c r="AR1698" i="169"/>
  <c r="AQ799" i="169"/>
  <c r="C2" i="169" a="1"/>
  <c r="AP590" i="169"/>
  <c r="U590" i="169" s="1"/>
  <c r="AJ1114" i="169"/>
  <c r="AP660" i="169"/>
  <c r="U660" i="169" s="1"/>
  <c r="AJ726" i="169"/>
  <c r="AJ855" i="169"/>
  <c r="AP796" i="169"/>
  <c r="U796" i="169" s="1"/>
  <c r="AQ1247" i="169"/>
  <c r="AJ789" i="169"/>
  <c r="Q7" i="169" a="1"/>
  <c r="AJ1315" i="169"/>
  <c r="AQ1438" i="169"/>
  <c r="U1438" i="169" s="1"/>
  <c r="H3" i="169" a="1"/>
  <c r="AQ1372" i="169"/>
  <c r="U1372" i="169" s="1"/>
  <c r="AR919" i="169"/>
  <c r="U919" i="169" s="1"/>
  <c r="AR1631" i="169"/>
  <c r="U1631" i="169" s="1"/>
  <c r="AP597" i="169"/>
  <c r="U597" i="169" s="1"/>
  <c r="AR1060" i="169"/>
  <c r="U1060" i="169" s="1"/>
  <c r="AP1183" i="169"/>
  <c r="U1183" i="169" s="1"/>
  <c r="AQ464" i="169"/>
  <c r="AR1055" i="169"/>
  <c r="U1055" i="169" s="1"/>
  <c r="AP1569" i="169"/>
  <c r="AJ339" i="169"/>
  <c r="AP1573" i="169"/>
  <c r="U1573" i="169" s="1"/>
  <c r="AP1110" i="169"/>
  <c r="U1110" i="169" s="1"/>
  <c r="C39" i="169" a="1"/>
  <c r="Q34" i="169" a="1"/>
  <c r="AP1959" i="169"/>
  <c r="U1959" i="169" s="1"/>
  <c r="AR10" i="171" a="1"/>
  <c r="F33" i="169" a="1"/>
  <c r="Q2" i="169" a="1"/>
  <c r="AP207" i="169"/>
  <c r="U207" i="169" s="1"/>
  <c r="AP1240" i="169"/>
  <c r="U1240" i="169" s="1"/>
  <c r="AJ5" i="169"/>
  <c r="AL1436" i="169"/>
  <c r="AO1968" i="169"/>
  <c r="U1968" i="169" s="1"/>
  <c r="AR850" i="169"/>
  <c r="U850" i="169" s="1"/>
  <c r="K44" i="169" a="1"/>
  <c r="AP1890" i="169"/>
  <c r="U1890" i="169" s="1"/>
  <c r="AQ536" i="169"/>
  <c r="U536" i="169" s="1"/>
  <c r="AJ990" i="169"/>
  <c r="AO593" i="169"/>
  <c r="U593" i="169" s="1"/>
  <c r="P11" i="169" a="1"/>
  <c r="AR736" i="169"/>
  <c r="U736" i="169" s="1"/>
  <c r="AQ1966" i="169"/>
  <c r="U1966" i="169" s="1"/>
  <c r="P4" i="169" a="1"/>
  <c r="AO661" i="169"/>
  <c r="U661" i="169" s="1"/>
  <c r="AQ730" i="169"/>
  <c r="U730" i="169" s="1"/>
  <c r="AL1191" i="169"/>
  <c r="AL335" i="169"/>
  <c r="AR591" i="169"/>
  <c r="U591" i="169" s="1"/>
  <c r="C44" i="169" a="1"/>
  <c r="AR1905" i="169"/>
  <c r="U1905" i="169" s="1"/>
  <c r="AL1063" i="169"/>
  <c r="AL1773" i="169"/>
  <c r="N7" i="169" a="1"/>
  <c r="AQ1970" i="169"/>
  <c r="U1970" i="169" s="1"/>
  <c r="AJ530" i="169"/>
  <c r="AQ271" i="169"/>
  <c r="U271" i="169" s="1"/>
  <c r="AR76" i="169"/>
  <c r="AR266" i="169"/>
  <c r="U266" i="169" s="1"/>
  <c r="AJ1056" i="169"/>
  <c r="H16" i="169" a="1"/>
  <c r="AO1058" i="169"/>
  <c r="U1058" i="169" s="1"/>
  <c r="AP741" i="169"/>
  <c r="U741" i="169" s="1"/>
  <c r="AR1192" i="169"/>
  <c r="U1192" i="169" s="1"/>
  <c r="AO1639" i="169"/>
  <c r="U1639" i="169" s="1"/>
  <c r="AP789" i="169"/>
  <c r="U789" i="169" s="1"/>
  <c r="C23" i="169" a="1"/>
  <c r="AO1957" i="169"/>
  <c r="U1957" i="169" s="1"/>
  <c r="AO1698" i="169"/>
  <c r="U1698" i="169" s="1"/>
  <c r="AR531" i="169"/>
  <c r="U531" i="169" s="1"/>
  <c r="F21" i="169" a="1"/>
  <c r="Q29" i="169" a="1"/>
  <c r="AL854" i="169"/>
  <c r="AJ2156" i="169"/>
  <c r="G34" i="169" a="1"/>
  <c r="AQ1380" i="169"/>
  <c r="U1380" i="169" s="1"/>
  <c r="AR1633" i="169"/>
  <c r="U1633" i="169" s="1"/>
  <c r="AJ1634" i="169"/>
  <c r="AJ724" i="169"/>
  <c r="AL1508" i="169"/>
  <c r="AJ1371" i="169"/>
  <c r="AP1190" i="169"/>
  <c r="U1190" i="169" s="1"/>
  <c r="I47" i="169" a="1"/>
  <c r="AL729" i="169"/>
  <c r="AR1063" i="169"/>
  <c r="U1063" i="169" s="1"/>
  <c r="AR71" i="169"/>
  <c r="U71" i="169" s="1"/>
  <c r="AO1370" i="169"/>
  <c r="U1370" i="169" s="1"/>
  <c r="L47" i="169" a="1"/>
  <c r="AP1761" i="169"/>
  <c r="U1761" i="169" s="1"/>
  <c r="AP2099" i="169"/>
  <c r="U2099" i="169" s="1"/>
  <c r="AO1189" i="169"/>
  <c r="E36" i="169" a="1"/>
  <c r="AL1966" i="169"/>
  <c r="AO1572" i="169"/>
  <c r="U1572" i="169" s="1"/>
  <c r="N37" i="169" a="1"/>
  <c r="AJ866" i="169"/>
  <c r="AP742" i="169"/>
  <c r="U742" i="169" s="1"/>
  <c r="AO864" i="169"/>
  <c r="U864" i="169" s="1"/>
  <c r="AR1570" i="169"/>
  <c r="U1570" i="169" s="1"/>
  <c r="Q11" i="169" a="1"/>
  <c r="AQ2102" i="169"/>
  <c r="AJ395" i="169"/>
  <c r="AR1113" i="169"/>
  <c r="U1113" i="169" s="1"/>
  <c r="AL206" i="169"/>
  <c r="AJ209" i="169"/>
  <c r="AQ75" i="169"/>
  <c r="U75" i="169" s="1"/>
  <c r="AQ76" i="169"/>
  <c r="U76" i="169" s="1"/>
  <c r="AR2220" i="169"/>
  <c r="U2220" i="169" s="1"/>
  <c r="H43" i="169" a="1"/>
  <c r="AJ730" i="169"/>
  <c r="AR10" i="169"/>
  <c r="U10" i="169" s="1"/>
  <c r="AQ1048" i="169"/>
  <c r="U1048" i="169" s="1"/>
  <c r="P37" i="169" a="1"/>
  <c r="D40" i="169" a="1"/>
  <c r="H29" i="169" a="1"/>
  <c r="AQ2098" i="169"/>
  <c r="U2098" i="169" s="1"/>
  <c r="AQ1569" i="169"/>
  <c r="U1569" i="169" s="1"/>
  <c r="AJ1507" i="169"/>
  <c r="AO206" i="169"/>
  <c r="U206" i="169" s="1"/>
  <c r="AJ397" i="169"/>
  <c r="AP2218" i="169"/>
  <c r="U2218" i="169" s="1"/>
  <c r="AO525" i="169"/>
  <c r="U525" i="169" s="1"/>
  <c r="AQ1503" i="169"/>
  <c r="U1503" i="169" s="1"/>
  <c r="AP2151" i="169"/>
  <c r="U2151" i="169" s="1"/>
  <c r="AJ787" i="169"/>
  <c r="AP737" i="169"/>
  <c r="U737" i="169" s="1"/>
  <c r="AL274" i="169"/>
  <c r="AR1315" i="169"/>
  <c r="U1315" i="169" s="1"/>
  <c r="AJ984" i="169"/>
  <c r="AP72" i="169"/>
  <c r="U72" i="169" s="1"/>
  <c r="AL1905" i="169"/>
  <c r="AO1964" i="169"/>
  <c r="U1964" i="169" s="1"/>
  <c r="AJ792" i="169"/>
  <c r="AR468" i="169"/>
  <c r="U468" i="169" s="1"/>
  <c r="AR75" i="171" a="1"/>
  <c r="AP2102" i="169"/>
  <c r="U2102" i="169" s="1"/>
  <c r="Q44" i="169" a="1"/>
  <c r="AQ528" i="169"/>
  <c r="U528" i="169" s="1"/>
  <c r="AJ1517" i="169"/>
  <c r="AO1638" i="169"/>
  <c r="U1638" i="169" s="1"/>
  <c r="AL1970" i="169"/>
  <c r="L41" i="169" a="1"/>
  <c r="D10" i="169" a="1"/>
  <c r="AR1517" i="169"/>
  <c r="U1517" i="169" s="1"/>
  <c r="AO339" i="169"/>
  <c r="U339" i="169" s="1"/>
  <c r="AQ205" i="169"/>
  <c r="U205" i="169" s="1"/>
  <c r="AQ79" i="169"/>
  <c r="U79" i="169" s="1"/>
  <c r="E47" i="169" a="1"/>
  <c r="AQ1635" i="169"/>
  <c r="U1635" i="169" s="1"/>
  <c r="H41" i="169" a="1"/>
  <c r="AQ202" i="169"/>
  <c r="U202" i="169" s="1"/>
  <c r="AJ2218" i="169"/>
  <c r="Z271" i="163"/>
  <c r="Q47" i="169" a="1"/>
  <c r="H20" i="169" a="1"/>
  <c r="I49" i="169" a="1"/>
  <c r="G33" i="169" a="1"/>
  <c r="AJ852" i="169"/>
  <c r="AJ76" i="169"/>
  <c r="AL2020" i="169"/>
  <c r="AJ1181" i="169"/>
  <c r="AQ1310" i="169"/>
  <c r="U1310" i="169" s="1"/>
  <c r="AL793" i="169"/>
  <c r="E2" i="169" a="1"/>
  <c r="AR464" i="169"/>
  <c r="U464" i="169" s="1"/>
  <c r="AJ732" i="169"/>
  <c r="E25" i="169" a="1"/>
  <c r="AJ991" i="169"/>
  <c r="AJ1570" i="169"/>
  <c r="AR332" i="169"/>
  <c r="U332" i="169" s="1"/>
  <c r="AR1371" i="169"/>
  <c r="U1371" i="169" s="1"/>
  <c r="AP1518" i="169"/>
  <c r="U1518" i="169" s="1"/>
  <c r="F41" i="169" a="1"/>
  <c r="AR1374" i="169"/>
  <c r="U1374" i="169" s="1"/>
  <c r="N20" i="169" a="1"/>
  <c r="AR1571" i="169"/>
  <c r="U1571" i="169" s="1"/>
  <c r="AL1509" i="169"/>
  <c r="AO2159" i="169"/>
  <c r="U2159" i="169" s="1"/>
  <c r="AP2158" i="169"/>
  <c r="U2158" i="169" s="1"/>
  <c r="AP860" i="169"/>
  <c r="U860" i="169" s="1"/>
  <c r="AQ871" i="169"/>
  <c r="U871" i="169" s="1"/>
  <c r="D18" i="169" a="1"/>
  <c r="AP1247" i="169"/>
  <c r="U1247" i="169" s="1"/>
  <c r="AP799" i="169"/>
  <c r="U799" i="169" s="1"/>
  <c r="Z272" i="163"/>
  <c r="AP1189" i="169"/>
  <c r="U1189" i="169" s="1"/>
  <c r="AJ77" i="169"/>
  <c r="AL1760" i="169"/>
  <c r="L38" i="169" a="1"/>
  <c r="I34" i="169" a="1"/>
  <c r="I34" i="169" l="1"/>
  <c r="L38" i="169"/>
  <c r="AM1760" i="169"/>
  <c r="AK77" i="169"/>
  <c r="D18" i="169"/>
  <c r="AM1509" i="169"/>
  <c r="N20" i="169"/>
  <c r="F41" i="169"/>
  <c r="AK1570" i="169"/>
  <c r="AK991" i="169"/>
  <c r="E25" i="169"/>
  <c r="AK732" i="169"/>
  <c r="E2" i="169"/>
  <c r="AM793" i="169"/>
  <c r="AK1181" i="169"/>
  <c r="AM2020" i="169"/>
  <c r="AK76" i="169"/>
  <c r="AK852" i="169"/>
  <c r="G33" i="169"/>
  <c r="I49" i="169"/>
  <c r="H20" i="169"/>
  <c r="Q47" i="169"/>
  <c r="AK2218" i="169"/>
  <c r="H41" i="169"/>
  <c r="E47" i="169"/>
  <c r="D10" i="169"/>
  <c r="L41" i="169"/>
  <c r="AM1970" i="169"/>
  <c r="AK1517" i="169"/>
  <c r="Q44" i="169"/>
  <c r="AR75" i="171"/>
  <c r="AK792" i="169"/>
  <c r="AM1905" i="169"/>
  <c r="AK984" i="169"/>
  <c r="AM274" i="169"/>
  <c r="AK787" i="169"/>
  <c r="AK397" i="169"/>
  <c r="AK1507" i="169"/>
  <c r="H29" i="169"/>
  <c r="D40" i="169"/>
  <c r="P37" i="169"/>
  <c r="AK730" i="169"/>
  <c r="H43" i="169"/>
  <c r="AK209" i="169"/>
  <c r="AM206" i="169"/>
  <c r="AK395" i="169"/>
  <c r="Q11" i="169"/>
  <c r="AK866" i="169"/>
  <c r="N37" i="169"/>
  <c r="AM1966" i="169"/>
  <c r="E36" i="169"/>
  <c r="L47" i="169"/>
  <c r="AM729" i="169"/>
  <c r="I47" i="169"/>
  <c r="AK1371" i="169"/>
  <c r="AM1508" i="169"/>
  <c r="AK724" i="169"/>
  <c r="AK1634" i="169"/>
  <c r="G34" i="169"/>
  <c r="AK2156" i="169"/>
  <c r="AM854" i="169"/>
  <c r="Q29" i="169"/>
  <c r="F21" i="169"/>
  <c r="C23" i="169"/>
  <c r="H16" i="169"/>
  <c r="AK1056" i="169"/>
  <c r="AK530" i="169"/>
  <c r="N7" i="169"/>
  <c r="AM1773" i="169"/>
  <c r="AM1063" i="169"/>
  <c r="C44" i="169"/>
  <c r="AM335" i="169"/>
  <c r="AM1191" i="169"/>
  <c r="P4" i="169"/>
  <c r="P11" i="169"/>
  <c r="AK990" i="169"/>
  <c r="K44" i="169"/>
  <c r="AM1436" i="169"/>
  <c r="AK5" i="169"/>
  <c r="Q2" i="169"/>
  <c r="F33" i="169"/>
  <c r="AR10" i="171"/>
  <c r="Q34" i="169"/>
  <c r="C39" i="169"/>
  <c r="AK339" i="169"/>
  <c r="H3" i="169"/>
  <c r="AK1315" i="169"/>
  <c r="Q7" i="169"/>
  <c r="AK789" i="169"/>
  <c r="AK855" i="169"/>
  <c r="AK726" i="169"/>
  <c r="AK1114" i="169"/>
  <c r="C2" i="169"/>
  <c r="K20" i="169"/>
  <c r="AM1182" i="169"/>
  <c r="AM1184" i="169"/>
  <c r="AK470" i="169"/>
  <c r="C42" i="169"/>
  <c r="Q27" i="169"/>
  <c r="E22" i="169"/>
  <c r="E49" i="169"/>
  <c r="AM791" i="169"/>
  <c r="AM1315" i="169"/>
  <c r="L10" i="169"/>
  <c r="AM796" i="169"/>
  <c r="P49" i="169"/>
  <c r="J50" i="169"/>
  <c r="C40" i="169"/>
  <c r="F37" i="169"/>
  <c r="AM792" i="169"/>
  <c r="F28" i="169"/>
  <c r="D11" i="169"/>
  <c r="AM656" i="169"/>
  <c r="P47" i="169"/>
  <c r="M35" i="169"/>
  <c r="K23" i="169"/>
  <c r="AM1192" i="169"/>
  <c r="AK135" i="169"/>
  <c r="AM862" i="169"/>
  <c r="AK1505" i="169"/>
  <c r="AM2094" i="169"/>
  <c r="P34" i="169"/>
  <c r="AM1891" i="169"/>
  <c r="AM785" i="169"/>
  <c r="C6" i="169"/>
  <c r="J44" i="169"/>
  <c r="AM991" i="169"/>
  <c r="AK1055" i="169"/>
  <c r="AK1377" i="169"/>
  <c r="AM526" i="169"/>
  <c r="M36" i="169"/>
  <c r="AP79" i="171"/>
  <c r="AM525" i="169"/>
  <c r="AM2154" i="169"/>
  <c r="G31" i="169"/>
  <c r="AM1435" i="169"/>
  <c r="AK271" i="169"/>
  <c r="AM1437" i="169"/>
  <c r="N32" i="169"/>
  <c r="AK798" i="169"/>
  <c r="AK1441" i="169"/>
  <c r="AM1573" i="169"/>
  <c r="J41" i="169"/>
  <c r="AK721" i="169"/>
  <c r="AK1053" i="169"/>
  <c r="C33" i="169"/>
  <c r="E6" i="169"/>
  <c r="AM331" i="169"/>
  <c r="AK1186" i="169"/>
  <c r="AM1770" i="169"/>
  <c r="E9" i="169"/>
  <c r="D39" i="169"/>
  <c r="J16" i="169"/>
  <c r="M12" i="169"/>
  <c r="N30" i="169"/>
  <c r="AM1638" i="169"/>
  <c r="H37" i="169"/>
  <c r="G18" i="169"/>
  <c r="P10" i="169"/>
  <c r="F35" i="169"/>
  <c r="AM917" i="169"/>
  <c r="AM472" i="169"/>
  <c r="J23" i="169"/>
  <c r="AK720" i="169"/>
  <c r="AL74" i="171"/>
  <c r="AM74" i="171" s="1"/>
  <c r="G47" i="169"/>
  <c r="N31" i="169"/>
  <c r="F27" i="169"/>
  <c r="P5" i="169"/>
  <c r="AK340" i="169"/>
  <c r="AM272" i="169"/>
  <c r="AM1698" i="169"/>
  <c r="AK872" i="169"/>
  <c r="AK7" i="169"/>
  <c r="AM1515" i="169"/>
  <c r="C9" i="169"/>
  <c r="D41" i="169"/>
  <c r="AM1246" i="169"/>
  <c r="J18" i="169"/>
  <c r="AK1567" i="169"/>
  <c r="AM1510" i="169"/>
  <c r="AK1435" i="169"/>
  <c r="AK1699" i="169"/>
  <c r="AM1514" i="169"/>
  <c r="H48" i="169"/>
  <c r="AK1243" i="169"/>
  <c r="J38" i="169"/>
  <c r="F48" i="169"/>
  <c r="AM871" i="169"/>
  <c r="AM337" i="169"/>
  <c r="AM989" i="169"/>
  <c r="AK856" i="169"/>
  <c r="N16" i="169"/>
  <c r="AM1441" i="169"/>
  <c r="AK2026" i="169"/>
  <c r="P46" i="169"/>
  <c r="AM1764" i="169"/>
  <c r="AK1060" i="169"/>
  <c r="E16" i="169"/>
  <c r="AK343" i="169"/>
  <c r="AM720" i="169"/>
  <c r="L29" i="169"/>
  <c r="AM985" i="169"/>
  <c r="AM1111" i="169"/>
  <c r="K9" i="169"/>
  <c r="AK2100" i="169"/>
  <c r="AK1307" i="169"/>
  <c r="AK1633" i="169"/>
  <c r="I33" i="169"/>
  <c r="AK1057" i="169"/>
  <c r="AK1706" i="169"/>
  <c r="AK1244" i="169"/>
  <c r="AM789" i="169"/>
  <c r="Q3" i="169"/>
  <c r="J12" i="169"/>
  <c r="AM474" i="169"/>
  <c r="AM736" i="169"/>
  <c r="K5" i="169"/>
  <c r="F12" i="169"/>
  <c r="F7" i="169"/>
  <c r="AR8" i="171"/>
  <c r="C36" i="169"/>
  <c r="AK1635" i="169"/>
  <c r="AM859" i="169"/>
  <c r="AO82" i="171"/>
  <c r="AK1702" i="169"/>
  <c r="AM741" i="169"/>
  <c r="I9" i="169"/>
  <c r="P12" i="169"/>
  <c r="I4" i="169"/>
  <c r="AM1504" i="169"/>
  <c r="P44" i="169"/>
  <c r="AK658" i="169"/>
  <c r="AM1378" i="169"/>
  <c r="L14" i="169"/>
  <c r="J42" i="169"/>
  <c r="E20" i="169"/>
  <c r="N23" i="169"/>
  <c r="AK1378" i="169"/>
  <c r="AP82" i="171"/>
  <c r="AP75" i="171"/>
  <c r="P23" i="169"/>
  <c r="AK988" i="169"/>
  <c r="P15" i="169"/>
  <c r="F4" i="169"/>
  <c r="AK1246" i="169"/>
  <c r="AM1572" i="169"/>
  <c r="AM533" i="169"/>
  <c r="F25" i="169"/>
  <c r="AM1187" i="169"/>
  <c r="N4" i="169"/>
  <c r="AK2021" i="169"/>
  <c r="D3" i="169"/>
  <c r="AM334" i="169"/>
  <c r="I18" i="169"/>
  <c r="AK1048" i="169"/>
  <c r="C43" i="169"/>
  <c r="AK596" i="169"/>
  <c r="I5" i="169"/>
  <c r="AK1966" i="169"/>
  <c r="J11" i="169"/>
  <c r="AK1901" i="169"/>
  <c r="AK1111" i="169"/>
  <c r="AM1957" i="169"/>
  <c r="G23" i="169"/>
  <c r="AM2216" i="169"/>
  <c r="F23" i="169"/>
  <c r="AK467" i="169"/>
  <c r="L42" i="169"/>
  <c r="AK1767" i="169"/>
  <c r="AK1178" i="169"/>
  <c r="AM787" i="169"/>
  <c r="D48" i="169"/>
  <c r="AM529" i="169"/>
  <c r="E38" i="169"/>
  <c r="AM201" i="169"/>
  <c r="AK1112" i="169"/>
  <c r="AQ74" i="171"/>
  <c r="AM2222" i="169"/>
  <c r="AM1060" i="169"/>
  <c r="AK1191" i="169"/>
  <c r="L26" i="169"/>
  <c r="AM918" i="169"/>
  <c r="C29" i="169"/>
  <c r="AM867" i="169"/>
  <c r="L7" i="169"/>
  <c r="AK212" i="169"/>
  <c r="AM1566" i="169"/>
  <c r="AK1769" i="169"/>
  <c r="N11" i="169"/>
  <c r="AM536" i="169"/>
  <c r="F16" i="169"/>
  <c r="J30" i="169"/>
  <c r="C14" i="169"/>
  <c r="AK982" i="169"/>
  <c r="D32" i="169"/>
  <c r="AM1634" i="169"/>
  <c r="AK1189" i="169"/>
  <c r="AM1307" i="169"/>
  <c r="AM868" i="169"/>
  <c r="AK73" i="169"/>
  <c r="AP13" i="171"/>
  <c r="M43" i="169"/>
  <c r="AM1901" i="169"/>
  <c r="AM1374" i="169"/>
  <c r="AK987" i="169"/>
  <c r="I42" i="169"/>
  <c r="AM1517" i="169"/>
  <c r="G17" i="169"/>
  <c r="D2" i="169"/>
  <c r="E28" i="169"/>
  <c r="AK1772" i="169"/>
  <c r="AK1904" i="169"/>
  <c r="AK734" i="169"/>
  <c r="AK1054" i="169"/>
  <c r="AM798" i="169"/>
  <c r="AK1897" i="169"/>
  <c r="J29" i="169"/>
  <c r="AR13" i="171"/>
  <c r="AK1967" i="169"/>
  <c r="G2" i="169"/>
  <c r="G42" i="169"/>
  <c r="AM1771" i="169"/>
  <c r="AM1243" i="169"/>
  <c r="P40" i="169"/>
  <c r="AK2158" i="169"/>
  <c r="AK2215" i="169"/>
  <c r="AK1565" i="169"/>
  <c r="AK1701" i="169"/>
  <c r="AM1503" i="169"/>
  <c r="AM858" i="169"/>
  <c r="C31" i="169"/>
  <c r="AK1309" i="169"/>
  <c r="L46" i="169"/>
  <c r="AL79" i="171"/>
  <c r="AM79" i="171" s="1"/>
  <c r="AK136" i="169"/>
  <c r="L31" i="169"/>
  <c r="L15" i="169"/>
  <c r="AM1501" i="169"/>
  <c r="H44" i="169"/>
  <c r="AM1826" i="169"/>
  <c r="AM1567" i="169"/>
  <c r="AK1568" i="169"/>
  <c r="AK1506" i="169"/>
  <c r="AM1967" i="169"/>
  <c r="AQ70" i="171"/>
  <c r="H42" i="169"/>
  <c r="L37" i="169"/>
  <c r="AK273" i="169"/>
  <c r="AM595" i="169"/>
  <c r="AM2215" i="169"/>
  <c r="AM7" i="169"/>
  <c r="AM473" i="169"/>
  <c r="AK1703" i="169"/>
  <c r="AL71" i="171"/>
  <c r="AM71" i="171" s="1"/>
  <c r="Q16" i="169"/>
  <c r="AK1575" i="169"/>
  <c r="AM1306" i="169"/>
  <c r="AM200" i="169"/>
  <c r="AM2092" i="169"/>
  <c r="D15" i="169"/>
  <c r="AQ76" i="171"/>
  <c r="Q14" i="169"/>
  <c r="AM341" i="169"/>
  <c r="AP8" i="171"/>
  <c r="AK1439" i="169"/>
  <c r="D5" i="169"/>
  <c r="I46" i="169"/>
  <c r="D30" i="169"/>
  <c r="AM1512" i="169"/>
  <c r="AM1247" i="169"/>
  <c r="AM1311" i="169"/>
  <c r="J8" i="169"/>
  <c r="AM1631" i="169"/>
  <c r="AM1313" i="169"/>
  <c r="G46" i="169"/>
  <c r="AK469" i="169"/>
  <c r="AK1955" i="169"/>
  <c r="AK729" i="169"/>
  <c r="F49" i="169"/>
  <c r="P28" i="169"/>
  <c r="G7" i="169"/>
  <c r="E5" i="169"/>
  <c r="M42" i="169"/>
  <c r="N2" i="169"/>
  <c r="AM657" i="169"/>
  <c r="G22" i="169"/>
  <c r="M46" i="169"/>
  <c r="AM1049" i="169"/>
  <c r="AK790" i="169"/>
  <c r="G14" i="169"/>
  <c r="AK1571" i="169"/>
  <c r="K35" i="169"/>
  <c r="C22" i="169"/>
  <c r="AM1961" i="169"/>
  <c r="Q36" i="169"/>
  <c r="J31" i="169"/>
  <c r="AM462" i="169"/>
  <c r="AK1518" i="169"/>
  <c r="AM534" i="169"/>
  <c r="H12" i="169"/>
  <c r="N45" i="169"/>
  <c r="AM1565" i="169"/>
  <c r="N28" i="169"/>
  <c r="AM1055" i="169"/>
  <c r="AK2217" i="169"/>
  <c r="D29" i="169"/>
  <c r="AK12" i="169"/>
  <c r="AM1962" i="169"/>
  <c r="AM1699" i="169"/>
  <c r="AM1571" i="169"/>
  <c r="AK1903" i="169"/>
  <c r="AK533" i="169"/>
  <c r="C32" i="169"/>
  <c r="AM1181" i="169"/>
  <c r="AM1574" i="169"/>
  <c r="N10" i="169"/>
  <c r="J48" i="169"/>
  <c r="G32" i="169"/>
  <c r="AK466" i="169"/>
  <c r="AQ79" i="171"/>
  <c r="D20" i="169"/>
  <c r="AM333" i="169"/>
  <c r="AM532" i="169"/>
  <c r="AM1186" i="169"/>
  <c r="D50" i="169"/>
  <c r="AP73" i="171"/>
  <c r="H47" i="169"/>
  <c r="AM1705" i="169"/>
  <c r="E45" i="169"/>
  <c r="AM1702" i="169"/>
  <c r="AK862" i="169"/>
  <c r="AK2098" i="169"/>
  <c r="AK1574" i="169"/>
  <c r="AM1636" i="169"/>
  <c r="AM271" i="169"/>
  <c r="F50" i="169"/>
  <c r="AM1767" i="169"/>
  <c r="G5" i="169"/>
  <c r="E18" i="169"/>
  <c r="AM1569" i="169"/>
  <c r="C17" i="169"/>
  <c r="AK2219" i="169"/>
  <c r="H23" i="169"/>
  <c r="K21" i="169"/>
  <c r="AO78" i="171"/>
  <c r="AK739" i="169"/>
  <c r="AM733" i="169"/>
  <c r="AK722" i="169"/>
  <c r="G48" i="169"/>
  <c r="AK528" i="169"/>
  <c r="AK137" i="169"/>
  <c r="AK725" i="169"/>
  <c r="AL70" i="171"/>
  <c r="AM70" i="171" s="1"/>
  <c r="AK208" i="169"/>
  <c r="AK2097" i="169"/>
  <c r="C45" i="169"/>
  <c r="AR11" i="171"/>
  <c r="AK1956" i="169"/>
  <c r="AK465" i="169"/>
  <c r="AK1503" i="169"/>
  <c r="N8" i="169"/>
  <c r="AM1774" i="169"/>
  <c r="D27" i="169"/>
  <c r="F38" i="169"/>
  <c r="AK660" i="169"/>
  <c r="H36" i="169"/>
  <c r="F34" i="169"/>
  <c r="AM980" i="169"/>
  <c r="AL80" i="171"/>
  <c r="AM80" i="171" s="1"/>
  <c r="M20" i="169"/>
  <c r="AM1700" i="169"/>
  <c r="AM869" i="169"/>
  <c r="I31" i="169"/>
  <c r="Q20" i="169"/>
  <c r="AL76" i="171"/>
  <c r="AM76" i="171" s="1"/>
  <c r="AM2024" i="169"/>
  <c r="AM10" i="169"/>
  <c r="AM469" i="169"/>
  <c r="G13" i="169"/>
  <c r="AP77" i="171"/>
  <c r="J36" i="169"/>
  <c r="AM737" i="169"/>
  <c r="D35" i="169"/>
  <c r="AK861" i="169"/>
  <c r="AM398" i="169"/>
  <c r="AM140" i="169"/>
  <c r="AM1176" i="169"/>
  <c r="AK272" i="169"/>
  <c r="AK2102" i="169"/>
  <c r="AK657" i="169"/>
  <c r="AK1376" i="169"/>
  <c r="I36" i="169"/>
  <c r="I39" i="169"/>
  <c r="AM1188" i="169"/>
  <c r="K36" i="169"/>
  <c r="AP76" i="171"/>
  <c r="L2" i="169"/>
  <c r="M19" i="169"/>
  <c r="P29" i="169"/>
  <c r="AQ75" i="171"/>
  <c r="L22" i="169"/>
  <c r="H4" i="169"/>
  <c r="AM592" i="169"/>
  <c r="AK1312" i="169"/>
  <c r="F11" i="169"/>
  <c r="AK1508" i="169"/>
  <c r="AK2087" i="169"/>
  <c r="M34" i="169"/>
  <c r="AM919" i="169"/>
  <c r="AL73" i="171"/>
  <c r="AM73" i="171" s="1"/>
  <c r="N3" i="169"/>
  <c r="P41" i="169"/>
  <c r="AM343" i="169"/>
  <c r="AL75" i="171"/>
  <c r="AM75" i="171" s="1"/>
  <c r="AM535" i="169"/>
  <c r="N9" i="169"/>
  <c r="I11" i="169"/>
  <c r="AK2093" i="169"/>
  <c r="M28" i="169"/>
  <c r="E37" i="169"/>
  <c r="K7" i="169"/>
  <c r="AK742" i="169"/>
  <c r="M9" i="169"/>
  <c r="AM590" i="169"/>
  <c r="AM461" i="169"/>
  <c r="D37" i="169"/>
  <c r="AK590" i="169"/>
  <c r="E4" i="169"/>
  <c r="AO70" i="171"/>
  <c r="AM12" i="169"/>
  <c r="P9" i="169"/>
  <c r="AM983" i="169"/>
  <c r="AL8" i="171"/>
  <c r="AM8" i="171" s="1"/>
  <c r="I2" i="169"/>
  <c r="AK1894" i="169"/>
  <c r="AK1515" i="169"/>
  <c r="K38" i="169"/>
  <c r="K41" i="169"/>
  <c r="AK795" i="169"/>
  <c r="AM661" i="169"/>
  <c r="E10" i="169"/>
  <c r="AM2022" i="169"/>
  <c r="AK1774" i="169"/>
  <c r="I15" i="169"/>
  <c r="C34" i="169"/>
  <c r="D12" i="169"/>
  <c r="AK791" i="169"/>
  <c r="AR77" i="171"/>
  <c r="Q35" i="169"/>
  <c r="G6" i="169"/>
  <c r="AK72" i="169"/>
  <c r="AK980" i="169"/>
  <c r="J15" i="169"/>
  <c r="AM342" i="169"/>
  <c r="AM135" i="169"/>
  <c r="AM1052" i="169"/>
  <c r="AM1899" i="169"/>
  <c r="AM76" i="169"/>
  <c r="AK1184" i="169"/>
  <c r="AK1310" i="169"/>
  <c r="D14" i="169"/>
  <c r="AL72" i="171"/>
  <c r="AM72" i="171" s="1"/>
  <c r="Q46" i="169"/>
  <c r="AM5" i="169"/>
  <c r="L25" i="169"/>
  <c r="AK1828" i="169"/>
  <c r="C25" i="169"/>
  <c r="P43" i="169"/>
  <c r="L27" i="169"/>
  <c r="N41" i="169"/>
  <c r="AK1957" i="169"/>
  <c r="AM1190" i="169"/>
  <c r="AK398" i="169"/>
  <c r="AM2221" i="169"/>
  <c r="L12" i="169"/>
  <c r="AM591" i="169"/>
  <c r="AM1507" i="169"/>
  <c r="AK1829" i="169"/>
  <c r="AM471" i="169"/>
  <c r="D23" i="169"/>
  <c r="AM1241" i="169"/>
  <c r="P26" i="169"/>
  <c r="M31" i="169"/>
  <c r="J25" i="169"/>
  <c r="M41" i="169"/>
  <c r="AM2098" i="169"/>
  <c r="AK918" i="169"/>
  <c r="Q18" i="169"/>
  <c r="F29" i="169"/>
  <c r="AK1380" i="169"/>
  <c r="AM266" i="169"/>
  <c r="AK2160" i="169"/>
  <c r="K27" i="169"/>
  <c r="AM1633" i="169"/>
  <c r="N13" i="169"/>
  <c r="AM1772" i="169"/>
  <c r="N17" i="169"/>
  <c r="AQ73" i="171"/>
  <c r="AK1825" i="169"/>
  <c r="AL9" i="171"/>
  <c r="AM9" i="171" s="1"/>
  <c r="P17" i="169"/>
  <c r="AK460" i="169"/>
  <c r="L17" i="169"/>
  <c r="F8" i="169"/>
  <c r="C21" i="169"/>
  <c r="AM850" i="169"/>
  <c r="AM1502" i="169"/>
  <c r="AM1058" i="169"/>
  <c r="AM597" i="169"/>
  <c r="F6" i="169"/>
  <c r="L43" i="169"/>
  <c r="AK1306" i="169"/>
  <c r="L39" i="169"/>
  <c r="AM269" i="169"/>
  <c r="AM1828" i="169"/>
  <c r="D16" i="169"/>
  <c r="D47" i="169"/>
  <c r="J20" i="169"/>
  <c r="M4" i="169"/>
  <c r="AM734" i="169"/>
  <c r="L35" i="169"/>
  <c r="AM1440" i="169"/>
  <c r="AK1569" i="169"/>
  <c r="F10" i="169"/>
  <c r="AM1189" i="169"/>
  <c r="E46" i="169"/>
  <c r="AP5" i="171"/>
  <c r="Q22" i="169"/>
  <c r="AM732" i="169"/>
  <c r="J14" i="169"/>
  <c r="C26" i="169"/>
  <c r="AM2089" i="169"/>
  <c r="AM1178" i="169"/>
  <c r="AK736" i="169"/>
  <c r="L21" i="169"/>
  <c r="AM2155" i="169"/>
  <c r="AK1314" i="169"/>
  <c r="C20" i="169"/>
  <c r="AK344" i="169"/>
  <c r="AM857" i="169"/>
  <c r="AK1572" i="169"/>
  <c r="C48" i="169"/>
  <c r="H46" i="169"/>
  <c r="G15" i="169"/>
  <c r="AM70" i="169"/>
  <c r="L23" i="169"/>
  <c r="I20" i="169"/>
  <c r="J10" i="169"/>
  <c r="Q23" i="169"/>
  <c r="AM916" i="169"/>
  <c r="K15" i="169"/>
  <c r="AM332" i="169"/>
  <c r="H49" i="169"/>
  <c r="AK1896" i="169"/>
  <c r="AM460" i="169"/>
  <c r="AK332" i="169"/>
  <c r="AM2096" i="169"/>
  <c r="AM1245" i="169"/>
  <c r="I30" i="169"/>
  <c r="P32" i="169"/>
  <c r="AM915" i="169"/>
  <c r="D4" i="169"/>
  <c r="Q13" i="169"/>
  <c r="N5" i="169"/>
  <c r="C16" i="169"/>
  <c r="AM992" i="169"/>
  <c r="AM1706" i="169"/>
  <c r="AK207" i="169"/>
  <c r="AM2101" i="169"/>
  <c r="AM727" i="169"/>
  <c r="K30" i="169"/>
  <c r="AK8" i="169"/>
  <c r="M26" i="169"/>
  <c r="E41" i="169"/>
  <c r="L48" i="169"/>
  <c r="AK204" i="169"/>
  <c r="AM2095" i="169"/>
  <c r="AK2216" i="169"/>
  <c r="G35" i="169"/>
  <c r="N14" i="169"/>
  <c r="M22" i="169"/>
  <c r="M6" i="169"/>
  <c r="Q15" i="169"/>
  <c r="AM2090" i="169"/>
  <c r="P25" i="169"/>
  <c r="L3" i="169"/>
  <c r="AM204" i="169"/>
  <c r="AK1375" i="169"/>
  <c r="AM1113" i="169"/>
  <c r="AK1760" i="169"/>
  <c r="G44" i="169"/>
  <c r="K13" i="169"/>
  <c r="AM863" i="169"/>
  <c r="G45" i="169"/>
  <c r="AR72" i="171"/>
  <c r="AK1830" i="169"/>
  <c r="P13" i="169"/>
  <c r="I48" i="169"/>
  <c r="E19" i="169"/>
  <c r="AM725" i="169"/>
  <c r="M2" i="169"/>
  <c r="AK1959" i="169"/>
  <c r="AK1247" i="169"/>
  <c r="AM73" i="169"/>
  <c r="AM1955" i="169"/>
  <c r="G27" i="169"/>
  <c r="AR70" i="171"/>
  <c r="M49" i="169"/>
  <c r="Q5" i="169"/>
  <c r="AK2085" i="169"/>
  <c r="AK1183" i="169"/>
  <c r="I6" i="169"/>
  <c r="D13" i="169"/>
  <c r="AM1048" i="169"/>
  <c r="AM2150" i="169"/>
  <c r="K26" i="169"/>
  <c r="AK535" i="169"/>
  <c r="AK1242" i="169"/>
  <c r="I27" i="169"/>
  <c r="G8" i="169"/>
  <c r="P39" i="169"/>
  <c r="D45" i="169"/>
  <c r="AM528" i="169"/>
  <c r="AM2156" i="169"/>
  <c r="AK2099" i="169"/>
  <c r="AK986" i="169"/>
  <c r="K31" i="169"/>
  <c r="AM1379" i="169"/>
  <c r="H10" i="169"/>
  <c r="K18" i="169"/>
  <c r="AM2097" i="169"/>
  <c r="I7" i="169"/>
  <c r="AK728" i="169"/>
  <c r="AK10" i="169"/>
  <c r="AK474" i="169"/>
  <c r="AM1769" i="169"/>
  <c r="Q49" i="169"/>
  <c r="G28" i="169"/>
  <c r="AK735" i="169"/>
  <c r="AM1896" i="169"/>
  <c r="AP81" i="171"/>
  <c r="M10" i="169"/>
  <c r="AK1638" i="169"/>
  <c r="AK1509" i="169"/>
  <c r="AM1570" i="169"/>
  <c r="AK1960" i="169"/>
  <c r="AK737" i="169"/>
  <c r="Q30" i="169"/>
  <c r="AM270" i="169"/>
  <c r="AO9" i="171"/>
  <c r="J33" i="169"/>
  <c r="N38" i="169"/>
  <c r="AK854" i="169"/>
  <c r="F19" i="169"/>
  <c r="AK591" i="169"/>
  <c r="G50" i="169"/>
  <c r="E35" i="169"/>
  <c r="AM1825" i="169"/>
  <c r="AM795" i="169"/>
  <c r="AM397" i="169"/>
  <c r="C49" i="169"/>
  <c r="H6" i="169"/>
  <c r="AM1898" i="169"/>
  <c r="AM593" i="169"/>
  <c r="M45" i="169"/>
  <c r="AM986" i="169"/>
  <c r="J45" i="169"/>
  <c r="F18" i="169"/>
  <c r="K14" i="169"/>
  <c r="AK1826" i="169"/>
  <c r="AM1963" i="169"/>
  <c r="AM1766" i="169"/>
  <c r="L11" i="169"/>
  <c r="J9" i="169"/>
  <c r="N26" i="169"/>
  <c r="I12" i="169"/>
  <c r="H35" i="169"/>
  <c r="AK2023" i="169"/>
  <c r="AK1761" i="169"/>
  <c r="AR79" i="171"/>
  <c r="AM1639" i="169"/>
  <c r="M8" i="169"/>
  <c r="M32" i="169"/>
  <c r="AM2026" i="169"/>
  <c r="M13" i="169"/>
  <c r="AM344" i="169"/>
  <c r="AK141" i="169"/>
  <c r="AK1905" i="169"/>
  <c r="AK274" i="169"/>
  <c r="AM1059" i="169"/>
  <c r="AM1505" i="169"/>
  <c r="AR71" i="171"/>
  <c r="AM265" i="169"/>
  <c r="N15" i="169"/>
  <c r="AK860" i="169"/>
  <c r="AM141" i="169"/>
  <c r="AK536" i="169"/>
  <c r="AM1177" i="169"/>
  <c r="AM853" i="169"/>
  <c r="C41" i="169"/>
  <c r="AL78" i="171"/>
  <c r="AM78" i="171" s="1"/>
  <c r="L28" i="169"/>
  <c r="F30" i="169"/>
  <c r="P8" i="169"/>
  <c r="M44" i="169"/>
  <c r="AK786" i="169"/>
  <c r="N46" i="169"/>
  <c r="AM202" i="169"/>
  <c r="AK1370" i="169"/>
  <c r="AM268" i="169"/>
  <c r="G26" i="169"/>
  <c r="AQ78" i="171"/>
  <c r="Q21" i="169"/>
  <c r="AP10" i="171"/>
  <c r="K47" i="169"/>
  <c r="AM1969" i="169"/>
  <c r="AM2151" i="169"/>
  <c r="AK1704" i="169"/>
  <c r="AM861" i="169"/>
  <c r="AM1894" i="169"/>
  <c r="AK1566" i="169"/>
  <c r="L34" i="169"/>
  <c r="AM203" i="169"/>
  <c r="D28" i="169"/>
  <c r="I35" i="169"/>
  <c r="H27" i="169"/>
  <c r="N19" i="169"/>
  <c r="AP6" i="171"/>
  <c r="P3" i="169"/>
  <c r="AK1895" i="169"/>
  <c r="AK1182" i="169"/>
  <c r="C13" i="169"/>
  <c r="G11" i="169"/>
  <c r="AM1696" i="169"/>
  <c r="AK1062" i="169"/>
  <c r="AM1827" i="169"/>
  <c r="AM1175" i="169"/>
  <c r="AK2025" i="169"/>
  <c r="AM1761" i="169"/>
  <c r="AK794" i="169"/>
  <c r="AK1110" i="169"/>
  <c r="AM530" i="169"/>
  <c r="AK1059" i="169"/>
  <c r="AK1500" i="169"/>
  <c r="AL82" i="171"/>
  <c r="AM82" i="171" s="1"/>
  <c r="AM1964" i="169"/>
  <c r="AM2086" i="169"/>
  <c r="AK2157" i="169"/>
  <c r="L40" i="169"/>
  <c r="AM1054" i="169"/>
  <c r="D25" i="169"/>
  <c r="AM2099" i="169"/>
  <c r="G25" i="169"/>
  <c r="AK981" i="169"/>
  <c r="E44" i="169"/>
  <c r="AK1058" i="169"/>
  <c r="Q39" i="169"/>
  <c r="AK2101" i="169"/>
  <c r="N43" i="169"/>
  <c r="M14" i="169"/>
  <c r="Q9" i="169"/>
  <c r="AK870" i="169"/>
  <c r="AK1766" i="169"/>
  <c r="AM1371" i="169"/>
  <c r="AM396" i="169"/>
  <c r="AM865" i="169"/>
  <c r="AK265" i="169"/>
  <c r="AM1902" i="169"/>
  <c r="AL11" i="171"/>
  <c r="AM11" i="171" s="1"/>
  <c r="AM77" i="169"/>
  <c r="N47" i="169"/>
  <c r="C19" i="169"/>
  <c r="D21" i="169"/>
  <c r="H7" i="169"/>
  <c r="Q50" i="169"/>
  <c r="AM655" i="169"/>
  <c r="AM1701" i="169"/>
  <c r="M50" i="169"/>
  <c r="AO71" i="171"/>
  <c r="C5" i="169"/>
  <c r="I37" i="169"/>
  <c r="D31" i="169"/>
  <c r="AM466" i="169"/>
  <c r="H45" i="169"/>
  <c r="AK527" i="169"/>
  <c r="AM211" i="169"/>
  <c r="AR82" i="171"/>
  <c r="AM209" i="169"/>
  <c r="C30" i="169"/>
  <c r="P16" i="169"/>
  <c r="AM205" i="169"/>
  <c r="AR76" i="171"/>
  <c r="F5" i="169"/>
  <c r="AK796" i="169"/>
  <c r="H22" i="169"/>
  <c r="AM722" i="169"/>
  <c r="F46" i="169"/>
  <c r="AR73" i="171"/>
  <c r="AM1630" i="169"/>
  <c r="F43" i="169"/>
  <c r="AL6" i="171"/>
  <c r="AM6" i="171" s="1"/>
  <c r="N34" i="169"/>
  <c r="AK1970" i="169"/>
  <c r="AK396" i="169"/>
  <c r="AK857" i="169"/>
  <c r="F45" i="169"/>
  <c r="AM1516" i="169"/>
  <c r="AK1630" i="169"/>
  <c r="AK1900" i="169"/>
  <c r="E14" i="169"/>
  <c r="AK1516" i="169"/>
  <c r="I19" i="169"/>
  <c r="C27" i="169"/>
  <c r="P30" i="169"/>
  <c r="AK336" i="169"/>
  <c r="AM1180" i="169"/>
  <c r="AM1511" i="169"/>
  <c r="AR74" i="171"/>
  <c r="I38" i="169"/>
  <c r="AK468" i="169"/>
  <c r="AK1898" i="169"/>
  <c r="C11" i="169"/>
  <c r="AK1050" i="169"/>
  <c r="I40" i="169"/>
  <c r="AK1640" i="169"/>
  <c r="AK75" i="169"/>
  <c r="AM470" i="169"/>
  <c r="AM2023" i="169"/>
  <c r="M3" i="169"/>
  <c r="AM2159" i="169"/>
  <c r="J39" i="169"/>
  <c r="Q41" i="169"/>
  <c r="Q8" i="169"/>
  <c r="AK1636" i="169"/>
  <c r="M33" i="169"/>
  <c r="AM531" i="169"/>
  <c r="AK471" i="169"/>
  <c r="G29" i="169"/>
  <c r="M30" i="169"/>
  <c r="I10" i="169"/>
  <c r="AK2153" i="169"/>
  <c r="Q45" i="169"/>
  <c r="H19" i="169"/>
  <c r="F20" i="169"/>
  <c r="AK1245" i="169"/>
  <c r="AK740" i="169"/>
  <c r="AM1707" i="169"/>
  <c r="AM2220" i="169"/>
  <c r="AK992" i="169"/>
  <c r="AK2221" i="169"/>
  <c r="AM2091" i="169"/>
  <c r="C10" i="169"/>
  <c r="AK1765" i="169"/>
  <c r="AK738" i="169"/>
  <c r="AQ81" i="171"/>
  <c r="M47" i="169"/>
  <c r="H39" i="169"/>
  <c r="I16" i="169"/>
  <c r="AK335" i="169"/>
  <c r="AK1045" i="169"/>
  <c r="AM1242" i="169"/>
  <c r="AK598" i="169"/>
  <c r="AK733" i="169"/>
  <c r="AK799" i="169"/>
  <c r="AK2088" i="169"/>
  <c r="AM740" i="169"/>
  <c r="AM724" i="169"/>
  <c r="AP78" i="171"/>
  <c r="AK858" i="169"/>
  <c r="J21" i="169"/>
  <c r="C28" i="169"/>
  <c r="C7" i="169"/>
  <c r="AK723" i="169"/>
  <c r="E40" i="169"/>
  <c r="AM1051" i="169"/>
  <c r="C38" i="169"/>
  <c r="J43" i="169"/>
  <c r="AK1379" i="169"/>
  <c r="K48" i="169"/>
  <c r="H15" i="169"/>
  <c r="Q33" i="169"/>
  <c r="N35" i="169"/>
  <c r="AK461" i="169"/>
  <c r="G19" i="169"/>
  <c r="AM738" i="169"/>
  <c r="H40" i="169"/>
  <c r="J40" i="169"/>
  <c r="K16" i="169"/>
  <c r="P31" i="169"/>
  <c r="N18" i="169"/>
  <c r="AM340" i="169"/>
  <c r="AK1193" i="169"/>
  <c r="AR78" i="171"/>
  <c r="AK2091" i="169"/>
  <c r="AK915" i="169"/>
  <c r="J37" i="169"/>
  <c r="F9" i="169"/>
  <c r="AK1504" i="169"/>
  <c r="AM1375" i="169"/>
  <c r="N39" i="169"/>
  <c r="L44" i="169"/>
  <c r="I23" i="169"/>
  <c r="G36" i="169"/>
  <c r="P14" i="169"/>
  <c r="G9" i="169"/>
  <c r="D7" i="169"/>
  <c r="K50" i="169"/>
  <c r="D46" i="169"/>
  <c r="J32" i="169"/>
  <c r="N44" i="169"/>
  <c r="AK1705" i="169"/>
  <c r="K33" i="169"/>
  <c r="AM1575" i="169"/>
  <c r="P35" i="169"/>
  <c r="Q31" i="169"/>
  <c r="M15" i="169"/>
  <c r="N12" i="169"/>
  <c r="AM79" i="169"/>
  <c r="AK1049" i="169"/>
  <c r="AK2096" i="169"/>
  <c r="H30" i="169"/>
  <c r="AK661" i="169"/>
  <c r="AK1501" i="169"/>
  <c r="AK1373" i="169"/>
  <c r="AK267" i="169"/>
  <c r="AM594" i="169"/>
  <c r="AQ80" i="171"/>
  <c r="AK211" i="169"/>
  <c r="AK2155" i="169"/>
  <c r="AK331" i="169"/>
  <c r="AK985" i="169"/>
  <c r="P21" i="169"/>
  <c r="G4" i="169"/>
  <c r="AK1963" i="169"/>
  <c r="AQ72" i="171"/>
  <c r="AK201" i="169"/>
  <c r="C3" i="169"/>
  <c r="AM1704" i="169"/>
  <c r="AK1512" i="169"/>
  <c r="AK269" i="169"/>
  <c r="AM1956" i="169"/>
  <c r="AK1513" i="169"/>
  <c r="AM74" i="169"/>
  <c r="AO5" i="171"/>
  <c r="AM1377" i="169"/>
  <c r="AM1050" i="169"/>
  <c r="AK534" i="169"/>
  <c r="AK79" i="169"/>
  <c r="AM338" i="169"/>
  <c r="AM1513" i="169"/>
  <c r="AM981" i="169"/>
  <c r="AM660" i="169"/>
  <c r="AK731" i="169"/>
  <c r="L32" i="169"/>
  <c r="F26" i="169"/>
  <c r="AM1506" i="169"/>
  <c r="AO81" i="171"/>
  <c r="K39" i="169"/>
  <c r="H17" i="169"/>
  <c r="P45" i="169"/>
  <c r="F13" i="169"/>
  <c r="AK863" i="169"/>
  <c r="AM2087" i="169"/>
  <c r="AM2217" i="169"/>
  <c r="N50" i="169"/>
  <c r="AO80" i="171"/>
  <c r="AK2020" i="169"/>
  <c r="AM1892" i="169"/>
  <c r="C8" i="169"/>
  <c r="AM2158" i="169"/>
  <c r="AK1899" i="169"/>
  <c r="AK793" i="169"/>
  <c r="E23" i="169"/>
  <c r="D38" i="169"/>
  <c r="J6" i="169"/>
  <c r="AM872" i="169"/>
  <c r="AM1635" i="169"/>
  <c r="K45" i="169"/>
  <c r="M40" i="169"/>
  <c r="H9" i="169"/>
  <c r="AK983" i="169"/>
  <c r="K10" i="169"/>
  <c r="AK2220" i="169"/>
  <c r="N40" i="169"/>
  <c r="I29" i="169"/>
  <c r="AM208" i="169"/>
  <c r="AK78" i="169"/>
  <c r="M5" i="169"/>
  <c r="C47" i="169"/>
  <c r="F39" i="169"/>
  <c r="H11" i="169"/>
  <c r="AK1700" i="169"/>
  <c r="AL13" i="171"/>
  <c r="AM13" i="171" s="1"/>
  <c r="E15" i="169"/>
  <c r="G21" i="169"/>
  <c r="AM731" i="169"/>
  <c r="AK1047" i="169"/>
  <c r="M25" i="169"/>
  <c r="AR9" i="171"/>
  <c r="AK655" i="169"/>
  <c r="AM1045" i="169"/>
  <c r="AK1632" i="169"/>
  <c r="AP70" i="171"/>
  <c r="M39" i="169"/>
  <c r="Q37" i="169"/>
  <c r="M29" i="169"/>
  <c r="I44" i="169"/>
  <c r="N33" i="169"/>
  <c r="H28" i="169"/>
  <c r="AK80" i="169"/>
  <c r="G41" i="169"/>
  <c r="AM984" i="169"/>
  <c r="AK1968" i="169"/>
  <c r="AK1695" i="169"/>
  <c r="J5" i="169"/>
  <c r="AQ82" i="171"/>
  <c r="AK595" i="169"/>
  <c r="AK2222" i="169"/>
  <c r="AK1962" i="169"/>
  <c r="AM870" i="169"/>
  <c r="E17" i="169"/>
  <c r="AM267" i="169"/>
  <c r="Q4" i="169"/>
  <c r="F36" i="169"/>
  <c r="AK1063" i="169"/>
  <c r="E29" i="169"/>
  <c r="AK1440" i="169"/>
  <c r="AM1244" i="169"/>
  <c r="AM794" i="169"/>
  <c r="AK1971" i="169"/>
  <c r="AL77" i="171"/>
  <c r="AM77" i="171" s="1"/>
  <c r="AM2093" i="169"/>
  <c r="AM1438" i="169"/>
  <c r="AM1309" i="169"/>
  <c r="AK867" i="169"/>
  <c r="AK1185" i="169"/>
  <c r="AK270" i="169"/>
  <c r="F14" i="169"/>
  <c r="K42" i="169"/>
  <c r="AL81" i="171"/>
  <c r="AM81" i="171" s="1"/>
  <c r="AK1502" i="169"/>
  <c r="K28" i="169"/>
  <c r="AK341" i="169"/>
  <c r="P22" i="169"/>
  <c r="M16" i="169"/>
  <c r="E27" i="169"/>
  <c r="K11" i="169"/>
  <c r="AK473" i="169"/>
  <c r="AO13" i="171"/>
  <c r="M11" i="169"/>
  <c r="AK2024" i="169"/>
  <c r="AK851" i="169"/>
  <c r="AK205" i="169"/>
  <c r="P7" i="169"/>
  <c r="AK337" i="169"/>
  <c r="AK1514" i="169"/>
  <c r="AK788" i="169"/>
  <c r="AO75" i="171"/>
  <c r="AM1061" i="169"/>
  <c r="C12" i="169"/>
  <c r="AL10" i="171"/>
  <c r="AM10" i="171" s="1"/>
  <c r="I32" i="169"/>
  <c r="AK202" i="169"/>
  <c r="AK6" i="169"/>
  <c r="L36" i="169"/>
  <c r="AM465" i="169"/>
  <c r="AM723" i="169"/>
  <c r="H31" i="169"/>
  <c r="AK1764" i="169"/>
  <c r="D33" i="169"/>
  <c r="AK597" i="169"/>
  <c r="AM598" i="169"/>
  <c r="C4" i="169"/>
  <c r="AP11" i="171"/>
  <c r="M37" i="169"/>
  <c r="AK266" i="169"/>
  <c r="AM1893" i="169"/>
  <c r="J47" i="169"/>
  <c r="AK1241" i="169"/>
  <c r="AK727" i="169"/>
  <c r="K40" i="169"/>
  <c r="AM8" i="169"/>
  <c r="AK1372" i="169"/>
  <c r="K4" i="169"/>
  <c r="I50" i="169"/>
  <c r="AM80" i="169"/>
  <c r="D17" i="169"/>
  <c r="AM1305" i="169"/>
  <c r="AK210" i="169"/>
  <c r="AK1176" i="169"/>
  <c r="AM2102" i="169"/>
  <c r="AK140" i="169"/>
  <c r="AM788" i="169"/>
  <c r="K19" i="169"/>
  <c r="P36" i="169"/>
  <c r="AM1703" i="169"/>
  <c r="N6" i="169"/>
  <c r="AO79" i="171"/>
  <c r="H34" i="169"/>
  <c r="AK917" i="169"/>
  <c r="AK1773" i="169"/>
  <c r="AR5" i="171"/>
  <c r="P6" i="169"/>
  <c r="I22" i="169"/>
  <c r="I21" i="169"/>
  <c r="AK1313" i="169"/>
  <c r="AK1958" i="169"/>
  <c r="F40" i="169"/>
  <c r="AM1900" i="169"/>
  <c r="J34" i="169"/>
  <c r="E39" i="169"/>
  <c r="AK531" i="169"/>
  <c r="AK1188" i="169"/>
  <c r="P33" i="169"/>
  <c r="K12" i="169"/>
  <c r="I45" i="169"/>
  <c r="AK916" i="169"/>
  <c r="AK859" i="169"/>
  <c r="I13" i="169"/>
  <c r="AK1438" i="169"/>
  <c r="H14" i="169"/>
  <c r="K17" i="169"/>
  <c r="AM1193" i="169"/>
  <c r="AM1765" i="169"/>
  <c r="Q40" i="169"/>
  <c r="I25" i="169"/>
  <c r="AM1380" i="169"/>
  <c r="AM1046" i="169"/>
  <c r="AM2100" i="169"/>
  <c r="K43" i="169"/>
  <c r="E34" i="169"/>
  <c r="AM1897" i="169"/>
  <c r="AK74" i="169"/>
  <c r="AM2218" i="169"/>
  <c r="AK2086" i="169"/>
  <c r="AK2150" i="169"/>
  <c r="AK1770" i="169"/>
  <c r="AM527" i="169"/>
  <c r="AM138" i="169"/>
  <c r="G10" i="169"/>
  <c r="AM1904" i="169"/>
  <c r="AK1374" i="169"/>
  <c r="H18" i="169"/>
  <c r="AM1768" i="169"/>
  <c r="AK1179" i="169"/>
  <c r="AM797" i="169"/>
  <c r="AM1370" i="169"/>
  <c r="P18" i="169"/>
  <c r="K2" i="169"/>
  <c r="L13" i="169"/>
  <c r="AK1696" i="169"/>
  <c r="AK2089" i="169"/>
  <c r="AP7" i="171"/>
  <c r="AK70" i="169"/>
  <c r="AK1192" i="169"/>
  <c r="F22" i="169"/>
  <c r="J46" i="169"/>
  <c r="AK1311" i="169"/>
  <c r="AR7" i="171"/>
  <c r="AQ77" i="171"/>
  <c r="AK2152" i="169"/>
  <c r="F47" i="169"/>
  <c r="AM658" i="169"/>
  <c r="AK593" i="169"/>
  <c r="E8" i="169"/>
  <c r="AM1439" i="169"/>
  <c r="AM1185" i="169"/>
  <c r="J49" i="169"/>
  <c r="L50" i="169"/>
  <c r="AM330" i="169"/>
  <c r="AK656" i="169"/>
  <c r="AK1892" i="169"/>
  <c r="AK2154" i="169"/>
  <c r="AK462" i="169"/>
  <c r="P48" i="169"/>
  <c r="AM1568" i="169"/>
  <c r="AM1895" i="169"/>
  <c r="AK1177" i="169"/>
  <c r="D42" i="169"/>
  <c r="AK1969" i="169"/>
  <c r="AK338" i="169"/>
  <c r="AK1113" i="169"/>
  <c r="L4" i="169"/>
  <c r="P50" i="169"/>
  <c r="AM339" i="169"/>
  <c r="AK529" i="169"/>
  <c r="H2" i="169"/>
  <c r="AK1637" i="169"/>
  <c r="AK2151" i="169"/>
  <c r="F15" i="169"/>
  <c r="Q19" i="169"/>
  <c r="AK342" i="169"/>
  <c r="AK659" i="169"/>
  <c r="AK463" i="169"/>
  <c r="AM1829" i="169"/>
  <c r="M38" i="169"/>
  <c r="E26" i="169"/>
  <c r="AK869" i="169"/>
  <c r="AM786" i="169"/>
  <c r="AK532" i="169"/>
  <c r="P19" i="169"/>
  <c r="AM136" i="169"/>
  <c r="AM13" i="169"/>
  <c r="AK138" i="169"/>
  <c r="AR12" i="171"/>
  <c r="AK1510" i="169"/>
  <c r="L6" i="169"/>
  <c r="M18" i="169"/>
  <c r="L19" i="169"/>
  <c r="K8" i="169"/>
  <c r="AM982" i="169"/>
  <c r="AK1573" i="169"/>
  <c r="M21" i="169"/>
  <c r="J19" i="169"/>
  <c r="AR81" i="171"/>
  <c r="E33" i="169"/>
  <c r="AK1768" i="169"/>
  <c r="AM2025" i="169"/>
  <c r="AM851" i="169"/>
  <c r="AM273" i="169"/>
  <c r="AK333" i="169"/>
  <c r="Q38" i="169"/>
  <c r="AM1376" i="169"/>
  <c r="AO12" i="171"/>
  <c r="AM2219" i="169"/>
  <c r="AK989" i="169"/>
  <c r="AP80" i="171"/>
  <c r="AK1964" i="169"/>
  <c r="AO76" i="171"/>
  <c r="AM2152" i="169"/>
  <c r="AK472" i="169"/>
  <c r="F17" i="169"/>
  <c r="G40" i="169"/>
  <c r="G3" i="169"/>
  <c r="AK139" i="169"/>
  <c r="AM1183" i="169"/>
  <c r="AK1762" i="169"/>
  <c r="AM1518" i="169"/>
  <c r="AK1639" i="169"/>
  <c r="AP71" i="171"/>
  <c r="AK1961" i="169"/>
  <c r="J27" i="169"/>
  <c r="AM742" i="169"/>
  <c r="N36" i="169"/>
  <c r="AM1310" i="169"/>
  <c r="M27" i="169"/>
  <c r="AM1057" i="169"/>
  <c r="H26" i="169"/>
  <c r="AM137" i="169"/>
  <c r="J4" i="169"/>
  <c r="AO8" i="171"/>
  <c r="AK2159" i="169"/>
  <c r="AK1187" i="169"/>
  <c r="AM1762" i="169"/>
  <c r="AM1047" i="169"/>
  <c r="AM1053" i="169"/>
  <c r="H13" i="169"/>
  <c r="AQ11" i="171"/>
  <c r="L33" i="169"/>
  <c r="AM1830" i="169"/>
  <c r="E11" i="169"/>
  <c r="H21" i="169"/>
  <c r="L5" i="169"/>
  <c r="L8" i="169"/>
  <c r="AK1698" i="169"/>
  <c r="AK1305" i="169"/>
  <c r="AK2092" i="169"/>
  <c r="AM1640" i="169"/>
  <c r="Q26" i="169"/>
  <c r="K37" i="169"/>
  <c r="AK1061" i="169"/>
  <c r="AK1190" i="169"/>
  <c r="AM1312" i="169"/>
  <c r="G43" i="169"/>
  <c r="AM1314" i="169"/>
  <c r="Q42" i="169"/>
  <c r="AM852" i="169"/>
  <c r="AM9" i="169"/>
  <c r="AM2021" i="169"/>
  <c r="AM990" i="169"/>
  <c r="D6" i="169"/>
  <c r="AO72" i="171"/>
  <c r="AM596" i="169"/>
  <c r="AL5" i="171"/>
  <c r="AM5" i="171" s="1"/>
  <c r="I3" i="169"/>
  <c r="AK1891" i="169"/>
  <c r="AM72" i="169"/>
  <c r="AM212" i="169"/>
  <c r="AM1112" i="169"/>
  <c r="AM1960" i="169"/>
  <c r="AM1373" i="169"/>
  <c r="G38" i="169"/>
  <c r="AK1051" i="169"/>
  <c r="AM659" i="169"/>
  <c r="AM1110" i="169"/>
  <c r="AK1890" i="169"/>
  <c r="I14" i="169"/>
  <c r="Q12" i="169"/>
  <c r="H50" i="169"/>
  <c r="AM395" i="169"/>
  <c r="AM866" i="169"/>
  <c r="AK1046" i="169"/>
  <c r="AK1511" i="169"/>
  <c r="AM1372" i="169"/>
  <c r="AP74" i="171"/>
  <c r="AM2085" i="169"/>
  <c r="AM730" i="169"/>
  <c r="F31" i="169"/>
  <c r="H32" i="169"/>
  <c r="AM1114" i="169"/>
  <c r="AK1436" i="169"/>
  <c r="N25" i="169"/>
  <c r="D9" i="169"/>
  <c r="N42" i="169"/>
  <c r="L30" i="169"/>
  <c r="AM1500" i="169"/>
  <c r="C18" i="169"/>
  <c r="E43" i="169"/>
  <c r="K46" i="169"/>
  <c r="AM1959" i="169"/>
  <c r="AM71" i="169"/>
  <c r="N21" i="169"/>
  <c r="N27" i="169"/>
  <c r="AK1827" i="169"/>
  <c r="L20" i="169"/>
  <c r="AM1637" i="169"/>
  <c r="J13" i="169"/>
  <c r="L9" i="169"/>
  <c r="AO11" i="171"/>
  <c r="E30" i="169"/>
  <c r="K6" i="169"/>
  <c r="I43" i="169"/>
  <c r="AK526" i="169"/>
  <c r="F3" i="169"/>
  <c r="K25" i="169"/>
  <c r="P42" i="169"/>
  <c r="C35" i="169"/>
  <c r="AK1308" i="169"/>
  <c r="AK2094" i="169"/>
  <c r="AK1965" i="169"/>
  <c r="AL12" i="171"/>
  <c r="AM12" i="171" s="1"/>
  <c r="Q25" i="169"/>
  <c r="E31" i="169"/>
  <c r="D19" i="169"/>
  <c r="AM1890" i="169"/>
  <c r="C46" i="169"/>
  <c r="I41" i="169"/>
  <c r="AK203" i="169"/>
  <c r="G20" i="169"/>
  <c r="G12" i="169"/>
  <c r="AO73" i="171"/>
  <c r="AM721" i="169"/>
  <c r="E32" i="169"/>
  <c r="AM210" i="169"/>
  <c r="AK797" i="169"/>
  <c r="AP72" i="171"/>
  <c r="F44" i="169"/>
  <c r="AO6" i="171"/>
  <c r="AK1631" i="169"/>
  <c r="AQ71" i="171"/>
  <c r="H33" i="169"/>
  <c r="E7" i="169"/>
  <c r="AO77" i="171"/>
  <c r="K49" i="169"/>
  <c r="AM1179" i="169"/>
  <c r="AK1763" i="169"/>
  <c r="AM11" i="169"/>
  <c r="AM6" i="169"/>
  <c r="I17" i="169"/>
  <c r="J26" i="169"/>
  <c r="AM728" i="169"/>
  <c r="D34" i="169"/>
  <c r="M48" i="169"/>
  <c r="C37" i="169"/>
  <c r="D8" i="169"/>
  <c r="G39" i="169"/>
  <c r="AM1308" i="169"/>
  <c r="AK741" i="169"/>
  <c r="AM988" i="169"/>
  <c r="AR6" i="171"/>
  <c r="AM1240" i="169"/>
  <c r="AK13" i="169"/>
  <c r="AM860" i="169"/>
  <c r="AK871" i="169"/>
  <c r="AM1903" i="169"/>
  <c r="AM464" i="169"/>
  <c r="H38" i="169"/>
  <c r="Q28" i="169"/>
  <c r="AK1052" i="169"/>
  <c r="AK868" i="169"/>
  <c r="M23" i="169"/>
  <c r="AK1437" i="169"/>
  <c r="D43" i="169"/>
  <c r="AK200" i="169"/>
  <c r="AM987" i="169"/>
  <c r="AM463" i="169"/>
  <c r="AM2160" i="169"/>
  <c r="AK1707" i="169"/>
  <c r="AK1180" i="169"/>
  <c r="AK2090" i="169"/>
  <c r="AK919" i="169"/>
  <c r="E12" i="169"/>
  <c r="AK1902" i="169"/>
  <c r="AK853" i="169"/>
  <c r="Q48" i="169"/>
  <c r="AM139" i="169"/>
  <c r="H25" i="169"/>
  <c r="H5" i="169"/>
  <c r="P38" i="169"/>
  <c r="AM799" i="169"/>
  <c r="K34" i="169"/>
  <c r="AK865" i="169"/>
  <c r="G30" i="169"/>
  <c r="I26" i="169"/>
  <c r="D36" i="169"/>
  <c r="AK1175" i="169"/>
  <c r="AR80" i="171"/>
  <c r="AK9" i="169"/>
  <c r="L18" i="169"/>
  <c r="AM856" i="169"/>
  <c r="AK330" i="169"/>
  <c r="AM75" i="169"/>
  <c r="AM2153" i="169"/>
  <c r="Q43" i="169"/>
  <c r="N48" i="169"/>
  <c r="D22" i="169"/>
  <c r="AM467" i="169"/>
  <c r="AP12" i="171"/>
  <c r="E3" i="169"/>
  <c r="AK2022" i="169"/>
  <c r="G16" i="169"/>
  <c r="Q17" i="169"/>
  <c r="L16" i="169"/>
  <c r="AM78" i="169"/>
  <c r="N49" i="169"/>
  <c r="AM399" i="169"/>
  <c r="AM1958" i="169"/>
  <c r="Q6" i="169"/>
  <c r="AK206" i="169"/>
  <c r="J22" i="169"/>
  <c r="J17" i="169"/>
  <c r="P20" i="169"/>
  <c r="M7" i="169"/>
  <c r="AK785" i="169"/>
  <c r="AM1062" i="169"/>
  <c r="E48" i="169"/>
  <c r="AK525" i="169"/>
  <c r="F2" i="169"/>
  <c r="AK1697" i="169"/>
  <c r="AM735" i="169"/>
  <c r="G49" i="169"/>
  <c r="AL7" i="171"/>
  <c r="AM7" i="171" s="1"/>
  <c r="J28" i="169"/>
  <c r="D44" i="169"/>
  <c r="AK1893" i="169"/>
  <c r="K3" i="169"/>
  <c r="AK850" i="169"/>
  <c r="AK11" i="169"/>
  <c r="AM1632" i="169"/>
  <c r="AM1763" i="169"/>
  <c r="D26" i="169"/>
  <c r="AK1771" i="169"/>
  <c r="D49" i="169"/>
  <c r="E42" i="169"/>
  <c r="E13" i="169"/>
  <c r="N22" i="169"/>
  <c r="AK268" i="169"/>
  <c r="L45" i="169"/>
  <c r="K32" i="169"/>
  <c r="F42" i="169"/>
  <c r="J3" i="169"/>
  <c r="AM855" i="169"/>
  <c r="K29" i="169"/>
  <c r="AO74" i="171"/>
  <c r="Q10" i="169"/>
  <c r="AM1695" i="169"/>
  <c r="AO10" i="171"/>
  <c r="Q32" i="169"/>
  <c r="J35" i="169"/>
  <c r="AK399" i="169"/>
  <c r="E50" i="169"/>
  <c r="I28" i="169"/>
  <c r="M17" i="169"/>
  <c r="C15" i="169"/>
  <c r="J2" i="169"/>
  <c r="AM468" i="169"/>
  <c r="G37" i="169"/>
  <c r="H8" i="169"/>
  <c r="P27" i="169"/>
  <c r="AM790" i="169"/>
  <c r="AM1971" i="169"/>
  <c r="AM2088" i="169"/>
  <c r="AM739" i="169"/>
  <c r="AK464" i="169"/>
  <c r="AM336" i="169"/>
  <c r="N29" i="169"/>
  <c r="K22" i="169"/>
  <c r="AM726" i="169"/>
  <c r="AK334" i="169"/>
  <c r="C50" i="169"/>
  <c r="AK594" i="169"/>
  <c r="F32" i="169"/>
  <c r="AM2157" i="169"/>
  <c r="AM1056" i="169"/>
  <c r="AM1968" i="169"/>
  <c r="AM1697" i="169"/>
  <c r="E21" i="169"/>
  <c r="I8" i="169"/>
  <c r="AM207" i="169"/>
  <c r="J7" i="169"/>
  <c r="AK864" i="169"/>
  <c r="AK592" i="169"/>
  <c r="AM1965" i="169"/>
  <c r="AM864" i="169"/>
  <c r="AP9" i="171"/>
  <c r="AK1240" i="169"/>
  <c r="AK71" i="169"/>
  <c r="AK2095" i="169"/>
  <c r="L49" i="169"/>
  <c r="T1785" i="169"/>
  <c r="T1915" i="169"/>
  <c r="T1070" i="169"/>
  <c r="T1265" i="169"/>
  <c r="T1720" i="169"/>
  <c r="T355" i="169"/>
  <c r="T1850" i="169"/>
  <c r="T745" i="169"/>
  <c r="T810" i="169"/>
  <c r="T1395" i="169"/>
  <c r="T290" i="169"/>
  <c r="T1525" i="169"/>
  <c r="T1980" i="169"/>
  <c r="T940" i="169"/>
  <c r="T2110" i="169"/>
  <c r="T485" i="169"/>
  <c r="T225" i="169"/>
  <c r="T1330" i="169"/>
  <c r="T420" i="169"/>
  <c r="T875" i="169"/>
  <c r="T1005" i="169"/>
  <c r="T2045" i="169"/>
  <c r="T95" i="169"/>
  <c r="T2240" i="169"/>
  <c r="T2175" i="169"/>
  <c r="T615" i="169"/>
  <c r="T680" i="169"/>
  <c r="T1460" i="169"/>
  <c r="T550" i="169"/>
  <c r="T1655" i="169"/>
  <c r="T1200" i="169"/>
  <c r="T30" i="169"/>
  <c r="T160" i="169"/>
  <c r="T1135" i="169"/>
  <c r="T1590" i="169"/>
  <c r="AG209" i="163"/>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31" i="163" a="1"/>
  <c r="Z3" i="163" a="1"/>
  <c r="S196" i="163" a="1"/>
  <c r="U71" i="171"/>
  <c r="U6" i="171"/>
  <c r="AN5" i="160"/>
  <c r="AN203" i="163"/>
  <c r="AN135" i="163"/>
  <c r="AN7" i="162"/>
  <c r="AN209" i="160"/>
  <c r="AN206" i="163"/>
  <c r="AN202" i="160"/>
  <c r="AN141" i="163"/>
  <c r="AN78" i="162"/>
  <c r="AN138" i="160"/>
  <c r="AN74" i="163"/>
  <c r="AN12" i="163"/>
  <c r="AN200" i="160"/>
  <c r="AN9" i="160"/>
  <c r="AN77" i="162"/>
  <c r="U10" i="171"/>
  <c r="U11" i="171"/>
  <c r="U78" i="171"/>
  <c r="U12" i="171"/>
  <c r="AN201" i="163"/>
  <c r="AN9" i="162"/>
  <c r="AN76" i="163"/>
  <c r="AN71" i="162"/>
  <c r="AN5" i="162"/>
  <c r="AN8" i="160"/>
  <c r="U73" i="171"/>
  <c r="U5" i="171"/>
  <c r="AN8" i="162"/>
  <c r="AN79" i="162"/>
  <c r="AN204" i="160"/>
  <c r="AN140" i="163"/>
  <c r="AN73" i="162"/>
  <c r="AN200" i="163"/>
  <c r="AN201" i="160"/>
  <c r="AN73" i="163"/>
  <c r="U70" i="171"/>
  <c r="U9" i="171"/>
  <c r="U7" i="171"/>
  <c r="U81" i="171"/>
  <c r="AN10" i="163"/>
  <c r="AN71" i="163"/>
  <c r="AN8" i="163"/>
  <c r="AN13" i="162"/>
  <c r="AN205" i="160"/>
  <c r="AN6" i="162"/>
  <c r="AN136" i="163"/>
  <c r="AN76" i="162"/>
  <c r="AN206" i="160"/>
  <c r="AN13" i="163"/>
  <c r="AN71" i="160"/>
  <c r="AN72" i="163"/>
  <c r="AN77" i="163"/>
  <c r="U8" i="171"/>
  <c r="U77" i="171"/>
  <c r="U79" i="171"/>
  <c r="U76" i="171"/>
  <c r="AN9" i="163"/>
  <c r="AN70" i="160"/>
  <c r="AN137" i="163"/>
  <c r="AN70" i="162"/>
  <c r="AN72" i="162"/>
  <c r="AN204" i="163"/>
  <c r="AN72" i="160"/>
  <c r="AN70" i="163"/>
  <c r="AN12" i="162"/>
  <c r="AN137" i="160"/>
  <c r="U80" i="171"/>
  <c r="AN12" i="160"/>
  <c r="AN11" i="160"/>
  <c r="AN208" i="160"/>
  <c r="AN74" i="160"/>
  <c r="AN11" i="163"/>
  <c r="AN202" i="163"/>
  <c r="AN209" i="163"/>
  <c r="AN142" i="163"/>
  <c r="AN203" i="160"/>
  <c r="AN143" i="163"/>
  <c r="AN207" i="160"/>
  <c r="AN77" i="160"/>
  <c r="U75" i="171"/>
  <c r="U13" i="171"/>
  <c r="U74" i="171"/>
  <c r="AN7" i="160"/>
  <c r="AN74" i="162"/>
  <c r="AN207" i="163"/>
  <c r="AN10" i="162"/>
  <c r="AN208" i="163"/>
  <c r="AN73" i="160"/>
  <c r="AN205" i="163"/>
  <c r="AN5" i="161"/>
  <c r="AN7" i="163"/>
  <c r="U72" i="171"/>
  <c r="U82" i="171"/>
  <c r="AN76" i="160"/>
  <c r="AN6" i="160"/>
  <c r="AN136" i="160"/>
  <c r="AN14" i="162"/>
  <c r="AN11" i="162"/>
  <c r="AN5" i="163"/>
  <c r="AN6" i="163"/>
  <c r="AN75" i="162"/>
  <c r="AN138" i="163"/>
  <c r="AN210" i="160"/>
  <c r="AN78" i="163"/>
  <c r="AN139" i="163"/>
  <c r="AN10" i="160"/>
  <c r="AN75" i="160"/>
  <c r="AN135" i="160"/>
  <c r="AN75" i="163"/>
  <c r="Z209" i="163"/>
  <c r="Z208" i="163"/>
  <c r="Z137" i="163"/>
  <c r="Z143" i="163"/>
  <c r="Z135" i="163"/>
  <c r="Z142" i="163"/>
  <c r="Z138" i="163"/>
  <c r="Z207" i="163"/>
  <c r="Z206" i="163"/>
  <c r="Z203" i="163"/>
  <c r="Z200" i="163"/>
  <c r="Z204" i="163"/>
  <c r="Z202" i="163"/>
  <c r="Z201" i="163"/>
  <c r="Z140" i="163"/>
  <c r="Z141" i="163"/>
  <c r="Z205" i="163"/>
  <c r="Z139" i="163"/>
  <c r="Z136" i="163"/>
  <c r="T95" i="171" l="1"/>
  <c r="T30" i="171"/>
  <c r="S196" i="163"/>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24" i="162" a="1"/>
  <c r="O18" i="162" a="1"/>
  <c r="O2" i="162" a="1"/>
  <c r="O44" i="161" a="1"/>
  <c r="O11" i="162" a="1"/>
  <c r="O43" i="161" a="1"/>
  <c r="O40" i="161" a="1"/>
  <c r="O43" i="162" a="1"/>
  <c r="O4" i="161" a="1"/>
  <c r="O45" i="162" a="1"/>
  <c r="O34" i="163" a="1"/>
  <c r="O49" i="163" a="1"/>
  <c r="O15" i="162" a="1"/>
  <c r="S1" i="162" a="1"/>
  <c r="O14" i="161" a="1"/>
  <c r="O10" i="161" a="1"/>
  <c r="O33" i="163" a="1"/>
  <c r="O49" i="161" a="1"/>
  <c r="O12" i="163" a="1"/>
  <c r="O22" i="163" a="1"/>
  <c r="O45" i="161" a="1"/>
  <c r="O10" i="162" a="1"/>
  <c r="O31" i="161" a="1"/>
  <c r="O47" i="161" a="1"/>
  <c r="O26" i="163" a="1"/>
  <c r="O19" i="163" a="1"/>
  <c r="O14" i="163" a="1"/>
  <c r="O41" i="163" a="1"/>
  <c r="O33" i="161" a="1"/>
  <c r="O5" i="162" a="1"/>
  <c r="O14" i="162" a="1"/>
  <c r="O7" i="161" a="1"/>
  <c r="O17" i="161" a="1"/>
  <c r="O5" i="163" a="1"/>
  <c r="O23" i="162" a="1"/>
  <c r="O27" i="162" a="1"/>
  <c r="O46" i="162" a="1"/>
  <c r="O45" i="163" a="1"/>
  <c r="O27" i="163" a="1"/>
  <c r="O8" i="162" a="1"/>
  <c r="O39" i="163" a="1"/>
  <c r="O24" i="161" a="1"/>
  <c r="O25" i="161" a="1"/>
  <c r="O48" i="162" a="1"/>
  <c r="O25" i="163" a="1"/>
  <c r="O9" i="163" a="1"/>
  <c r="O13" i="163" a="1"/>
  <c r="O7" i="163" a="1"/>
  <c r="O11" i="163" a="1"/>
  <c r="O30" i="162" a="1"/>
  <c r="O36" i="161" a="1"/>
  <c r="O9" i="161" a="1"/>
  <c r="O41" i="161" a="1"/>
  <c r="O40" i="162" a="1"/>
  <c r="O29" i="163" a="1"/>
  <c r="O51" i="162" a="1"/>
  <c r="O15" i="163" a="1"/>
  <c r="O28" i="163" a="1"/>
  <c r="O46" i="163" a="1"/>
  <c r="O26" i="162" a="1"/>
  <c r="O38" i="163" a="1"/>
  <c r="O18" i="161" a="1"/>
  <c r="O48" i="161" a="1"/>
  <c r="O35" i="162" a="1"/>
  <c r="O38" i="162" a="1"/>
  <c r="O18" i="163" a="1"/>
  <c r="O39" i="162" a="1"/>
  <c r="O3" i="142" a="1"/>
  <c r="O47" i="162" a="1"/>
  <c r="O50" i="163" a="1"/>
  <c r="O16" i="163" a="1"/>
  <c r="O32" i="161" a="1"/>
  <c r="O6" i="163" a="1"/>
  <c r="O30" i="163" a="1"/>
  <c r="O40" i="163" a="1"/>
  <c r="O11" i="161" a="1"/>
  <c r="O3" i="161" a="1"/>
  <c r="O42" i="163" a="1"/>
  <c r="O3" i="162" a="1"/>
  <c r="O6" i="161" a="1"/>
  <c r="O16" i="162" a="1"/>
  <c r="O48" i="163" a="1"/>
  <c r="S196" i="160" a="1"/>
  <c r="O41" i="162" a="1"/>
  <c r="O39" i="161" a="1"/>
  <c r="O23" i="163" a="1"/>
  <c r="S66" i="162" a="1"/>
  <c r="O47" i="163" a="1"/>
  <c r="O32" i="162" a="1"/>
  <c r="O2" i="161" a="1"/>
  <c r="O28" i="162" a="1"/>
  <c r="S1" i="161" a="1"/>
  <c r="O46" i="161" a="1"/>
  <c r="O28" i="161" a="1"/>
  <c r="O50" i="161" a="1"/>
  <c r="O49" i="162" a="1"/>
  <c r="O12" i="162" a="1"/>
  <c r="O43" i="163" a="1"/>
  <c r="O29" i="161" a="1"/>
  <c r="O5" i="159" a="1"/>
  <c r="O13" i="162" a="1"/>
  <c r="O42" i="162" a="1"/>
  <c r="O4" i="159" a="1"/>
  <c r="O32" i="163" a="1"/>
  <c r="S66" i="160" a="1"/>
  <c r="O35" i="161" a="1"/>
  <c r="O2" i="163" a="1"/>
  <c r="O20" i="162" a="1"/>
  <c r="O21" i="161" a="1"/>
  <c r="S196" i="159" a="1"/>
  <c r="O16" i="161" a="1"/>
  <c r="O20" i="163" a="1"/>
  <c r="O22" i="161" a="1"/>
  <c r="S66" i="163" a="1"/>
  <c r="O17" i="163" a="1"/>
  <c r="O31" i="163" a="1"/>
  <c r="O29" i="162" a="1"/>
  <c r="O10" i="163" a="1"/>
  <c r="O25" i="162" a="1"/>
  <c r="S1" i="163" a="1"/>
  <c r="O19" i="161" a="1"/>
  <c r="O35" i="163" a="1"/>
  <c r="O22" i="162" a="1"/>
  <c r="O37" i="161" a="1"/>
  <c r="O4" i="162" a="1"/>
  <c r="O23" i="161" a="1"/>
  <c r="O24" i="163" a="1"/>
  <c r="O4" i="163" a="1"/>
  <c r="S131" i="160" a="1"/>
  <c r="O44" i="163" a="1"/>
  <c r="O37" i="163" a="1"/>
  <c r="O37" i="162" a="1"/>
  <c r="O21" i="162" a="1"/>
  <c r="O7" i="162" a="1"/>
  <c r="O26" i="161" a="1"/>
  <c r="O3" i="159" a="1"/>
  <c r="O27" i="161" a="1"/>
  <c r="O9" i="162" a="1"/>
  <c r="O34" i="161" a="1"/>
  <c r="O36" i="163" a="1"/>
  <c r="O42" i="161" a="1"/>
  <c r="O44" i="162" a="1"/>
  <c r="O2" i="159" a="1"/>
  <c r="O34" i="162" a="1"/>
  <c r="O30" i="161" a="1"/>
  <c r="O36" i="162" a="1"/>
  <c r="O20" i="161" a="1"/>
  <c r="O19" i="162" a="1"/>
  <c r="O13" i="161" a="1"/>
  <c r="O8" i="161" a="1"/>
  <c r="O51" i="161" a="1"/>
  <c r="O50" i="162" a="1"/>
  <c r="O21" i="163" a="1"/>
  <c r="O5" i="161" a="1"/>
  <c r="O51" i="163" a="1"/>
  <c r="O12" i="161" a="1"/>
  <c r="O8" i="163" a="1"/>
  <c r="O3" i="163" a="1"/>
  <c r="O38" i="161" a="1"/>
  <c r="O6" i="162" a="1"/>
  <c r="O33" i="162" a="1"/>
  <c r="O17" i="162" a="1"/>
  <c r="O15" i="161" a="1"/>
  <c r="O31" i="162" a="1"/>
  <c r="AN205" i="159"/>
  <c r="AN212" i="159"/>
  <c r="AN210" i="159"/>
  <c r="AN201" i="159"/>
  <c r="AN208" i="159"/>
  <c r="AN213" i="159"/>
  <c r="AN211" i="159"/>
  <c r="AN206" i="159"/>
  <c r="AN207" i="159"/>
  <c r="AN200" i="159"/>
  <c r="AN202" i="159"/>
  <c r="AN209" i="159"/>
  <c r="AN203" i="159"/>
  <c r="AN204" i="159"/>
  <c r="Z70" i="163"/>
  <c r="Z13" i="162"/>
  <c r="Z13" i="163"/>
  <c r="Z8" i="163"/>
  <c r="Z200" i="159"/>
  <c r="Z73" i="160"/>
  <c r="Z6" i="163"/>
  <c r="Z75" i="163"/>
  <c r="Z212" i="159"/>
  <c r="Z12" i="162"/>
  <c r="Z202" i="159"/>
  <c r="Z207" i="160"/>
  <c r="Z78" i="163"/>
  <c r="Z9" i="163"/>
  <c r="Z71" i="162"/>
  <c r="Z205" i="159"/>
  <c r="Z206" i="160"/>
  <c r="Z204" i="160"/>
  <c r="Z213" i="159"/>
  <c r="Z203" i="160"/>
  <c r="Z209" i="160"/>
  <c r="Z73" i="162"/>
  <c r="Z6" i="162"/>
  <c r="Z73" i="163"/>
  <c r="Z78" i="162"/>
  <c r="Z76" i="162"/>
  <c r="Z11" i="162"/>
  <c r="Z7" i="162"/>
  <c r="Z77" i="162"/>
  <c r="Z10" i="163"/>
  <c r="Z11" i="163"/>
  <c r="Z75" i="162"/>
  <c r="Z203" i="159"/>
  <c r="Z74" i="160"/>
  <c r="Z138" i="160"/>
  <c r="Z74" i="162"/>
  <c r="Z5" i="163"/>
  <c r="Z136" i="160"/>
  <c r="Z7" i="163"/>
  <c r="Z71" i="163"/>
  <c r="Z206" i="159"/>
  <c r="Z135" i="160"/>
  <c r="Z208" i="159"/>
  <c r="Z5" i="162"/>
  <c r="Z137" i="160"/>
  <c r="Z70" i="162"/>
  <c r="Z8" i="162"/>
  <c r="Z201" i="160"/>
  <c r="Z77" i="163"/>
  <c r="Z10" i="162"/>
  <c r="Z5" i="161"/>
  <c r="Z70" i="160"/>
  <c r="Z211" i="159"/>
  <c r="Z202" i="160"/>
  <c r="Z71" i="160"/>
  <c r="Z208" i="160"/>
  <c r="Z75" i="160"/>
  <c r="Z209" i="159"/>
  <c r="Z14" i="162"/>
  <c r="Z74" i="163"/>
  <c r="Z200" i="160"/>
  <c r="Z76" i="160"/>
  <c r="Z72" i="163"/>
  <c r="Z210" i="160"/>
  <c r="Z205" i="160"/>
  <c r="Z204" i="159"/>
  <c r="Z9" i="162"/>
  <c r="Z12" i="163"/>
  <c r="Z76" i="163"/>
  <c r="Z72" i="160"/>
  <c r="Z201" i="159"/>
  <c r="Z210" i="159"/>
  <c r="Z72" i="162"/>
  <c r="Z79" i="162"/>
  <c r="Z207" i="159"/>
  <c r="Z77" i="160"/>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97" i="160"/>
  <c r="AB67" i="162"/>
  <c r="AB132" i="160"/>
  <c r="AB2" i="161"/>
  <c r="AB197" i="163"/>
  <c r="AB2" i="163"/>
  <c r="AB132" i="163"/>
  <c r="AB67" i="160"/>
  <c r="AB2" i="162"/>
  <c r="AB67" i="163"/>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44" i="159" a="1"/>
  <c r="O32" i="160" a="1"/>
  <c r="O25" i="160" a="1"/>
  <c r="O39" i="159" a="1"/>
  <c r="O33" i="160" a="1"/>
  <c r="O40" i="159" a="1"/>
  <c r="O24" i="160" a="1"/>
  <c r="O43" i="160" a="1"/>
  <c r="O13" i="160" a="1"/>
  <c r="O12" i="159" a="1"/>
  <c r="O7" i="160" a="1"/>
  <c r="O21" i="159" a="1"/>
  <c r="O45" i="160" a="1"/>
  <c r="O30" i="160" a="1"/>
  <c r="O51" i="159" a="1"/>
  <c r="O47" i="160" a="1"/>
  <c r="O27" i="160" a="1"/>
  <c r="O3" i="160" a="1"/>
  <c r="S66" i="159" a="1"/>
  <c r="O2" i="158" a="1"/>
  <c r="O27" i="159" a="1"/>
  <c r="O30" i="159" a="1"/>
  <c r="O36" i="160" a="1"/>
  <c r="O9" i="159" a="1"/>
  <c r="O8" i="159" a="1"/>
  <c r="S1" i="160" a="1"/>
  <c r="O41" i="159" a="1"/>
  <c r="O16" i="160" a="1"/>
  <c r="O42" i="159" a="1"/>
  <c r="S131" i="159" a="1"/>
  <c r="O46" i="160" a="1"/>
  <c r="O38" i="159" a="1"/>
  <c r="O4" i="160" a="1"/>
  <c r="O50" i="160" a="1"/>
  <c r="O16" i="159" a="1"/>
  <c r="O48" i="160" a="1"/>
  <c r="O44" i="160" a="1"/>
  <c r="O26" i="159" a="1"/>
  <c r="O37" i="159" a="1"/>
  <c r="O35" i="160" a="1"/>
  <c r="O25" i="159" a="1"/>
  <c r="O49" i="160" a="1"/>
  <c r="O9" i="160" a="1"/>
  <c r="O26" i="160" a="1"/>
  <c r="O11" i="159" a="1"/>
  <c r="O45" i="159" a="1"/>
  <c r="O23" i="160" a="1"/>
  <c r="O33" i="159" a="1"/>
  <c r="O10" i="160" a="1"/>
  <c r="O39" i="160" a="1"/>
  <c r="O36" i="159" a="1"/>
  <c r="O48" i="159" a="1"/>
  <c r="O32" i="159" a="1"/>
  <c r="O14" i="159" a="1"/>
  <c r="O35" i="159" a="1"/>
  <c r="O18" i="159" a="1"/>
  <c r="O24" i="159" a="1"/>
  <c r="O42" i="160" a="1"/>
  <c r="O17" i="159" a="1"/>
  <c r="O31" i="160" a="1"/>
  <c r="O19" i="160" a="1"/>
  <c r="O28" i="160" a="1"/>
  <c r="O21" i="160" a="1"/>
  <c r="O10" i="159" a="1"/>
  <c r="O22" i="160" a="1"/>
  <c r="O17" i="160" a="1"/>
  <c r="O15" i="160" a="1"/>
  <c r="O23" i="159" a="1"/>
  <c r="O28" i="159" a="1"/>
  <c r="O34" i="159" a="1"/>
  <c r="O37" i="160" a="1"/>
  <c r="O18" i="160" a="1"/>
  <c r="O5" i="160" a="1"/>
  <c r="O29" i="159" a="1"/>
  <c r="O8" i="160" a="1"/>
  <c r="O50" i="159" a="1"/>
  <c r="O20" i="160" a="1"/>
  <c r="O49" i="159" a="1"/>
  <c r="O40" i="160" a="1"/>
  <c r="O13" i="159" a="1"/>
  <c r="O41" i="160" a="1"/>
  <c r="O11" i="160" a="1"/>
  <c r="O15" i="159" a="1"/>
  <c r="O51" i="160" a="1"/>
  <c r="O43" i="159" a="1"/>
  <c r="S1" i="159" a="1"/>
  <c r="O7" i="159" a="1"/>
  <c r="O6" i="160" a="1"/>
  <c r="O12" i="160" a="1"/>
  <c r="O19" i="159" a="1"/>
  <c r="O29" i="160" a="1"/>
  <c r="O31" i="159" a="1"/>
  <c r="O46" i="159" a="1"/>
  <c r="O20" i="159" a="1"/>
  <c r="O38" i="160" a="1"/>
  <c r="O6" i="159" a="1"/>
  <c r="O14" i="160" a="1"/>
  <c r="O22" i="159" a="1"/>
  <c r="O47" i="159" a="1"/>
  <c r="O34" i="160" a="1"/>
  <c r="AN135" i="159"/>
  <c r="AN74" i="159"/>
  <c r="AN72" i="159"/>
  <c r="AN18" i="159"/>
  <c r="AN142" i="159"/>
  <c r="AN17" i="159"/>
  <c r="AN71" i="159"/>
  <c r="AN5" i="159"/>
  <c r="AN137" i="159"/>
  <c r="AN16" i="159"/>
  <c r="AN73" i="159"/>
  <c r="AN11" i="159"/>
  <c r="AN75" i="159"/>
  <c r="AN83" i="159"/>
  <c r="AN78" i="159"/>
  <c r="AN15" i="159"/>
  <c r="AN141" i="159"/>
  <c r="AN143" i="159"/>
  <c r="AN136" i="159"/>
  <c r="AN81" i="159"/>
  <c r="AN82" i="159"/>
  <c r="AN138" i="159"/>
  <c r="AN12" i="159"/>
  <c r="AN70" i="159"/>
  <c r="AN8" i="159"/>
  <c r="AN14" i="159"/>
  <c r="AN140" i="159"/>
  <c r="AN79" i="159"/>
  <c r="AN6" i="159"/>
  <c r="AN13" i="159"/>
  <c r="AN76" i="159"/>
  <c r="AN9" i="159"/>
  <c r="AN77" i="159"/>
  <c r="AN10" i="159"/>
  <c r="AN139" i="159"/>
  <c r="AN7" i="159"/>
  <c r="AN80" i="159"/>
  <c r="Z12" i="159"/>
  <c r="Z13" i="159"/>
  <c r="Z16" i="159"/>
  <c r="Z138" i="159"/>
  <c r="Z73" i="159"/>
  <c r="Z7" i="160"/>
  <c r="Z11" i="159"/>
  <c r="Z137" i="159"/>
  <c r="Z8" i="160"/>
  <c r="Z6" i="160"/>
  <c r="Z74" i="159"/>
  <c r="Z10" i="159"/>
  <c r="Z18" i="159"/>
  <c r="Z10" i="160"/>
  <c r="Z11" i="160"/>
  <c r="Z7" i="159"/>
  <c r="Z141" i="159"/>
  <c r="Z80" i="159"/>
  <c r="Z70" i="159"/>
  <c r="Z81" i="159"/>
  <c r="Z12" i="160"/>
  <c r="Z76" i="159"/>
  <c r="Z5" i="159"/>
  <c r="Z71" i="159"/>
  <c r="Z79" i="159"/>
  <c r="Z15" i="159"/>
  <c r="Z135" i="159"/>
  <c r="Z143" i="159"/>
  <c r="Z78" i="159"/>
  <c r="Z9" i="159"/>
  <c r="Z82" i="159"/>
  <c r="Z77" i="159"/>
  <c r="Z8" i="159"/>
  <c r="Z6" i="159"/>
  <c r="Z83" i="159"/>
  <c r="Z136" i="159"/>
  <c r="Z17" i="159"/>
  <c r="Z140" i="159"/>
  <c r="Z9" i="160"/>
  <c r="Z72" i="159"/>
  <c r="Z142" i="159"/>
  <c r="Z14" i="159"/>
  <c r="Z5" i="160"/>
  <c r="Z75" i="159"/>
  <c r="Z139"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67" i="159"/>
  <c r="AB132" i="159"/>
  <c r="AB2" i="159"/>
  <c r="AB2" i="160"/>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20" i="158" a="1"/>
  <c r="O18" i="158" a="1"/>
  <c r="O13" i="158" a="1"/>
  <c r="O45" i="158" a="1"/>
  <c r="O33" i="158" a="1"/>
  <c r="O29" i="158" a="1"/>
  <c r="O15" i="158" a="1"/>
  <c r="O44" i="158" a="1"/>
  <c r="O40" i="158" a="1"/>
  <c r="O9" i="158" a="1"/>
  <c r="O50" i="158" a="1"/>
  <c r="O8" i="158" a="1"/>
  <c r="O23" i="158" a="1"/>
  <c r="O11" i="158" a="1"/>
  <c r="O46" i="158" a="1"/>
  <c r="O31" i="158" a="1"/>
  <c r="O25" i="158" a="1"/>
  <c r="O28" i="158" a="1"/>
  <c r="O32" i="158" a="1"/>
  <c r="O51" i="158" a="1"/>
  <c r="O26" i="158" a="1"/>
  <c r="O16" i="158" a="1"/>
  <c r="O48" i="158" a="1"/>
  <c r="O47" i="158" a="1"/>
  <c r="O37" i="158" a="1"/>
  <c r="O19" i="158" a="1"/>
  <c r="O24" i="158" a="1"/>
  <c r="O30" i="158" a="1"/>
  <c r="O42" i="158" a="1"/>
  <c r="O39" i="158" a="1"/>
  <c r="O41" i="158" a="1"/>
  <c r="O22" i="158" a="1"/>
  <c r="O43" i="158" a="1"/>
  <c r="O38" i="158" a="1"/>
  <c r="O6" i="158" a="1"/>
  <c r="O10" i="158" a="1"/>
  <c r="O12" i="158" a="1"/>
  <c r="O36" i="158" a="1"/>
  <c r="O14" i="158" a="1"/>
  <c r="S131" i="142" a="1"/>
  <c r="O34" i="158" a="1"/>
  <c r="O35" i="158" a="1"/>
  <c r="O21" i="158" a="1"/>
  <c r="O5" i="158" a="1"/>
  <c r="O7" i="158" a="1"/>
  <c r="O17" i="158" a="1"/>
  <c r="O49" i="158" a="1"/>
  <c r="O27" i="158" a="1"/>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AB2" i="158"/>
  <c r="AB67" i="158"/>
  <c r="S66" i="142" a="1"/>
  <c r="AB132" i="142"/>
  <c r="AN140" i="142"/>
  <c r="AN74" i="158"/>
  <c r="AN72" i="158"/>
  <c r="AN77" i="142"/>
  <c r="AN70" i="142"/>
  <c r="AN70" i="158"/>
  <c r="AN76" i="142"/>
  <c r="AN73" i="142"/>
  <c r="AN73" i="158"/>
  <c r="AN77" i="158"/>
  <c r="AN80" i="158"/>
  <c r="AN141" i="142"/>
  <c r="AN10" i="158"/>
  <c r="AN9" i="158"/>
  <c r="AN139" i="142"/>
  <c r="AN78" i="158"/>
  <c r="AN11" i="158"/>
  <c r="AN7" i="158"/>
  <c r="AN81" i="158"/>
  <c r="AN71" i="158"/>
  <c r="AN135" i="142"/>
  <c r="AN75" i="158"/>
  <c r="AN76" i="158"/>
  <c r="AN5" i="158"/>
  <c r="AN74" i="142"/>
  <c r="AN6" i="158"/>
  <c r="AN79" i="158"/>
  <c r="AN72" i="142"/>
  <c r="AN8" i="158"/>
  <c r="AN138" i="142"/>
  <c r="AN75" i="142"/>
  <c r="AN136" i="142"/>
  <c r="AN71" i="142"/>
  <c r="AN137" i="142"/>
  <c r="N38" i="166" a="1"/>
  <c r="AP9" i="166" a="1"/>
  <c r="D19" i="165" a="1"/>
  <c r="E41" i="165" a="1"/>
  <c r="C49" i="168" a="1"/>
  <c r="K50" i="164" a="1"/>
  <c r="J25" i="168" a="1"/>
  <c r="L44" i="167" a="1"/>
  <c r="N20" i="167" a="1"/>
  <c r="AL145" i="166" a="1"/>
  <c r="H2" i="167" a="1"/>
  <c r="AJ7" i="164" a="1"/>
  <c r="G30" i="164" a="1"/>
  <c r="M30" i="165" a="1"/>
  <c r="E45" i="166" a="1"/>
  <c r="C11" i="166" a="1"/>
  <c r="AO401" i="166" a="1"/>
  <c r="C36" i="167" a="1"/>
  <c r="L29" i="166" a="1"/>
  <c r="AQ5" i="168" a="1"/>
  <c r="K2" i="165" a="1"/>
  <c r="AQ271" i="163" a="1"/>
  <c r="AP399" i="166" a="1"/>
  <c r="J45" i="166" a="1"/>
  <c r="C29" i="167" a="1"/>
  <c r="Q36" i="165" a="1"/>
  <c r="D9" i="164" a="1"/>
  <c r="Q29" i="165" a="1"/>
  <c r="F21" i="164" a="1"/>
  <c r="M41" i="167" a="1"/>
  <c r="N36" i="166" a="1"/>
  <c r="AP201" i="159" a="1"/>
  <c r="AP202" i="168" a="1"/>
  <c r="N7" i="168" a="1"/>
  <c r="C29" i="168" a="1"/>
  <c r="J7" i="165" a="1"/>
  <c r="AL205" i="163" a="1"/>
  <c r="AO141" i="163" a="1"/>
  <c r="AP79" i="168" a="1"/>
  <c r="E10" i="168" a="1"/>
  <c r="J49" i="166" a="1"/>
  <c r="AR10" i="166" a="1"/>
  <c r="AR151" i="168" a="1"/>
  <c r="Q34" i="167" a="1"/>
  <c r="AO7" i="164" a="1"/>
  <c r="AL144" i="168" a="1"/>
  <c r="H14" i="168" a="1"/>
  <c r="G10" i="164" a="1"/>
  <c r="Q13" i="166" a="1"/>
  <c r="AO77" i="166" a="1"/>
  <c r="P7" i="165" a="1"/>
  <c r="H28" i="168" a="1"/>
  <c r="H10" i="167" a="1"/>
  <c r="AR136" i="163" a="1"/>
  <c r="J16" i="168" a="1"/>
  <c r="I32" i="168" a="1"/>
  <c r="E33" i="165" a="1"/>
  <c r="AJ201" i="159" a="1"/>
  <c r="F20" i="168" a="1"/>
  <c r="AJ74" i="166" a="1"/>
  <c r="Q18" i="167" a="1"/>
  <c r="K39" i="164" a="1"/>
  <c r="H31" i="168" a="1"/>
  <c r="I23" i="164" a="1"/>
  <c r="D26" i="165" a="1"/>
  <c r="L22" i="165" a="1"/>
  <c r="I16" i="166" a="1"/>
  <c r="AP151" i="168" a="1"/>
  <c r="AP74" i="166" a="1"/>
  <c r="M6" i="167" a="1"/>
  <c r="I6" i="164" a="1"/>
  <c r="M28" i="168" a="1"/>
  <c r="L50" i="167" a="1"/>
  <c r="AR6" i="166" a="1"/>
  <c r="Q5" i="168" a="1"/>
  <c r="Q24" i="167" a="1"/>
  <c r="AO148" i="168" a="1"/>
  <c r="M30" i="164" a="1"/>
  <c r="AJ402" i="166" a="1"/>
  <c r="Q41" i="168" a="1"/>
  <c r="M3" i="164" a="1"/>
  <c r="AQ70" i="166" a="1"/>
  <c r="H46" i="166" a="1"/>
  <c r="I48" i="165" a="1"/>
  <c r="AJ404" i="166" a="1"/>
  <c r="N42" i="167" a="1"/>
  <c r="N7" i="164" a="1"/>
  <c r="Q14" i="164" a="1"/>
  <c r="F5" i="168" a="1"/>
  <c r="E19" i="168" a="1"/>
  <c r="M29" i="168" a="1"/>
  <c r="AQ335" i="168" a="1"/>
  <c r="K46" i="168" a="1"/>
  <c r="AQ337" i="168" a="1"/>
  <c r="AJ143" i="166" a="1"/>
  <c r="D44" i="167" a="1"/>
  <c r="AO268" i="163" a="1"/>
  <c r="G33" i="166" a="1"/>
  <c r="AL339" i="166" a="1"/>
  <c r="AL136" i="163" a="1"/>
  <c r="D31" i="166" a="1"/>
  <c r="AL137" i="168" a="1"/>
  <c r="M6" i="168" a="1"/>
  <c r="H51" i="165" a="1"/>
  <c r="H27" i="164" a="1"/>
  <c r="AJ8" i="164" a="1"/>
  <c r="I50" i="164" a="1"/>
  <c r="AJ270" i="166" a="1"/>
  <c r="N50" i="168" a="1"/>
  <c r="F36" i="168" a="1"/>
  <c r="AL201" i="166" a="1"/>
  <c r="AO80" i="168" a="1"/>
  <c r="J23" i="168" a="1"/>
  <c r="I39" i="166" a="1"/>
  <c r="AL468" i="166" a="1"/>
  <c r="AJ210" i="166" a="1"/>
  <c r="AL274" i="166" a="1"/>
  <c r="J29" i="166" a="1"/>
  <c r="AQ144" i="168" a="1"/>
  <c r="J22" i="167" a="1"/>
  <c r="P36" i="168" a="1"/>
  <c r="K32" i="168" a="1"/>
  <c r="Q48" i="166" a="1"/>
  <c r="N39" i="165" a="1"/>
  <c r="P12" i="168" a="1"/>
  <c r="K13" i="165" a="1"/>
  <c r="F27" i="164" a="1"/>
  <c r="AP78" i="168" a="1"/>
  <c r="K45" i="167" a="1"/>
  <c r="C32" i="166" a="1"/>
  <c r="C47" i="166" a="1"/>
  <c r="Q26" i="168" a="1"/>
  <c r="D15" i="167" a="1"/>
  <c r="AQ201" i="166" a="1"/>
  <c r="AQ208" i="163" a="1"/>
  <c r="AQ5" i="166" a="1"/>
  <c r="M8" i="166" a="1"/>
  <c r="AQ73" i="166" a="1"/>
  <c r="I33" i="168" a="1"/>
  <c r="Q19" i="168" a="1"/>
  <c r="H6" i="167" a="1"/>
  <c r="AQ80" i="168" a="1"/>
  <c r="AR144" i="168" a="1"/>
  <c r="I20" i="164" a="1"/>
  <c r="J16" i="164" a="1"/>
  <c r="H33" i="167" a="1"/>
  <c r="P39" i="168" a="1"/>
  <c r="E46" i="164" a="1"/>
  <c r="AJ208" i="166" a="1"/>
  <c r="G24" i="168" a="1"/>
  <c r="N8" i="165" a="1"/>
  <c r="AR8" i="168" a="1"/>
  <c r="C45" i="168" a="1"/>
  <c r="J43" i="167" a="1"/>
  <c r="C7" i="165" a="1"/>
  <c r="I27" i="166" a="1"/>
  <c r="H50" i="166" a="1"/>
  <c r="M7" i="165" a="1"/>
  <c r="AQ10" i="166" a="1"/>
  <c r="D20" i="166" a="1"/>
  <c r="I43" i="167" a="1"/>
  <c r="AQ200" i="163" a="1"/>
  <c r="AJ467" i="166" a="1"/>
  <c r="AO209" i="166" a="1"/>
  <c r="D20" i="164" a="1"/>
  <c r="N18" i="168" a="1"/>
  <c r="AQ137" i="166" a="1"/>
  <c r="AR529" i="166" a="1"/>
  <c r="AJ6" i="164" a="1"/>
  <c r="I9" i="168" a="1"/>
  <c r="G10" i="165" a="1"/>
  <c r="AR7" i="165" a="1"/>
  <c r="AQ333" i="168" a="1"/>
  <c r="AR201" i="166" a="1"/>
  <c r="P3" i="165" a="1"/>
  <c r="K51" i="167" a="1"/>
  <c r="I40" i="165" a="1"/>
  <c r="AR266" i="163" a="1"/>
  <c r="Q40" i="167" a="1"/>
  <c r="I39" i="165" a="1"/>
  <c r="C31" i="166" a="1"/>
  <c r="K32" i="164" a="1"/>
  <c r="N27" i="167" a="1"/>
  <c r="F31" i="165" a="1"/>
  <c r="C46" i="164" a="1"/>
  <c r="C3" i="165" a="1"/>
  <c r="AP70" i="168" a="1"/>
  <c r="AR332" i="166" a="1"/>
  <c r="J8" i="166" a="1"/>
  <c r="AR82" i="166" a="1"/>
  <c r="C12" i="167" a="1"/>
  <c r="D48" i="164" a="1"/>
  <c r="M40" i="168" a="1"/>
  <c r="AQ135" i="166" a="1"/>
  <c r="AO8" i="165" a="1"/>
  <c r="J21" i="165" a="1"/>
  <c r="K25" i="164" a="1"/>
  <c r="J9" i="166" a="1"/>
  <c r="G11" i="168" a="1"/>
  <c r="F41" i="165" a="1"/>
  <c r="P13" i="165" a="1"/>
  <c r="AO333" i="168" a="1"/>
  <c r="AO342" i="168" a="1"/>
  <c r="M20" i="168" a="1"/>
  <c r="D5" i="168" a="1"/>
  <c r="P43" i="165" a="1"/>
  <c r="I4" i="165" a="1"/>
  <c r="E13" i="166" a="1"/>
  <c r="F2" i="168" a="1"/>
  <c r="E14" i="164" a="1"/>
  <c r="L3" i="168" a="1"/>
  <c r="N4" i="167" a="1"/>
  <c r="E3" i="166" a="1"/>
  <c r="H15" i="167" a="1"/>
  <c r="AQ345" i="166" a="1"/>
  <c r="G27" i="168" a="1"/>
  <c r="E18" i="168" a="1"/>
  <c r="J12" i="165" a="1"/>
  <c r="D42" i="166" a="1"/>
  <c r="K5" i="165" a="1"/>
  <c r="AP200" i="166" a="1"/>
  <c r="K36" i="167" a="1"/>
  <c r="Q38" i="167" a="1"/>
  <c r="K12" i="164" a="1"/>
  <c r="AR141" i="163" a="1"/>
  <c r="J21" i="167" a="1"/>
  <c r="AL203" i="168" a="1"/>
  <c r="M13" i="166" a="1"/>
  <c r="C51" i="169" a="1"/>
  <c r="K44" i="165" a="1"/>
  <c r="Q43" i="167" a="1"/>
  <c r="F30" i="164" a="1"/>
  <c r="F23" i="166" a="1"/>
  <c r="C9" i="165" a="1"/>
  <c r="AJ9" i="166" a="1"/>
  <c r="F22" i="167" a="1"/>
  <c r="AQ343" i="168" a="1"/>
  <c r="N51" i="166" a="1"/>
  <c r="D34" i="164" a="1"/>
  <c r="Q32" i="166" a="1"/>
  <c r="P14" i="165" a="1"/>
  <c r="AQ72" i="166" a="1"/>
  <c r="AP137" i="166" a="1"/>
  <c r="L36" i="167" a="1"/>
  <c r="AO466" i="166" a="1"/>
  <c r="F4" i="167" a="1"/>
  <c r="F14" i="164" a="1"/>
  <c r="E12" i="165" a="1"/>
  <c r="M41" i="165" a="1"/>
  <c r="K22" i="164" a="1"/>
  <c r="D10" i="165" a="1"/>
  <c r="J49" i="164" a="1"/>
  <c r="P28" i="166" a="1"/>
  <c r="K24" i="165" a="1"/>
  <c r="AL74" i="166" a="1"/>
  <c r="L31" i="167" a="1"/>
  <c r="G8" i="164" a="1"/>
  <c r="J10" i="165" a="1"/>
  <c r="H25" i="167" a="1"/>
  <c r="G28" i="165" a="1"/>
  <c r="G22" i="164" a="1"/>
  <c r="N43" i="167" a="1"/>
  <c r="M49" i="168" a="1"/>
  <c r="AO200" i="159" a="1"/>
  <c r="H11" i="167" a="1"/>
  <c r="C22" i="168" a="1"/>
  <c r="J38" i="166" a="1"/>
  <c r="D3" i="166" a="1"/>
  <c r="N11" i="166" a="1"/>
  <c r="J14" i="164" a="1"/>
  <c r="C6" i="167" a="1"/>
  <c r="M39" i="167" a="1"/>
  <c r="F14" i="165" a="1"/>
  <c r="L50" i="165" a="1"/>
  <c r="K34" i="166" a="1"/>
  <c r="H43" i="166" a="1"/>
  <c r="D29" i="165" a="1"/>
  <c r="P4" i="165" a="1"/>
  <c r="AR404" i="166" a="1"/>
  <c r="AL7" i="166" a="1"/>
  <c r="I14" i="164" a="1"/>
  <c r="F50" i="168" a="1"/>
  <c r="C32" i="168" a="1"/>
  <c r="AL76" i="168" a="1"/>
  <c r="D29" i="167" a="1"/>
  <c r="AR136" i="166" a="1"/>
  <c r="C32" i="167" a="1"/>
  <c r="E23" i="164" a="1"/>
  <c r="G48" i="165" a="1"/>
  <c r="I33" i="166" a="1"/>
  <c r="I22" i="166" a="1"/>
  <c r="P37" i="164" a="1"/>
  <c r="AL402" i="166" a="1"/>
  <c r="H15" i="165" a="1"/>
  <c r="AJ73" i="168" a="1"/>
  <c r="AR334" i="166" a="1"/>
  <c r="P5" i="165" a="1"/>
  <c r="Q47" i="168" a="1"/>
  <c r="M15" i="166" a="1"/>
  <c r="AJ71" i="166" a="1"/>
  <c r="E27" i="166" a="1"/>
  <c r="L5" i="165" a="1"/>
  <c r="H37" i="165" a="1"/>
  <c r="H24" i="165" a="1"/>
  <c r="L7" i="168" a="1"/>
  <c r="AO400" i="166" a="1"/>
  <c r="C25" i="167" a="1"/>
  <c r="G27" i="167" a="1"/>
  <c r="K16" i="164" a="1"/>
  <c r="Z9" i="158"/>
  <c r="AL400" i="166" a="1"/>
  <c r="AR205" i="159" a="1"/>
  <c r="C35" i="167" a="1"/>
  <c r="I19" i="167" a="1"/>
  <c r="E41" i="167" a="1"/>
  <c r="AQ138" i="166" a="1"/>
  <c r="AP138" i="166" a="1"/>
  <c r="G8" i="167" a="1"/>
  <c r="AL335" i="166" a="1"/>
  <c r="J51" i="165" a="1"/>
  <c r="AP333" i="168" a="1"/>
  <c r="P22" i="167" a="1"/>
  <c r="AQ139" i="163" a="1"/>
  <c r="AR210" i="166" a="1"/>
  <c r="AQ204" i="168" a="1"/>
  <c r="H26" i="168" a="1"/>
  <c r="K38" i="166" a="1"/>
  <c r="K44" i="167" a="1"/>
  <c r="H43" i="165" a="1"/>
  <c r="L24" i="166" a="1"/>
  <c r="E26" i="166" a="1"/>
  <c r="C37" i="164" a="1"/>
  <c r="K30" i="164" a="1"/>
  <c r="N7" i="167" a="1"/>
  <c r="M13" i="165" a="1"/>
  <c r="AR79" i="166" a="1"/>
  <c r="Q9" i="164" a="1"/>
  <c r="M43" i="168" a="1"/>
  <c r="I42" i="164" a="1"/>
  <c r="D23" i="165" a="1"/>
  <c r="AR271" i="163" a="1"/>
  <c r="L44" i="166" a="1"/>
  <c r="I21" i="166" a="1"/>
  <c r="AR465" i="166" a="1"/>
  <c r="G23" i="166" a="1"/>
  <c r="N47" i="168" a="1"/>
  <c r="F7" i="165" a="1"/>
  <c r="K51" i="165" a="1"/>
  <c r="I25" i="164" a="1"/>
  <c r="P34" i="165" a="1"/>
  <c r="I48" i="167" a="1"/>
  <c r="AR145" i="168" a="1"/>
  <c r="AL209" i="166" a="1"/>
  <c r="AP7" i="164" a="1"/>
  <c r="J35" i="168" a="1"/>
  <c r="AQ70" i="168" a="1"/>
  <c r="N30" i="168" a="1"/>
  <c r="N12" i="167" a="1"/>
  <c r="AR206" i="159" a="1"/>
  <c r="AO272" i="166" a="1"/>
  <c r="J51" i="164" a="1"/>
  <c r="E37" i="164" a="1"/>
  <c r="C18" i="165" a="1"/>
  <c r="H33" i="168" a="1"/>
  <c r="P44" i="166" a="1"/>
  <c r="AL141" i="163" a="1"/>
  <c r="AL13" i="165" a="1"/>
  <c r="D22" i="164" a="1"/>
  <c r="AQ530" i="166" a="1"/>
  <c r="Q43" i="168" a="1"/>
  <c r="L19" i="165" a="1"/>
  <c r="D4" i="165" a="1"/>
  <c r="AP203" i="166" a="1"/>
  <c r="Q46" i="164" a="1"/>
  <c r="F45" i="168" a="1"/>
  <c r="F34" i="164" a="1"/>
  <c r="M36" i="167" a="1"/>
  <c r="P17" i="168" a="1"/>
  <c r="AR7" i="166" a="1"/>
  <c r="Q44" i="165" a="1"/>
  <c r="Q3" i="167" a="1"/>
  <c r="K30" i="167" a="1"/>
  <c r="AL207" i="168" a="1"/>
  <c r="G13" i="168" a="1"/>
  <c r="L17" i="168" a="1"/>
  <c r="AQ269" i="166" a="1"/>
  <c r="J48" i="166" a="1"/>
  <c r="C20" i="165" a="1"/>
  <c r="M3" i="167" a="1"/>
  <c r="M8" i="165" a="1"/>
  <c r="F16" i="165" a="1"/>
  <c r="AO11" i="164" a="1"/>
  <c r="D40" i="166" a="1"/>
  <c r="E50" i="167" a="1"/>
  <c r="AL10" i="164" a="1"/>
  <c r="E10" i="165" a="1"/>
  <c r="G23" i="164" a="1"/>
  <c r="H32" i="168" a="1"/>
  <c r="N39" i="164" a="1"/>
  <c r="F8" i="164" a="1"/>
  <c r="D51" i="168" a="1"/>
  <c r="P8" i="167" a="1"/>
  <c r="I3" i="164" a="1"/>
  <c r="AO78" i="166" a="1"/>
  <c r="F24" i="164" a="1"/>
  <c r="AL9" i="166" a="1"/>
  <c r="I51" i="166" a="1"/>
  <c r="L3" i="166" a="1"/>
  <c r="D17" i="165" a="1"/>
  <c r="L6" i="166" a="1"/>
  <c r="M22" i="167" a="1"/>
  <c r="AL208" i="159" a="1"/>
  <c r="J20" i="166" a="1"/>
  <c r="AR527" i="166" a="1"/>
  <c r="H26" i="165" a="1"/>
  <c r="L23" i="164" a="1"/>
  <c r="H44" i="164" a="1"/>
  <c r="D45" i="168" a="1"/>
  <c r="AO463" i="166" a="1"/>
  <c r="Q44" i="164" a="1"/>
  <c r="AQ141" i="166" a="1"/>
  <c r="F46" i="164" a="1"/>
  <c r="L40" i="165" a="1"/>
  <c r="J3" i="164" a="1"/>
  <c r="E50" i="165" a="1"/>
  <c r="AL332" i="166" a="1"/>
  <c r="D9" i="168" a="1"/>
  <c r="H33" i="164" a="1"/>
  <c r="AO206" i="168" a="1"/>
  <c r="G8" i="166" a="1"/>
  <c r="N24" i="167" a="1"/>
  <c r="F5" i="167" a="1"/>
  <c r="AO271" i="168" a="1"/>
  <c r="Q46" i="167" a="1"/>
  <c r="K26" i="166" a="1"/>
  <c r="AJ151" i="168" a="1"/>
  <c r="Q23" i="167" a="1"/>
  <c r="K50" i="167" a="1"/>
  <c r="J18" i="168" a="1"/>
  <c r="E28" i="166" a="1"/>
  <c r="P7" i="164" a="1"/>
  <c r="AJ137" i="166" a="1"/>
  <c r="E33" i="167" a="1"/>
  <c r="AR265" i="168" a="1"/>
  <c r="N21" i="166" a="1"/>
  <c r="P45" i="166" a="1"/>
  <c r="AQ206" i="168" a="1"/>
  <c r="Q48" i="164" a="1"/>
  <c r="P25" i="165" a="1"/>
  <c r="K17" i="165" a="1"/>
  <c r="C19" i="167" a="1"/>
  <c r="AP208" i="168" a="1"/>
  <c r="G34" i="165" a="1"/>
  <c r="AR13" i="164" a="1"/>
  <c r="AQ201" i="168" a="1"/>
  <c r="K27" i="168" a="1"/>
  <c r="AJ395" i="166" a="1"/>
  <c r="AR141" i="168" a="1"/>
  <c r="I44" i="167" a="1"/>
  <c r="H43" i="168" a="1"/>
  <c r="D45" i="167" a="1"/>
  <c r="F20" i="165" a="1"/>
  <c r="Q42" i="167" a="1"/>
  <c r="M4" i="167" a="1"/>
  <c r="G3" i="166" a="1"/>
  <c r="AP265" i="163" a="1"/>
  <c r="K37" i="164" a="1"/>
  <c r="AO402" i="166" a="1"/>
  <c r="D13" i="167" a="1"/>
  <c r="C33" i="164" a="1"/>
  <c r="P6" i="168" a="1"/>
  <c r="AR9" i="168" a="1"/>
  <c r="AL269" i="168" a="1"/>
  <c r="I27" i="168" a="1"/>
  <c r="AO14" i="164" a="1"/>
  <c r="I36" i="166" a="1"/>
  <c r="G18" i="164" a="1"/>
  <c r="AO72" i="166" a="1"/>
  <c r="C44" i="167" a="1"/>
  <c r="M49" i="165" a="1"/>
  <c r="AJ6" i="166" a="1"/>
  <c r="AR137" i="163" a="1"/>
  <c r="AR209" i="168" a="1"/>
  <c r="AJ11" i="164" a="1"/>
  <c r="M19" i="168" a="1"/>
  <c r="AQ265" i="168" a="1"/>
  <c r="E33" i="164" a="1"/>
  <c r="N12" i="166" a="1"/>
  <c r="AL79" i="166" a="1"/>
  <c r="AP209" i="159" a="1"/>
  <c r="M3" i="165" a="1"/>
  <c r="AO202" i="168" a="1"/>
  <c r="Z136" i="142"/>
  <c r="AP205" i="163" a="1"/>
  <c r="L46" i="168" a="1"/>
  <c r="K27" i="164" a="1"/>
  <c r="AR8" i="165" a="1"/>
  <c r="F3" i="168" a="1"/>
  <c r="C39" i="166" a="1"/>
  <c r="N7" i="165" a="1"/>
  <c r="AQ75" i="166" a="1"/>
  <c r="C4" i="168" a="1"/>
  <c r="K25" i="165" a="1"/>
  <c r="AJ11" i="166" a="1"/>
  <c r="M44" i="164" a="1"/>
  <c r="J19" i="165" a="1"/>
  <c r="AP140" i="166" a="1"/>
  <c r="AO201" i="163" a="1"/>
  <c r="M28" i="167" a="1"/>
  <c r="AL9" i="164" a="1"/>
  <c r="J34" i="168" a="1"/>
  <c r="N45" i="164" a="1"/>
  <c r="E4" i="165" a="1"/>
  <c r="AR206" i="166" a="1"/>
  <c r="G25" i="168" a="1"/>
  <c r="AL138" i="163" a="1"/>
  <c r="H28" i="167" a="1"/>
  <c r="H15" i="166" a="1"/>
  <c r="I28" i="165" a="1"/>
  <c r="K31" i="168" a="1"/>
  <c r="L18" i="168" a="1"/>
  <c r="H47" i="164" a="1"/>
  <c r="J16" i="167" a="1"/>
  <c r="H24" i="167" a="1"/>
  <c r="P22" i="165" a="1"/>
  <c r="K27" i="167" a="1"/>
  <c r="D16" i="165" a="1"/>
  <c r="AO6" i="166" a="1"/>
  <c r="G45" i="167" a="1"/>
  <c r="AP135" i="166" a="1"/>
  <c r="E19" i="165" a="1"/>
  <c r="F10" i="166" a="1"/>
  <c r="N50" i="166" a="1"/>
  <c r="AL466" i="166" a="1"/>
  <c r="M27" i="168" a="1"/>
  <c r="Q37" i="167" a="1"/>
  <c r="AJ74" i="168" a="1"/>
  <c r="G28" i="164" a="1"/>
  <c r="L28" i="167" a="1"/>
  <c r="I34" i="167" a="1"/>
  <c r="P35" i="165" a="1"/>
  <c r="AP204" i="166" a="1"/>
  <c r="AL142" i="166" a="1"/>
  <c r="AP139" i="163" a="1"/>
  <c r="AL202" i="166" a="1"/>
  <c r="I24" i="165" a="1"/>
  <c r="AJ330" i="166" a="1"/>
  <c r="P18" i="164" a="1"/>
  <c r="AO201" i="166" a="1"/>
  <c r="D24" i="167" a="1"/>
  <c r="I4" i="167" a="1"/>
  <c r="M40" i="166" a="1"/>
  <c r="Q31" i="168" a="1"/>
  <c r="C41" i="166" a="1"/>
  <c r="AR205" i="166" a="1"/>
  <c r="N47" i="164" a="1"/>
  <c r="E16" i="167" a="1"/>
  <c r="AP268" i="163" a="1"/>
  <c r="N5" i="167" a="1"/>
  <c r="AQ5" i="167" a="1"/>
  <c r="P10" i="164" a="1"/>
  <c r="F4" i="168" a="1"/>
  <c r="H44" i="165" a="1"/>
  <c r="AJ268" i="163" a="1"/>
  <c r="H51" i="164" a="1"/>
  <c r="H32" i="164" a="1"/>
  <c r="G51" i="169" a="1"/>
  <c r="I36" i="165" a="1"/>
  <c r="H28" i="165" a="1"/>
  <c r="E27" i="164" a="1"/>
  <c r="AQ7" i="165" a="1"/>
  <c r="D10" i="166" a="1"/>
  <c r="C14" i="168" a="1"/>
  <c r="G47" i="165" a="1"/>
  <c r="F47" i="168" a="1"/>
  <c r="C9" i="164" a="1"/>
  <c r="G31" i="165" a="1"/>
  <c r="I23" i="168" a="1"/>
  <c r="F42" i="164" a="1"/>
  <c r="C8" i="164" a="1"/>
  <c r="E18" i="166" a="1"/>
  <c r="D39" i="164" a="1"/>
  <c r="L29" i="168" a="1"/>
  <c r="AL395" i="166" a="1"/>
  <c r="E46" i="168" a="1"/>
  <c r="M34" i="168" a="1"/>
  <c r="D16" i="164" a="1"/>
  <c r="I23" i="165" a="1"/>
  <c r="P19" i="167" a="1"/>
  <c r="AR149" i="166" a="1"/>
  <c r="C29" i="165" a="1"/>
  <c r="AP529" i="166" a="1"/>
  <c r="AL143" i="168" a="1"/>
  <c r="J9" i="165" a="1"/>
  <c r="G12" i="165" a="1"/>
  <c r="AQ266" i="163" a="1"/>
  <c r="AO205" i="159" a="1"/>
  <c r="J4" i="164" a="1"/>
  <c r="AP271" i="168" a="1"/>
  <c r="P35" i="168" a="1"/>
  <c r="D13" i="168" a="1"/>
  <c r="J46" i="165" a="1"/>
  <c r="F47" i="165" a="1"/>
  <c r="M4" i="166" a="1"/>
  <c r="C23" i="168" a="1"/>
  <c r="E11" i="164" a="1"/>
  <c r="P35" i="167" a="1"/>
  <c r="N40" i="167" a="1"/>
  <c r="N3" i="164" a="1"/>
  <c r="M51" i="165" a="1"/>
  <c r="N49" i="167" a="1"/>
  <c r="AJ331" i="166" a="1"/>
  <c r="K51" i="169" a="1"/>
  <c r="N44" i="166" a="1"/>
  <c r="D49" i="165" a="1"/>
  <c r="I19" i="166" a="1"/>
  <c r="D50" i="165" a="1"/>
  <c r="AR209" i="166" a="1"/>
  <c r="Q39" i="167" a="1"/>
  <c r="AJ10" i="165" a="1"/>
  <c r="J33" i="164" a="1"/>
  <c r="L8" i="164" a="1"/>
  <c r="I41" i="167" a="1"/>
  <c r="F44" i="167" a="1"/>
  <c r="L10" i="165" a="1"/>
  <c r="AP202" i="163" a="1"/>
  <c r="C25" i="164" a="1"/>
  <c r="D29" i="164" a="1"/>
  <c r="C8" i="168" a="1"/>
  <c r="E48" i="168" a="1"/>
  <c r="D11" i="168" a="1"/>
  <c r="AJ10" i="168" a="1"/>
  <c r="K17" i="166" a="1"/>
  <c r="D41" i="168" a="1"/>
  <c r="Q41" i="165" a="1"/>
  <c r="AR144" i="166" a="1"/>
  <c r="J48" i="167" a="1"/>
  <c r="J37" i="167" a="1"/>
  <c r="J39" i="166" a="1"/>
  <c r="P30" i="166" a="1"/>
  <c r="I37" i="166" a="1"/>
  <c r="G20" i="166" a="1"/>
  <c r="D15" i="164" a="1"/>
  <c r="AP336" i="168" a="1"/>
  <c r="AQ203" i="166" a="1"/>
  <c r="H39" i="168" a="1"/>
  <c r="I37" i="165" a="1"/>
  <c r="AO142" i="166" a="1"/>
  <c r="AR148" i="168" a="1"/>
  <c r="L2" i="165" a="1"/>
  <c r="AP78" i="166" a="1"/>
  <c r="D36" i="166" a="1"/>
  <c r="Q2" i="164" a="1"/>
  <c r="D27" i="167" a="1"/>
  <c r="N23" i="168" a="1"/>
  <c r="AP201" i="168" a="1"/>
  <c r="I17" i="164" a="1"/>
  <c r="N44" i="168" a="1"/>
  <c r="D20" i="167" a="1"/>
  <c r="F29" i="165" a="1"/>
  <c r="AL271" i="168" a="1"/>
  <c r="F29" i="166" a="1"/>
  <c r="J7" i="166" a="1"/>
  <c r="AJ209" i="163" a="1"/>
  <c r="E42" i="166" a="1"/>
  <c r="E40" i="165" a="1"/>
  <c r="K16" i="168" a="1"/>
  <c r="K9" i="165" a="1"/>
  <c r="P42" i="168" a="1"/>
  <c r="AR5" i="165" a="1"/>
  <c r="AR77" i="168" a="1"/>
  <c r="M22" i="165" a="1"/>
  <c r="N5" i="164" a="1"/>
  <c r="C41" i="164" a="1"/>
  <c r="H31" i="167" a="1"/>
  <c r="M37" i="167" a="1"/>
  <c r="G35" i="166" a="1"/>
  <c r="D38" i="165" a="1"/>
  <c r="G35" i="165" a="1"/>
  <c r="AJ136" i="168" a="1"/>
  <c r="D48" i="165" a="1"/>
  <c r="K9" i="168" a="1"/>
  <c r="AQ202" i="168" a="1"/>
  <c r="E20" i="168" a="1"/>
  <c r="AL342" i="166" a="1"/>
  <c r="G8" i="168" a="1"/>
  <c r="E20" i="165" a="1"/>
  <c r="AQ13" i="166" a="1"/>
  <c r="Q21" i="168" a="1"/>
  <c r="AO404" i="166" a="1"/>
  <c r="G4" i="167" a="1"/>
  <c r="J41" i="167" a="1"/>
  <c r="P9" i="167" a="1"/>
  <c r="C50" i="165" a="1"/>
  <c r="AR207" i="168" a="1"/>
  <c r="P3" i="164" a="1"/>
  <c r="M42" i="167" a="1"/>
  <c r="H19" i="167" a="1"/>
  <c r="AP268" i="168" a="1"/>
  <c r="K14" i="166" a="1"/>
  <c r="AJ207" i="166" a="1"/>
  <c r="AQ140" i="168" a="1"/>
  <c r="H30" i="166" a="1"/>
  <c r="C31" i="167" a="1"/>
  <c r="D21" i="168" a="1"/>
  <c r="N48" i="165" a="1"/>
  <c r="AO266" i="163" a="1"/>
  <c r="L4" i="166" a="1"/>
  <c r="N31" i="164" a="1"/>
  <c r="AQ8" i="164" a="1"/>
  <c r="G39" i="168" a="1"/>
  <c r="L4" i="168" a="1"/>
  <c r="F50" i="164" a="1"/>
  <c r="H35" i="164" a="1"/>
  <c r="AP72" i="168" a="1"/>
  <c r="G14" i="167" a="1"/>
  <c r="AO208" i="166" a="1"/>
  <c r="P18" i="167" a="1"/>
  <c r="M18" i="168" a="1"/>
  <c r="C17" i="168" a="1"/>
  <c r="E49" i="164" a="1"/>
  <c r="D46" i="164" a="1"/>
  <c r="E2" i="167" a="1"/>
  <c r="Q19" i="164" a="1"/>
  <c r="AQ203" i="159" a="1"/>
  <c r="G38" i="168" a="1"/>
  <c r="Q18" i="164" a="1"/>
  <c r="AQ145" i="166" a="1"/>
  <c r="E35" i="167" a="1"/>
  <c r="I44" i="164" a="1"/>
  <c r="L12" i="166" a="1"/>
  <c r="N36" i="164" a="1"/>
  <c r="AP11" i="165" a="1"/>
  <c r="K33" i="166" a="1"/>
  <c r="AJ265" i="168" a="1"/>
  <c r="C24" i="167" a="1"/>
  <c r="Q49" i="165" a="1"/>
  <c r="AJ204" i="159" a="1"/>
  <c r="AP205" i="166" a="1"/>
  <c r="Q6" i="164" a="1"/>
  <c r="C28" i="167" a="1"/>
  <c r="J27" i="168" a="1"/>
  <c r="M13" i="168" a="1"/>
  <c r="I19" i="165" a="1"/>
  <c r="D11" i="165" a="1"/>
  <c r="AP212" i="159" a="1"/>
  <c r="AR204" i="159" a="1"/>
  <c r="AL211" i="159" a="1"/>
  <c r="I36" i="164" a="1"/>
  <c r="Q16" i="164" a="1"/>
  <c r="AO6" i="167" a="1"/>
  <c r="E38" i="167" a="1"/>
  <c r="AQ72" i="168" a="1"/>
  <c r="E44" i="164" a="1"/>
  <c r="AL267" i="163" a="1"/>
  <c r="P8" i="168" a="1"/>
  <c r="H24" i="166" a="1"/>
  <c r="AR333" i="166" a="1"/>
  <c r="L30" i="165" a="1"/>
  <c r="G13" i="164" a="1"/>
  <c r="P45" i="168" a="1"/>
  <c r="K24" i="164" a="1"/>
  <c r="AQ79" i="168" a="1"/>
  <c r="N6" i="164" a="1"/>
  <c r="N29" i="168" a="1"/>
  <c r="I48" i="168" a="1"/>
  <c r="AQ265" i="166" a="1"/>
  <c r="AO80" i="166" a="1"/>
  <c r="I25" i="167" a="1"/>
  <c r="C48" i="168" a="1"/>
  <c r="AQ11" i="165" a="1"/>
  <c r="H44" i="167" a="1"/>
  <c r="E8" i="166" a="1"/>
  <c r="K10" i="166" a="1"/>
  <c r="L28" i="166" a="1"/>
  <c r="N13" i="166" a="1"/>
  <c r="Q6" i="167" a="1"/>
  <c r="N4" i="164" a="1"/>
  <c r="D33" i="165" a="1"/>
  <c r="C8" i="165" a="1"/>
  <c r="AO269" i="166" a="1"/>
  <c r="AO202" i="163" a="1"/>
  <c r="Q13" i="168" a="1"/>
  <c r="J23" i="167" a="1"/>
  <c r="Q46" i="166" a="1"/>
  <c r="J31" i="164" a="1"/>
  <c r="E24" i="165" a="1"/>
  <c r="AO270" i="163" a="1"/>
  <c r="AO343" i="166" a="1"/>
  <c r="P51" i="165" a="1"/>
  <c r="AO208" i="163" a="1"/>
  <c r="N24" i="168" a="1"/>
  <c r="G10" i="168" a="1"/>
  <c r="I28" i="168" a="1"/>
  <c r="D15" i="166" a="1"/>
  <c r="J29" i="165" a="1"/>
  <c r="P45" i="164" a="1"/>
  <c r="AP140" i="168" a="1"/>
  <c r="I8" i="164" a="1"/>
  <c r="AJ8" i="165" a="1"/>
  <c r="AO338" i="168" a="1"/>
  <c r="AO344" i="166" a="1"/>
  <c r="Z79" i="158"/>
  <c r="I29" i="165" a="1"/>
  <c r="E2" i="164" a="1"/>
  <c r="N10" i="164" a="1"/>
  <c r="D35" i="166" a="1"/>
  <c r="AO210" i="166" a="1"/>
  <c r="AO336" i="168" a="1"/>
  <c r="AP143" i="168" a="1"/>
  <c r="K49" i="165" a="1"/>
  <c r="H34" i="167" a="1"/>
  <c r="C2" i="167" a="1"/>
  <c r="F10" i="168" a="1"/>
  <c r="D44" i="164" a="1"/>
  <c r="M21" i="164" a="1"/>
  <c r="C24" i="168" a="1"/>
  <c r="G51" i="164" a="1"/>
  <c r="Q41" i="166" a="1"/>
  <c r="K42" i="167" a="1"/>
  <c r="AO395" i="166" a="1"/>
  <c r="H42" i="168" a="1"/>
  <c r="H6" i="166" a="1"/>
  <c r="AO337" i="168" a="1"/>
  <c r="AR270" i="163" a="1"/>
  <c r="AR13" i="166" a="1"/>
  <c r="K20" i="168" a="1"/>
  <c r="AJ397" i="166" a="1"/>
  <c r="C12" i="166" a="1"/>
  <c r="Q31" i="167" a="1"/>
  <c r="AQ6" i="168" a="1"/>
  <c r="J40" i="164" a="1"/>
  <c r="J9" i="164" a="1"/>
  <c r="L39" i="167" a="1"/>
  <c r="M26" i="166" a="1"/>
  <c r="H32" i="166" a="1"/>
  <c r="J5" i="165" a="1"/>
  <c r="K13" i="168" a="1"/>
  <c r="D34" i="166" a="1"/>
  <c r="AP141" i="163" a="1"/>
  <c r="N32" i="168" a="1"/>
  <c r="P34" i="168" a="1"/>
  <c r="C9" i="166" a="1"/>
  <c r="H46" i="167" a="1"/>
  <c r="N25" i="164" a="1"/>
  <c r="N8" i="166" a="1"/>
  <c r="J31" i="165" a="1"/>
  <c r="F29" i="168" a="1"/>
  <c r="AR9" i="166" a="1"/>
  <c r="L36" i="164" a="1"/>
  <c r="E9" i="166" a="1"/>
  <c r="F5" i="164" a="1"/>
  <c r="AQ272" i="168" a="1"/>
  <c r="K5" i="166" a="1"/>
  <c r="M46" i="165" a="1"/>
  <c r="F36" i="167" a="1"/>
  <c r="G41" i="166" a="1"/>
  <c r="M42" i="168" a="1"/>
  <c r="AP5" i="167" a="1"/>
  <c r="F14" i="167" a="1"/>
  <c r="E4" i="167" a="1"/>
  <c r="I19" i="164" a="1"/>
  <c r="P45" i="167" a="1"/>
  <c r="AJ275" i="166" a="1"/>
  <c r="AQ338" i="166" a="1"/>
  <c r="E29" i="168" a="1"/>
  <c r="P22" i="168" a="1"/>
  <c r="L19" i="166" a="1"/>
  <c r="K29" i="164" a="1"/>
  <c r="Q4" i="168" a="1"/>
  <c r="D40" i="168" a="1"/>
  <c r="J6" i="166" a="1"/>
  <c r="F10" i="165" a="1"/>
  <c r="G14" i="165" a="1"/>
  <c r="C40" i="168" a="1"/>
  <c r="N16" i="166" a="1"/>
  <c r="H39" i="164" a="1"/>
  <c r="Q23" i="164" a="1"/>
  <c r="L4" i="165" a="1"/>
  <c r="K14" i="167" a="1"/>
  <c r="D35" i="168" a="1"/>
  <c r="Q34" i="168" a="1"/>
  <c r="G47" i="167" a="1"/>
  <c r="AO135" i="163" a="1"/>
  <c r="H5" i="168" a="1"/>
  <c r="H36" i="167" a="1"/>
  <c r="D12" i="167" a="1"/>
  <c r="P40" i="165" a="1"/>
  <c r="D40" i="167" a="1"/>
  <c r="P31" i="167" a="1"/>
  <c r="AJ273" i="163" a="1"/>
  <c r="D3" i="164" a="1"/>
  <c r="L26" i="167" a="1"/>
  <c r="L13" i="168" a="1"/>
  <c r="I31" i="166" a="1"/>
  <c r="N51" i="168" a="1"/>
  <c r="AL202" i="163" a="1"/>
  <c r="D35" i="167" a="1"/>
  <c r="Z5" i="158"/>
  <c r="AR11" i="166" a="1"/>
  <c r="J31" i="168" a="1"/>
  <c r="E21" i="167" a="1"/>
  <c r="AR526" i="166" a="1"/>
  <c r="I8" i="166" a="1"/>
  <c r="L9" i="165" a="1"/>
  <c r="I13" i="164" a="1"/>
  <c r="M13" i="164" a="1"/>
  <c r="AP136" i="168" a="1"/>
  <c r="F28" i="166" a="1"/>
  <c r="AP138" i="163" a="1"/>
  <c r="J37" i="164" a="1"/>
  <c r="Q15" i="166" a="1"/>
  <c r="E19" i="167" a="1"/>
  <c r="M4" i="164" a="1"/>
  <c r="D15" i="168" a="1"/>
  <c r="H47" i="168" a="1"/>
  <c r="Q35" i="167" a="1"/>
  <c r="J44" i="167" a="1"/>
  <c r="E46" i="165" a="1"/>
  <c r="N13" i="164" a="1"/>
  <c r="L43" i="165" a="1"/>
  <c r="AL76" i="166" a="1"/>
  <c r="H24" i="164" a="1"/>
  <c r="Z71" i="158"/>
  <c r="P22" i="164" a="1"/>
  <c r="AQ208" i="168" a="1"/>
  <c r="AR12" i="164" a="1"/>
  <c r="AP331" i="166" a="1"/>
  <c r="N50" i="164" a="1"/>
  <c r="AQ334" i="168" a="1"/>
  <c r="J39" i="165" a="1"/>
  <c r="F8" i="165" a="1"/>
  <c r="AP344" i="168" a="1"/>
  <c r="J51" i="166" a="1"/>
  <c r="AO5" i="168" a="1"/>
  <c r="AJ267" i="168" a="1"/>
  <c r="AR81" i="166" a="1"/>
  <c r="Q16" i="168" a="1"/>
  <c r="F29" i="167" a="1"/>
  <c r="L5" i="168" a="1"/>
  <c r="D34" i="168" a="1"/>
  <c r="AO273" i="163" a="1"/>
  <c r="M48" i="165" a="1"/>
  <c r="I31" i="167" a="1"/>
  <c r="K21" i="165" a="1"/>
  <c r="AL206" i="159" a="1"/>
  <c r="AP337" i="168" a="1"/>
  <c r="M4" i="165" a="1"/>
  <c r="Q11" i="168" a="1"/>
  <c r="D27" i="164" a="1"/>
  <c r="AR273" i="168" a="1"/>
  <c r="N8" i="168" a="1"/>
  <c r="E10" i="167" a="1"/>
  <c r="N5" i="165" a="1"/>
  <c r="Q33" i="164" a="1"/>
  <c r="AQ202" i="159" a="1"/>
  <c r="L49" i="165" a="1"/>
  <c r="J28" i="168" a="1"/>
  <c r="AQ80" i="166" a="1"/>
  <c r="AR207" i="163" a="1"/>
  <c r="G50" i="167" a="1"/>
  <c r="AO9" i="164" a="1"/>
  <c r="AL141" i="166" a="1"/>
  <c r="C30" i="165" a="1"/>
  <c r="K5" i="168" a="1"/>
  <c r="H14" i="166" a="1"/>
  <c r="C27" i="168" a="1"/>
  <c r="AP148" i="168" a="1"/>
  <c r="L50" i="166" a="1"/>
  <c r="AR265" i="166" a="1"/>
  <c r="AP267" i="163" a="1"/>
  <c r="L29" i="164" a="1"/>
  <c r="AL465" i="166" a="1"/>
  <c r="P37" i="166" a="1"/>
  <c r="G40" i="167" a="1"/>
  <c r="AL267" i="166" a="1"/>
  <c r="F47" i="166" a="1"/>
  <c r="AR267" i="166" a="1"/>
  <c r="D32" i="167" a="1"/>
  <c r="H9" i="166" a="1"/>
  <c r="Q25" i="168" a="1"/>
  <c r="G29" i="164" a="1"/>
  <c r="C12" i="164" a="1"/>
  <c r="M43" i="167" a="1"/>
  <c r="M47" i="164" a="1"/>
  <c r="K19" i="164" a="1"/>
  <c r="E37" i="168" a="1"/>
  <c r="C46" i="167" a="1"/>
  <c r="C43" i="165" a="1"/>
  <c r="C18" i="164" a="1"/>
  <c r="F40" i="168" a="1"/>
  <c r="D43" i="164" a="1"/>
  <c r="AJ531" i="166" a="1"/>
  <c r="AR79" i="168" a="1"/>
  <c r="G35" i="168" a="1"/>
  <c r="N20" i="164" a="1"/>
  <c r="AO137" i="163" a="1"/>
  <c r="AP270" i="168" a="1"/>
  <c r="M39" i="164" a="1"/>
  <c r="AO207" i="163" a="1"/>
  <c r="J25" i="167" a="1"/>
  <c r="P48" i="165" a="1"/>
  <c r="M26" i="168" a="1"/>
  <c r="P30" i="164" a="1"/>
  <c r="K49" i="164" a="1"/>
  <c r="Q25" i="166" a="1"/>
  <c r="AP147" i="166" a="1"/>
  <c r="AO151" i="168" a="1"/>
  <c r="Q34" i="165" a="1"/>
  <c r="L8" i="165" a="1"/>
  <c r="M45" i="166" a="1"/>
  <c r="AJ200" i="166" a="1"/>
  <c r="AL271" i="166" a="1"/>
  <c r="AJ464" i="166" a="1"/>
  <c r="K47" i="168" a="1"/>
  <c r="P51" i="169" a="1"/>
  <c r="L37" i="165" a="1"/>
  <c r="F5" i="165" a="1"/>
  <c r="M6" i="166" a="1"/>
  <c r="E47" i="165" a="1"/>
  <c r="F48" i="167" a="1"/>
  <c r="Q44" i="166" a="1"/>
  <c r="G14" i="166" a="1"/>
  <c r="I37" i="167" a="1"/>
  <c r="G48" i="166" a="1"/>
  <c r="AP14" i="166" a="1"/>
  <c r="AR6" i="165" a="1"/>
  <c r="K19" i="168" a="1"/>
  <c r="F39" i="166" a="1"/>
  <c r="L47" i="167" a="1"/>
  <c r="G32" i="164" a="1"/>
  <c r="M48" i="166" a="1"/>
  <c r="K41" i="168" a="1"/>
  <c r="K39" i="165" a="1"/>
  <c r="D5" i="167" a="1"/>
  <c r="J20" i="168" a="1"/>
  <c r="AQ150" i="168" a="1"/>
  <c r="H50" i="167" a="1"/>
  <c r="Q24" i="166" a="1"/>
  <c r="AO138" i="168" a="1"/>
  <c r="AR77" i="166" a="1"/>
  <c r="AQ137" i="168" a="1"/>
  <c r="I45" i="166" a="1"/>
  <c r="H13" i="165" a="1"/>
  <c r="Q29" i="167" a="1"/>
  <c r="K6" i="168" a="1"/>
  <c r="I26" i="165" a="1"/>
  <c r="G6" i="164" a="1"/>
  <c r="Q17" i="167" a="1"/>
  <c r="F18" i="168" a="1"/>
  <c r="AJ136" i="163" a="1"/>
  <c r="C15" i="165" a="1"/>
  <c r="AP274" i="168" a="1"/>
  <c r="D21" i="164" a="1"/>
  <c r="J24" i="167" a="1"/>
  <c r="F51" i="169" a="1"/>
  <c r="J29" i="168" a="1"/>
  <c r="I32" i="166" a="1"/>
  <c r="N25" i="168" a="1"/>
  <c r="D42" i="168" a="1"/>
  <c r="P11" i="167" a="1"/>
  <c r="H27" i="165" a="1"/>
  <c r="K4" i="167" a="1"/>
  <c r="AP269" i="166" a="1"/>
  <c r="E7" i="165" a="1"/>
  <c r="AQ209" i="166" a="1"/>
  <c r="E5" i="164" a="1"/>
  <c r="M10" i="164" a="1"/>
  <c r="I46" i="167" a="1"/>
  <c r="AR8" i="166" a="1"/>
  <c r="G30" i="165" a="1"/>
  <c r="AP271" i="163" a="1"/>
  <c r="AR11" i="168" a="1"/>
  <c r="I47" i="164" a="1"/>
  <c r="AJ269" i="168" a="1"/>
  <c r="AR271" i="166" a="1"/>
  <c r="P28" i="167" a="1"/>
  <c r="P49" i="164" a="1"/>
  <c r="AO341" i="168" a="1"/>
  <c r="K23" i="168" a="1"/>
  <c r="F7" i="166" a="1"/>
  <c r="AQ267" i="168" a="1"/>
  <c r="Q13" i="164" a="1"/>
  <c r="AO148" i="166" a="1"/>
  <c r="C41" i="167" a="1"/>
  <c r="N13" i="167" a="1"/>
  <c r="AJ140" i="166" a="1"/>
  <c r="AO76" i="168" a="1"/>
  <c r="H6" i="165" a="1"/>
  <c r="AQ210" i="166" a="1"/>
  <c r="L3" i="164" a="1"/>
  <c r="AO336" i="166" a="1"/>
  <c r="K4" i="166" a="1"/>
  <c r="AR135" i="168" a="1"/>
  <c r="AR142" i="168" a="1"/>
  <c r="M46" i="164" a="1"/>
  <c r="AJ528" i="166" a="1"/>
  <c r="AQ330" i="168" a="1"/>
  <c r="K15" i="165" a="1"/>
  <c r="AJ141" i="168" a="1"/>
  <c r="P29" i="164" a="1"/>
  <c r="AP11" i="168" a="1"/>
  <c r="AJ80" i="168" a="1"/>
  <c r="P30" i="168" a="1"/>
  <c r="C46" i="165" a="1"/>
  <c r="L5" i="164" a="1"/>
  <c r="AQ78" i="166" a="1"/>
  <c r="H18" i="166" a="1"/>
  <c r="J10" i="164" a="1"/>
  <c r="M18" i="165" a="1"/>
  <c r="AJ149" i="168" a="1"/>
  <c r="E18" i="164" a="1"/>
  <c r="AQ207" i="168" a="1"/>
  <c r="AQ9" i="164" a="1"/>
  <c r="G39" i="165" a="1"/>
  <c r="G37" i="168" a="1"/>
  <c r="F18" i="167" a="1"/>
  <c r="I8" i="168" a="1"/>
  <c r="I12" i="165" a="1"/>
  <c r="K25" i="166" a="1"/>
  <c r="L14" i="164" a="1"/>
  <c r="AL330" i="168" a="1"/>
  <c r="F42" i="165" a="1"/>
  <c r="F30" i="166" a="1"/>
  <c r="G31" i="166" a="1"/>
  <c r="AR203" i="168" a="1"/>
  <c r="AQ135" i="163" a="1"/>
  <c r="H38" i="165" a="1"/>
  <c r="C19" i="166" a="1"/>
  <c r="L30" i="168" a="1"/>
  <c r="I11" i="167" a="1"/>
  <c r="H13" i="168" a="1"/>
  <c r="M27" i="165" a="1"/>
  <c r="AL138" i="168" a="1"/>
  <c r="AP267" i="166" a="1"/>
  <c r="G34" i="168" a="1"/>
  <c r="H45" i="165" a="1"/>
  <c r="L42" i="164" a="1"/>
  <c r="AQ205" i="168" a="1"/>
  <c r="D11" i="166" a="1"/>
  <c r="J38" i="164" a="1"/>
  <c r="D42" i="167" a="1"/>
  <c r="M16" i="164" a="1"/>
  <c r="AQ272" i="163" a="1"/>
  <c r="M9" i="165" a="1"/>
  <c r="P9" i="166" a="1"/>
  <c r="I11" i="168" a="1"/>
  <c r="Q17" i="164" a="1"/>
  <c r="M21" i="165" a="1"/>
  <c r="G36" i="168" a="1"/>
  <c r="Q21" i="164" a="1"/>
  <c r="L40" i="164" a="1"/>
  <c r="G46" i="166" a="1"/>
  <c r="AO13" i="166" a="1"/>
  <c r="H8" i="164" a="1"/>
  <c r="AR401" i="166" a="1"/>
  <c r="E32" i="166" a="1"/>
  <c r="AQ331" i="166" a="1"/>
  <c r="AJ6" i="168" a="1"/>
  <c r="K20" i="166" a="1"/>
  <c r="K43" i="165" a="1"/>
  <c r="AR200" i="159" a="1"/>
  <c r="AQ528" i="166" a="1"/>
  <c r="AQ337" i="166" a="1"/>
  <c r="Q27" i="166" a="1"/>
  <c r="D38" i="167" a="1"/>
  <c r="C36" i="168" a="1"/>
  <c r="AJ211" i="159" a="1"/>
  <c r="C44" i="164" a="1"/>
  <c r="N30" i="166" a="1"/>
  <c r="AP266" i="166" a="1"/>
  <c r="J28" i="167" a="1"/>
  <c r="K19" i="165" a="1"/>
  <c r="E31" i="168" a="1"/>
  <c r="J9" i="168" a="1"/>
  <c r="E18" i="165" a="1"/>
  <c r="AR331" i="166" a="1"/>
  <c r="AP203" i="163" a="1"/>
  <c r="C27" i="165" a="1"/>
  <c r="H13" i="167" a="1"/>
  <c r="P23" i="168" a="1"/>
  <c r="AJ5" i="165" a="1"/>
  <c r="AO79" i="166" a="1"/>
  <c r="N31" i="166" a="1"/>
  <c r="H11" i="165" a="1"/>
  <c r="P16" i="164" a="1"/>
  <c r="H42" i="164" a="1"/>
  <c r="C23" i="167" a="1"/>
  <c r="AL401" i="166" a="1"/>
  <c r="M37" i="166" a="1"/>
  <c r="AO11" i="165" a="1"/>
  <c r="G42" i="167" a="1"/>
  <c r="Z6" i="158"/>
  <c r="D7" i="166" a="1"/>
  <c r="AQ269" i="168" a="1"/>
  <c r="AR208" i="166" a="1"/>
  <c r="G48" i="164" a="1"/>
  <c r="C31" i="165" a="1"/>
  <c r="E30" i="167" a="1"/>
  <c r="H4" i="167" a="1"/>
  <c r="K28" i="166" a="1"/>
  <c r="J26" i="167" a="1"/>
  <c r="Q18" i="166" a="1"/>
  <c r="M25" i="166" a="1"/>
  <c r="AR203" i="159" a="1"/>
  <c r="M16" i="165" a="1"/>
  <c r="AR138" i="166" a="1"/>
  <c r="E24" i="167" a="1"/>
  <c r="AO140" i="163" a="1"/>
  <c r="N10" i="165" a="1"/>
  <c r="J47" i="164" a="1"/>
  <c r="M42" i="166" a="1"/>
  <c r="AP344" i="166" a="1"/>
  <c r="E22" i="166" a="1"/>
  <c r="AQ273" i="166" a="1"/>
  <c r="AJ344" i="166" a="1"/>
  <c r="C49" i="167" a="1"/>
  <c r="E31" i="165" a="1"/>
  <c r="E45" i="164" a="1"/>
  <c r="J47" i="166" a="1"/>
  <c r="K41" i="165" a="1"/>
  <c r="I22" i="168" a="1"/>
  <c r="AP465" i="166" a="1"/>
  <c r="M10" i="167" a="1"/>
  <c r="G7" i="165" a="1"/>
  <c r="P6" i="164" a="1"/>
  <c r="G44" i="164" a="1"/>
  <c r="Q49" i="166" a="1"/>
  <c r="Q42" i="166" a="1"/>
  <c r="I18" i="168" a="1"/>
  <c r="K18" i="168" a="1"/>
  <c r="N11" i="165" a="1"/>
  <c r="Q33" i="166" a="1"/>
  <c r="J25" i="165" a="1"/>
  <c r="L6" i="168" a="1"/>
  <c r="AQ272" i="166" a="1"/>
  <c r="N15" i="166" a="1"/>
  <c r="K2" i="164" a="1"/>
  <c r="M10" i="168" a="1"/>
  <c r="G27" i="164" a="1"/>
  <c r="H29" i="167" a="1"/>
  <c r="AR12" i="166" a="1"/>
  <c r="K51" i="166" a="1"/>
  <c r="AO462" i="166" a="1"/>
  <c r="M51" i="168" a="1"/>
  <c r="J36" i="164" a="1"/>
  <c r="C17" i="164" a="1"/>
  <c r="N27" i="164" a="1"/>
  <c r="AL80" i="166" a="1"/>
  <c r="D37" i="164" a="1"/>
  <c r="AR460" i="166" a="1"/>
  <c r="K10" i="165" a="1"/>
  <c r="AQ148" i="166" a="1"/>
  <c r="D6" i="164" a="1"/>
  <c r="M19" i="167" a="1"/>
  <c r="AO136" i="163" a="1"/>
  <c r="H21" i="167" a="1"/>
  <c r="L34" i="168" a="1"/>
  <c r="E2" i="168" a="1"/>
  <c r="E33" i="168" a="1"/>
  <c r="Q33" i="165" a="1"/>
  <c r="E41" i="164" a="1"/>
  <c r="P9" i="168" a="1"/>
  <c r="H35" i="168" a="1"/>
  <c r="AL203" i="166" a="1"/>
  <c r="C36" i="164" a="1"/>
  <c r="AQ461" i="166" a="1"/>
  <c r="P33" i="165" a="1"/>
  <c r="I43" i="168" a="1"/>
  <c r="Q25" i="167" a="1"/>
  <c r="J41" i="164" a="1"/>
  <c r="G26" i="168" a="1"/>
  <c r="M44" i="166" a="1"/>
  <c r="E14" i="168" a="1"/>
  <c r="N2" i="168" a="1"/>
  <c r="E21" i="168" a="1"/>
  <c r="K48" i="165" a="1"/>
  <c r="AP334" i="168" a="1"/>
  <c r="G25" i="167" a="1"/>
  <c r="E34" i="166" a="1"/>
  <c r="D31" i="165" a="1"/>
  <c r="AQ141" i="163" a="1"/>
  <c r="N31" i="168" a="1"/>
  <c r="AJ274" i="166" a="1"/>
  <c r="M38" i="168" a="1"/>
  <c r="AR145" i="166" a="1"/>
  <c r="AR466" i="166" a="1"/>
  <c r="J23" i="165" a="1"/>
  <c r="H23" i="167" a="1"/>
  <c r="D13" i="164" a="1"/>
  <c r="H21" i="165" a="1"/>
  <c r="AJ205" i="159" a="1"/>
  <c r="Q38" i="166" a="1"/>
  <c r="E49" i="167" a="1"/>
  <c r="K28" i="168" a="1"/>
  <c r="H7" i="167" a="1"/>
  <c r="AP73" i="166" a="1"/>
  <c r="Q42" i="164" a="1"/>
  <c r="I31" i="164" a="1"/>
  <c r="AQ146" i="168" a="1"/>
  <c r="D21" i="167" a="1"/>
  <c r="M33" i="166" a="1"/>
  <c r="H16" i="168" a="1"/>
  <c r="AQ400" i="166" a="1"/>
  <c r="L23" i="168" a="1"/>
  <c r="J2" i="167" a="1"/>
  <c r="I42" i="167" a="1"/>
  <c r="L12" i="165" a="1"/>
  <c r="AJ335" i="168" a="1"/>
  <c r="C42" i="167" a="1"/>
  <c r="M15" i="165" a="1"/>
  <c r="K16" i="167" a="1"/>
  <c r="Q41" i="164" a="1"/>
  <c r="E8" i="165" a="1"/>
  <c r="L24" i="167" a="1"/>
  <c r="K11" i="167" a="1"/>
  <c r="M24" i="168" a="1"/>
  <c r="I34" i="164" a="1"/>
  <c r="H43" i="164" a="1"/>
  <c r="J17" i="164" a="1"/>
  <c r="AL273" i="168" a="1"/>
  <c r="J38" i="168" a="1"/>
  <c r="AQ334" i="166" a="1"/>
  <c r="G9" i="166" a="1"/>
  <c r="P43" i="166" a="1"/>
  <c r="I44" i="166" a="1"/>
  <c r="Q32" i="167" a="1"/>
  <c r="J8" i="168" a="1"/>
  <c r="L39" i="164" a="1"/>
  <c r="Q35" i="165" a="1"/>
  <c r="G14" i="168" a="1"/>
  <c r="G51" i="166" a="1"/>
  <c r="C10" i="168" a="1"/>
  <c r="E6" i="166" a="1"/>
  <c r="L8" i="167" a="1"/>
  <c r="J51" i="168" a="1"/>
  <c r="L34" i="164" a="1"/>
  <c r="AR143" i="163" a="1"/>
  <c r="C45" i="166" a="1"/>
  <c r="M18" i="164" a="1"/>
  <c r="D39" i="165" a="1"/>
  <c r="Q20" i="166" a="1"/>
  <c r="AQ209" i="163" a="1"/>
  <c r="AR211" i="159" a="1"/>
  <c r="AQ338" i="168" a="1"/>
  <c r="C47" i="168" a="1"/>
  <c r="AL266" i="166" a="1"/>
  <c r="Z76" i="158"/>
  <c r="G21" i="168" a="1"/>
  <c r="AL6" i="165" a="1"/>
  <c r="K8" i="165" a="1"/>
  <c r="E39" i="168" a="1"/>
  <c r="C5" i="165" a="1"/>
  <c r="AJ339" i="166" a="1"/>
  <c r="AR207" i="166" a="1"/>
  <c r="AO7" i="166" a="1"/>
  <c r="C15" i="168" a="1"/>
  <c r="N26" i="166" a="1"/>
  <c r="C34" i="168" a="1"/>
  <c r="D12" i="164" a="1"/>
  <c r="Q23" i="168" a="1"/>
  <c r="K13" i="167" a="1"/>
  <c r="G43" i="168" a="1"/>
  <c r="AJ137" i="163" a="1"/>
  <c r="K3" i="167" a="1"/>
  <c r="P26" i="166" a="1"/>
  <c r="AP14" i="164" a="1"/>
  <c r="H23" i="166" a="1"/>
  <c r="K7" i="166" a="1"/>
  <c r="F28" i="165" a="1"/>
  <c r="N3" i="166" a="1"/>
  <c r="F38" i="167" a="1"/>
  <c r="F34" i="168" a="1"/>
  <c r="AR74" i="168" a="1"/>
  <c r="G37" i="165" a="1"/>
  <c r="AQ6" i="166" a="1"/>
  <c r="J3" i="168" a="1"/>
  <c r="AQ81" i="166" a="1"/>
  <c r="F38" i="164" a="1"/>
  <c r="E38" i="164" a="1"/>
  <c r="E11" i="167" a="1"/>
  <c r="L43" i="168" a="1"/>
  <c r="G9" i="165" a="1"/>
  <c r="D44" i="168" a="1"/>
  <c r="P26" i="165" a="1"/>
  <c r="G38" i="166" a="1"/>
  <c r="AR73" i="166" a="1"/>
  <c r="N44" i="167" a="1"/>
  <c r="N16" i="168" a="1"/>
  <c r="M17" i="165" a="1"/>
  <c r="Q2" i="165" a="1"/>
  <c r="AP207" i="159" a="1"/>
  <c r="G31" i="168" a="1"/>
  <c r="H41" i="164" a="1"/>
  <c r="F17" i="164" a="1"/>
  <c r="L14" i="168" a="1"/>
  <c r="D6" i="166" a="1"/>
  <c r="F38" i="165" a="1"/>
  <c r="AL332" i="168" a="1"/>
  <c r="F27" i="167" a="1"/>
  <c r="C39" i="167" a="1"/>
  <c r="F22" i="166" a="1"/>
  <c r="P29" i="165" a="1"/>
  <c r="AR335" i="168" a="1"/>
  <c r="AO276" i="166" a="1"/>
  <c r="G40" i="164" a="1"/>
  <c r="M33" i="168" a="1"/>
  <c r="AP267" i="168" a="1"/>
  <c r="AL143" i="166" a="1"/>
  <c r="H23" i="168" a="1"/>
  <c r="N9" i="167" a="1"/>
  <c r="Q44" i="167" a="1"/>
  <c r="H12" i="168" a="1"/>
  <c r="P49" i="167" a="1"/>
  <c r="D25" i="165" a="1"/>
  <c r="H38" i="166" a="1"/>
  <c r="F27" i="168" a="1"/>
  <c r="F11" i="166" a="1"/>
  <c r="Q20" i="168" a="1"/>
  <c r="I14" i="166" a="1"/>
  <c r="AL529" i="166" a="1"/>
  <c r="AL525" i="166" a="1"/>
  <c r="L38" i="168" a="1"/>
  <c r="AL12" i="166" a="1"/>
  <c r="I11" i="166" a="1"/>
  <c r="G12" i="164" a="1"/>
  <c r="AQ465" i="166" a="1"/>
  <c r="AJ267" i="163" a="1"/>
  <c r="K11" i="165" a="1"/>
  <c r="AO332" i="166" a="1"/>
  <c r="G42" i="168" a="1"/>
  <c r="H23" i="164" a="1"/>
  <c r="H46" i="164" a="1"/>
  <c r="AQ396" i="166" a="1"/>
  <c r="AL137" i="166" a="1"/>
  <c r="J5" i="167" a="1"/>
  <c r="G15" i="168" a="1"/>
  <c r="AO9" i="168" a="1"/>
  <c r="AJ201" i="163" a="1"/>
  <c r="K44" i="168" a="1"/>
  <c r="C12" i="165" a="1"/>
  <c r="AQ207" i="166" a="1"/>
  <c r="C5" i="168" a="1"/>
  <c r="AQ339" i="168" a="1"/>
  <c r="P27" i="164" a="1"/>
  <c r="P43" i="164" a="1"/>
  <c r="H2" i="165" a="1"/>
  <c r="H18" i="164" a="1"/>
  <c r="F9" i="168" a="1"/>
  <c r="Q51" i="169" a="1"/>
  <c r="D41" i="166" a="1"/>
  <c r="AJ135" i="163" a="1"/>
  <c r="AL205" i="159" a="1"/>
  <c r="J40" i="165" a="1"/>
  <c r="AL13" i="166" a="1"/>
  <c r="AQ207" i="159" a="1"/>
  <c r="J34" i="166" a="1"/>
  <c r="E39" i="167" a="1"/>
  <c r="K23" i="166" a="1"/>
  <c r="I12" i="168" a="1"/>
  <c r="AR335" i="166" a="1"/>
  <c r="M32" i="165" a="1"/>
  <c r="J40" i="167" a="1"/>
  <c r="H45" i="168" a="1"/>
  <c r="P11" i="164" a="1"/>
  <c r="AO10" i="166" a="1"/>
  <c r="AL213" i="159" a="1"/>
  <c r="F30" i="168" a="1"/>
  <c r="M2" i="168" a="1"/>
  <c r="G41" i="168" a="1"/>
  <c r="AR398" i="166" a="1"/>
  <c r="F17" i="165" a="1"/>
  <c r="AQ142" i="168" a="1"/>
  <c r="H35" i="165" a="1"/>
  <c r="AO12" i="166" a="1"/>
  <c r="D23" i="166" a="1"/>
  <c r="N3" i="168" a="1"/>
  <c r="G36" i="165" a="1"/>
  <c r="G41" i="164" a="1"/>
  <c r="F13" i="168" a="1"/>
  <c r="F12" i="165" a="1"/>
  <c r="AP202" i="159" a="1"/>
  <c r="AQ275" i="166" a="1"/>
  <c r="M2" i="165" a="1"/>
  <c r="I13" i="165" a="1"/>
  <c r="C34" i="166" a="1"/>
  <c r="L15" i="166" a="1"/>
  <c r="M22" i="164" a="1"/>
  <c r="N18" i="167" a="1"/>
  <c r="L9" i="168" a="1"/>
  <c r="I34" i="165" a="1"/>
  <c r="P46" i="166" a="1"/>
  <c r="AO335" i="166" a="1"/>
  <c r="M49" i="164" a="1"/>
  <c r="AR201" i="163" a="1"/>
  <c r="L27" i="164" a="1"/>
  <c r="AJ265" i="163" a="1"/>
  <c r="G48" i="167" a="1"/>
  <c r="C27" i="164" a="1"/>
  <c r="AP266" i="163" a="1"/>
  <c r="C47" i="165" a="1"/>
  <c r="L42" i="165" a="1"/>
  <c r="K23" i="164" a="1"/>
  <c r="E6" i="164" a="1"/>
  <c r="AP138" i="168" a="1"/>
  <c r="D44" i="165" a="1"/>
  <c r="N17" i="166" a="1"/>
  <c r="H2" i="166" a="1"/>
  <c r="H5" i="166" a="1"/>
  <c r="P51" i="164" a="1"/>
  <c r="AQ13" i="164" a="1"/>
  <c r="E12" i="168" a="1"/>
  <c r="N41" i="165" a="1"/>
  <c r="I20" i="165" a="1"/>
  <c r="AR71" i="168" a="1"/>
  <c r="J13" i="168" a="1"/>
  <c r="Q6" i="168" a="1"/>
  <c r="AJ336" i="166" a="1"/>
  <c r="J27" i="166" a="1"/>
  <c r="Q41" i="167" a="1"/>
  <c r="D47" i="168" a="1"/>
  <c r="Q12" i="167" a="1"/>
  <c r="I17" i="166" a="1"/>
  <c r="AP12" i="166" a="1"/>
  <c r="AL268" i="168" a="1"/>
  <c r="AP332" i="168" a="1"/>
  <c r="H22" i="166" a="1"/>
  <c r="P2" i="166" a="1"/>
  <c r="E34" i="168" a="1"/>
  <c r="M40" i="164" a="1"/>
  <c r="F37" i="164" a="1"/>
  <c r="AL13" i="164" a="1"/>
  <c r="L25" i="165" a="1"/>
  <c r="J46" i="167" a="1"/>
  <c r="Q26" i="164" a="1"/>
  <c r="AL149" i="166" a="1"/>
  <c r="AR13" i="165" a="1"/>
  <c r="F15" i="167" a="1"/>
  <c r="I9" i="167" a="1"/>
  <c r="G17" i="165" a="1"/>
  <c r="Q47" i="167" a="1"/>
  <c r="M17" i="168" a="1"/>
  <c r="E2" i="165" a="1"/>
  <c r="E26" i="164" a="1"/>
  <c r="M24" i="164" a="1"/>
  <c r="AO267" i="163" a="1"/>
  <c r="AO73" i="166" a="1"/>
  <c r="AL268" i="166" a="1"/>
  <c r="G9" i="168" a="1"/>
  <c r="AR331" i="168" a="1"/>
  <c r="AP8" i="164" a="1"/>
  <c r="K3" i="166" a="1"/>
  <c r="AL7" i="168" a="1"/>
  <c r="AQ11" i="166" a="1"/>
  <c r="K22" i="168" a="1"/>
  <c r="D14" i="165" a="1"/>
  <c r="AR9" i="165" a="1"/>
  <c r="C7" i="166" a="1"/>
  <c r="K15" i="166" a="1"/>
  <c r="G38" i="164" a="1"/>
  <c r="L16" i="166" a="1"/>
  <c r="M25" i="167" a="1"/>
  <c r="M38" i="167" a="1"/>
  <c r="P47" i="167" a="1"/>
  <c r="N50" i="165" a="1"/>
  <c r="AR8" i="164" a="1"/>
  <c r="AR209" i="159" a="1"/>
  <c r="AO11" i="166" a="1"/>
  <c r="AO337" i="166" a="1"/>
  <c r="AR5" i="166" a="1"/>
  <c r="N22" i="166" a="1"/>
  <c r="AR265" i="163" a="1"/>
  <c r="I8" i="165" a="1"/>
  <c r="N5" i="166" a="1"/>
  <c r="D38" i="168" a="1"/>
  <c r="P19" i="164" a="1"/>
  <c r="I10" i="166" a="1"/>
  <c r="I12" i="166" a="1"/>
  <c r="L22" i="164" a="1"/>
  <c r="AJ206" i="159" a="1"/>
  <c r="J40" i="166" a="1"/>
  <c r="J12" i="166" a="1"/>
  <c r="AQ14" i="166" a="1"/>
  <c r="E42" i="168" a="1"/>
  <c r="L30" i="164" a="1"/>
  <c r="F45" i="165" a="1"/>
  <c r="L45" i="168" a="1"/>
  <c r="C14" i="166" a="1"/>
  <c r="AJ465" i="166" a="1"/>
  <c r="AL81" i="166" a="1"/>
  <c r="AO465" i="166" a="1"/>
  <c r="C36" i="165" a="1"/>
  <c r="AL272" i="168" a="1"/>
  <c r="AL71" i="168" a="1"/>
  <c r="H40" i="164" a="1"/>
  <c r="K21" i="166" a="1"/>
  <c r="AL11" i="164" a="1"/>
  <c r="H22" i="165" a="1"/>
  <c r="Q22" i="168" a="1"/>
  <c r="L17" i="167" a="1"/>
  <c r="AL204" i="168" a="1"/>
  <c r="AR137" i="166" a="1"/>
  <c r="I41" i="168" a="1"/>
  <c r="AO77" i="168" a="1"/>
  <c r="D11" i="164" a="1"/>
  <c r="AP210" i="166" a="1"/>
  <c r="P37" i="167" a="1"/>
  <c r="AO330" i="168" a="1"/>
  <c r="I27" i="167" a="1"/>
  <c r="N30" i="165" a="1"/>
  <c r="D28" i="166" a="1"/>
  <c r="H39" i="166" a="1"/>
  <c r="P18" i="168" a="1"/>
  <c r="E44" i="165" a="1"/>
  <c r="M36" i="166" a="1"/>
  <c r="L51" i="166" a="1"/>
  <c r="K41" i="164" a="1"/>
  <c r="I29" i="168" a="1"/>
  <c r="AL270" i="163" a="1"/>
  <c r="AO139" i="166" a="1"/>
  <c r="E36" i="168" a="1"/>
  <c r="N19" i="164" a="1"/>
  <c r="AQ463" i="166" a="1"/>
  <c r="D43" i="166" a="1"/>
  <c r="AP76" i="166" a="1"/>
  <c r="L44" i="165" a="1"/>
  <c r="G43" i="167" a="1"/>
  <c r="L3" i="165" a="1"/>
  <c r="K17" i="164" a="1"/>
  <c r="C6" i="164" a="1"/>
  <c r="AP13" i="165" a="1"/>
  <c r="N5" i="168" a="1"/>
  <c r="K2" i="167" a="1"/>
  <c r="J28" i="166" a="1"/>
  <c r="G2" i="166" a="1"/>
  <c r="AR341" i="166" a="1"/>
  <c r="AR270" i="166" a="1"/>
  <c r="N10" i="166" a="1"/>
  <c r="H19" i="165" a="1"/>
  <c r="K16" i="165" a="1"/>
  <c r="AL147" i="166" a="1"/>
  <c r="M50" i="168" a="1"/>
  <c r="N32" i="164" a="1"/>
  <c r="C48" i="167" a="1"/>
  <c r="N31" i="167" a="1"/>
  <c r="N25" i="167" a="1"/>
  <c r="F12" i="167" a="1"/>
  <c r="AJ207" i="168" a="1"/>
  <c r="K11" i="164" a="1"/>
  <c r="AQ7" i="168" a="1"/>
  <c r="AQ330" i="166" a="1"/>
  <c r="D28" i="167" a="1"/>
  <c r="G21" i="164" a="1"/>
  <c r="D26" i="164" a="1"/>
  <c r="M12" i="168" a="1"/>
  <c r="AJ206" i="166" a="1"/>
  <c r="AO136" i="168" a="1"/>
  <c r="AJ267" i="166" a="1"/>
  <c r="AR14" i="164" a="1"/>
  <c r="L46" i="164" a="1"/>
  <c r="Q7" i="168" a="1"/>
  <c r="I49" i="166" a="1"/>
  <c r="AR204" i="168" a="1"/>
  <c r="D41" i="167" a="1"/>
  <c r="AP10" i="165" a="1"/>
  <c r="AR202" i="166" a="1"/>
  <c r="G2" i="164" a="1"/>
  <c r="AQ74" i="166" a="1"/>
  <c r="G4" i="164" a="1"/>
  <c r="G17" i="166" a="1"/>
  <c r="C36" i="166" a="1"/>
  <c r="C25" i="166" a="1"/>
  <c r="AJ200" i="159" a="1"/>
  <c r="AQ331" i="168" a="1"/>
  <c r="P11" i="168" a="1"/>
  <c r="AL145" i="168" a="1"/>
  <c r="AP142" i="168" a="1"/>
  <c r="AL265" i="168" a="1"/>
  <c r="AP343" i="166" a="1"/>
  <c r="E9" i="168" a="1"/>
  <c r="H37" i="168" a="1"/>
  <c r="H19" i="166" a="1"/>
  <c r="P44" i="164" a="1"/>
  <c r="I7" i="166" a="1"/>
  <c r="AP342" i="168" a="1"/>
  <c r="P21" i="168" a="1"/>
  <c r="P23" i="167" a="1"/>
  <c r="AO205" i="168" a="1"/>
  <c r="H49" i="165" a="1"/>
  <c r="P32" i="168" a="1"/>
  <c r="L2" i="166" a="1"/>
  <c r="I38" i="168" a="1"/>
  <c r="AQ265" i="163" a="1"/>
  <c r="AR344" i="168" a="1"/>
  <c r="L49" i="167" a="1"/>
  <c r="M50" i="166" a="1"/>
  <c r="AL14" i="166" a="1"/>
  <c r="C51" i="167" a="1"/>
  <c r="AJ11" i="168" a="1"/>
  <c r="C49" i="164" a="1"/>
  <c r="D47" i="166" a="1"/>
  <c r="N17" i="168" a="1"/>
  <c r="AQ335" i="166" a="1"/>
  <c r="D31" i="164" a="1"/>
  <c r="AL399" i="166" a="1"/>
  <c r="Q9" i="166" a="1"/>
  <c r="G25" i="166" a="1"/>
  <c r="AR70" i="166" a="1"/>
  <c r="H48" i="167" a="1"/>
  <c r="N42" i="165" a="1"/>
  <c r="D41" i="165" a="1"/>
  <c r="K27" i="165" a="1"/>
  <c r="D27" i="166" a="1"/>
  <c r="AL9" i="168" a="1"/>
  <c r="Q45" i="164" a="1"/>
  <c r="C38" i="168" a="1"/>
  <c r="H45" i="164" a="1"/>
  <c r="AL200" i="166" a="1"/>
  <c r="C24" i="165" a="1"/>
  <c r="N4" i="166" a="1"/>
  <c r="G4" i="166" a="1"/>
  <c r="AJ9" i="168" a="1"/>
  <c r="K22" i="167" a="1"/>
  <c r="J33" i="167" a="1"/>
  <c r="K46" i="166" a="1"/>
  <c r="D4" i="168" a="1"/>
  <c r="L47" i="166" a="1"/>
  <c r="AL138" i="166" a="1"/>
  <c r="J6" i="168" a="1"/>
  <c r="J36" i="166" a="1"/>
  <c r="H30" i="164" a="1"/>
  <c r="N9" i="166" a="1"/>
  <c r="P46" i="164" a="1"/>
  <c r="N36" i="165" a="1"/>
  <c r="AP136" i="166" a="1"/>
  <c r="AL147" i="168" a="1"/>
  <c r="K19" i="166" a="1"/>
  <c r="H10" i="165" a="1"/>
  <c r="F48" i="164" a="1"/>
  <c r="G10" i="166" a="1"/>
  <c r="C30" i="164" a="1"/>
  <c r="D18" i="168" a="1"/>
  <c r="AQ398" i="166" a="1"/>
  <c r="AR139" i="166" a="1"/>
  <c r="H36" i="164" a="1"/>
  <c r="Q34" i="166" a="1"/>
  <c r="L23" i="165" a="1"/>
  <c r="AO144" i="166" a="1"/>
  <c r="AQ136" i="168" a="1"/>
  <c r="F44" i="165" a="1"/>
  <c r="L25" i="166" a="1"/>
  <c r="M50" i="164" a="1"/>
  <c r="H24" i="168" a="1"/>
  <c r="H21" i="164" a="1"/>
  <c r="AP203" i="159" a="1"/>
  <c r="AQ466" i="166" a="1"/>
  <c r="F15" i="166" a="1"/>
  <c r="Q22" i="164" a="1"/>
  <c r="AO81" i="166" a="1"/>
  <c r="I33" i="164" a="1"/>
  <c r="K21" i="167" a="1"/>
  <c r="I35" i="168" a="1"/>
  <c r="P47" i="166" a="1"/>
  <c r="AR10" i="165" a="1"/>
  <c r="Q23" i="165" a="1"/>
  <c r="AQ266" i="168" a="1"/>
  <c r="P34" i="164" a="1"/>
  <c r="P46" i="167" a="1"/>
  <c r="N4" i="165" a="1"/>
  <c r="I26" i="168" a="1"/>
  <c r="C51" i="164" a="1"/>
  <c r="AL71" i="166" a="1"/>
  <c r="C2" i="168" a="1"/>
  <c r="AQ201" i="159" a="1"/>
  <c r="AL265" i="166" a="1"/>
  <c r="N24" i="166" a="1"/>
  <c r="AR525" i="166" a="1"/>
  <c r="L9" i="164" a="1"/>
  <c r="AP146" i="168" a="1"/>
  <c r="P49" i="168" a="1"/>
  <c r="AJ343" i="168" a="1"/>
  <c r="AP137" i="163" a="1"/>
  <c r="AR149" i="168" a="1"/>
  <c r="L11" i="168" a="1"/>
  <c r="K50" i="165" a="1"/>
  <c r="AL342" i="168" a="1"/>
  <c r="AJ202" i="163" a="1"/>
  <c r="D48" i="166" a="1"/>
  <c r="AJ145" i="168" a="1"/>
  <c r="H17" i="165" a="1"/>
  <c r="AO7" i="168" a="1"/>
  <c r="AJ202" i="168" a="1"/>
  <c r="D21" i="165" a="1"/>
  <c r="M31" i="164" a="1"/>
  <c r="F46" i="168" a="1"/>
  <c r="G44" i="165" a="1"/>
  <c r="AQ209" i="168" a="1"/>
  <c r="AQ71" i="166" a="1"/>
  <c r="P20" i="168" a="1"/>
  <c r="P32" i="165" a="1"/>
  <c r="K42" i="168" a="1"/>
  <c r="P44" i="168" a="1"/>
  <c r="I6" i="168" a="1"/>
  <c r="D12" i="168" a="1"/>
  <c r="N51" i="165" a="1"/>
  <c r="D11" i="167" a="1"/>
  <c r="C7" i="168" a="1"/>
  <c r="F41" i="168" a="1"/>
  <c r="P14" i="166" a="1"/>
  <c r="AQ212" i="159" a="1"/>
  <c r="D17" i="164" a="1"/>
  <c r="AQ274" i="166" a="1"/>
  <c r="G49" i="166" a="1"/>
  <c r="C24" i="166" a="1"/>
  <c r="E47" i="166" a="1"/>
  <c r="G6" i="167" a="1"/>
  <c r="H17" i="164" a="1"/>
  <c r="N51" i="167" a="1"/>
  <c r="L21" i="164" a="1"/>
  <c r="AO273" i="166" a="1"/>
  <c r="AP335" i="166" a="1"/>
  <c r="AJ81" i="166" a="1"/>
  <c r="L2" i="164" a="1"/>
  <c r="AL80" i="168" a="1"/>
  <c r="L6" i="164" a="1"/>
  <c r="J16" i="165" a="1"/>
  <c r="E25" i="166" a="1"/>
  <c r="E25" i="167" a="1"/>
  <c r="AJ9" i="165" a="1"/>
  <c r="G18" i="167" a="1"/>
  <c r="N36" i="167" a="1"/>
  <c r="C16" i="166" a="1"/>
  <c r="E50" i="168" a="1"/>
  <c r="AR140" i="163" a="1"/>
  <c r="J8" i="165" a="1"/>
  <c r="G47" i="164" a="1"/>
  <c r="I2" i="166" a="1"/>
  <c r="F31" i="166" a="1"/>
  <c r="P13" i="166" a="1"/>
  <c r="H46" i="168" a="1"/>
  <c r="G7" i="168" a="1"/>
  <c r="AR205" i="168" a="1"/>
  <c r="AJ136" i="166" a="1"/>
  <c r="K43" i="166" a="1"/>
  <c r="J42" i="166" a="1"/>
  <c r="AR208" i="168" a="1"/>
  <c r="AQ206" i="163" a="1"/>
  <c r="AO274" i="166" a="1"/>
  <c r="H36" i="168" a="1"/>
  <c r="D35" i="164" a="1"/>
  <c r="AQ140" i="166" a="1"/>
  <c r="L41" i="168" a="1"/>
  <c r="AP80" i="166" a="1"/>
  <c r="AL209" i="163" a="1"/>
  <c r="C50" i="168" a="1"/>
  <c r="D29" i="168" a="1"/>
  <c r="L11" i="167" a="1"/>
  <c r="AJ12" i="166" a="1"/>
  <c r="E39" i="166" a="1"/>
  <c r="N17" i="164" a="1"/>
  <c r="J42" i="165" a="1"/>
  <c r="G29" i="166" a="1"/>
  <c r="J35" i="167" a="1"/>
  <c r="E8" i="167" a="1"/>
  <c r="AO271" i="166" a="1"/>
  <c r="AQ143" i="168" a="1"/>
  <c r="C42" i="164" a="1"/>
  <c r="Q20" i="164" a="1"/>
  <c r="AR80" i="168" a="1"/>
  <c r="AR272" i="163" a="1"/>
  <c r="AO140" i="166" a="1"/>
  <c r="M44" i="168" a="1"/>
  <c r="AR200" i="163" a="1"/>
  <c r="Z77" i="158"/>
  <c r="AP7" i="168" a="1"/>
  <c r="M25" i="165" a="1"/>
  <c r="AJ140" i="163" a="1"/>
  <c r="AL78" i="168" a="1"/>
  <c r="J15" i="168" a="1"/>
  <c r="J4" i="165" a="1"/>
  <c r="J21" i="168" a="1"/>
  <c r="AL273" i="163" a="1"/>
  <c r="AQ13" i="165" a="1"/>
  <c r="I42" i="165" a="1"/>
  <c r="M23" i="168" a="1"/>
  <c r="I51" i="168" a="1"/>
  <c r="M16" i="167" a="1"/>
  <c r="H46" i="165" a="1"/>
  <c r="AO266" i="166" a="1"/>
  <c r="J44" i="168" a="1"/>
  <c r="AP142" i="163" a="1"/>
  <c r="AO467" i="166" a="1"/>
  <c r="M46" i="166" a="1"/>
  <c r="Q45" i="166" a="1"/>
  <c r="L37" i="166" a="1"/>
  <c r="D10" i="164" a="1"/>
  <c r="AL144" i="166" a="1"/>
  <c r="C18" i="168" a="1"/>
  <c r="AJ6" i="167" a="1"/>
  <c r="L4" i="164" a="1"/>
  <c r="P7" i="167" a="1"/>
  <c r="Q35" i="164" a="1"/>
  <c r="N35" i="168" a="1"/>
  <c r="AR143" i="166" a="1"/>
  <c r="C51" i="168" a="1"/>
  <c r="AR138" i="163" a="1"/>
  <c r="K50" i="168" a="1"/>
  <c r="G26" i="164" a="1"/>
  <c r="K44" i="164" a="1"/>
  <c r="D34" i="167" a="1"/>
  <c r="AO136" i="166" a="1"/>
  <c r="AO265" i="168" a="1"/>
  <c r="D8" i="167" a="1"/>
  <c r="AO397" i="166" a="1"/>
  <c r="AR200" i="166" a="1"/>
  <c r="N18" i="166" a="1"/>
  <c r="AR71" i="166" a="1"/>
  <c r="J27" i="167" a="1"/>
  <c r="E39" i="164" a="1"/>
  <c r="I43" i="166" a="1"/>
  <c r="I50" i="165" a="1"/>
  <c r="AR147" i="168" a="1"/>
  <c r="E14" i="167" a="1"/>
  <c r="H27" i="167" a="1"/>
  <c r="F49" i="167" a="1"/>
  <c r="J45" i="164" a="1"/>
  <c r="H40" i="166" a="1"/>
  <c r="Q8" i="167" a="1"/>
  <c r="P23" i="164" a="1"/>
  <c r="E35" i="164" a="1"/>
  <c r="G35" i="164" a="1"/>
  <c r="G49" i="164" a="1"/>
  <c r="AL340" i="166" a="1"/>
  <c r="K49" i="167" a="1"/>
  <c r="G22" i="167" a="1"/>
  <c r="I28" i="167" a="1"/>
  <c r="F39" i="168" a="1"/>
  <c r="D5" i="165" a="1"/>
  <c r="F19" i="165" a="1"/>
  <c r="AJ7" i="166" a="1"/>
  <c r="H7" i="164" a="1"/>
  <c r="AQ336" i="168" a="1"/>
  <c r="J15" i="167" a="1"/>
  <c r="I11" i="164" a="1"/>
  <c r="J14" i="168" a="1"/>
  <c r="AQ11" i="168" a="1"/>
  <c r="K50" i="166" a="1"/>
  <c r="K8" i="164" a="1"/>
  <c r="I49" i="168" a="1"/>
  <c r="AP345" i="166" a="1"/>
  <c r="E17" i="167" a="1"/>
  <c r="AJ5" i="167" a="1"/>
  <c r="F38" i="168" a="1"/>
  <c r="E48" i="166" a="1"/>
  <c r="Q27" i="164" a="1"/>
  <c r="AR10" i="164" a="1"/>
  <c r="D37" i="168" a="1"/>
  <c r="K20" i="167" a="1"/>
  <c r="E31" i="167" a="1"/>
  <c r="AP148" i="166" a="1"/>
  <c r="AL270" i="168" a="1"/>
  <c r="AO202" i="166" a="1"/>
  <c r="H4" i="168" a="1"/>
  <c r="P28" i="168" a="1"/>
  <c r="J50" i="165" a="1"/>
  <c r="H3" i="167" a="1"/>
  <c r="F44" i="166" a="1"/>
  <c r="Z80" i="158"/>
  <c r="M11" i="167" a="1"/>
  <c r="I18" i="164" a="1"/>
  <c r="Q15" i="168" a="1"/>
  <c r="AO12" i="165" a="1"/>
  <c r="K16" i="166" a="1"/>
  <c r="H42" i="167" a="1"/>
  <c r="P25" i="164" a="1"/>
  <c r="P20" i="165" a="1"/>
  <c r="AR468" i="166" a="1"/>
  <c r="F12" i="166" a="1"/>
  <c r="P32" i="166" a="1"/>
  <c r="AJ341" i="166" a="1"/>
  <c r="F32" i="165" a="1"/>
  <c r="P16" i="168" a="1"/>
  <c r="I40" i="166" a="1"/>
  <c r="AO9" i="165" a="1"/>
  <c r="M26" i="165" a="1"/>
  <c r="Q21" i="167" a="1"/>
  <c r="AO267" i="166" a="1"/>
  <c r="AR6" i="168" a="1"/>
  <c r="M20" i="164" a="1"/>
  <c r="Q17" i="168" a="1"/>
  <c r="D30" i="167" a="1"/>
  <c r="E48" i="165" a="1"/>
  <c r="AR12" i="165" a="1"/>
  <c r="L32" i="167" a="1"/>
  <c r="C10" i="164" a="1"/>
  <c r="P10" i="168" a="1"/>
  <c r="AR269" i="166" a="1"/>
  <c r="P41" i="166" a="1"/>
  <c r="AR70" i="168" a="1"/>
  <c r="AR397" i="166" a="1"/>
  <c r="J4" i="166" a="1"/>
  <c r="I41" i="166" a="1"/>
  <c r="L48" i="167" a="1"/>
  <c r="F16" i="164" a="1"/>
  <c r="I17" i="165" a="1"/>
  <c r="Q4" i="165" a="1"/>
  <c r="G22" i="168" a="1"/>
  <c r="AQ404" i="166" a="1"/>
  <c r="AL146" i="168" a="1"/>
  <c r="H26" i="167" a="1"/>
  <c r="L22" i="168" a="1"/>
  <c r="G30" i="166" a="1"/>
  <c r="H3" i="168" a="1"/>
  <c r="E20" i="164" a="1"/>
  <c r="F8" i="168" a="1"/>
  <c r="H19" i="168" a="1"/>
  <c r="E30" i="165" a="1"/>
  <c r="M39" i="166" a="1"/>
  <c r="E28" i="164" a="1"/>
  <c r="G6" i="166" a="1"/>
  <c r="G41" i="167" a="1"/>
  <c r="H37" i="166" a="1"/>
  <c r="AJ525" i="166" a="1"/>
  <c r="N48" i="168" a="1"/>
  <c r="N6" i="167" a="1"/>
  <c r="AP272" i="163" a="1"/>
  <c r="L12" i="167" a="1"/>
  <c r="N42" i="168" a="1"/>
  <c r="N40" i="165" a="1"/>
  <c r="C31" i="168" a="1"/>
  <c r="M22" i="168" a="1"/>
  <c r="AL269" i="166" a="1"/>
  <c r="F32" i="168" a="1"/>
  <c r="K12" i="166" a="1"/>
  <c r="G47" i="168" a="1"/>
  <c r="AP337" i="166" a="1"/>
  <c r="AQ525" i="166" a="1"/>
  <c r="M20" i="167" a="1"/>
  <c r="AJ76" i="166" a="1"/>
  <c r="K24" i="167" a="1"/>
  <c r="AO529" i="166" a="1"/>
  <c r="E51" i="167" a="1"/>
  <c r="M40" i="167" a="1"/>
  <c r="M25" i="164" a="1"/>
  <c r="F17" i="167" a="1"/>
  <c r="N22" i="167" a="1"/>
  <c r="F22" i="168" a="1"/>
  <c r="L45" i="166" a="1"/>
  <c r="J4" i="168" a="1"/>
  <c r="L38" i="166" a="1"/>
  <c r="D32" i="168" a="1"/>
  <c r="I49" i="167" a="1"/>
  <c r="M38" i="166" a="1"/>
  <c r="N45" i="168" a="1"/>
  <c r="AJ530" i="166" a="1"/>
  <c r="I3" i="168" a="1"/>
  <c r="G7" i="166" a="1"/>
  <c r="P20" i="166" a="1"/>
  <c r="AP206" i="168" a="1"/>
  <c r="I50" i="166" a="1"/>
  <c r="P12" i="164" a="1"/>
  <c r="F20" i="166" a="1"/>
  <c r="I24" i="167" a="1"/>
  <c r="H10" i="164" a="1"/>
  <c r="M6" i="164" a="1"/>
  <c r="Q5" i="166" a="1"/>
  <c r="J2" i="165" a="1"/>
  <c r="N23" i="166" a="1"/>
  <c r="L15" i="165" a="1"/>
  <c r="AO527" i="166" a="1"/>
  <c r="G3" i="164" a="1"/>
  <c r="AP210" i="159" a="1"/>
  <c r="E49" i="168" a="1"/>
  <c r="P6" i="165" a="1"/>
  <c r="N40" i="164" a="1"/>
  <c r="Q37" i="165" a="1"/>
  <c r="L13" i="164" a="1"/>
  <c r="AJ268" i="168" a="1"/>
  <c r="L9" i="167" a="1"/>
  <c r="J24" i="166" a="1"/>
  <c r="D36" i="167" a="1"/>
  <c r="F32" i="164" a="1"/>
  <c r="N40" i="166" a="1"/>
  <c r="N41" i="164" a="1"/>
  <c r="L34" i="165" a="1"/>
  <c r="G42" i="164" a="1"/>
  <c r="AO202" i="159" a="1"/>
  <c r="C9" i="167" a="1"/>
  <c r="C21" i="167" a="1"/>
  <c r="J50" i="167" a="1"/>
  <c r="C34" i="165" a="1"/>
  <c r="P40" i="167" a="1"/>
  <c r="AJ337" i="166" a="1"/>
  <c r="G23" i="165" a="1"/>
  <c r="M34" i="166" a="1"/>
  <c r="P41" i="164" a="1"/>
  <c r="L19" i="168" a="1"/>
  <c r="AO335" i="168" a="1"/>
  <c r="P51" i="166" a="1"/>
  <c r="AO205" i="166" a="1"/>
  <c r="F23" i="167" a="1"/>
  <c r="G36" i="166" a="1"/>
  <c r="P31" i="168" a="1"/>
  <c r="C2" i="165" a="1"/>
  <c r="N26" i="168" a="1"/>
  <c r="AR14" i="166" a="1"/>
  <c r="F44" i="168" a="1"/>
  <c r="E3" i="167" a="1"/>
  <c r="AR150" i="168" a="1"/>
  <c r="AR78" i="168" a="1"/>
  <c r="K35" i="168" a="1"/>
  <c r="AR342" i="166" a="1"/>
  <c r="AR528" i="166" a="1"/>
  <c r="P2" i="169" a="1"/>
  <c r="AP340" i="166" a="1"/>
  <c r="E45" i="167" a="1"/>
  <c r="AQ10" i="168" a="1"/>
  <c r="J7" i="167" a="1"/>
  <c r="AP274" i="166" a="1"/>
  <c r="K42" i="166" a="1"/>
  <c r="M51" i="169" a="1"/>
  <c r="C10" i="167" a="1"/>
  <c r="AL274" i="168" a="1"/>
  <c r="L35" i="167" a="1"/>
  <c r="AJ205" i="168" a="1"/>
  <c r="J48" i="168" a="1"/>
  <c r="H40" i="167" a="1"/>
  <c r="AJ266" i="166" a="1"/>
  <c r="L49" i="166" a="1"/>
  <c r="P12" i="165" a="1"/>
  <c r="H31" i="166" a="1"/>
  <c r="G28" i="166" a="1"/>
  <c r="AO525" i="166" a="1"/>
  <c r="H8" i="167" a="1"/>
  <c r="J30" i="167" a="1"/>
  <c r="M34" i="167" a="1"/>
  <c r="N28" i="165" a="1"/>
  <c r="AL462" i="166" a="1"/>
  <c r="G49" i="165" a="1"/>
  <c r="J46" i="164" a="1"/>
  <c r="AL9" i="165" a="1"/>
  <c r="H28" i="164" a="1"/>
  <c r="E24" i="166" a="1"/>
  <c r="AR74" i="166" a="1"/>
  <c r="C3" i="168" a="1"/>
  <c r="AR208" i="159" a="1"/>
  <c r="AO145" i="166" a="1"/>
  <c r="F51" i="164" a="1"/>
  <c r="P30" i="167" a="1"/>
  <c r="N50" i="167" a="1"/>
  <c r="J49" i="165" a="1"/>
  <c r="J36" i="165" a="1"/>
  <c r="C26" i="164" a="1"/>
  <c r="AL266" i="168" a="1"/>
  <c r="Q31" i="164" a="1"/>
  <c r="H8" i="168" a="1"/>
  <c r="J8" i="167" a="1"/>
  <c r="G32" i="165" a="1"/>
  <c r="I46" i="168" a="1"/>
  <c r="D33" i="167" a="1"/>
  <c r="P14" i="164" a="1"/>
  <c r="D14" i="166" a="1"/>
  <c r="Q26" i="166" a="1"/>
  <c r="AJ203" i="166" a="1"/>
  <c r="F43" i="166" a="1"/>
  <c r="G19" i="167" a="1"/>
  <c r="M14" i="168" a="1"/>
  <c r="AR205" i="163" a="1"/>
  <c r="F26" i="165" a="1"/>
  <c r="G29" i="165" a="1"/>
  <c r="AO203" i="159" a="1"/>
  <c r="M34" i="164" a="1"/>
  <c r="E37" i="167" a="1"/>
  <c r="L37" i="168" a="1"/>
  <c r="AL7" i="164" a="1"/>
  <c r="G39" i="167" a="1"/>
  <c r="Q20" i="167" a="1"/>
  <c r="M12" i="167" a="1"/>
  <c r="AQ12" i="166" a="1"/>
  <c r="D49" i="167" a="1"/>
  <c r="D49" i="164" a="1"/>
  <c r="N33" i="165" a="1"/>
  <c r="N45" i="167" a="1"/>
  <c r="AR6" i="164" a="1"/>
  <c r="AQ339" i="166" a="1"/>
  <c r="AP468" i="166" a="1"/>
  <c r="AQ344" i="166" a="1"/>
  <c r="AO207" i="166" a="1"/>
  <c r="H45" i="166" a="1"/>
  <c r="J4" i="167" a="1"/>
  <c r="M36" i="168" a="1"/>
  <c r="G26" i="165" a="1"/>
  <c r="H25" i="166" a="1"/>
  <c r="F37" i="168" a="1"/>
  <c r="I15" i="165" a="1"/>
  <c r="AJ334" i="166" a="1"/>
  <c r="K35" i="165" a="1"/>
  <c r="F22" i="164" a="1"/>
  <c r="L39" i="165" a="1"/>
  <c r="D36" i="165" a="1"/>
  <c r="AQ204" i="159" a="1"/>
  <c r="E47" i="164" a="1"/>
  <c r="D45" i="164" a="1"/>
  <c r="Q50" i="165" a="1"/>
  <c r="D51" i="165" a="1"/>
  <c r="Q15" i="167" a="1"/>
  <c r="AJ137" i="168" a="1"/>
  <c r="AO399" i="166" a="1"/>
  <c r="D7" i="164" a="1"/>
  <c r="N49" i="168" a="1"/>
  <c r="N2" i="164" a="1"/>
  <c r="E31" i="166" a="1"/>
  <c r="E22" i="165" a="1"/>
  <c r="P4" i="168" a="1"/>
  <c r="AP6" i="164" a="1"/>
  <c r="P39" i="165" a="1"/>
  <c r="H20" i="168" a="1"/>
  <c r="L25" i="168" a="1"/>
  <c r="Q13" i="165" a="1"/>
  <c r="M6" i="165" a="1"/>
  <c r="L40" i="166" a="1"/>
  <c r="J18" i="164" a="1"/>
  <c r="K13" i="166" a="1"/>
  <c r="AP6" i="168" a="1"/>
  <c r="C40" i="165" a="1"/>
  <c r="Q28" i="164" a="1"/>
  <c r="AQ397" i="166" a="1"/>
  <c r="E51" i="165" a="1"/>
  <c r="M21" i="167" a="1"/>
  <c r="N21" i="167" a="1"/>
  <c r="M30" i="167" a="1"/>
  <c r="L24" i="168" a="1"/>
  <c r="N44" i="165" a="1"/>
  <c r="G30" i="168" a="1"/>
  <c r="AJ7" i="168" a="1"/>
  <c r="E14" i="165" a="1"/>
  <c r="D12" i="166" a="1"/>
  <c r="AP75" i="166" a="1"/>
  <c r="AO5" i="167" a="1"/>
  <c r="AQ145" i="168" a="1"/>
  <c r="AR400" i="166" a="1"/>
  <c r="I41" i="165" a="1"/>
  <c r="H39" i="167" a="1"/>
  <c r="I45" i="167" a="1"/>
  <c r="K29" i="168" a="1"/>
  <c r="E46" i="166" a="1"/>
  <c r="L30" i="167" a="1"/>
  <c r="C21" i="168" a="1"/>
  <c r="P27" i="165" a="1"/>
  <c r="L16" i="168" a="1"/>
  <c r="N43" i="166" a="1"/>
  <c r="D45" i="165" a="1"/>
  <c r="P24" i="165" a="1"/>
  <c r="AP204" i="159" a="1"/>
  <c r="AR141" i="166" a="1"/>
  <c r="E46" i="167" a="1"/>
  <c r="Q10" i="164" a="1"/>
  <c r="J46" i="168" a="1"/>
  <c r="AO83" i="166" a="1"/>
  <c r="E11" i="166" a="1"/>
  <c r="Z76" i="142"/>
  <c r="AR399" i="166" a="1"/>
  <c r="H30" i="168" a="1"/>
  <c r="Q2" i="166" a="1"/>
  <c r="D31" i="168" a="1"/>
  <c r="AL146" i="166" a="1"/>
  <c r="P25" i="167" a="1"/>
  <c r="C27" i="167" a="1"/>
  <c r="Q32" i="168" a="1"/>
  <c r="Q11" i="165" a="1"/>
  <c r="C46" i="168" a="1"/>
  <c r="C39" i="164" a="1"/>
  <c r="G29" i="168" a="1"/>
  <c r="AO207" i="159" a="1"/>
  <c r="M47" i="165" a="1"/>
  <c r="E40" i="164" a="1"/>
  <c r="N40" i="168" a="1"/>
  <c r="AR139" i="168" a="1"/>
  <c r="P42" i="164" a="1"/>
  <c r="H29" i="165" a="1"/>
  <c r="AL276" i="166" a="1"/>
  <c r="AO74" i="166" a="1"/>
  <c r="P25" i="166" a="1"/>
  <c r="AR140" i="168" a="1"/>
  <c r="AQ529" i="166" a="1"/>
  <c r="AR269" i="168" a="1"/>
  <c r="G11" i="164" a="1"/>
  <c r="N38" i="165" a="1"/>
  <c r="C33" i="165" a="1"/>
  <c r="N11" i="164" a="1"/>
  <c r="AO341" i="166" a="1"/>
  <c r="H50" i="165" a="1"/>
  <c r="AP82" i="166" a="1"/>
  <c r="AP149" i="168" a="1"/>
  <c r="AP341" i="168" a="1"/>
  <c r="Q40" i="168" a="1"/>
  <c r="I21" i="168" a="1"/>
  <c r="E31" i="164" a="1"/>
  <c r="AP396" i="166" a="1"/>
  <c r="P35" i="166" a="1"/>
  <c r="AO12" i="164" a="1"/>
  <c r="C16" i="167" a="1"/>
  <c r="D8" i="166" a="1"/>
  <c r="E44" i="167" a="1"/>
  <c r="AQ141" i="168" a="1"/>
  <c r="AL272" i="166" a="1"/>
  <c r="E42" i="167" a="1"/>
  <c r="J13" i="167" a="1"/>
  <c r="AJ270" i="163" a="1"/>
  <c r="K37" i="166" a="1"/>
  <c r="Z138" i="142"/>
  <c r="C33" i="168" a="1"/>
  <c r="C30" i="166" a="1"/>
  <c r="J10" i="166" a="1"/>
  <c r="H38" i="168" a="1"/>
  <c r="C39" i="165" a="1"/>
  <c r="M49" i="166" a="1"/>
  <c r="J32" i="166" a="1"/>
  <c r="G9" i="164" a="1"/>
  <c r="AL148" i="166" a="1"/>
  <c r="C50" i="167" a="1"/>
  <c r="M5" i="168" a="1"/>
  <c r="K51" i="164" a="1"/>
  <c r="AL200" i="168" a="1"/>
  <c r="M20" i="165" a="1"/>
  <c r="E3" i="164" a="1"/>
  <c r="H34" i="168" a="1"/>
  <c r="D25" i="168" a="1"/>
  <c r="AJ77" i="168" a="1"/>
  <c r="Q39" i="164" a="1"/>
  <c r="G50" i="168" a="1"/>
  <c r="AO204" i="163" a="1"/>
  <c r="H51" i="167" a="1"/>
  <c r="D8" i="168" a="1"/>
  <c r="C44" i="168" a="1"/>
  <c r="J20" i="167" a="1"/>
  <c r="F16" i="167" a="1"/>
  <c r="AO8" i="168" a="1"/>
  <c r="D3" i="165" a="1"/>
  <c r="P27" i="167" a="1"/>
  <c r="L38" i="167" a="1"/>
  <c r="E42" i="164" a="1"/>
  <c r="G26" i="166" a="1"/>
  <c r="L37" i="167" a="1"/>
  <c r="AL404" i="166" a="1"/>
  <c r="AJ333" i="166" a="1"/>
  <c r="AJ206" i="168" a="1"/>
  <c r="Q40" i="166" a="1"/>
  <c r="L49" i="164" a="1"/>
  <c r="M31" i="168" a="1"/>
  <c r="E15" i="168" a="1"/>
  <c r="D19" i="166" a="1"/>
  <c r="I35" i="167" a="1"/>
  <c r="AR146" i="168" a="1"/>
  <c r="I3" i="166" a="1"/>
  <c r="D8" i="164" a="1"/>
  <c r="AP276" i="166" a="1"/>
  <c r="L40" i="168" a="1"/>
  <c r="Q9" i="165" a="1"/>
  <c r="L7" i="166" a="1"/>
  <c r="C5" i="166" a="1"/>
  <c r="G51" i="168" a="1"/>
  <c r="AR76" i="166" a="1"/>
  <c r="J21" i="164" a="1"/>
  <c r="H3" i="166" a="1"/>
  <c r="C42" i="166" a="1"/>
  <c r="Z78" i="158"/>
  <c r="AR7" i="168" a="1"/>
  <c r="AL11" i="166" a="1"/>
  <c r="E40" i="166" a="1"/>
  <c r="P17" i="164" a="1"/>
  <c r="C25" i="168" a="1"/>
  <c r="J32" i="167" a="1"/>
  <c r="E45" i="165" a="1"/>
  <c r="H9" i="168" a="1"/>
  <c r="J20" i="165" a="1"/>
  <c r="N33" i="168" a="1"/>
  <c r="AL265" i="163" a="1"/>
  <c r="AJ9" i="164" a="1"/>
  <c r="G29" i="167" a="1"/>
  <c r="E49" i="165" a="1"/>
  <c r="G18" i="166" a="1"/>
  <c r="P22" i="166" a="1"/>
  <c r="Q12" i="165" a="1"/>
  <c r="M24" i="166" a="1"/>
  <c r="G37" i="166" a="1"/>
  <c r="AR83" i="166" a="1"/>
  <c r="AL396" i="166" a="1"/>
  <c r="J6" i="165" a="1"/>
  <c r="N28" i="166" a="1"/>
  <c r="C2" i="164" a="1"/>
  <c r="F24" i="167" a="1"/>
  <c r="M23" i="167" a="1"/>
  <c r="Q3" i="166" a="1"/>
  <c r="F37" i="165" a="1"/>
  <c r="AO208" i="159" a="1"/>
  <c r="N16" i="164" a="1"/>
  <c r="C21" i="164" a="1"/>
  <c r="N46" i="167" a="1"/>
  <c r="AL137" i="163" a="1"/>
  <c r="AP79" i="166" a="1"/>
  <c r="E27" i="167" a="1"/>
  <c r="F44" i="164" a="1"/>
  <c r="F24" i="165" a="1"/>
  <c r="AJ201" i="168" a="1"/>
  <c r="C4" i="164" a="1"/>
  <c r="AQ467" i="166" a="1"/>
  <c r="D4" i="166" a="1"/>
  <c r="K28" i="167" a="1"/>
  <c r="K22" i="165" a="1"/>
  <c r="I31" i="165" a="1"/>
  <c r="K7" i="168" a="1"/>
  <c r="AQ79" i="166" a="1"/>
  <c r="L40" i="167" a="1"/>
  <c r="Q14" i="166" a="1"/>
  <c r="M32" i="167" a="1"/>
  <c r="D37" i="166" a="1"/>
  <c r="I18" i="167" a="1"/>
  <c r="J37" i="165" a="1"/>
  <c r="AO13" i="164" a="1"/>
  <c r="J30" i="165" a="1"/>
  <c r="AR340" i="166" a="1"/>
  <c r="AQ139" i="166" a="1"/>
  <c r="D43" i="167" a="1"/>
  <c r="P36" i="167" a="1"/>
  <c r="C37" i="167" a="1"/>
  <c r="AO135" i="166" a="1"/>
  <c r="G46" i="168" a="1"/>
  <c r="F7" i="167" a="1"/>
  <c r="AL73" i="168" a="1"/>
  <c r="Q8" i="166" a="1"/>
  <c r="AL339" i="168" a="1"/>
  <c r="P13" i="167" a="1"/>
  <c r="I35" i="165" a="1"/>
  <c r="AP144" i="168" a="1"/>
  <c r="AP11" i="164" a="1"/>
  <c r="AL73" i="166" a="1"/>
  <c r="AL334" i="166" a="1"/>
  <c r="F35" i="167" a="1"/>
  <c r="N26" i="167" a="1"/>
  <c r="P13" i="164" a="1"/>
  <c r="E48" i="164" a="1"/>
  <c r="E11" i="168" a="1"/>
  <c r="N48" i="166" a="1"/>
  <c r="K40" i="166" a="1"/>
  <c r="N15" i="167" a="1"/>
  <c r="E38" i="168" a="1"/>
  <c r="AJ334" i="168" a="1"/>
  <c r="L12" i="168" a="1"/>
  <c r="AL203" i="159" a="1"/>
  <c r="AJ208" i="168" a="1"/>
  <c r="P5" i="166" a="1"/>
  <c r="C26" i="166" a="1"/>
  <c r="AR402" i="166" a="1"/>
  <c r="I46" i="165" a="1"/>
  <c r="Q34" i="164" a="1"/>
  <c r="AQ271" i="166" a="1"/>
  <c r="G25" i="164" a="1"/>
  <c r="L8" i="166" a="1"/>
  <c r="H48" i="166" a="1"/>
  <c r="AR78" i="166" a="1"/>
  <c r="H20" i="165" a="1"/>
  <c r="AJ399" i="166" a="1"/>
  <c r="AJ203" i="168" a="1"/>
  <c r="F37" i="167" a="1"/>
  <c r="J21" i="166" a="1"/>
  <c r="I15" i="167" a="1"/>
  <c r="M26" i="164" a="1"/>
  <c r="F49" i="168" a="1"/>
  <c r="J29" i="164" a="1"/>
  <c r="I29" i="166" a="1"/>
  <c r="D47" i="167" a="1"/>
  <c r="AO200" i="163" a="1"/>
  <c r="AL11" i="168" a="1"/>
  <c r="M19" i="165" a="1"/>
  <c r="K36" i="164" a="1"/>
  <c r="I46" i="164" a="1"/>
  <c r="Q38" i="165" a="1"/>
  <c r="K36" i="165" a="1"/>
  <c r="M8" i="168" a="1"/>
  <c r="AO528" i="166" a="1"/>
  <c r="E10" i="166" a="1"/>
  <c r="L47" i="165" a="1"/>
  <c r="E51" i="164" a="1"/>
  <c r="H2" i="164" a="1"/>
  <c r="C19" i="168" a="1"/>
  <c r="K20" i="165" a="1"/>
  <c r="K42" i="164" a="1"/>
  <c r="K2" i="168" a="1"/>
  <c r="J29" i="167" a="1"/>
  <c r="AP272" i="168" a="1"/>
  <c r="H31" i="165" a="1"/>
  <c r="E7" i="167" a="1"/>
  <c r="H25" i="165" a="1"/>
  <c r="G4" i="168" a="1"/>
  <c r="AL206" i="163" a="1"/>
  <c r="I22" i="164" a="1"/>
  <c r="AO10" i="168" a="1"/>
  <c r="I40" i="167" a="1"/>
  <c r="AJ338" i="166" a="1"/>
  <c r="AJ146" i="166" a="1"/>
  <c r="AO137" i="168" a="1"/>
  <c r="K24" i="166" a="1"/>
  <c r="AJ274" i="168" a="1"/>
  <c r="L32" i="166" a="1"/>
  <c r="E41" i="166" a="1"/>
  <c r="AR463" i="166" a="1"/>
  <c r="K6" i="165" a="1"/>
  <c r="AR340" i="168" a="1"/>
  <c r="AO274" i="168" a="1"/>
  <c r="AQ531" i="166" a="1"/>
  <c r="M12" i="166" a="1"/>
  <c r="E37" i="165" a="1"/>
  <c r="L2" i="168" a="1"/>
  <c r="J14" i="166" a="1"/>
  <c r="K14" i="164" a="1"/>
  <c r="AO330" i="166" a="1"/>
  <c r="F20" i="164" a="1"/>
  <c r="AJ138" i="163" a="1"/>
  <c r="G36" i="164" a="1"/>
  <c r="P2" i="165" a="1"/>
  <c r="K5" i="167" a="1"/>
  <c r="D30" i="168" a="1"/>
  <c r="F46" i="165" a="1"/>
  <c r="K38" i="167" a="1"/>
  <c r="H8" i="166" a="1"/>
  <c r="Q5" i="164" a="1"/>
  <c r="J24" i="165" a="1"/>
  <c r="D17" i="167" a="1"/>
  <c r="J3" i="165" a="1"/>
  <c r="H43" i="167" a="1"/>
  <c r="Q40" i="165" a="1"/>
  <c r="AQ146" i="166" a="1"/>
  <c r="C27" i="166" a="1"/>
  <c r="F46" i="166" a="1"/>
  <c r="L31" i="166" a="1"/>
  <c r="G32" i="167" a="1"/>
  <c r="AO209" i="159" a="1"/>
  <c r="AJ340" i="166" a="1"/>
  <c r="F40" i="166" a="1"/>
  <c r="L43" i="167" a="1"/>
  <c r="E20" i="166" a="1"/>
  <c r="D10" i="167" a="1"/>
  <c r="P5" i="164" a="1"/>
  <c r="AO396" i="166" a="1"/>
  <c r="AL12" i="164" a="1"/>
  <c r="N31" i="165" a="1"/>
  <c r="G41" i="165" a="1"/>
  <c r="L11" i="164" a="1"/>
  <c r="F48" i="168" a="1"/>
  <c r="J42" i="168" a="1"/>
  <c r="G19" i="166" a="1"/>
  <c r="AP76" i="168" a="1"/>
  <c r="G8" i="165" a="1"/>
  <c r="AJ201" i="166" a="1"/>
  <c r="AL142" i="168" a="1"/>
  <c r="J44" i="164" a="1"/>
  <c r="C35" i="166" a="1"/>
  <c r="L19" i="164" a="1"/>
  <c r="M12" i="165" a="1"/>
  <c r="AQ206" i="166" a="1"/>
  <c r="C28" i="165" a="1"/>
  <c r="E39" i="165" a="1"/>
  <c r="AL526" i="166" a="1"/>
  <c r="AJ403" i="166" a="1"/>
  <c r="F35" i="168" a="1"/>
  <c r="K29" i="167" a="1"/>
  <c r="J13" i="166" a="1"/>
  <c r="L35" i="165" a="1"/>
  <c r="L46" i="166" a="1"/>
  <c r="G17" i="164" a="1"/>
  <c r="K28" i="165" a="1"/>
  <c r="AP6" i="166" a="1"/>
  <c r="L6" i="167" a="1"/>
  <c r="AQ205" i="163" a="1"/>
  <c r="P15" i="167" a="1"/>
  <c r="E21" i="166" a="1"/>
  <c r="K11" i="166" a="1"/>
  <c r="D25" i="164" a="1"/>
  <c r="AP6" i="165" a="1"/>
  <c r="G34" i="166" a="1"/>
  <c r="D41" i="164" a="1"/>
  <c r="L21" i="168" a="1"/>
  <c r="G43" i="166" a="1"/>
  <c r="E9" i="167" a="1"/>
  <c r="Q50" i="164" a="1"/>
  <c r="AO342" i="166" a="1"/>
  <c r="P31" i="164" a="1"/>
  <c r="N25" i="166" a="1"/>
  <c r="J39" i="167" a="1"/>
  <c r="H27" i="166" a="1"/>
  <c r="AR274" i="166" a="1"/>
  <c r="Z70" i="142"/>
  <c r="Q48" i="165" a="1"/>
  <c r="L14" i="167" a="1"/>
  <c r="E43" i="167" a="1"/>
  <c r="AJ213" i="159" a="1"/>
  <c r="K12" i="168" a="1"/>
  <c r="P6" i="167" a="1"/>
  <c r="P2" i="168" a="1"/>
  <c r="F49" i="166" a="1"/>
  <c r="F43" i="165" a="1"/>
  <c r="I2" i="165" a="1"/>
  <c r="N38" i="164" a="1"/>
  <c r="K25" i="168" a="1"/>
  <c r="C34" i="167" a="1"/>
  <c r="AO143" i="166" a="1"/>
  <c r="P7" i="166" a="1"/>
  <c r="L48" i="165" a="1"/>
  <c r="AP137" i="168" a="1"/>
  <c r="G12" i="168" a="1"/>
  <c r="J12" i="164" a="1"/>
  <c r="Q45" i="165" a="1"/>
  <c r="N37" i="168" a="1"/>
  <c r="C16" i="165" a="1"/>
  <c r="H5" i="164" a="1"/>
  <c r="D47" i="164" a="1"/>
  <c r="AJ204" i="166" a="1"/>
  <c r="K39" i="167" a="1"/>
  <c r="AQ136" i="166" a="1"/>
  <c r="I36" i="168" a="1"/>
  <c r="G44" i="168" a="1"/>
  <c r="P48" i="164" a="1"/>
  <c r="D19" i="167" a="1"/>
  <c r="E29" i="166" a="1"/>
  <c r="C22" i="167" a="1"/>
  <c r="Q25" i="165" a="1"/>
  <c r="H13" i="166" a="1"/>
  <c r="G37" i="164" a="1"/>
  <c r="M43" i="166" a="1"/>
  <c r="Q51" i="166" a="1"/>
  <c r="G49" i="167" a="1"/>
  <c r="AL267" i="168" a="1"/>
  <c r="Z77" i="142"/>
  <c r="M27" i="166" a="1"/>
  <c r="AL338" i="168" a="1"/>
  <c r="P47" i="168" a="1"/>
  <c r="H44" i="166" a="1"/>
  <c r="I7" i="167" a="1"/>
  <c r="E43" i="166" a="1"/>
  <c r="P38" i="165" a="1"/>
  <c r="F21" i="168" a="1"/>
  <c r="AP209" i="166" a="1"/>
  <c r="D36" i="168" a="1"/>
  <c r="L30" i="166" a="1"/>
  <c r="J47" i="165" a="1"/>
  <c r="M3" i="166" a="1"/>
  <c r="AP330" i="168" a="1"/>
  <c r="G17" i="168" a="1"/>
  <c r="C3" i="166" a="1"/>
  <c r="AP530" i="166" a="1"/>
  <c r="AP145" i="166" a="1"/>
  <c r="AJ273" i="168" a="1"/>
  <c r="AL343" i="168" a="1"/>
  <c r="AQ5" i="165" a="1"/>
  <c r="I4" i="166" a="1"/>
  <c r="M32" i="166" a="1"/>
  <c r="Q44" i="168" a="1"/>
  <c r="N20" i="166" a="1"/>
  <c r="L16" i="164" a="1"/>
  <c r="AP81" i="166" a="1"/>
  <c r="AQ464" i="166" a="1"/>
  <c r="C2" i="166" a="1"/>
  <c r="F17" i="168" a="1"/>
  <c r="I10" i="165" a="1"/>
  <c r="AP205" i="159" a="1"/>
  <c r="AP74" i="168" a="1"/>
  <c r="P36" i="164" a="1"/>
  <c r="AJ147" i="168" a="1"/>
  <c r="N39" i="166" a="1"/>
  <c r="J13" i="165" a="1"/>
  <c r="M49" i="167" a="1"/>
  <c r="Q27" i="165" a="1"/>
  <c r="E30" i="164" a="1"/>
  <c r="N43" i="164" a="1"/>
  <c r="AO343" i="168" a="1"/>
  <c r="H11" i="166" a="1"/>
  <c r="D21" i="166" a="1"/>
  <c r="AP143" i="163" a="1"/>
  <c r="AP273" i="163" a="1"/>
  <c r="AL141" i="168" a="1"/>
  <c r="L10" i="164" a="1"/>
  <c r="P16" i="165" a="1"/>
  <c r="I48" i="166" a="1"/>
  <c r="AQ207" i="163" a="1"/>
  <c r="Q40" i="164" a="1"/>
  <c r="AR467" i="166" a="1"/>
  <c r="D39" i="168" a="1"/>
  <c r="N35" i="166" a="1"/>
  <c r="N21" i="165" a="1"/>
  <c r="AJ149" i="166" a="1"/>
  <c r="M51" i="166" a="1"/>
  <c r="F13" i="165" a="1"/>
  <c r="P39" i="167" a="1"/>
  <c r="I16" i="168" a="1"/>
  <c r="AL210" i="166" a="1"/>
  <c r="I4" i="164" a="1"/>
  <c r="H37" i="164" a="1"/>
  <c r="AO334" i="168" a="1"/>
  <c r="AQ8" i="165" a="1"/>
  <c r="AR75" i="166" a="1"/>
  <c r="E5" i="167" a="1"/>
  <c r="D20" i="165" a="1"/>
  <c r="I12" i="164" a="1"/>
  <c r="L10" i="167" a="1"/>
  <c r="M45" i="164" a="1"/>
  <c r="C43" i="164" a="1"/>
  <c r="D38" i="164" a="1"/>
  <c r="C7" i="167" a="1"/>
  <c r="N14" i="165" a="1"/>
  <c r="H41" i="167" a="1"/>
  <c r="AQ269" i="163" a="1"/>
  <c r="N8" i="164" a="1"/>
  <c r="K49" i="168" a="1"/>
  <c r="H38" i="167" a="1"/>
  <c r="AQ10" i="165" a="1"/>
  <c r="C47" i="164" a="1"/>
  <c r="G27" i="165" a="1"/>
  <c r="AO6" i="164" a="1"/>
  <c r="M37" i="168" a="1"/>
  <c r="AJ203" i="163" a="1"/>
  <c r="E16" i="166" a="1"/>
  <c r="J11" i="167" a="1"/>
  <c r="K15" i="167" a="1"/>
  <c r="AJ14" i="166" a="1"/>
  <c r="N43" i="168" a="1"/>
  <c r="AJ80" i="166" a="1"/>
  <c r="M13" i="167" a="1"/>
  <c r="AJ345" i="166" a="1"/>
  <c r="C20" i="168" a="1"/>
  <c r="Q31" i="165" a="1"/>
  <c r="D51" i="164" a="1"/>
  <c r="H33" i="166" a="1"/>
  <c r="I43" i="165" a="1"/>
  <c r="M42" i="164" a="1"/>
  <c r="G19" i="165" a="1"/>
  <c r="AJ5" i="164" a="1"/>
  <c r="AO265" i="163" a="1"/>
  <c r="K42" i="165" a="1"/>
  <c r="G33" i="164" a="1"/>
  <c r="Q38" i="164" a="1"/>
  <c r="F3" i="166" a="1"/>
  <c r="AP526" i="166" a="1"/>
  <c r="AQ76" i="166" a="1"/>
  <c r="E13" i="168" a="1"/>
  <c r="J34" i="167" a="1"/>
  <c r="AL337" i="168" a="1"/>
  <c r="K6" i="166" a="1"/>
  <c r="M32" i="164" a="1"/>
  <c r="E23" i="167" a="1"/>
  <c r="H15" i="168" a="1"/>
  <c r="J47" i="168" a="1"/>
  <c r="AQ78" i="168" a="1"/>
  <c r="AQ143" i="166" a="1"/>
  <c r="G10" i="167" a="1"/>
  <c r="C47" i="167" a="1"/>
  <c r="AP339" i="168" a="1"/>
  <c r="N14" i="166" a="1"/>
  <c r="AJ6" i="165" a="1"/>
  <c r="AJ398" i="166" a="1"/>
  <c r="L33" i="168" a="1"/>
  <c r="K41" i="166" a="1"/>
  <c r="Q45" i="168" a="1"/>
  <c r="C13" i="164" a="1"/>
  <c r="P24" i="168" a="1"/>
  <c r="I16" i="167" a="1"/>
  <c r="L33" i="167" a="1"/>
  <c r="AP266" i="168" a="1"/>
  <c r="P2" i="164" a="1"/>
  <c r="C24" i="164" a="1"/>
  <c r="AL5" i="167" a="1"/>
  <c r="M7" i="167" a="1"/>
  <c r="N21" i="164" a="1"/>
  <c r="D16" i="168" a="1"/>
  <c r="G32" i="166" a="1"/>
  <c r="I14" i="168" a="1"/>
  <c r="J27" i="165" a="1"/>
  <c r="K34" i="168" a="1"/>
  <c r="M48" i="164" a="1"/>
  <c r="Q27" i="167" a="1"/>
  <c r="E24" i="164" a="1"/>
  <c r="I15" i="164" a="1"/>
  <c r="F25" i="166" a="1"/>
  <c r="AR268" i="168" a="1"/>
  <c r="AO144" i="168" a="1"/>
  <c r="H51" i="168" a="1"/>
  <c r="H39" i="165" a="1"/>
  <c r="AP143" i="166" a="1"/>
  <c r="AP77" i="166" a="1"/>
  <c r="AP404" i="166" a="1"/>
  <c r="M42" i="165" a="1"/>
  <c r="N15" i="164" a="1"/>
  <c r="F6" i="164" a="1"/>
  <c r="F16" i="166" a="1"/>
  <c r="L34" i="167" a="1"/>
  <c r="AO269" i="168" a="1"/>
  <c r="F39" i="164" a="1"/>
  <c r="AP75" i="168" a="1"/>
  <c r="P31" i="166" a="1"/>
  <c r="F51" i="168" a="1"/>
  <c r="AR11" i="165" a="1"/>
  <c r="AL268" i="163" a="1"/>
  <c r="G2" i="168" a="1"/>
  <c r="Z74" i="158"/>
  <c r="Z10" i="158"/>
  <c r="AL136" i="168" a="1"/>
  <c r="H51" i="166" a="1"/>
  <c r="AQ6" i="167" a="1"/>
  <c r="J35" i="166" a="1"/>
  <c r="AL206" i="168" a="1"/>
  <c r="F6" i="168" a="1"/>
  <c r="G22" i="165" a="1"/>
  <c r="AP460" i="166" a="1"/>
  <c r="AR136" i="168" a="1"/>
  <c r="AL79" i="168" a="1"/>
  <c r="AO211" i="159" a="1"/>
  <c r="I23" i="166" a="1"/>
  <c r="J6" i="164" a="1"/>
  <c r="F43" i="167" a="1"/>
  <c r="Q51" i="165" a="1"/>
  <c r="I51" i="165" a="1"/>
  <c r="AQ267" i="166" a="1"/>
  <c r="K51" i="168" a="1"/>
  <c r="L47" i="168" a="1"/>
  <c r="J17" i="168" a="1"/>
  <c r="N46" i="166" a="1"/>
  <c r="K48" i="167" a="1"/>
  <c r="AJ270" i="168" a="1"/>
  <c r="Q8" i="165" a="1"/>
  <c r="AO200" i="166" a="1"/>
  <c r="L11" i="165" a="1"/>
  <c r="AL331" i="168" a="1"/>
  <c r="H34" i="164" a="1"/>
  <c r="P38" i="168" a="1"/>
  <c r="AJ145" i="166" a="1"/>
  <c r="D38" i="166" a="1"/>
  <c r="I40" i="168" a="1"/>
  <c r="G5" i="168" a="1"/>
  <c r="G15" i="167" a="1"/>
  <c r="H10" i="166" a="1"/>
  <c r="L41" i="165" a="1"/>
  <c r="AL335" i="168" a="1"/>
  <c r="M11" i="164" a="1"/>
  <c r="E16" i="168" a="1"/>
  <c r="K24" i="168" a="1"/>
  <c r="N26" i="165" a="1"/>
  <c r="AJ78" i="166" a="1"/>
  <c r="AL463" i="166" a="1"/>
  <c r="M51" i="164" a="1"/>
  <c r="P21" i="166" a="1"/>
  <c r="AP208" i="166" a="1"/>
  <c r="Q18" i="165" a="1"/>
  <c r="D24" i="164" a="1"/>
  <c r="L16" i="165" a="1"/>
  <c r="L19" i="167" a="1"/>
  <c r="E12" i="166" a="1"/>
  <c r="N29" i="164" a="1"/>
  <c r="P20" i="164" a="1"/>
  <c r="AQ403" i="166" a="1"/>
  <c r="F7" i="164" a="1"/>
  <c r="H14" i="167" a="1"/>
  <c r="H9" i="165" a="1"/>
  <c r="K8" i="168" a="1"/>
  <c r="AP5" i="165" a="1"/>
  <c r="AP9" i="165" a="1"/>
  <c r="N11" i="168" a="1"/>
  <c r="AP401" i="166" a="1"/>
  <c r="E11" i="165" a="1"/>
  <c r="AL330" i="166" a="1"/>
  <c r="I18" i="165" a="1"/>
  <c r="E44" i="168" a="1"/>
  <c r="P10" i="166" a="1"/>
  <c r="AR146" i="166" a="1"/>
  <c r="F23" i="168" a="1"/>
  <c r="AP149" i="166" a="1"/>
  <c r="H49" i="167" a="1"/>
  <c r="J11" i="165" a="1"/>
  <c r="F31" i="167" a="1"/>
  <c r="AR268" i="166" a="1"/>
  <c r="K26" i="168" a="1"/>
  <c r="H5" i="165" a="1"/>
  <c r="D9" i="167" a="1"/>
  <c r="AO143" i="163" a="1"/>
  <c r="D10" i="168" a="1"/>
  <c r="C12" i="168" a="1"/>
  <c r="M28" i="166" a="1"/>
  <c r="P39" i="166" a="1"/>
  <c r="AJ206" i="163" a="1"/>
  <c r="E15" i="165" a="1"/>
  <c r="I39" i="167" a="1"/>
  <c r="F32" i="166" a="1"/>
  <c r="M19" i="166" a="1"/>
  <c r="AJ139" i="163" a="1"/>
  <c r="J22" i="168" a="1"/>
  <c r="AL336" i="166" a="1"/>
  <c r="H28" i="166" a="1"/>
  <c r="E3" i="165" a="1"/>
  <c r="H19" i="164" a="1"/>
  <c r="C37" i="165" a="1"/>
  <c r="AP136" i="163" a="1"/>
  <c r="J17" i="166" a="1"/>
  <c r="F40" i="164" a="1"/>
  <c r="C37" i="166" a="1"/>
  <c r="AO204" i="159" a="1"/>
  <c r="L44" i="168" a="1"/>
  <c r="F24" i="168" a="1"/>
  <c r="K40" i="165" a="1"/>
  <c r="AP400" i="166" a="1"/>
  <c r="D47" i="165" a="1"/>
  <c r="M33" i="167" a="1"/>
  <c r="G36" i="167" a="1"/>
  <c r="C38" i="167" a="1"/>
  <c r="E36" i="164" a="1"/>
  <c r="F28" i="167" a="1"/>
  <c r="AQ205" i="166" a="1"/>
  <c r="K37" i="168" a="1"/>
  <c r="G44" i="166" a="1"/>
  <c r="N20" i="165" a="1"/>
  <c r="AP340" i="168" a="1"/>
  <c r="AJ148" i="168" a="1"/>
  <c r="H50" i="168" a="1"/>
  <c r="AP208" i="159" a="1"/>
  <c r="N27" i="166" a="1"/>
  <c r="AP265" i="166" a="1"/>
  <c r="I13" i="168" a="1"/>
  <c r="J22" i="164" a="1"/>
  <c r="D46" i="165" a="1"/>
  <c r="H20" i="166" a="1"/>
  <c r="AQ468" i="166" a="1"/>
  <c r="G38" i="167" a="1"/>
  <c r="AQ149" i="166" a="1"/>
  <c r="G43" i="164" a="1"/>
  <c r="Q29" i="166" a="1"/>
  <c r="AJ77" i="166" a="1"/>
  <c r="AP8" i="166" a="1"/>
  <c r="H26" i="164" a="1"/>
  <c r="E48" i="167" a="1"/>
  <c r="D32" i="166" a="1"/>
  <c r="G12" i="167" a="1"/>
  <c r="C30" i="167" a="1"/>
  <c r="H47" i="167" a="1"/>
  <c r="G16" i="164" a="1"/>
  <c r="AJ207" i="163" a="1"/>
  <c r="L48" i="166" a="1"/>
  <c r="H12" i="167" a="1"/>
  <c r="L42" i="166" a="1"/>
  <c r="G6" i="168" a="1"/>
  <c r="L26" i="166" a="1"/>
  <c r="AQ268" i="166" a="1"/>
  <c r="L41" i="164" a="1"/>
  <c r="F41" i="166" a="1"/>
  <c r="P23" i="166" a="1"/>
  <c r="I10" i="167" a="1"/>
  <c r="P39" i="164" a="1"/>
  <c r="H22" i="168" a="1"/>
  <c r="D18" i="166" a="1"/>
  <c r="G44" i="167" a="1"/>
  <c r="J11" i="166" a="1"/>
  <c r="AP208" i="163" a="1"/>
  <c r="G5" i="164" a="1"/>
  <c r="D28" i="165" a="1"/>
  <c r="AJ12" i="165" a="1"/>
  <c r="E27" i="165" a="1"/>
  <c r="AO331" i="166" a="1"/>
  <c r="AQ270" i="168" a="1"/>
  <c r="AP269" i="163" a="1"/>
  <c r="AO206" i="166" a="1"/>
  <c r="I48" i="164" a="1"/>
  <c r="H9" i="164" a="1"/>
  <c r="J11" i="168" a="1"/>
  <c r="AL269" i="163" a="1"/>
  <c r="I39" i="168" a="1"/>
  <c r="Q33" i="167" a="1"/>
  <c r="Q51" i="167" a="1"/>
  <c r="Q23" i="166" a="1"/>
  <c r="AR396" i="166" a="1"/>
  <c r="M39" i="165" a="1"/>
  <c r="F9" i="164" a="1"/>
  <c r="I5" i="168" a="1"/>
  <c r="G45" i="168" a="1"/>
  <c r="AL344" i="168" a="1"/>
  <c r="J43" i="168" a="1"/>
  <c r="J18" i="165" a="1"/>
  <c r="J22" i="165" a="1"/>
  <c r="AL7" i="165" a="1"/>
  <c r="J32" i="164" a="1"/>
  <c r="M35" i="166" a="1"/>
  <c r="G45" i="166" a="1"/>
  <c r="F51" i="166" a="1"/>
  <c r="AJ265" i="166" a="1"/>
  <c r="AP7" i="165" a="1"/>
  <c r="Q16" i="167" a="1"/>
  <c r="M10" i="166" a="1"/>
  <c r="E28" i="168" a="1"/>
  <c r="AJ72" i="166" a="1"/>
  <c r="Q24" i="164" a="1"/>
  <c r="E17" i="164" a="1"/>
  <c r="AJ144" i="166" a="1"/>
  <c r="AP269" i="168" a="1"/>
  <c r="G27" i="166" a="1"/>
  <c r="AJ11" i="165" a="1"/>
  <c r="AJ333" i="168" a="1"/>
  <c r="F42" i="168" a="1"/>
  <c r="AQ527" i="166" a="1"/>
  <c r="AO5" i="164" a="1"/>
  <c r="C15" i="164" a="1"/>
  <c r="AO149" i="166" a="1"/>
  <c r="AR213" i="159" a="1"/>
  <c r="F10" i="164" a="1"/>
  <c r="C3" i="167" a="1"/>
  <c r="M5" i="164" a="1"/>
  <c r="K41" i="167" a="1"/>
  <c r="M33" i="164" a="1"/>
  <c r="Q16" i="166" a="1"/>
  <c r="H17" i="166" a="1"/>
  <c r="K35" i="167" a="1"/>
  <c r="F36" i="165" a="1"/>
  <c r="D42" i="165" a="1"/>
  <c r="AR201" i="168" a="1"/>
  <c r="AJ272" i="168" a="1"/>
  <c r="AP200" i="159" a="1"/>
  <c r="D49" i="168" a="1"/>
  <c r="AL149" i="168" a="1"/>
  <c r="L36" i="165" a="1"/>
  <c r="AP527" i="166" a="1"/>
  <c r="AO70" i="166" a="1"/>
  <c r="M25" i="168" a="1"/>
  <c r="AJ79" i="166" a="1"/>
  <c r="AQ148" i="168" a="1"/>
  <c r="P7" i="168" a="1"/>
  <c r="N33" i="166" a="1"/>
  <c r="AP213" i="159" a="1"/>
  <c r="J48" i="164" a="1"/>
  <c r="AJ209" i="168" a="1"/>
  <c r="K44" i="166" a="1"/>
  <c r="D36" i="164" a="1"/>
  <c r="AR139" i="163" a="1"/>
  <c r="I33" i="167" a="1"/>
  <c r="I35" i="164" a="1"/>
  <c r="M45" i="167" a="1"/>
  <c r="L27" i="166" a="1"/>
  <c r="Z140" i="142"/>
  <c r="E22" i="168" a="1"/>
  <c r="AL200" i="163" a="1"/>
  <c r="AR464" i="166" a="1"/>
  <c r="AR267" i="163" a="1"/>
  <c r="F27" i="166" a="1"/>
  <c r="AR266" i="168" a="1"/>
  <c r="AR5" i="164" a="1"/>
  <c r="I47" i="166" a="1"/>
  <c r="AP141" i="166" a="1"/>
  <c r="P50" i="164" a="1"/>
  <c r="E17" i="165" a="1"/>
  <c r="M9" i="168" a="1"/>
  <c r="AO338" i="166" a="1"/>
  <c r="AQ462" i="166" a="1"/>
  <c r="G20" i="164" a="1"/>
  <c r="M14" i="164" a="1"/>
  <c r="C17" i="166" a="1"/>
  <c r="H40" i="168" a="1"/>
  <c r="J2" i="168" a="1"/>
  <c r="L50" i="164" a="1"/>
  <c r="I49" i="164" a="1"/>
  <c r="L24" i="164" a="1"/>
  <c r="AJ269" i="166" a="1"/>
  <c r="AL403" i="166" a="1"/>
  <c r="D40" i="165" a="1"/>
  <c r="AO138" i="163" a="1"/>
  <c r="AJ208" i="163" a="1"/>
  <c r="P12" i="166" a="1"/>
  <c r="AL12" i="165" a="1"/>
  <c r="AL208" i="163" a="1"/>
  <c r="L2" i="167" a="1"/>
  <c r="Q19" i="167" a="1"/>
  <c r="F39" i="167" a="1"/>
  <c r="G28" i="167" a="1"/>
  <c r="G48" i="168" a="1"/>
  <c r="L10" i="166" a="1"/>
  <c r="AQ271" i="168" a="1"/>
  <c r="M16" i="168" a="1"/>
  <c r="H49" i="168" a="1"/>
  <c r="AR135" i="163" a="1"/>
  <c r="N34" i="167" a="1"/>
  <c r="AQ202" i="163" a="1"/>
  <c r="M46" i="168" a="1"/>
  <c r="J15" i="164" a="1"/>
  <c r="AP275" i="166" a="1"/>
  <c r="C4" i="165" a="1"/>
  <c r="AQ142" i="163" a="1"/>
  <c r="AQ268" i="168" a="1"/>
  <c r="AL8" i="166" a="1"/>
  <c r="F18" i="165" a="1"/>
  <c r="AL135" i="166" a="1"/>
  <c r="Q28" i="168" a="1"/>
  <c r="H26" i="166" a="1"/>
  <c r="AP397" i="166" a="1"/>
  <c r="D50" i="166" a="1"/>
  <c r="P38" i="167" a="1"/>
  <c r="C35" i="168" a="1"/>
  <c r="J26" i="168" a="1"/>
  <c r="D43" i="165" a="1"/>
  <c r="G11" i="165" a="1"/>
  <c r="H18" i="167" a="1"/>
  <c r="Z137" i="142"/>
  <c r="F33" i="167" a="1"/>
  <c r="N29" i="165" a="1"/>
  <c r="C13" i="167" a="1"/>
  <c r="AQ342" i="166" a="1"/>
  <c r="J45" i="165" a="1"/>
  <c r="Z8" i="158"/>
  <c r="AO8" i="164" a="1"/>
  <c r="AO340" i="166" a="1"/>
  <c r="F50" i="166" a="1"/>
  <c r="L51" i="165" a="1"/>
  <c r="AP207" i="168" a="1"/>
  <c r="J15" i="166" a="1"/>
  <c r="K34" i="165" a="1"/>
  <c r="F26" i="167" a="1"/>
  <c r="H49" i="164" a="1"/>
  <c r="AL72" i="166" a="1"/>
  <c r="M3" i="168" a="1"/>
  <c r="D14" i="167" a="1"/>
  <c r="C11" i="168" a="1"/>
  <c r="AR268" i="163" a="1"/>
  <c r="P41" i="165" a="1"/>
  <c r="E13" i="167" a="1"/>
  <c r="Q32" i="164" a="1"/>
  <c r="N29" i="167" a="1"/>
  <c r="L31" i="164" a="1"/>
  <c r="L28" i="168" a="1"/>
  <c r="AO267" i="168" a="1"/>
  <c r="AJ148" i="166" a="1"/>
  <c r="AJ266" i="163" a="1"/>
  <c r="P15" i="165" a="1"/>
  <c r="M8" i="167" a="1"/>
  <c r="AL8" i="165" a="1"/>
  <c r="I37" i="168" a="1"/>
  <c r="L5" i="166" a="1"/>
  <c r="C32" i="164" a="1"/>
  <c r="Q49" i="167" a="1"/>
  <c r="AQ200" i="168" a="1"/>
  <c r="AL204" i="166" a="1"/>
  <c r="AR332" i="168" a="1"/>
  <c r="C26" i="168" a="1"/>
  <c r="J45" i="167" a="1"/>
  <c r="AJ83" i="166" a="1"/>
  <c r="E7" i="168" a="1"/>
  <c r="D44" i="166" a="1"/>
  <c r="F38" i="166" a="1"/>
  <c r="K10" i="167" a="1"/>
  <c r="D49" i="166" a="1"/>
  <c r="C45" i="165" a="1"/>
  <c r="P14" i="167" a="1"/>
  <c r="I9" i="164" a="1"/>
  <c r="G46" i="164" a="1"/>
  <c r="L27" i="167" a="1"/>
  <c r="AR137" i="168" a="1"/>
  <c r="K5" i="164" a="1"/>
  <c r="G24" i="164" a="1"/>
  <c r="AJ12" i="164" a="1"/>
  <c r="L51" i="169" a="1"/>
  <c r="AP204" i="168" a="1"/>
  <c r="G5" i="166" a="1"/>
  <c r="G32" i="168" a="1"/>
  <c r="P4" i="166" a="1"/>
  <c r="D48" i="168" a="1"/>
  <c r="I26" i="166" a="1"/>
  <c r="F36" i="166" a="1"/>
  <c r="M11" i="166" a="1"/>
  <c r="M7" i="168" a="1"/>
  <c r="H4" i="166" a="1"/>
  <c r="AL528" i="166" a="1"/>
  <c r="D2" i="167" a="1"/>
  <c r="M2" i="164" a="1"/>
  <c r="K30" i="166" a="1"/>
  <c r="I5" i="165" a="1"/>
  <c r="F2" i="167" a="1"/>
  <c r="G6" i="165" a="1"/>
  <c r="L18" i="164" a="1"/>
  <c r="P43" i="167" a="1"/>
  <c r="I2" i="168" a="1"/>
  <c r="N26" i="164" a="1"/>
  <c r="AO138" i="166" a="1"/>
  <c r="AR274" i="168" a="1"/>
  <c r="C9" i="168" a="1"/>
  <c r="AP272" i="166" a="1"/>
  <c r="AL5" i="166" a="1"/>
  <c r="D2" i="166" a="1"/>
  <c r="AR273" i="163" a="1"/>
  <c r="L34" i="166" a="1"/>
  <c r="M51" i="167" a="1"/>
  <c r="I9" i="166" a="1"/>
  <c r="AJ332" i="166" a="1"/>
  <c r="L33" i="166" a="1"/>
  <c r="AO275" i="166" a="1"/>
  <c r="AL201" i="163" a="1"/>
  <c r="AJ140" i="168" a="1"/>
  <c r="AL464" i="166" a="1"/>
  <c r="E28" i="167" a="1"/>
  <c r="F9" i="166" a="1"/>
  <c r="AJ271" i="163" a="1"/>
  <c r="C17" i="165" a="1"/>
  <c r="AJ141" i="166" a="1"/>
  <c r="AO141" i="166" a="1"/>
  <c r="I32" i="165" a="1"/>
  <c r="AQ208" i="159" a="1"/>
  <c r="AL140" i="168" a="1"/>
  <c r="D18" i="167" a="1"/>
  <c r="AR342" i="168" a="1"/>
  <c r="G9" i="167" a="1"/>
  <c r="AL272" i="163" a="1"/>
  <c r="M40" i="165" a="1"/>
  <c r="N14" i="168" a="1"/>
  <c r="Q4" i="167" a="1"/>
  <c r="H15" i="164" a="1"/>
  <c r="AJ335" i="166" a="1"/>
  <c r="D22" i="166" a="1"/>
  <c r="K6" i="167" a="1"/>
  <c r="K7" i="164" a="1"/>
  <c r="F23" i="165" a="1"/>
  <c r="F23" i="164" a="1"/>
  <c r="H20" i="167" a="1"/>
  <c r="H50" i="164" a="1"/>
  <c r="AL139" i="168" a="1"/>
  <c r="G40" i="166" a="1"/>
  <c r="M12" i="164" a="1"/>
  <c r="AO201" i="159" a="1"/>
  <c r="I8" i="167" a="1"/>
  <c r="I38" i="166" a="1"/>
  <c r="G46" i="165" a="1"/>
  <c r="H17" i="167" a="1"/>
  <c r="G2" i="165" a="1"/>
  <c r="AR339" i="166" a="1"/>
  <c r="F51" i="167" a="1"/>
  <c r="C31" i="164" a="1"/>
  <c r="Q22" i="167" a="1"/>
  <c r="I26" i="167" a="1"/>
  <c r="K38" i="164" a="1"/>
  <c r="Z73" i="158"/>
  <c r="AL10" i="168" a="1"/>
  <c r="H42" i="165" a="1"/>
  <c r="AJ82" i="166" a="1"/>
  <c r="K29" i="166" a="1"/>
  <c r="I18" i="166" a="1"/>
  <c r="K46" i="164" a="1"/>
  <c r="Q50" i="168" a="1"/>
  <c r="G16" i="167" a="1"/>
  <c r="K3" i="168" a="1"/>
  <c r="Q39" i="165" a="1"/>
  <c r="P16" i="166" a="1"/>
  <c r="G21" i="165" a="1"/>
  <c r="H48" i="168" a="1"/>
  <c r="P14" i="168" a="1"/>
  <c r="G33" i="165" a="1"/>
  <c r="F15" i="168" a="1"/>
  <c r="I15" i="166" a="1"/>
  <c r="L28" i="164" a="1"/>
  <c r="F32" i="167" a="1"/>
  <c r="Q46" i="168" a="1"/>
  <c r="K45" i="166" a="1"/>
  <c r="J20" i="164" a="1"/>
  <c r="AO403" i="166" a="1"/>
  <c r="AL14" i="164" a="1"/>
  <c r="K17" i="168" a="1"/>
  <c r="D22" i="168" a="1"/>
  <c r="H12" i="166" a="1"/>
  <c r="I31" i="168" a="1"/>
  <c r="L13" i="166" a="1"/>
  <c r="P48" i="166" a="1"/>
  <c r="E23" i="168" a="1"/>
  <c r="C7" i="164" a="1"/>
  <c r="J42" i="164" a="1"/>
  <c r="P5" i="168" a="1"/>
  <c r="C51" i="166" a="1"/>
  <c r="AP209" i="168" a="1"/>
  <c r="AJ343" i="166" a="1"/>
  <c r="AO142" i="168" a="1"/>
  <c r="M8" i="164" a="1"/>
  <c r="AO72" i="168" a="1"/>
  <c r="K40" i="167" a="1"/>
  <c r="I6" i="166" a="1"/>
  <c r="L9" i="166" a="1"/>
  <c r="M45" i="168" a="1"/>
  <c r="E4" i="166" a="1"/>
  <c r="D27" i="165" a="1"/>
  <c r="E38" i="165" a="1"/>
  <c r="E47" i="168" a="1"/>
  <c r="L45" i="167" a="1"/>
  <c r="P29" i="167" a="1"/>
  <c r="P50" i="168" a="1"/>
  <c r="P24" i="166" a="1"/>
  <c r="N19" i="166" a="1"/>
  <c r="L29" i="165" a="1"/>
  <c r="J13" i="164" a="1"/>
  <c r="L3" i="167" a="1"/>
  <c r="Q43" i="165" a="1"/>
  <c r="M23" i="165" a="1"/>
  <c r="I51" i="169" a="1"/>
  <c r="P26" i="168" a="1"/>
  <c r="J32" i="168" a="1"/>
  <c r="N19" i="168" a="1"/>
  <c r="P32" i="167" a="1"/>
  <c r="I38" i="167" a="1"/>
  <c r="C25" i="165" a="1"/>
  <c r="J43" i="166" a="1"/>
  <c r="P18" i="165" a="1"/>
  <c r="AR272" i="168" a="1"/>
  <c r="Q7" i="166" a="1"/>
  <c r="C29" i="164" a="1"/>
  <c r="N10" i="168" a="1"/>
  <c r="AP71" i="166" a="1"/>
  <c r="D26" i="168" a="1"/>
  <c r="H47" i="166" a="1"/>
  <c r="G50" i="166" a="1"/>
  <c r="Q50" i="166" a="1"/>
  <c r="I40" i="164" a="1"/>
  <c r="I21" i="167" a="1"/>
  <c r="AP204" i="163" a="1"/>
  <c r="AJ400" i="166" a="1"/>
  <c r="I51" i="164" a="1"/>
  <c r="F28" i="168" a="1"/>
  <c r="D25" i="167" a="1"/>
  <c r="D23" i="167" a="1"/>
  <c r="D9" i="165" a="1"/>
  <c r="D32" i="164" a="1"/>
  <c r="J35" i="164" a="1"/>
  <c r="L32" i="164" a="1"/>
  <c r="E7" i="166" a="1"/>
  <c r="L35" i="168" a="1"/>
  <c r="L15" i="167" a="1"/>
  <c r="I50" i="167" a="1"/>
  <c r="AR147" i="166" a="1"/>
  <c r="D50" i="168" a="1"/>
  <c r="Q7" i="164" a="1"/>
  <c r="J26" i="165" a="1"/>
  <c r="AQ144" i="166" a="1"/>
  <c r="C18" i="166" a="1"/>
  <c r="E2" i="166" a="1"/>
  <c r="E50" i="164" a="1"/>
  <c r="Q42" i="168" a="1"/>
  <c r="I42" i="166" a="1"/>
  <c r="C48" i="166" a="1"/>
  <c r="I35" i="166" a="1"/>
  <c r="C40" i="166" a="1"/>
  <c r="G18" i="165" a="1"/>
  <c r="P19" i="168" a="1"/>
  <c r="J7" i="168" a="1"/>
  <c r="Q36" i="164" a="1"/>
  <c r="AQ203" i="163" a="1"/>
  <c r="Q24" i="165" a="1"/>
  <c r="H42" i="166" a="1"/>
  <c r="M38" i="164" a="1"/>
  <c r="I45" i="168" a="1"/>
  <c r="M5" i="167" a="1"/>
  <c r="AL467" i="166" a="1"/>
  <c r="Q19" i="165" a="1"/>
  <c r="N21" i="168" a="1"/>
  <c r="C35" i="164" a="1"/>
  <c r="M26" i="167" a="1"/>
  <c r="I50" i="168" a="1"/>
  <c r="N34" i="168" a="1"/>
  <c r="Q39" i="168" a="1"/>
  <c r="I24" i="164" a="1"/>
  <c r="K23" i="167" a="1"/>
  <c r="AO146" i="166" a="1"/>
  <c r="L29" i="167" a="1"/>
  <c r="F51" i="165" a="1"/>
  <c r="AR530" i="166" a="1"/>
  <c r="M21" i="166" a="1"/>
  <c r="Q6" i="166" a="1"/>
  <c r="AO203" i="166" a="1"/>
  <c r="E42" i="165" a="1"/>
  <c r="Z141" i="142"/>
  <c r="N17" i="167" a="1"/>
  <c r="AQ276" i="166" a="1"/>
  <c r="AR206" i="163" a="1"/>
  <c r="E36" i="165" a="1"/>
  <c r="AJ75" i="168" a="1"/>
  <c r="AQ5" i="164" a="1"/>
  <c r="D4" i="167" a="1"/>
  <c r="F33" i="164" a="1"/>
  <c r="AR330" i="168" a="1"/>
  <c r="I3" i="165" a="1"/>
  <c r="AL140" i="163" a="1"/>
  <c r="AQ12" i="165" a="1"/>
  <c r="AQ267" i="163" a="1"/>
  <c r="AJ342" i="166" a="1"/>
  <c r="G17" i="167" a="1"/>
  <c r="C20" i="167" a="1"/>
  <c r="G22" i="166" a="1"/>
  <c r="P33" i="168" a="1"/>
  <c r="AQ71" i="168" a="1"/>
  <c r="D18" i="165" a="1"/>
  <c r="F16" i="168" a="1"/>
  <c r="AQ332" i="166" a="1"/>
  <c r="C26" i="167" a="1"/>
  <c r="AQ143" i="163" a="1"/>
  <c r="P34" i="167" a="1"/>
  <c r="E47" i="167" a="1"/>
  <c r="H18" i="168" a="1"/>
  <c r="I6" i="165" a="1"/>
  <c r="AQ273" i="163" a="1"/>
  <c r="C4" i="166" a="1"/>
  <c r="AR73" i="168" a="1"/>
  <c r="K31" i="167" a="1"/>
  <c r="N35" i="167" a="1"/>
  <c r="AR336" i="166" a="1"/>
  <c r="E35" i="166" a="1"/>
  <c r="AP464" i="166" a="1"/>
  <c r="K19" i="167" a="1"/>
  <c r="AQ136" i="163" a="1"/>
  <c r="AR72" i="168" a="1"/>
  <c r="K35" i="164" a="1"/>
  <c r="AO526" i="166" a="1"/>
  <c r="K27" i="166" a="1"/>
  <c r="E33" i="166" a="1"/>
  <c r="I15" i="168" a="1"/>
  <c r="I37" i="164" a="1"/>
  <c r="H41" i="168" a="1"/>
  <c r="AO268" i="168" a="1"/>
  <c r="F26" i="166" a="1"/>
  <c r="N47" i="166" a="1"/>
  <c r="P48" i="167" a="1"/>
  <c r="AQ208" i="166" a="1"/>
  <c r="J5" i="166" a="1"/>
  <c r="AJ139" i="168" a="1"/>
  <c r="AQ336" i="166" a="1"/>
  <c r="J24" i="168" a="1"/>
  <c r="P42" i="167" a="1"/>
  <c r="Q29" i="168" a="1"/>
  <c r="M16" i="166" a="1"/>
  <c r="AJ204" i="168" a="1"/>
  <c r="F17" i="166" a="1"/>
  <c r="N22" i="164" a="1"/>
  <c r="AL148" i="168" a="1"/>
  <c r="J34" i="164" a="1"/>
  <c r="H27" i="168" a="1"/>
  <c r="L27" i="168" a="1"/>
  <c r="E21" i="165" a="1"/>
  <c r="J38" i="167" a="1"/>
  <c r="I30" i="167" a="1"/>
  <c r="AO464" i="166" a="1"/>
  <c r="AQ10" i="164" a="1"/>
  <c r="AP265" i="168" a="1"/>
  <c r="M9" i="166" a="1"/>
  <c r="D26" i="167" a="1"/>
  <c r="C11" i="164" a="1"/>
  <c r="AQ399" i="166" a="1"/>
  <c r="K32" i="167" a="1"/>
  <c r="F47" i="164" a="1"/>
  <c r="E32" i="168" a="1"/>
  <c r="C5" i="167" a="1"/>
  <c r="E40" i="167" a="1"/>
  <c r="AJ529" i="166" a="1"/>
  <c r="H20" i="164" a="1"/>
  <c r="AJ205" i="166" a="1"/>
  <c r="AR343" i="166" a="1"/>
  <c r="F24" i="166" a="1"/>
  <c r="M47" i="167" a="1"/>
  <c r="C14" i="164" a="1"/>
  <c r="I30" i="165" a="1"/>
  <c r="AQ82" i="166" a="1"/>
  <c r="N38" i="168" a="1"/>
  <c r="AL338" i="166" a="1"/>
  <c r="AQ203" i="168" a="1"/>
  <c r="K48" i="164" a="1"/>
  <c r="AL345" i="166" a="1"/>
  <c r="J49" i="167" a="1"/>
  <c r="AL6" i="167" a="1"/>
  <c r="D2" i="164" a="1"/>
  <c r="AR9" i="164" a="1"/>
  <c r="F47" i="167" a="1"/>
  <c r="H49" i="166" a="1"/>
  <c r="K49" i="166" a="1"/>
  <c r="H45" i="167" a="1"/>
  <c r="H5" i="167" a="1"/>
  <c r="C28" i="166" a="1"/>
  <c r="N14" i="164" a="1"/>
  <c r="M35" i="167" a="1"/>
  <c r="D33" i="166" a="1"/>
  <c r="E32" i="165" a="1"/>
  <c r="P10" i="167" a="1"/>
  <c r="N48" i="167" a="1"/>
  <c r="D13" i="166" a="1"/>
  <c r="L42" i="167" a="1"/>
  <c r="AL135" i="168" a="1"/>
  <c r="J15" i="165" a="1"/>
  <c r="C14" i="167" a="1"/>
  <c r="P24" i="164" a="1"/>
  <c r="N35" i="165" a="1"/>
  <c r="AP80" i="168" a="1"/>
  <c r="AP5" i="164" a="1"/>
  <c r="E35" i="165" a="1"/>
  <c r="AJ13" i="166" a="1"/>
  <c r="C49" i="166" a="1"/>
  <c r="P21" i="165" a="1"/>
  <c r="Q32" i="165" a="1"/>
  <c r="I41" i="164" a="1"/>
  <c r="M37" i="164" a="1"/>
  <c r="AQ342" i="168" a="1"/>
  <c r="E20" i="167" a="1"/>
  <c r="AO332" i="168" a="1"/>
  <c r="E36" i="166" a="1"/>
  <c r="P45" i="165" a="1"/>
  <c r="AP72" i="166" a="1"/>
  <c r="AR202" i="168" a="1"/>
  <c r="AQ395" i="166" a="1"/>
  <c r="L33" i="164" a="1"/>
  <c r="G19" i="168" a="1"/>
  <c r="AO271" i="163" a="1"/>
  <c r="AJ526" i="166" a="1"/>
  <c r="AJ266" i="168" a="1"/>
  <c r="C51" i="165" a="1"/>
  <c r="N9" i="165" a="1"/>
  <c r="Q7" i="167" a="1"/>
  <c r="G50" i="165" a="1"/>
  <c r="D6" i="168" a="1"/>
  <c r="J41" i="165" a="1"/>
  <c r="AQ270" i="166" a="1"/>
  <c r="J33" i="165" a="1"/>
  <c r="I36" i="167" a="1"/>
  <c r="I5" i="167" a="1"/>
  <c r="Q10" i="166" a="1"/>
  <c r="L37" i="164" a="1"/>
  <c r="G16" i="166" a="1"/>
  <c r="D28" i="164" a="1"/>
  <c r="M33" i="165" a="1"/>
  <c r="AO460" i="166" a="1"/>
  <c r="E34" i="164" a="1"/>
  <c r="AO273" i="168" a="1"/>
  <c r="G30" i="167" a="1"/>
  <c r="D14" i="168" a="1"/>
  <c r="K4" i="168" a="1"/>
  <c r="J33" i="168" a="1"/>
  <c r="D7" i="165" a="1"/>
  <c r="AP342" i="166" a="1"/>
  <c r="Q17" i="165" a="1"/>
  <c r="F19" i="166" a="1"/>
  <c r="AR266" i="166" a="1"/>
  <c r="L38" i="165" a="1"/>
  <c r="AP146" i="166" a="1"/>
  <c r="AL78" i="166" a="1"/>
  <c r="Q26" i="165" a="1"/>
  <c r="AR135" i="166" a="1"/>
  <c r="J41" i="166" a="1"/>
  <c r="I43" i="164" a="1"/>
  <c r="AO461" i="166" a="1"/>
  <c r="AR337" i="166" a="1"/>
  <c r="D3" i="167" a="1"/>
  <c r="P38" i="166" a="1"/>
  <c r="AO78" i="168" a="1"/>
  <c r="L32" i="168" a="1"/>
  <c r="L35" i="164" a="1"/>
  <c r="C43" i="166" a="1"/>
  <c r="K46" i="165" a="1"/>
  <c r="M32" i="168" a="1"/>
  <c r="I32" i="167" a="1"/>
  <c r="F37" i="166" a="1"/>
  <c r="D17" i="166" a="1"/>
  <c r="F14" i="168" a="1"/>
  <c r="K22" i="166" a="1"/>
  <c r="AP398" i="166" a="1"/>
  <c r="H2" i="168" a="1"/>
  <c r="AJ212" i="159" a="1"/>
  <c r="M27" i="164" a="1"/>
  <c r="C5" i="164" a="1"/>
  <c r="Q27" i="168" a="1"/>
  <c r="AJ208" i="159" a="1"/>
  <c r="C6" i="166" a="1"/>
  <c r="M7" i="164" a="1"/>
  <c r="Q15" i="164" a="1"/>
  <c r="AL273" i="166" a="1"/>
  <c r="AQ75" i="168" a="1"/>
  <c r="K31" i="165" a="1"/>
  <c r="C26" i="165" a="1"/>
  <c r="F19" i="164" a="1"/>
  <c r="N24" i="164" a="1"/>
  <c r="AO9" i="166" a="1"/>
  <c r="L6" i="165" a="1"/>
  <c r="AP145" i="168" a="1"/>
  <c r="Q46" i="165" a="1"/>
  <c r="Q10" i="167" a="1"/>
  <c r="M9" i="164" a="1"/>
  <c r="E10" i="164" a="1"/>
  <c r="AJ78" i="168" a="1"/>
  <c r="J8" i="164" a="1"/>
  <c r="H18" i="165" a="1"/>
  <c r="F33" i="165" a="1"/>
  <c r="N4" i="168" a="1"/>
  <c r="J49" i="168" a="1"/>
  <c r="H16" i="167" a="1"/>
  <c r="AO268" i="166" a="1"/>
  <c r="G21" i="166" a="1"/>
  <c r="AP395" i="166" a="1"/>
  <c r="J10" i="168" a="1"/>
  <c r="K18" i="167" a="1"/>
  <c r="N33" i="164" a="1"/>
  <c r="G7" i="164" a="1"/>
  <c r="AR5" i="167" a="1"/>
  <c r="AR337" i="168" a="1"/>
  <c r="AO269" i="163" a="1"/>
  <c r="N51" i="169" a="1"/>
  <c r="AL331" i="166" a="1"/>
  <c r="N11" i="167" a="1"/>
  <c r="AL142" i="163" a="1"/>
  <c r="AO213" i="159" a="1"/>
  <c r="Q25" i="164" a="1"/>
  <c r="AO5" i="165" a="1"/>
  <c r="G34" i="164" a="1"/>
  <c r="K26" i="165" a="1"/>
  <c r="P37" i="165" a="1"/>
  <c r="AO149" i="168" a="1"/>
  <c r="AJ76" i="168" a="1"/>
  <c r="AL209" i="168" a="1"/>
  <c r="K33" i="164" a="1"/>
  <c r="H25" i="164" a="1"/>
  <c r="M24" i="165" a="1"/>
  <c r="AQ526" i="166" a="1"/>
  <c r="AQ266" i="166" a="1"/>
  <c r="H32" i="167" a="1"/>
  <c r="H32" i="165" a="1"/>
  <c r="J42" i="167" a="1"/>
  <c r="E45" i="168" a="1"/>
  <c r="H3" i="164" a="1"/>
  <c r="D48" i="167" a="1"/>
  <c r="D15" i="165" a="1"/>
  <c r="Q35" i="166" a="1"/>
  <c r="Z81" i="158"/>
  <c r="Q33" i="168" a="1"/>
  <c r="D37" i="167" a="1"/>
  <c r="I6" i="167" a="1"/>
  <c r="AO71" i="168" a="1"/>
  <c r="K8" i="167" a="1"/>
  <c r="I45" i="165" a="1"/>
  <c r="I5" i="164" a="1"/>
  <c r="H12" i="164" a="1"/>
  <c r="J44" i="165" a="1"/>
  <c r="N39" i="167" a="1"/>
  <c r="N39" i="168" a="1"/>
  <c r="I19" i="168" a="1"/>
  <c r="E29" i="164" a="1"/>
  <c r="N41" i="166" a="1"/>
  <c r="K14" i="168" a="1"/>
  <c r="F33" i="166" a="1"/>
  <c r="N45" i="165" a="1"/>
  <c r="D24" i="168" a="1"/>
  <c r="AP331" i="168" a="1"/>
  <c r="H14" i="165" a="1"/>
  <c r="F43" i="168" a="1"/>
  <c r="P51" i="168" a="1"/>
  <c r="L25" i="164" a="1"/>
  <c r="AJ142" i="163" a="1"/>
  <c r="M28" i="165" a="1"/>
  <c r="K33" i="168" a="1"/>
  <c r="AR531" i="166" a="1"/>
  <c r="P17" i="167" a="1"/>
  <c r="M2" i="167" a="1"/>
  <c r="Q10" i="168" a="1"/>
  <c r="AL461" i="166" a="1"/>
  <c r="AP203" i="168" a="1"/>
  <c r="Q28" i="165" a="1"/>
  <c r="J12" i="168" a="1"/>
  <c r="N25" i="165" a="1"/>
  <c r="C17" i="167" a="1"/>
  <c r="AO10" i="164" a="1"/>
  <c r="F34" i="166" a="1"/>
  <c r="N45" i="166" a="1"/>
  <c r="AJ209" i="166" a="1"/>
  <c r="AL205" i="168" a="1"/>
  <c r="E40" i="168" a="1"/>
  <c r="E49" i="166" a="1"/>
  <c r="AQ140" i="163" a="1"/>
  <c r="I22" i="165" a="1"/>
  <c r="Q12" i="168" a="1"/>
  <c r="AP205" i="168" a="1"/>
  <c r="L48" i="164" a="1"/>
  <c r="P47" i="165" a="1"/>
  <c r="AP142" i="166" a="1"/>
  <c r="AP201" i="166" a="1"/>
  <c r="Z71" i="142"/>
  <c r="AQ77" i="168" a="1"/>
  <c r="AO76" i="166" a="1"/>
  <c r="G15" i="165" a="1"/>
  <c r="Q8" i="168" a="1"/>
  <c r="J43" i="165" a="1"/>
  <c r="E32" i="164" a="1"/>
  <c r="J50" i="168" a="1"/>
  <c r="E12" i="164" a="1"/>
  <c r="K6" i="164" a="1"/>
  <c r="AL205" i="166" a="1"/>
  <c r="G4" i="165" a="1"/>
  <c r="M39" i="168" a="1"/>
  <c r="E38" i="166" a="1"/>
  <c r="L41" i="166" a="1"/>
  <c r="E25" i="165" a="1"/>
  <c r="L51" i="168" a="1"/>
  <c r="I10" i="168" a="1"/>
  <c r="K39" i="166" a="1"/>
  <c r="L7" i="164" a="1"/>
  <c r="AJ13" i="165" a="1"/>
  <c r="L10" i="168" a="1"/>
  <c r="K32" i="165" a="1"/>
  <c r="N6" i="166" a="1"/>
  <c r="AL275" i="166" a="1"/>
  <c r="P23" i="165" a="1"/>
  <c r="K43" i="164" a="1"/>
  <c r="F8" i="166" a="1"/>
  <c r="Q21" i="166" a="1"/>
  <c r="J19" i="164" a="1"/>
  <c r="D6" i="165" a="1"/>
  <c r="P17" i="166" a="1"/>
  <c r="Z11" i="158"/>
  <c r="M43" i="165" a="1"/>
  <c r="D24" i="165" a="1"/>
  <c r="F4" i="166" a="1"/>
  <c r="H12" i="165" a="1"/>
  <c r="AQ205" i="159" a="1"/>
  <c r="K38" i="168" a="1"/>
  <c r="H25" i="168" a="1"/>
  <c r="C45" i="167" a="1"/>
  <c r="M11" i="168" a="1"/>
  <c r="G40" i="165" a="1"/>
  <c r="L47" i="164" a="1"/>
  <c r="F2" i="164" a="1"/>
  <c r="Q18" i="168" a="1"/>
  <c r="Q36" i="166" a="1"/>
  <c r="AQ402" i="166" a="1"/>
  <c r="N43" i="165" a="1"/>
  <c r="N14" i="167" a="1"/>
  <c r="E29" i="165" a="1"/>
  <c r="F3" i="167" a="1"/>
  <c r="AJ75" i="166" a="1"/>
  <c r="I23" i="167" a="1"/>
  <c r="I4" i="168" a="1"/>
  <c r="AJ143" i="163" a="1"/>
  <c r="N32" i="165" a="1"/>
  <c r="AJ463" i="166" a="1"/>
  <c r="P43" i="168" a="1"/>
  <c r="Q19" i="166" a="1"/>
  <c r="AJ340" i="168" a="1"/>
  <c r="L21" i="167" a="1"/>
  <c r="M20" i="166" a="1"/>
  <c r="I30" i="164" a="1"/>
  <c r="M44" i="165" a="1"/>
  <c r="J48" i="165" a="1"/>
  <c r="P31" i="165" a="1"/>
  <c r="F34" i="165" a="1"/>
  <c r="AO147" i="166" a="1"/>
  <c r="D18" i="164" a="1"/>
  <c r="G2" i="167" a="1"/>
  <c r="C44" i="166" a="1"/>
  <c r="K31" i="166" a="1"/>
  <c r="AQ343" i="166" a="1"/>
  <c r="G37" i="167" a="1"/>
  <c r="E37" i="166" a="1"/>
  <c r="J51" i="167" a="1"/>
  <c r="Z72" i="142"/>
  <c r="I34" i="166" a="1"/>
  <c r="AP207" i="166" a="1"/>
  <c r="L23" i="166" a="1"/>
  <c r="AJ272" i="163" a="1"/>
  <c r="G31" i="164" a="1"/>
  <c r="K40" i="164" a="1"/>
  <c r="L24" i="165" a="1"/>
  <c r="G3" i="168" a="1"/>
  <c r="P17" i="165" a="1"/>
  <c r="D45" i="166" a="1"/>
  <c r="J30" i="164" a="1"/>
  <c r="C41" i="165" a="1"/>
  <c r="P48" i="168" a="1"/>
  <c r="M47" i="168" a="1"/>
  <c r="C11" i="165" a="1"/>
  <c r="J51" i="169" a="1"/>
  <c r="F3" i="164" a="1"/>
  <c r="E5" i="168" a="1"/>
  <c r="D32" i="165" a="1"/>
  <c r="M19" i="164" a="1"/>
  <c r="I28" i="166" a="1"/>
  <c r="AP531" i="166" a="1"/>
  <c r="M17" i="167" a="1"/>
  <c r="AR206" i="168" a="1"/>
  <c r="I21" i="164" a="1"/>
  <c r="AO11" i="168" a="1"/>
  <c r="G7" i="167" a="1"/>
  <c r="N18" i="164" a="1"/>
  <c r="H4" i="165" a="1"/>
  <c r="Q20" i="165" a="1"/>
  <c r="Z75" i="142"/>
  <c r="J36" i="167" a="1"/>
  <c r="AJ268" i="166" a="1"/>
  <c r="L4" i="167" a="1"/>
  <c r="G6" i="159" a="1"/>
  <c r="F22" i="165" a="1"/>
  <c r="E30" i="166" a="1"/>
  <c r="AQ9" i="166" a="1"/>
  <c r="AQ332" i="168" a="1"/>
  <c r="P25" i="168" a="1"/>
  <c r="M21" i="168" a="1"/>
  <c r="Q5" i="167" a="1"/>
  <c r="H31" i="164" a="1"/>
  <c r="N37" i="165" a="1"/>
  <c r="AQ76" i="168" a="1"/>
  <c r="D51" i="167" a="1"/>
  <c r="F15" i="164" a="1"/>
  <c r="M36" i="164" a="1"/>
  <c r="G18" i="168" a="1"/>
  <c r="C41" i="168" a="1"/>
  <c r="Q3" i="164" a="1"/>
  <c r="C13" i="166" a="1"/>
  <c r="K45" i="168" a="1"/>
  <c r="G25" i="165" a="1"/>
  <c r="M30" i="166" a="1"/>
  <c r="H21" i="166" a="1"/>
  <c r="AR5" i="168" a="1"/>
  <c r="I20" i="167" a="1"/>
  <c r="H16" i="166" a="1"/>
  <c r="P19" i="166" a="1"/>
  <c r="AO5" i="166" a="1"/>
  <c r="C6" i="165" a="1"/>
  <c r="Q8" i="164" a="1"/>
  <c r="J2" i="164" a="1"/>
  <c r="AP10" i="168" a="1"/>
  <c r="I20" i="166" a="1"/>
  <c r="J30" i="166" a="1"/>
  <c r="AO146" i="168" a="1"/>
  <c r="AJ135" i="166" a="1"/>
  <c r="N44" i="164" a="1"/>
  <c r="AR200" i="168" a="1"/>
  <c r="L44" i="164" a="1"/>
  <c r="AQ341" i="166" a="1"/>
  <c r="F6" i="166" a="1"/>
  <c r="F6" i="167" a="1"/>
  <c r="K39" i="168" a="1"/>
  <c r="N42" i="164" a="1"/>
  <c r="K38" i="165" a="1"/>
  <c r="AL10" i="165" a="1"/>
  <c r="AQ213" i="159" a="1"/>
  <c r="P13" i="168" a="1"/>
  <c r="P27" i="166" a="1"/>
  <c r="AJ462" i="166" a="1"/>
  <c r="AQ73" i="168" a="1"/>
  <c r="L48" i="168" a="1"/>
  <c r="AL139" i="163" a="1"/>
  <c r="M14" i="165" a="1"/>
  <c r="L15" i="168" a="1"/>
  <c r="K37" i="167" a="1"/>
  <c r="D34" i="165" a="1"/>
  <c r="AR204" i="163" a="1"/>
  <c r="P44" i="167" a="1"/>
  <c r="E43" i="168" a="1"/>
  <c r="N49" i="164" a="1"/>
  <c r="AR80" i="166" a="1"/>
  <c r="E27" i="168" a="1"/>
  <c r="AL135" i="163" a="1"/>
  <c r="E26" i="167" a="1"/>
  <c r="K30" i="168" a="1"/>
  <c r="Q30" i="165" a="1"/>
  <c r="E23" i="166" a="1"/>
  <c r="H11" i="164" a="1"/>
  <c r="J16" i="166" a="1"/>
  <c r="E16" i="165" a="1"/>
  <c r="AP83" i="166" a="1"/>
  <c r="L17" i="164" a="1"/>
  <c r="K46" i="167" a="1"/>
  <c r="AJ13" i="164" a="1"/>
  <c r="P33" i="164" a="1"/>
  <c r="M35" i="168" a="1"/>
  <c r="G11" i="167" a="1"/>
  <c r="AL75" i="166" a="1"/>
  <c r="C38" i="166" a="1"/>
  <c r="C23" i="166" a="1"/>
  <c r="AL207" i="166" a="1"/>
  <c r="N28" i="167" a="1"/>
  <c r="AO206" i="159" a="1"/>
  <c r="L7" i="165" a="1"/>
  <c r="J27" i="164" a="1"/>
  <c r="N49" i="166" a="1"/>
  <c r="P42" i="166" a="1"/>
  <c r="G31" i="167" a="1"/>
  <c r="C48" i="165" a="1"/>
  <c r="N8" i="167" a="1"/>
  <c r="AJ5" i="168" a="1"/>
  <c r="J37" i="166" a="1"/>
  <c r="AL341" i="166" a="1"/>
  <c r="P15" i="166" a="1"/>
  <c r="K29" i="165" a="1"/>
  <c r="J34" i="165" a="1"/>
  <c r="AO75" i="168" a="1"/>
  <c r="C43" i="168" a="1"/>
  <c r="F7" i="168" a="1"/>
  <c r="F19" i="167" a="1"/>
  <c r="F41" i="164" a="1"/>
  <c r="Q9" i="168" a="1"/>
  <c r="K3" i="164" a="1"/>
  <c r="E17" i="166" a="1"/>
  <c r="AJ138" i="168" a="1"/>
  <c r="H30" i="167" a="1"/>
  <c r="AJ331" i="168" a="1"/>
  <c r="L7" i="167" a="1"/>
  <c r="F15" i="165" a="1"/>
  <c r="AP71" i="168" a="1"/>
  <c r="AQ201" i="163" a="1"/>
  <c r="I2" i="167" a="1"/>
  <c r="N36" i="168" a="1"/>
  <c r="E50" i="166" a="1"/>
  <c r="G13" i="165" a="1"/>
  <c r="AP211" i="159" a="1"/>
  <c r="AO82" i="166" a="1"/>
  <c r="E5" i="165" a="1"/>
  <c r="I17" i="168" a="1"/>
  <c r="AR270" i="168" a="1"/>
  <c r="C8" i="166" a="1"/>
  <c r="AP209" i="163" a="1"/>
  <c r="G12" i="166" a="1"/>
  <c r="M41" i="168" a="1"/>
  <c r="I26" i="164" a="1"/>
  <c r="I47" i="168" a="1"/>
  <c r="AO75" i="166" a="1"/>
  <c r="Q11" i="167" a="1"/>
  <c r="M11" i="165" a="1"/>
  <c r="N32" i="166" a="1"/>
  <c r="M47" i="166" a="1"/>
  <c r="AO272" i="163" a="1"/>
  <c r="AR271" i="168" a="1"/>
  <c r="AJ272" i="166" a="1"/>
  <c r="P41" i="167" a="1"/>
  <c r="L39" i="168" a="1"/>
  <c r="AJ204" i="163" a="1"/>
  <c r="AJ147" i="166" a="1"/>
  <c r="AP12" i="165" a="1"/>
  <c r="Q51" i="164" a="1"/>
  <c r="D29" i="166" a="1"/>
  <c r="D35" i="165" a="1"/>
  <c r="I25" i="168" a="1"/>
  <c r="Q3" i="168" a="1"/>
  <c r="AP9" i="168" a="1"/>
  <c r="AP525" i="166" a="1"/>
  <c r="AJ271" i="168" a="1"/>
  <c r="C22" i="165" a="1"/>
  <c r="P10" i="165" a="1"/>
  <c r="K28" i="164" a="1"/>
  <c r="I28" i="164" a="1"/>
  <c r="E24" i="168" a="1"/>
  <c r="D13" i="165" a="1"/>
  <c r="P37" i="168" a="1"/>
  <c r="L18" i="165" a="1"/>
  <c r="L45" i="164" a="1"/>
  <c r="AR148" i="166" a="1"/>
  <c r="I3" i="167" a="1"/>
  <c r="G51" i="167" a="1"/>
  <c r="C35" i="165" a="1"/>
  <c r="I25" i="165" a="1"/>
  <c r="N12" i="165" a="1"/>
  <c r="AO200" i="168" a="1"/>
  <c r="J43" i="164" a="1"/>
  <c r="F48" i="165" a="1"/>
  <c r="AL136" i="166" a="1"/>
  <c r="G14" i="164" a="1"/>
  <c r="K36" i="168" a="1"/>
  <c r="AL201" i="168" a="1"/>
  <c r="D30" i="164" a="1"/>
  <c r="AP6" i="167" a="1"/>
  <c r="F45" i="166" a="1"/>
  <c r="AP341" i="166" a="1"/>
  <c r="E22" i="167" a="1"/>
  <c r="AP140" i="163" a="1"/>
  <c r="AP8" i="165" a="1"/>
  <c r="F2" i="165" a="1"/>
  <c r="AP333" i="166" a="1"/>
  <c r="J19" i="167" a="1"/>
  <c r="AP147" i="168" a="1"/>
  <c r="N41" i="168" a="1"/>
  <c r="E23" i="165" a="1"/>
  <c r="F9" i="165" a="1"/>
  <c r="K7" i="167" a="1"/>
  <c r="K18" i="166" a="1"/>
  <c r="AQ200" i="159" a="1"/>
  <c r="N32" i="167" a="1"/>
  <c r="C4" i="167" a="1"/>
  <c r="AR75" i="168" a="1"/>
  <c r="F49" i="164" a="1"/>
  <c r="AP7" i="166" a="1"/>
  <c r="J32" i="165" a="1"/>
  <c r="AL11" i="165" a="1"/>
  <c r="AQ274" i="168" a="1"/>
  <c r="AQ11" i="164" a="1"/>
  <c r="AJ10" i="164" a="1"/>
  <c r="I49" i="165" a="1"/>
  <c r="AP338" i="166" a="1"/>
  <c r="L20" i="167" a="1"/>
  <c r="AL266" i="163" a="1"/>
  <c r="AJ200" i="168" a="1"/>
  <c r="AR343" i="168" a="1"/>
  <c r="Q3" i="165" a="1"/>
  <c r="M48" i="168" a="1"/>
  <c r="C8" i="167" a="1"/>
  <c r="I27" i="164" a="1"/>
  <c r="E15" i="166" a="1"/>
  <c r="AJ146" i="168" a="1"/>
  <c r="E19" i="166" a="1"/>
  <c r="K37" i="165" a="1"/>
  <c r="P50" i="165" a="1"/>
  <c r="AJ271" i="166" a="1"/>
  <c r="AL6" i="166" a="1"/>
  <c r="P40" i="168" a="1"/>
  <c r="AR7" i="164" a="1"/>
  <c r="P8" i="166" a="1"/>
  <c r="J31" i="167" a="1"/>
  <c r="AP466" i="166" a="1"/>
  <c r="C38" i="164" a="1"/>
  <c r="M35" i="165" a="1"/>
  <c r="N9" i="168" a="1"/>
  <c r="D2" i="165" a="1"/>
  <c r="AO141" i="168" a="1"/>
  <c r="I9" i="165" a="1"/>
  <c r="J3" i="167" a="1"/>
  <c r="K11" i="168" a="1"/>
  <c r="C29" i="166" a="1"/>
  <c r="P35" i="164" a="1"/>
  <c r="AO266" i="168" a="1"/>
  <c r="Q48" i="168" a="1"/>
  <c r="AP273" i="168" a="1"/>
  <c r="I22" i="167" a="1"/>
  <c r="E30" i="168" a="1"/>
  <c r="E34" i="165" a="1"/>
  <c r="AP461" i="166" a="1"/>
  <c r="Q30" i="167" a="1"/>
  <c r="Q37" i="168" a="1"/>
  <c r="P4" i="167" a="1"/>
  <c r="F49" i="165" a="1"/>
  <c r="F19" i="168" a="1"/>
  <c r="F43" i="164" a="1"/>
  <c r="H36" i="165" a="1"/>
  <c r="H29" i="168" a="1"/>
  <c r="AJ8" i="166" a="1"/>
  <c r="AJ273" i="166" a="1"/>
  <c r="AJ466" i="166" a="1"/>
  <c r="G43" i="165" a="1"/>
  <c r="K23" i="165" a="1"/>
  <c r="D16" i="167" a="1"/>
  <c r="J45" i="168" a="1"/>
  <c r="AJ202" i="159" a="1"/>
  <c r="Q28" i="167" a="1"/>
  <c r="C40" i="164" a="1"/>
  <c r="J17" i="165" a="1"/>
  <c r="H22" i="167" a="1"/>
  <c r="N3" i="167" a="1"/>
  <c r="J25" i="166" a="1"/>
  <c r="E26" i="165" a="1"/>
  <c r="C42" i="168" a="1"/>
  <c r="AL531" i="166" a="1"/>
  <c r="AP335" i="168" a="1"/>
  <c r="AP273" i="166" a="1"/>
  <c r="F10" i="167" a="1"/>
  <c r="J19" i="166" a="1"/>
  <c r="C21" i="166" a="1"/>
  <c r="L26" i="168" a="1"/>
  <c r="AO265" i="166" a="1"/>
  <c r="L5" i="167" a="1"/>
  <c r="AO206" i="163" a="1"/>
  <c r="I14" i="167" a="1"/>
  <c r="AR10" i="168" a="1"/>
  <c r="AL143" i="163" a="1"/>
  <c r="AL333" i="166" a="1"/>
  <c r="M17" i="166" a="1"/>
  <c r="AL460" i="166" a="1"/>
  <c r="AL75" i="168" a="1"/>
  <c r="Q43" i="166" a="1"/>
  <c r="AO339" i="166" a="1"/>
  <c r="P11" i="165" a="1"/>
  <c r="N22" i="168" a="1"/>
  <c r="AP268" i="166" a="1"/>
  <c r="K10" i="164" a="1"/>
  <c r="D28" i="168" a="1"/>
  <c r="D51" i="166" a="1"/>
  <c r="E6" i="168" a="1"/>
  <c r="D22" i="165" a="1"/>
  <c r="AQ14" i="164" a="1"/>
  <c r="M35" i="164" a="1"/>
  <c r="AQ202" i="166" a="1"/>
  <c r="N9" i="164" a="1"/>
  <c r="J5" i="168" a="1"/>
  <c r="H16" i="165" a="1"/>
  <c r="AL72" i="168" a="1"/>
  <c r="L12" i="164" a="1"/>
  <c r="P24" i="167" a="1"/>
  <c r="H29" i="164" a="1"/>
  <c r="AL139" i="166" a="1"/>
  <c r="J23" i="164" a="1"/>
  <c r="D5" i="166" a="1"/>
  <c r="AJ209" i="159" a="1"/>
  <c r="D51" i="169" a="1"/>
  <c r="P20" i="167" a="1"/>
  <c r="D16" i="166" a="1"/>
  <c r="D12" i="165" a="1"/>
  <c r="C15" i="167" a="1"/>
  <c r="N29" i="166" a="1"/>
  <c r="C46" i="166" a="1"/>
  <c r="D26" i="166" a="1"/>
  <c r="AP528" i="166" a="1"/>
  <c r="H11" i="168" a="1"/>
  <c r="Q24" i="168" a="1"/>
  <c r="AP70" i="166" a="1"/>
  <c r="M14" i="166" a="1"/>
  <c r="H36" i="166" a="1"/>
  <c r="AP336" i="166" a="1"/>
  <c r="D43" i="168" a="1"/>
  <c r="L25" i="167" a="1"/>
  <c r="E12" i="167" a="1"/>
  <c r="AQ138" i="168" a="1"/>
  <c r="F35" i="166" a="1"/>
  <c r="AQ6" i="164" a="1"/>
  <c r="AR462" i="166" a="1"/>
  <c r="L18" i="166" a="1"/>
  <c r="AQ147" i="168" a="1"/>
  <c r="G39" i="166" a="1"/>
  <c r="E18" i="167" a="1"/>
  <c r="N48" i="164" a="1"/>
  <c r="J18" i="166" a="1"/>
  <c r="J36" i="168" a="1"/>
  <c r="Z7" i="158"/>
  <c r="AJ339" i="168" a="1"/>
  <c r="AL270" i="166" a="1"/>
  <c r="E16" i="164" a="1"/>
  <c r="G13" i="167" a="1"/>
  <c r="K32" i="166" a="1"/>
  <c r="AQ460" i="166" a="1"/>
  <c r="K26" i="164" a="1"/>
  <c r="F28" i="164" a="1"/>
  <c r="J41" i="168" a="1"/>
  <c r="C33" i="167" a="1"/>
  <c r="AO145" i="168" a="1"/>
  <c r="L32" i="165" a="1"/>
  <c r="AP10" i="166" a="1"/>
  <c r="AJ468" i="166" a="1"/>
  <c r="G3" i="165" a="1"/>
  <c r="G28" i="168" a="1"/>
  <c r="AO531" i="166" a="1"/>
  <c r="E28" i="165" a="1"/>
  <c r="Q22" i="165" a="1"/>
  <c r="AL398" i="166" a="1"/>
  <c r="F29" i="164" a="1"/>
  <c r="Z74" i="142"/>
  <c r="L22" i="166" a="1"/>
  <c r="P33" i="167" a="1"/>
  <c r="F4" i="164" a="1"/>
  <c r="N16" i="167" a="1"/>
  <c r="Q42" i="165" a="1"/>
  <c r="AL77" i="166" a="1"/>
  <c r="N15" i="168" a="1"/>
  <c r="Q5" i="165" a="1"/>
  <c r="AL6" i="164" a="1"/>
  <c r="F35" i="165" a="1"/>
  <c r="AP135" i="168" a="1"/>
  <c r="Q15" i="165" a="1"/>
  <c r="AR142" i="166" a="1"/>
  <c r="AR202" i="163" a="1"/>
  <c r="J50" i="166" a="1"/>
  <c r="H38" i="164" a="1"/>
  <c r="P29" i="166" a="1"/>
  <c r="D25" i="166" a="1"/>
  <c r="K34" i="164" a="1"/>
  <c r="J50" i="164" a="1"/>
  <c r="P42" i="165" a="1"/>
  <c r="AQ7" i="164" a="1"/>
  <c r="AL530" i="166" a="1"/>
  <c r="L28" i="165" a="1"/>
  <c r="C22" i="166" a="1"/>
  <c r="M37" i="165" a="1"/>
  <c r="AO74" i="168" a="1"/>
  <c r="L20" i="164" a="1"/>
  <c r="J26" i="166" a="1"/>
  <c r="AO139" i="168" a="1"/>
  <c r="E25" i="164" a="1"/>
  <c r="AP206" i="166" a="1"/>
  <c r="L14" i="166" a="1"/>
  <c r="N3" i="165" a="1"/>
  <c r="AJ344" i="168" a="1"/>
  <c r="AJ207" i="159" a="1"/>
  <c r="D14" i="164" a="1"/>
  <c r="H29" i="166" a="1"/>
  <c r="J2" i="166" a="1"/>
  <c r="L46" i="165" a="1"/>
  <c r="H34" i="166" a="1"/>
  <c r="Q7" i="165" a="1"/>
  <c r="C39" i="168" a="1"/>
  <c r="AQ200" i="166" a="1"/>
  <c r="P38" i="164" a="1"/>
  <c r="D9" i="166" a="1"/>
  <c r="E44" i="166" a="1"/>
  <c r="K15" i="168" a="1"/>
  <c r="AQ74" i="168" a="1"/>
  <c r="E51" i="169" a="1"/>
  <c r="E15" i="167" a="1"/>
  <c r="I25" i="166" a="1"/>
  <c r="L18" i="167" a="1"/>
  <c r="AQ151" i="168" a="1"/>
  <c r="AO398" i="166" a="1"/>
  <c r="AJ401" i="166" a="1"/>
  <c r="G24" i="167" a="1"/>
  <c r="L13" i="165" a="1"/>
  <c r="F46" i="167" a="1"/>
  <c r="L36" i="168" a="1"/>
  <c r="AR330" i="166" a="1"/>
  <c r="C19" i="164" a="1"/>
  <c r="M7" i="166" a="1"/>
  <c r="M14" i="167" a="1"/>
  <c r="L21" i="165" a="1"/>
  <c r="I45" i="164" a="1"/>
  <c r="L41" i="167" a="1"/>
  <c r="G23" i="167" a="1"/>
  <c r="M18" i="166" a="1"/>
  <c r="I5" i="166" a="1"/>
  <c r="M34" i="165" a="1"/>
  <c r="AP200" i="163" a="1"/>
  <c r="D19" i="164" a="1"/>
  <c r="J6" i="167" a="1"/>
  <c r="L17" i="165" a="1"/>
  <c r="H23" i="165" a="1"/>
  <c r="P4" i="164" a="1"/>
  <c r="E6" i="165" a="1"/>
  <c r="Q29" i="164" a="1"/>
  <c r="N49" i="165" a="1"/>
  <c r="M15" i="167" a="1"/>
  <c r="G24" i="165" a="1"/>
  <c r="I32" i="164" a="1"/>
  <c r="AR72" i="166" a="1"/>
  <c r="AO468" i="166" a="1"/>
  <c r="AL336" i="168" a="1"/>
  <c r="H47" i="165" a="1"/>
  <c r="J46" i="166" a="1"/>
  <c r="P8" i="165" a="1"/>
  <c r="AP201" i="163" a="1"/>
  <c r="G16" i="165" a="1"/>
  <c r="Q16" i="165" a="1"/>
  <c r="I2" i="164" a="1"/>
  <c r="AJ72" i="168" a="1"/>
  <c r="AJ70" i="166" a="1"/>
  <c r="N13" i="168" a="1"/>
  <c r="K2" i="166" a="1"/>
  <c r="P50" i="167" a="1"/>
  <c r="D5" i="164" a="1"/>
  <c r="AJ141" i="163" a="1"/>
  <c r="J30" i="168" a="1"/>
  <c r="AR334" i="168" a="1"/>
  <c r="D42" i="164" a="1"/>
  <c r="K7" i="165" a="1"/>
  <c r="F25" i="165" a="1"/>
  <c r="AR338" i="166" a="1"/>
  <c r="Z135" i="142"/>
  <c r="AR210" i="159" a="1"/>
  <c r="AP271" i="166" a="1"/>
  <c r="Q13" i="167" a="1"/>
  <c r="AR403" i="166" a="1"/>
  <c r="P9" i="165" a="1"/>
  <c r="AL208" i="168" a="1"/>
  <c r="AQ340" i="166" a="1"/>
  <c r="AQ273" i="168" a="1"/>
  <c r="AO272" i="168" a="1"/>
  <c r="AQ340" i="168" a="1"/>
  <c r="C18" i="167" a="1"/>
  <c r="F4" i="165" a="1"/>
  <c r="J18" i="167" a="1"/>
  <c r="AO340" i="168" a="1"/>
  <c r="C50" i="166" a="1"/>
  <c r="E25" i="168" a="1"/>
  <c r="AP338" i="168" a="1"/>
  <c r="AJ139" i="166" a="1"/>
  <c r="Q17" i="166" a="1"/>
  <c r="G45" i="164" a="1"/>
  <c r="N27" i="165" a="1"/>
  <c r="AP139" i="168" a="1"/>
  <c r="C14" i="165" a="1"/>
  <c r="E9" i="164" a="1"/>
  <c r="AR209" i="163" a="1"/>
  <c r="C28" i="164" a="1"/>
  <c r="H6" i="168" a="1"/>
  <c r="G38" i="165" a="1"/>
  <c r="G13" i="166" a="1"/>
  <c r="AR275" i="166" a="1"/>
  <c r="AJ330" i="168" a="1"/>
  <c r="AR203" i="166" a="1"/>
  <c r="L27" i="165" a="1"/>
  <c r="AO14" i="166" a="1"/>
  <c r="L20" i="165" a="1"/>
  <c r="C16" i="164" a="1"/>
  <c r="F13" i="166" a="1"/>
  <c r="M46" i="167" a="1"/>
  <c r="F31" i="164" a="1"/>
  <c r="AJ332" i="168" a="1"/>
  <c r="E6" i="167" a="1"/>
  <c r="M5" i="165" a="1"/>
  <c r="K9" i="166" a="1"/>
  <c r="AO135" i="168" a="1"/>
  <c r="AQ9" i="165" a="1"/>
  <c r="J26" i="164" a="1"/>
  <c r="AP144" i="166" a="1"/>
  <c r="P46" i="165" a="1"/>
  <c r="AJ144" i="168" a="1"/>
  <c r="AP141" i="168" a="1"/>
  <c r="I33" i="165" a="1"/>
  <c r="G51" i="165" a="1"/>
  <c r="AP467" i="166" a="1"/>
  <c r="AJ138" i="166" a="1"/>
  <c r="E43" i="165" a="1"/>
  <c r="K4" i="165" a="1"/>
  <c r="C23" i="165" a="1"/>
  <c r="K47" i="165" a="1"/>
  <c r="AR142" i="163" a="1"/>
  <c r="K12" i="167" a="1"/>
  <c r="J39" i="164" a="1"/>
  <c r="N34" i="165" a="1"/>
  <c r="AL334" i="168" a="1"/>
  <c r="K4" i="164" a="1"/>
  <c r="D30" i="165" a="1"/>
  <c r="H34" i="165" a="1"/>
  <c r="L22" i="167" a="1"/>
  <c r="L17" i="166" a="1"/>
  <c r="AL77" i="168" a="1"/>
  <c r="M29" i="165" a="1"/>
  <c r="AJ142" i="166" a="1"/>
  <c r="E13" i="165" a="1"/>
  <c r="N28" i="168" a="1"/>
  <c r="AJ135" i="168" a="1"/>
  <c r="AR276" i="166" a="1"/>
  <c r="N51" i="164" a="1"/>
  <c r="J14" i="167" a="1"/>
  <c r="AP207" i="163" a="1"/>
  <c r="AR345" i="166" a="1"/>
  <c r="AL150" i="168" a="1"/>
  <c r="AJ10" i="166" a="1"/>
  <c r="M17" i="164" a="1"/>
  <c r="L21" i="166" a="1"/>
  <c r="F48" i="166" a="1"/>
  <c r="AO6" i="168" a="1"/>
  <c r="M41" i="166" a="1"/>
  <c r="AJ143" i="168" a="1"/>
  <c r="L23" i="167" a="1"/>
  <c r="H21" i="168" a="1"/>
  <c r="AR461" i="166" a="1"/>
  <c r="K9" i="164" a="1"/>
  <c r="AR338" i="168" a="1"/>
  <c r="AR202" i="159" a="1"/>
  <c r="P32" i="164" a="1"/>
  <c r="L36" i="166" a="1"/>
  <c r="N33" i="167" a="1"/>
  <c r="AO137" i="166" a="1"/>
  <c r="Q49" i="164" a="1"/>
  <c r="AO140" i="168" a="1"/>
  <c r="P26" i="167" a="1"/>
  <c r="M38" i="165" a="1"/>
  <c r="G42" i="165" a="1"/>
  <c r="J40" i="168" a="1"/>
  <c r="I30" i="166" a="1"/>
  <c r="G19" i="164" a="1"/>
  <c r="L8" i="168" a="1"/>
  <c r="Q37" i="164" a="1"/>
  <c r="AL82" i="166" a="1"/>
  <c r="C21" i="165" a="1"/>
  <c r="C10" i="166" a="1"/>
  <c r="AR333" i="168" a="1"/>
  <c r="AL6" i="168" a="1"/>
  <c r="M48" i="167" a="1"/>
  <c r="AP462" i="166" a="1"/>
  <c r="AJ8" i="168" a="1"/>
  <c r="C15" i="166" a="1"/>
  <c r="N46" i="168" a="1"/>
  <c r="AO212" i="159" a="1"/>
  <c r="M29" i="164" a="1"/>
  <c r="M22" i="166" a="1"/>
  <c r="C19" i="165" a="1"/>
  <c r="AO203" i="168" a="1"/>
  <c r="C42" i="165" a="1"/>
  <c r="Q2" i="168" a="1"/>
  <c r="C23" i="164" a="1"/>
  <c r="G24" i="166" a="1"/>
  <c r="E19" i="164" a="1"/>
  <c r="F11" i="167" a="1"/>
  <c r="Q50" i="167" a="1"/>
  <c r="M9" i="167" a="1"/>
  <c r="N7" i="166" a="1"/>
  <c r="E3" i="168" a="1"/>
  <c r="I10" i="164" a="1"/>
  <c r="N19" i="167" a="1"/>
  <c r="C10" i="165" a="1"/>
  <c r="H3" i="165" a="1"/>
  <c r="AL5" i="168" a="1"/>
  <c r="AP77" i="168" a="1"/>
  <c r="AO10" i="165" a="1"/>
  <c r="Q30" i="166" a="1"/>
  <c r="E43" i="164" a="1"/>
  <c r="E21" i="164" a="1"/>
  <c r="E7" i="164" a="1"/>
  <c r="Z73" i="142"/>
  <c r="AQ344" i="168" a="1"/>
  <c r="AO143" i="168" a="1"/>
  <c r="L20" i="168" a="1"/>
  <c r="J23" i="166" a="1"/>
  <c r="J5" i="164" a="1"/>
  <c r="AR138" i="168" a="1"/>
  <c r="AR207" i="159" a="1"/>
  <c r="K21" i="164" a="1"/>
  <c r="AO147" i="168" a="1"/>
  <c r="H22" i="164" a="1"/>
  <c r="AR6" i="167" a="1"/>
  <c r="AR204" i="166" a="1"/>
  <c r="P36" i="166" a="1"/>
  <c r="I20" i="168" a="1"/>
  <c r="AL151" i="168" a="1"/>
  <c r="Q6" i="163" a="1"/>
  <c r="M30" i="168" a="1"/>
  <c r="N23" i="165" a="1"/>
  <c r="G42" i="166" a="1"/>
  <c r="D23" i="168" a="1"/>
  <c r="J24" i="164" a="1"/>
  <c r="C38" i="165" a="1"/>
  <c r="M23" i="164" a="1"/>
  <c r="I38" i="164" a="1"/>
  <c r="N18" i="165" a="1"/>
  <c r="Q9" i="167" a="1"/>
  <c r="AO203" i="163" a="1"/>
  <c r="E13" i="164" a="1"/>
  <c r="AO8" i="166" a="1"/>
  <c r="K43" i="168" a="1"/>
  <c r="N10" i="167" a="1"/>
  <c r="F11" i="164" a="1"/>
  <c r="P15" i="164" a="1"/>
  <c r="D8" i="165" a="1"/>
  <c r="AP200" i="168" a="1"/>
  <c r="F18" i="166" a="1"/>
  <c r="D3" i="168" a="1"/>
  <c r="N30" i="167" a="1"/>
  <c r="AJ7" i="165" a="1"/>
  <c r="I24" i="166" a="1"/>
  <c r="C43" i="167" a="1"/>
  <c r="F34" i="167" a="1"/>
  <c r="K33" i="167" a="1"/>
  <c r="P19" i="165" a="1"/>
  <c r="Q2" i="167" a="1"/>
  <c r="E32" i="167" a="1"/>
  <c r="I7" i="165" a="1"/>
  <c r="AL271" i="163" a="1"/>
  <c r="AQ9" i="168" a="1"/>
  <c r="M45" i="165" a="1"/>
  <c r="H7" i="168" a="1"/>
  <c r="G15" i="166" a="1"/>
  <c r="F8" i="167" a="1"/>
  <c r="D17" i="168" a="1"/>
  <c r="I38" i="165" a="1"/>
  <c r="H9" i="167" a="1"/>
  <c r="H41" i="166" a="1"/>
  <c r="G11" i="166" a="1"/>
  <c r="F25" i="167" a="1"/>
  <c r="P41" i="168" a="1"/>
  <c r="K43" i="167" a="1"/>
  <c r="K21" i="168" a="1"/>
  <c r="K30" i="165" a="1"/>
  <c r="K45" i="165" a="1"/>
  <c r="AP334" i="166" a="1"/>
  <c r="I16" i="165" a="1"/>
  <c r="I17" i="167" a="1"/>
  <c r="F5" i="166" a="1"/>
  <c r="AQ135" i="168" a="1"/>
  <c r="AO70" i="168" a="1"/>
  <c r="K8" i="166" a="1"/>
  <c r="G15" i="164" a="1"/>
  <c r="F25" i="164" a="1"/>
  <c r="E4" i="168" a="1"/>
  <c r="D2" i="168" a="1"/>
  <c r="P9" i="164" a="1"/>
  <c r="P18" i="166" a="1"/>
  <c r="AL83" i="166" a="1"/>
  <c r="I42" i="168" a="1"/>
  <c r="AQ210" i="159" a="1"/>
  <c r="AR11" i="164" a="1"/>
  <c r="AL8" i="164" a="1"/>
  <c r="M27" i="167" a="1"/>
  <c r="AJ70" i="168" a="1"/>
  <c r="P44" i="165" a="1"/>
  <c r="N23" i="164" a="1"/>
  <c r="F30" i="165" a="1"/>
  <c r="G34" i="167" a="1"/>
  <c r="C33" i="166" a="1"/>
  <c r="AP339" i="166" a="1"/>
  <c r="AL208" i="166" a="1"/>
  <c r="AR267" i="168" a="1"/>
  <c r="J11" i="164" a="1"/>
  <c r="I13" i="166" a="1"/>
  <c r="P26" i="164" a="1"/>
  <c r="C32" i="165" a="1"/>
  <c r="N34" i="164" a="1"/>
  <c r="N16" i="165" a="1"/>
  <c r="AL337" i="166" a="1"/>
  <c r="G50" i="164" a="1"/>
  <c r="P46" i="168" a="1"/>
  <c r="P49" i="166" a="1"/>
  <c r="Q21" i="165" a="1"/>
  <c r="AR272" i="166" a="1"/>
  <c r="P6" i="166" a="1"/>
  <c r="C45" i="164" a="1"/>
  <c r="Q47" i="166" a="1"/>
  <c r="AO204" i="168" a="1"/>
  <c r="P30" i="165" a="1"/>
  <c r="D20" i="168" a="1"/>
  <c r="AJ396" i="166" a="1"/>
  <c r="H48" i="164" a="1"/>
  <c r="AO530" i="166" a="1"/>
  <c r="D6" i="167" a="1"/>
  <c r="J38" i="165" a="1"/>
  <c r="P40" i="166" a="1"/>
  <c r="L46" i="167" a="1"/>
  <c r="F2" i="166" a="1"/>
  <c r="AQ206" i="159" a="1"/>
  <c r="M23" i="166" a="1"/>
  <c r="L39" i="166" a="1"/>
  <c r="K45" i="164" a="1"/>
  <c r="Q22" i="166" a="1"/>
  <c r="F39" i="165" a="1"/>
  <c r="E8" i="168" a="1"/>
  <c r="Q45" i="167" a="1"/>
  <c r="F42" i="167" a="1"/>
  <c r="J19" i="168" a="1"/>
  <c r="AJ205" i="163" a="1"/>
  <c r="E4" i="164" a="1"/>
  <c r="N23" i="167" a="1"/>
  <c r="AR344" i="166" a="1"/>
  <c r="P12" i="167" a="1"/>
  <c r="P5" i="167" a="1"/>
  <c r="AO204" i="166" a="1"/>
  <c r="L50" i="168" a="1"/>
  <c r="K20" i="164" a="1"/>
  <c r="F45" i="164" a="1"/>
  <c r="J28" i="165" a="1"/>
  <c r="K18" i="164" a="1"/>
  <c r="AR273" i="166" a="1"/>
  <c r="AO13" i="165" a="1"/>
  <c r="M4" i="168" a="1"/>
  <c r="N20" i="168" a="1"/>
  <c r="P40" i="164" a="1"/>
  <c r="AJ200" i="163" a="1"/>
  <c r="Q35" i="168" a="1"/>
  <c r="F20" i="167" a="1"/>
  <c r="M29" i="167" a="1"/>
  <c r="AQ8" i="168" a="1"/>
  <c r="G47" i="166" a="1"/>
  <c r="AR208" i="163" a="1"/>
  <c r="Q36" i="167" a="1"/>
  <c r="J44" i="166" a="1"/>
  <c r="M31" i="166" a="1"/>
  <c r="AQ12" i="164" a="1"/>
  <c r="H44" i="168" a="1"/>
  <c r="H6" i="164" a="1"/>
  <c r="M15" i="164" a="1"/>
  <c r="N6" i="168" a="1"/>
  <c r="AO270" i="166" a="1"/>
  <c r="P21" i="167" a="1"/>
  <c r="H16" i="164" a="1"/>
  <c r="H35" i="167" a="1"/>
  <c r="G16" i="168" a="1"/>
  <c r="D33" i="168" a="1"/>
  <c r="Q36" i="168" a="1"/>
  <c r="AR76" i="168" a="1"/>
  <c r="F45" i="167" a="1"/>
  <c r="F13" i="164" a="1"/>
  <c r="G33" i="168" a="1"/>
  <c r="Q14" i="168" a="1"/>
  <c r="M10" i="165" a="1"/>
  <c r="AL203" i="163" a="1"/>
  <c r="AO210" i="159" a="1"/>
  <c r="K35" i="166" a="1"/>
  <c r="L43" i="166" a="1"/>
  <c r="G26" i="167" a="1"/>
  <c r="F26" i="164" a="1"/>
  <c r="L20" i="166" a="1"/>
  <c r="F21" i="166" a="1"/>
  <c r="F9" i="167" a="1"/>
  <c r="N28" i="164" a="1"/>
  <c r="AR143" i="168" a="1"/>
  <c r="Q37" i="166" a="1"/>
  <c r="P27" i="168" a="1"/>
  <c r="H13" i="164" a="1"/>
  <c r="C50" i="164" a="1"/>
  <c r="F21" i="165" a="1"/>
  <c r="AP202" i="166" a="1"/>
  <c r="C22" i="164" a="1"/>
  <c r="AP463" i="166" a="1"/>
  <c r="M36" i="165" a="1"/>
  <c r="F41" i="167" a="1"/>
  <c r="I21" i="165" a="1"/>
  <c r="C28" i="168" a="1"/>
  <c r="F3" i="165" a="1"/>
  <c r="N2" i="166" a="1"/>
  <c r="J22" i="166" a="1"/>
  <c r="Z72" i="158"/>
  <c r="E14" i="166" a="1"/>
  <c r="H7" i="165" a="1"/>
  <c r="AP330" i="166" a="1"/>
  <c r="AJ342" i="168" a="1"/>
  <c r="K36" i="166" a="1"/>
  <c r="D46" i="166" a="1"/>
  <c r="AL202" i="168" a="1"/>
  <c r="AP403" i="166" a="1"/>
  <c r="N15" i="165" a="1"/>
  <c r="K13" i="164" a="1"/>
  <c r="J37" i="168" a="1"/>
  <c r="H41" i="165" a="1"/>
  <c r="AJ73" i="166" a="1"/>
  <c r="AO71" i="166" a="1"/>
  <c r="AQ139" i="168" a="1"/>
  <c r="AO73" i="168" a="1"/>
  <c r="E34" i="167" a="1"/>
  <c r="I44" i="165" a="1"/>
  <c r="C40" i="167" a="1"/>
  <c r="N19" i="165" a="1"/>
  <c r="P47" i="164" a="1"/>
  <c r="C44" i="165" a="1"/>
  <c r="AP8" i="168" a="1"/>
  <c r="I16" i="164" a="1"/>
  <c r="Q43" i="164" a="1"/>
  <c r="F11" i="168" a="1"/>
  <c r="Q38" i="168" a="1"/>
  <c r="H48" i="165" a="1"/>
  <c r="F25" i="168" a="1"/>
  <c r="AO7" i="165" a="1"/>
  <c r="Q4" i="164" a="1"/>
  <c r="C37" i="168" a="1"/>
  <c r="AO139" i="163" a="1"/>
  <c r="L16" i="167" a="1"/>
  <c r="AL207" i="163" a="1"/>
  <c r="AQ77" i="166" a="1"/>
  <c r="I12" i="167" a="1"/>
  <c r="E8" i="164" a="1"/>
  <c r="AO201" i="168" a="1"/>
  <c r="H7" i="166" a="1"/>
  <c r="AJ338" i="168" a="1"/>
  <c r="AO208" i="168" a="1"/>
  <c r="G49" i="168" a="1"/>
  <c r="G46" i="167" a="1"/>
  <c r="J14" i="165" a="1"/>
  <c r="J17" i="167" a="1"/>
  <c r="Q12" i="164" a="1"/>
  <c r="Q10" i="165" a="1"/>
  <c r="M31" i="167" a="1"/>
  <c r="AJ337" i="168" a="1"/>
  <c r="D39" i="167" a="1"/>
  <c r="AO339" i="168" a="1"/>
  <c r="Q31" i="166" a="1"/>
  <c r="D40" i="164" a="1"/>
  <c r="F50" i="165" a="1"/>
  <c r="K47" i="166" a="1"/>
  <c r="C48" i="164" a="1"/>
  <c r="H14" i="164" a="1"/>
  <c r="N30" i="164" a="1"/>
  <c r="AL70" i="166" a="1"/>
  <c r="M43" i="164" a="1"/>
  <c r="Q51" i="168" a="1"/>
  <c r="I30" i="168" a="1"/>
  <c r="AR341" i="168" a="1"/>
  <c r="D33" i="164" a="1"/>
  <c r="I47" i="165" a="1"/>
  <c r="AR140" i="166" a="1"/>
  <c r="Q30" i="164" a="1"/>
  <c r="AL340" i="168" a="1"/>
  <c r="N47" i="167" a="1"/>
  <c r="G5" i="165" a="1"/>
  <c r="Q6" i="165" a="1"/>
  <c r="F35" i="164" a="1"/>
  <c r="N38" i="167" a="1"/>
  <c r="K14" i="165" a="1"/>
  <c r="K18" i="165" a="1"/>
  <c r="I46" i="166" a="1"/>
  <c r="AR203" i="163" a="1"/>
  <c r="AL344" i="166" a="1"/>
  <c r="F6" i="165" a="1"/>
  <c r="P11" i="166" a="1"/>
  <c r="K9" i="167" a="1"/>
  <c r="K47" i="167" a="1"/>
  <c r="AQ333" i="166" a="1"/>
  <c r="D23" i="164" a="1"/>
  <c r="M41" i="164" a="1"/>
  <c r="K10" i="168" a="1"/>
  <c r="E15" i="164" a="1"/>
  <c r="D46" i="167" a="1"/>
  <c r="H30" i="165" a="1"/>
  <c r="AO344" i="168" a="1"/>
  <c r="P33" i="166" a="1"/>
  <c r="G39" i="164" a="1"/>
  <c r="AP5" i="168" a="1"/>
  <c r="AJ71" i="168" a="1"/>
  <c r="K26" i="167" a="1"/>
  <c r="I51" i="167" a="1"/>
  <c r="N42" i="166" a="1"/>
  <c r="G45" i="165" a="1"/>
  <c r="L43" i="164" a="1"/>
  <c r="K3" i="165" a="1"/>
  <c r="I34" i="168" a="1"/>
  <c r="J35" i="165" a="1"/>
  <c r="AO331" i="168" a="1"/>
  <c r="AP73" i="168" a="1"/>
  <c r="J47" i="167" a="1"/>
  <c r="M50" i="165" a="1"/>
  <c r="E35" i="168" a="1"/>
  <c r="K25" i="167" a="1"/>
  <c r="AJ202" i="166" a="1"/>
  <c r="F33" i="168" a="1"/>
  <c r="AO270" i="168" a="1"/>
  <c r="G20" i="165" a="1"/>
  <c r="AP270" i="163" a="1"/>
  <c r="H35" i="166" a="1"/>
  <c r="L31" i="165" a="1"/>
  <c r="N34" i="166" a="1"/>
  <c r="D37" i="165" a="1"/>
  <c r="N13" i="165" a="1"/>
  <c r="AP11" i="166" a="1"/>
  <c r="AO345" i="166" a="1"/>
  <c r="AP150" i="168" a="1"/>
  <c r="K17" i="167" a="1"/>
  <c r="L38" i="164" a="1"/>
  <c r="AP12" i="164" a="1"/>
  <c r="C3" i="164" a="1"/>
  <c r="L42" i="168" a="1"/>
  <c r="P16" i="167" a="1"/>
  <c r="H51" i="169" a="1"/>
  <c r="AO334" i="166" a="1"/>
  <c r="AJ527" i="166" a="1"/>
  <c r="K48" i="166" a="1"/>
  <c r="AQ401" i="166" a="1"/>
  <c r="AL5" i="164" a="1"/>
  <c r="P49" i="165" a="1"/>
  <c r="AO79" i="168" a="1"/>
  <c r="Q47" i="165" a="1"/>
  <c r="F18" i="164" a="1"/>
  <c r="D50" i="167" a="1"/>
  <c r="P21" i="164" a="1"/>
  <c r="L26" i="165" a="1"/>
  <c r="I39" i="164" a="1"/>
  <c r="J39" i="168" a="1"/>
  <c r="P28" i="164" a="1"/>
  <c r="C30" i="168" a="1"/>
  <c r="F36" i="164" a="1"/>
  <c r="AO207" i="168" a="1"/>
  <c r="AL397" i="166" a="1"/>
  <c r="N46" i="164" a="1"/>
  <c r="I24" i="168" a="1"/>
  <c r="N27" i="168" a="1"/>
  <c r="I7" i="168" a="1"/>
  <c r="I44" i="168" a="1"/>
  <c r="AJ269" i="163" a="1"/>
  <c r="G40" i="168" a="1"/>
  <c r="I29" i="164" a="1"/>
  <c r="Q11" i="164" a="1"/>
  <c r="F11" i="165" a="1"/>
  <c r="AL8" i="168" a="1"/>
  <c r="M2" i="166" a="1"/>
  <c r="M50" i="167" a="1"/>
  <c r="N2" i="165" a="1"/>
  <c r="AP13" i="164" a="1"/>
  <c r="F40" i="167" a="1"/>
  <c r="D50" i="164" a="1"/>
  <c r="E51" i="166" a="1"/>
  <c r="AR339" i="168" a="1"/>
  <c r="AL206" i="166" a="1"/>
  <c r="AQ268" i="163" a="1"/>
  <c r="AQ7" i="166" a="1"/>
  <c r="Q11" i="166" a="1"/>
  <c r="AQ204" i="163" a="1"/>
  <c r="L14" i="165" a="1"/>
  <c r="G23" i="168" a="1"/>
  <c r="K12" i="165" a="1"/>
  <c r="AP139" i="166" a="1"/>
  <c r="G3" i="167" a="1"/>
  <c r="Q47" i="164" a="1"/>
  <c r="M18" i="167" a="1"/>
  <c r="J7" i="164" a="1"/>
  <c r="Q26" i="167" a="1"/>
  <c r="AQ8" i="166" a="1"/>
  <c r="E51" i="168" a="1"/>
  <c r="F27" i="165" a="1"/>
  <c r="N12" i="168" a="1"/>
  <c r="D39" i="166" a="1"/>
  <c r="AJ460" i="166" a="1"/>
  <c r="I14" i="165" a="1"/>
  <c r="L51" i="167" a="1"/>
  <c r="F13" i="167" a="1"/>
  <c r="AP13" i="166" a="1"/>
  <c r="K47" i="164" a="1"/>
  <c r="N24" i="165" a="1"/>
  <c r="J33" i="166" a="1"/>
  <c r="AL140" i="166" a="1"/>
  <c r="AL527" i="166" a="1"/>
  <c r="K31" i="164" a="1"/>
  <c r="AQ209" i="159" a="1"/>
  <c r="AQ211" i="159" a="1"/>
  <c r="L31" i="168" a="1"/>
  <c r="F7" i="163" a="1"/>
  <c r="Q39" i="166" a="1"/>
  <c r="AL343" i="166" a="1"/>
  <c r="G20" i="167" a="1"/>
  <c r="Z139" i="142"/>
  <c r="G20" i="168" a="1"/>
  <c r="AJ14" i="164" a="1"/>
  <c r="E22" i="164" a="1"/>
  <c r="C13" i="168" a="1"/>
  <c r="D7" i="168" a="1"/>
  <c r="F42" i="166" a="1"/>
  <c r="AQ149" i="168" a="1"/>
  <c r="K48" i="168" a="1"/>
  <c r="F12" i="168" a="1"/>
  <c r="AQ83" i="166" a="1"/>
  <c r="F14" i="166" a="1"/>
  <c r="I29" i="167" a="1"/>
  <c r="L33" i="165" a="1"/>
  <c r="K15" i="164" a="1"/>
  <c r="Q48" i="167" a="1"/>
  <c r="N37" i="167" a="1"/>
  <c r="M15" i="168" a="1"/>
  <c r="J10" i="167" a="1"/>
  <c r="L49" i="168" a="1"/>
  <c r="J31" i="166" a="1"/>
  <c r="N37" i="164" a="1"/>
  <c r="H40" i="165" a="1"/>
  <c r="AR201" i="159" a="1"/>
  <c r="H8" i="165" a="1"/>
  <c r="F12" i="164" a="1"/>
  <c r="AR212" i="159" a="1"/>
  <c r="N41" i="167" a="1"/>
  <c r="D24" i="166" a="1"/>
  <c r="N47" i="165" a="1"/>
  <c r="Q12" i="166" a="1"/>
  <c r="AJ461" i="166" a="1"/>
  <c r="Q28" i="166" a="1"/>
  <c r="AJ5" i="166" a="1"/>
  <c r="E41" i="168" a="1"/>
  <c r="AO150" i="168" a="1"/>
  <c r="F26" i="168" a="1"/>
  <c r="L15" i="164" a="1"/>
  <c r="K33" i="165" a="1"/>
  <c r="N12" i="164" a="1"/>
  <c r="D7" i="167" a="1"/>
  <c r="E26" i="168" a="1"/>
  <c r="AQ341" i="168" a="1"/>
  <c r="AO333" i="166" a="1"/>
  <c r="N6" i="165" a="1"/>
  <c r="AP206" i="159" a="1"/>
  <c r="G21" i="167" a="1"/>
  <c r="AQ137" i="163" a="1"/>
  <c r="AL70" i="168" a="1"/>
  <c r="J3" i="166" a="1"/>
  <c r="P36" i="165" a="1"/>
  <c r="L13" i="167" a="1"/>
  <c r="G33" i="167" a="1"/>
  <c r="AJ210" i="159" a="1"/>
  <c r="P51" i="167" a="1"/>
  <c r="J25" i="164" a="1"/>
  <c r="D46" i="168" a="1"/>
  <c r="AL10" i="166" a="1"/>
  <c r="J9" i="167" a="1"/>
  <c r="P3" i="168" a="1"/>
  <c r="F40" i="165" a="1"/>
  <c r="I11" i="165" a="1"/>
  <c r="M44" i="167" a="1"/>
  <c r="I13" i="167" a="1"/>
  <c r="K34" i="167" a="1"/>
  <c r="AQ147" i="166" a="1"/>
  <c r="J28" i="164" a="1"/>
  <c r="AO209" i="168" a="1"/>
  <c r="E17" i="168" a="1"/>
  <c r="P3" i="166" a="1"/>
  <c r="F31" i="168" a="1"/>
  <c r="F30" i="167" a="1"/>
  <c r="D22" i="167" a="1"/>
  <c r="N22" i="165" a="1"/>
  <c r="I27" i="165" a="1"/>
  <c r="H4" i="164" a="1"/>
  <c r="AL5" i="165" a="1"/>
  <c r="AQ138" i="163" a="1"/>
  <c r="AL204" i="163" a="1"/>
  <c r="Z75" i="158"/>
  <c r="D4" i="164" a="1"/>
  <c r="AP402" i="166" a="1"/>
  <c r="AO142" i="163" a="1"/>
  <c r="Q4" i="166" a="1"/>
  <c r="AP270" i="166" a="1"/>
  <c r="M29" i="166" a="1"/>
  <c r="Q14" i="165" a="1"/>
  <c r="AP343" i="168" a="1"/>
  <c r="F21" i="167" a="1"/>
  <c r="AQ204" i="166" a="1"/>
  <c r="N46" i="165" a="1"/>
  <c r="H33" i="165" a="1"/>
  <c r="P50" i="166" a="1"/>
  <c r="G5" i="167" a="1"/>
  <c r="L26" i="164" a="1"/>
  <c r="P29" i="168" a="1"/>
  <c r="L11" i="166" a="1"/>
  <c r="C34" i="164" a="1"/>
  <c r="K40" i="168" a="1"/>
  <c r="AQ6" i="165" a="1"/>
  <c r="AJ276" i="166" a="1"/>
  <c r="AL333" i="168" a="1"/>
  <c r="P8" i="164" a="1"/>
  <c r="H37" i="167" a="1"/>
  <c r="P28" i="165" a="1"/>
  <c r="E36" i="167" a="1"/>
  <c r="D30" i="166" a="1"/>
  <c r="L51" i="164" a="1"/>
  <c r="P15" i="168" a="1"/>
  <c r="E5" i="166" a="1"/>
  <c r="AP5" i="166" a="1"/>
  <c r="P34" i="166" a="1"/>
  <c r="AR336" i="168" a="1"/>
  <c r="AP206" i="163" a="1"/>
  <c r="G35" i="167" a="1"/>
  <c r="M24" i="167" a="1"/>
  <c r="F50" i="167" a="1"/>
  <c r="AJ79" i="168" a="1"/>
  <c r="AO6" i="165" a="1"/>
  <c r="C13" i="165" a="1"/>
  <c r="I7" i="164" a="1"/>
  <c r="J12" i="167" a="1"/>
  <c r="E9" i="165" a="1"/>
  <c r="AL74" i="168" a="1"/>
  <c r="M28" i="164" a="1"/>
  <c r="AL341" i="168" a="1"/>
  <c r="N37" i="166" a="1"/>
  <c r="L45" i="165" a="1"/>
  <c r="N17" i="165" a="1"/>
  <c r="AP135" i="163" a="1"/>
  <c r="C49" i="165" a="1"/>
  <c r="Q49" i="168" a="1"/>
  <c r="D19" i="168" a="1"/>
  <c r="E29" i="167" a="1"/>
  <c r="AO205" i="163" a="1"/>
  <c r="AJ203" i="159" a="1"/>
  <c r="D27" i="168" a="1"/>
  <c r="AR269" i="163" a="1"/>
  <c r="AP332" i="166" a="1"/>
  <c r="L35" i="166" a="1"/>
  <c r="C20" i="164" a="1"/>
  <c r="AP10" i="164" a="1"/>
  <c r="C20" i="166" a="1"/>
  <c r="C16" i="168" a="1"/>
  <c r="M31" i="165" a="1"/>
  <c r="AQ270" i="163" a="1"/>
  <c r="Z70" i="158"/>
  <c r="AJ150" i="168" a="1"/>
  <c r="AR395" i="166" a="1"/>
  <c r="Q30" i="168" a="1"/>
  <c r="C6" i="168" a="1"/>
  <c r="N35" i="164" a="1"/>
  <c r="AQ142" i="166" a="1"/>
  <c r="P3" i="167" a="1"/>
  <c r="Q14" i="167" a="1"/>
  <c r="AP9" i="164" a="1"/>
  <c r="I47" i="167" a="1"/>
  <c r="D31" i="167" a="1"/>
  <c r="AJ341" i="168" a="1"/>
  <c r="AJ336" i="168" a="1"/>
  <c r="AO209" i="163" a="1"/>
  <c r="H17" i="168" a="1"/>
  <c r="C11" i="167" a="1"/>
  <c r="AJ142" i="168" a="1"/>
  <c r="H10" i="168" a="1"/>
  <c r="M5" i="166" a="1"/>
  <c r="K17" i="168" l="1"/>
  <c r="Q10" i="164"/>
  <c r="AL136" i="166"/>
  <c r="AM136" i="166" s="1"/>
  <c r="AL6" i="166"/>
  <c r="AM6" i="166" s="1"/>
  <c r="F13" i="166"/>
  <c r="C21" i="165"/>
  <c r="G10" i="166"/>
  <c r="C26" i="166"/>
  <c r="K49" i="167"/>
  <c r="L7" i="167"/>
  <c r="D44" i="166"/>
  <c r="AJ343" i="166"/>
  <c r="AK343" i="166" s="1"/>
  <c r="Q19" i="166"/>
  <c r="H47" i="165"/>
  <c r="AL142" i="163"/>
  <c r="AM142" i="163" s="1"/>
  <c r="I20" i="166"/>
  <c r="L50" i="168"/>
  <c r="AL530" i="166"/>
  <c r="AM530" i="166" s="1"/>
  <c r="AJ205" i="163"/>
  <c r="AK205" i="163" s="1"/>
  <c r="AQ268" i="163"/>
  <c r="L27" i="165"/>
  <c r="AL461" i="166"/>
  <c r="AM461" i="166" s="1"/>
  <c r="L12" i="168"/>
  <c r="F29" i="164"/>
  <c r="E35" i="164"/>
  <c r="I17" i="168"/>
  <c r="E9" i="164"/>
  <c r="AJ466" i="166"/>
  <c r="AK466" i="166" s="1"/>
  <c r="M11" i="165"/>
  <c r="K46" i="164"/>
  <c r="AQ149" i="166"/>
  <c r="F20" i="164"/>
  <c r="Q46" i="165"/>
  <c r="F24" i="165"/>
  <c r="M18" i="166"/>
  <c r="J42" i="167"/>
  <c r="L31" i="165"/>
  <c r="D2" i="167"/>
  <c r="K43" i="166"/>
  <c r="I16" i="165"/>
  <c r="C35" i="166"/>
  <c r="E13" i="168"/>
  <c r="H12" i="167"/>
  <c r="AO75" i="168"/>
  <c r="AO270" i="166"/>
  <c r="F2" i="167"/>
  <c r="I7" i="165"/>
  <c r="G22" i="168"/>
  <c r="L2" i="168"/>
  <c r="AR342" i="168"/>
  <c r="Q20" i="165"/>
  <c r="K48" i="164"/>
  <c r="C37" i="168"/>
  <c r="AR206" i="168"/>
  <c r="AQ202" i="166"/>
  <c r="P17" i="165"/>
  <c r="D42" i="164"/>
  <c r="M43" i="166"/>
  <c r="I45" i="164"/>
  <c r="N23" i="167"/>
  <c r="N37" i="167"/>
  <c r="G43" i="166"/>
  <c r="AQ74" i="168"/>
  <c r="AL8" i="168"/>
  <c r="AM8" i="168" s="1"/>
  <c r="L48" i="167"/>
  <c r="AO271" i="163"/>
  <c r="K3" i="165"/>
  <c r="M7" i="164"/>
  <c r="E21" i="166"/>
  <c r="H49" i="164"/>
  <c r="N40" i="164"/>
  <c r="AR204" i="168"/>
  <c r="AJ7" i="165"/>
  <c r="AK7" i="165" s="1"/>
  <c r="H9" i="165"/>
  <c r="D17" i="168"/>
  <c r="AQ211" i="159"/>
  <c r="Q9" i="168"/>
  <c r="M47" i="166"/>
  <c r="AR6" i="164"/>
  <c r="AO143" i="168"/>
  <c r="J17" i="165"/>
  <c r="J6" i="164"/>
  <c r="H37" i="166"/>
  <c r="C6" i="168"/>
  <c r="F11" i="164"/>
  <c r="AJ336" i="168"/>
  <c r="AK336" i="168" s="1"/>
  <c r="D32" i="165"/>
  <c r="AP71" i="168"/>
  <c r="AR14" i="164"/>
  <c r="K45" i="166"/>
  <c r="AJ268" i="166"/>
  <c r="AK268" i="166" s="1"/>
  <c r="K13" i="164"/>
  <c r="J35" i="165"/>
  <c r="F3" i="167"/>
  <c r="F15" i="164"/>
  <c r="M14" i="165"/>
  <c r="G35" i="167"/>
  <c r="E31" i="166"/>
  <c r="L42" i="166"/>
  <c r="Q44" i="168"/>
  <c r="AP6" i="166"/>
  <c r="M8" i="164"/>
  <c r="L45" i="164"/>
  <c r="D7" i="168"/>
  <c r="AQ151" i="168"/>
  <c r="C25" i="168"/>
  <c r="K46" i="167"/>
  <c r="J10" i="168"/>
  <c r="Q32" i="164"/>
  <c r="P48" i="166"/>
  <c r="AO207" i="166"/>
  <c r="AL147" i="168"/>
  <c r="AM147" i="168" s="1"/>
  <c r="AL139" i="163"/>
  <c r="AM139" i="163" s="1"/>
  <c r="N27" i="166"/>
  <c r="H16" i="164"/>
  <c r="P41" i="165"/>
  <c r="N32" i="165"/>
  <c r="G16" i="166"/>
  <c r="I44" i="165"/>
  <c r="M38" i="165"/>
  <c r="P33" i="164"/>
  <c r="G46" i="165"/>
  <c r="C16" i="165"/>
  <c r="F7" i="168"/>
  <c r="N42" i="166"/>
  <c r="N28" i="164"/>
  <c r="F14" i="168"/>
  <c r="N9" i="166"/>
  <c r="M11" i="166"/>
  <c r="N40" i="168"/>
  <c r="L43" i="164"/>
  <c r="C18" i="167"/>
  <c r="H34" i="164"/>
  <c r="AO209" i="168"/>
  <c r="AP339" i="166"/>
  <c r="M48" i="168"/>
  <c r="K2" i="168"/>
  <c r="K12" i="168"/>
  <c r="I38" i="166"/>
  <c r="C43" i="168"/>
  <c r="K9" i="164"/>
  <c r="D19" i="164"/>
  <c r="L51" i="167"/>
  <c r="AL10" i="168"/>
  <c r="AM10" i="168" s="1"/>
  <c r="K40" i="166"/>
  <c r="AJ142" i="168"/>
  <c r="AK142" i="168" s="1"/>
  <c r="AR203" i="166"/>
  <c r="J27" i="164"/>
  <c r="P3" i="168"/>
  <c r="I2" i="167"/>
  <c r="AL70" i="168"/>
  <c r="AM70" i="168" s="1"/>
  <c r="AP10" i="168"/>
  <c r="M24" i="167"/>
  <c r="N6" i="166"/>
  <c r="C41" i="165"/>
  <c r="E12" i="164"/>
  <c r="E19" i="164"/>
  <c r="Q14" i="167"/>
  <c r="G3" i="164"/>
  <c r="I2" i="166"/>
  <c r="K20" i="167"/>
  <c r="AQ341" i="168"/>
  <c r="N10" i="167"/>
  <c r="L35" i="166"/>
  <c r="F40" i="167"/>
  <c r="I3" i="165"/>
  <c r="L23" i="167"/>
  <c r="D49" i="167"/>
  <c r="AP205" i="168"/>
  <c r="P25" i="168"/>
  <c r="D23" i="164"/>
  <c r="Q12" i="166"/>
  <c r="F32" i="166"/>
  <c r="H14" i="164"/>
  <c r="J2" i="165"/>
  <c r="F48" i="168"/>
  <c r="P29" i="166"/>
  <c r="G15" i="167"/>
  <c r="Q7" i="165"/>
  <c r="AR274" i="168"/>
  <c r="P39" i="166"/>
  <c r="AP330" i="168"/>
  <c r="D51" i="166"/>
  <c r="P51" i="167"/>
  <c r="G43" i="165"/>
  <c r="I6" i="166"/>
  <c r="P18" i="166"/>
  <c r="H6" i="164"/>
  <c r="E15" i="166"/>
  <c r="D24" i="165"/>
  <c r="L18" i="165"/>
  <c r="AO143" i="163"/>
  <c r="E13" i="167"/>
  <c r="L10" i="168"/>
  <c r="AP463" i="166"/>
  <c r="H48" i="166"/>
  <c r="G15" i="165"/>
  <c r="AQ5" i="164"/>
  <c r="I2" i="164"/>
  <c r="C34" i="164"/>
  <c r="L33" i="165"/>
  <c r="AR274" i="166"/>
  <c r="J8" i="164"/>
  <c r="K39" i="166"/>
  <c r="N51" i="165"/>
  <c r="K25" i="168"/>
  <c r="AO70" i="168"/>
  <c r="P24" i="165"/>
  <c r="D46" i="167"/>
  <c r="AJ207" i="163"/>
  <c r="AK207" i="163" s="1"/>
  <c r="P14" i="166"/>
  <c r="J28" i="165"/>
  <c r="N41" i="168"/>
  <c r="AP135" i="168"/>
  <c r="AQ276" i="166"/>
  <c r="G31" i="164"/>
  <c r="J49" i="167"/>
  <c r="F8" i="167"/>
  <c r="AO340" i="166"/>
  <c r="M27" i="164"/>
  <c r="AJ205" i="166"/>
  <c r="AK205" i="166" s="1"/>
  <c r="K42" i="168"/>
  <c r="F6" i="165"/>
  <c r="P23" i="167"/>
  <c r="AO206" i="163"/>
  <c r="AR201" i="159"/>
  <c r="E39" i="165"/>
  <c r="J33" i="166"/>
  <c r="P3" i="166"/>
  <c r="K7" i="164"/>
  <c r="AP461" i="166"/>
  <c r="J45" i="164"/>
  <c r="AQ135" i="168"/>
  <c r="AO468" i="166"/>
  <c r="AQ342" i="166"/>
  <c r="P36" i="166"/>
  <c r="F21" i="166"/>
  <c r="C5" i="167"/>
  <c r="AQ209" i="168"/>
  <c r="AO6" i="168"/>
  <c r="K28" i="165"/>
  <c r="J21" i="166"/>
  <c r="C44" i="166"/>
  <c r="H19" i="164"/>
  <c r="N19" i="165"/>
  <c r="P41" i="168"/>
  <c r="P50" i="168"/>
  <c r="G40" i="168"/>
  <c r="Q48" i="167"/>
  <c r="AJ143" i="163"/>
  <c r="AK143" i="163" s="1"/>
  <c r="E25" i="165"/>
  <c r="K36" i="166"/>
  <c r="M18" i="167"/>
  <c r="AQ399" i="166"/>
  <c r="AO274" i="168"/>
  <c r="AQ12" i="164"/>
  <c r="C23" i="164"/>
  <c r="K5" i="167"/>
  <c r="C27" i="167"/>
  <c r="AO147" i="166"/>
  <c r="I33" i="167"/>
  <c r="C48" i="165"/>
  <c r="E51" i="167"/>
  <c r="K43" i="164"/>
  <c r="F14" i="166"/>
  <c r="I2" i="165"/>
  <c r="AJ273" i="168"/>
  <c r="AK273" i="168" s="1"/>
  <c r="J23" i="166"/>
  <c r="J24" i="164"/>
  <c r="L45" i="165"/>
  <c r="AR70" i="168"/>
  <c r="F30" i="167"/>
  <c r="N33" i="167"/>
  <c r="AJ71" i="168"/>
  <c r="AK71" i="168" s="1"/>
  <c r="K39" i="167"/>
  <c r="Q10" i="168"/>
  <c r="AJ401" i="166"/>
  <c r="AK401" i="166" s="1"/>
  <c r="AJ209" i="168"/>
  <c r="AK209" i="168" s="1"/>
  <c r="L47" i="164"/>
  <c r="AQ75" i="168"/>
  <c r="L46" i="166"/>
  <c r="C14" i="164"/>
  <c r="AP137" i="168"/>
  <c r="H12" i="165"/>
  <c r="M2" i="167"/>
  <c r="L35" i="164"/>
  <c r="J11" i="164"/>
  <c r="I12" i="167"/>
  <c r="AQ273" i="168"/>
  <c r="M35" i="168"/>
  <c r="I30" i="166"/>
  <c r="AP207" i="168"/>
  <c r="C20" i="166"/>
  <c r="AL398" i="166"/>
  <c r="AM398" i="166" s="1"/>
  <c r="M12" i="168"/>
  <c r="AJ525" i="166"/>
  <c r="AK525" i="166" s="1"/>
  <c r="AJ200" i="168"/>
  <c r="AK200" i="168" s="1"/>
  <c r="AR210" i="159"/>
  <c r="AL139" i="168"/>
  <c r="AM139" i="168" s="1"/>
  <c r="Q25" i="164"/>
  <c r="AO8" i="164"/>
  <c r="P17" i="167"/>
  <c r="AO531" i="166"/>
  <c r="AQ340" i="168"/>
  <c r="AO207" i="159"/>
  <c r="AQ78" i="168"/>
  <c r="K38" i="167"/>
  <c r="Q50" i="164"/>
  <c r="E35" i="168"/>
  <c r="AL207" i="163"/>
  <c r="AM207" i="163" s="1"/>
  <c r="P17" i="166"/>
  <c r="AP209" i="168"/>
  <c r="L26" i="168"/>
  <c r="M32" i="164"/>
  <c r="AP8" i="168"/>
  <c r="C47" i="167"/>
  <c r="J32" i="165"/>
  <c r="C13" i="167"/>
  <c r="L48" i="168"/>
  <c r="J50" i="168"/>
  <c r="AJ5" i="166"/>
  <c r="AK5" i="166" s="1"/>
  <c r="L22" i="168"/>
  <c r="E20" i="164"/>
  <c r="AR208" i="168"/>
  <c r="J47" i="168"/>
  <c r="M17" i="166"/>
  <c r="AL71" i="166"/>
  <c r="AM71" i="166" s="1"/>
  <c r="L9" i="166"/>
  <c r="G33" i="165"/>
  <c r="D22" i="166"/>
  <c r="AO340" i="168"/>
  <c r="I28" i="166"/>
  <c r="Q29" i="166"/>
  <c r="I30" i="164"/>
  <c r="AL138" i="166"/>
  <c r="AM138" i="166" s="1"/>
  <c r="AO135" i="168"/>
  <c r="AP270" i="163"/>
  <c r="G13" i="166"/>
  <c r="Q9" i="167"/>
  <c r="I36" i="167"/>
  <c r="AJ139" i="166"/>
  <c r="AK139" i="166" s="1"/>
  <c r="K6" i="166"/>
  <c r="AQ7" i="164"/>
  <c r="I38" i="165"/>
  <c r="AR273" i="166"/>
  <c r="AP466" i="166"/>
  <c r="P28" i="164"/>
  <c r="K33" i="167"/>
  <c r="D6" i="168"/>
  <c r="M40" i="165"/>
  <c r="C4" i="166"/>
  <c r="J31" i="167"/>
  <c r="J12" i="167"/>
  <c r="I47" i="168"/>
  <c r="C42" i="165"/>
  <c r="Q8" i="165"/>
  <c r="C40" i="167"/>
  <c r="AR270" i="168"/>
  <c r="C33" i="166"/>
  <c r="C10" i="166"/>
  <c r="H29" i="164"/>
  <c r="N9" i="165"/>
  <c r="K48" i="168"/>
  <c r="I47" i="167"/>
  <c r="J17" i="168"/>
  <c r="C51" i="165"/>
  <c r="E50" i="168"/>
  <c r="AP150" i="168"/>
  <c r="G6" i="166"/>
  <c r="H21" i="168"/>
  <c r="D30" i="166"/>
  <c r="L13" i="165"/>
  <c r="L17" i="165"/>
  <c r="AP10" i="164"/>
  <c r="AP201" i="166"/>
  <c r="AP338" i="166"/>
  <c r="I7" i="168"/>
  <c r="J17" i="166"/>
  <c r="AR202" i="163"/>
  <c r="P22" i="166"/>
  <c r="Q37" i="168"/>
  <c r="I51" i="165"/>
  <c r="I24" i="167"/>
  <c r="L48" i="166"/>
  <c r="G15" i="164"/>
  <c r="G3" i="167"/>
  <c r="AQ398" i="166"/>
  <c r="AL338" i="168"/>
  <c r="AM338" i="168" s="1"/>
  <c r="AJ9" i="164"/>
  <c r="AK9" i="164" s="1"/>
  <c r="N51" i="169"/>
  <c r="I30" i="168"/>
  <c r="AL151" i="168"/>
  <c r="AM151" i="168" s="1"/>
  <c r="AL397" i="166"/>
  <c r="AM397" i="166" s="1"/>
  <c r="AQ266" i="166"/>
  <c r="D32" i="166"/>
  <c r="H12" i="166"/>
  <c r="L42" i="168"/>
  <c r="G34" i="166"/>
  <c r="C48" i="164"/>
  <c r="AP207" i="166"/>
  <c r="G44" i="168"/>
  <c r="C42" i="168"/>
  <c r="N27" i="165"/>
  <c r="P43" i="167"/>
  <c r="M29" i="167"/>
  <c r="H9" i="168"/>
  <c r="M32" i="168"/>
  <c r="I24" i="168"/>
  <c r="M31" i="166"/>
  <c r="P9" i="164"/>
  <c r="AL203" i="163"/>
  <c r="AM203" i="163" s="1"/>
  <c r="C49" i="165"/>
  <c r="I5" i="165"/>
  <c r="J22" i="164"/>
  <c r="L50" i="164"/>
  <c r="H44" i="168"/>
  <c r="C26" i="165"/>
  <c r="AQ267" i="166"/>
  <c r="N49" i="165"/>
  <c r="Q34" i="164"/>
  <c r="M9" i="164"/>
  <c r="G7" i="168"/>
  <c r="AO203" i="166"/>
  <c r="Q11" i="166"/>
  <c r="K10" i="168"/>
  <c r="H17" i="168"/>
  <c r="Q37" i="166"/>
  <c r="Q30" i="165"/>
  <c r="P5" i="166"/>
  <c r="AL528" i="166"/>
  <c r="AM528" i="166" s="1"/>
  <c r="AP8" i="165"/>
  <c r="L5" i="167"/>
  <c r="AQ136" i="168"/>
  <c r="G2" i="164"/>
  <c r="AJ268" i="168"/>
  <c r="AK268" i="168" s="1"/>
  <c r="J9" i="167"/>
  <c r="M12" i="165"/>
  <c r="J51" i="169"/>
  <c r="N12" i="168"/>
  <c r="P32" i="164"/>
  <c r="F31" i="168"/>
  <c r="J41" i="165"/>
  <c r="E50" i="166"/>
  <c r="M36" i="168"/>
  <c r="F25" i="165"/>
  <c r="AJ334" i="168"/>
  <c r="AK334" i="168" s="1"/>
  <c r="D21" i="165"/>
  <c r="C14" i="165"/>
  <c r="C38" i="164"/>
  <c r="Q43" i="166"/>
  <c r="G50" i="164"/>
  <c r="K2" i="166"/>
  <c r="AQ344" i="166"/>
  <c r="E4" i="168"/>
  <c r="C14" i="167"/>
  <c r="H25" i="164"/>
  <c r="E37" i="166"/>
  <c r="K26" i="165"/>
  <c r="F33" i="168"/>
  <c r="M50" i="167"/>
  <c r="C43" i="167"/>
  <c r="K33" i="165"/>
  <c r="AP265" i="168"/>
  <c r="J18" i="167"/>
  <c r="F21" i="165"/>
  <c r="I39" i="164"/>
  <c r="F33" i="165"/>
  <c r="J22" i="168"/>
  <c r="N3" i="167"/>
  <c r="N45" i="167"/>
  <c r="H10" i="168"/>
  <c r="Q30" i="166"/>
  <c r="AJ344" i="168"/>
  <c r="AK344" i="168" s="1"/>
  <c r="C46" i="168"/>
  <c r="AJ403" i="166"/>
  <c r="AK403" i="166" s="1"/>
  <c r="F49" i="165"/>
  <c r="I39" i="167"/>
  <c r="AP76" i="168"/>
  <c r="I14" i="168"/>
  <c r="N15" i="168"/>
  <c r="AL209" i="168"/>
  <c r="AM209" i="168" s="1"/>
  <c r="N46" i="166"/>
  <c r="Q13" i="167"/>
  <c r="Q2" i="166"/>
  <c r="AP209" i="163"/>
  <c r="F2" i="164"/>
  <c r="P7" i="168"/>
  <c r="D19" i="167"/>
  <c r="L8" i="168"/>
  <c r="G42" i="166"/>
  <c r="P20" i="167"/>
  <c r="N37" i="164"/>
  <c r="E11" i="166"/>
  <c r="M28" i="166"/>
  <c r="D3" i="167"/>
  <c r="C22" i="164"/>
  <c r="J18" i="166"/>
  <c r="P31" i="165"/>
  <c r="F41" i="168"/>
  <c r="J37" i="166"/>
  <c r="AR76" i="168"/>
  <c r="Q51" i="166"/>
  <c r="C28" i="168"/>
  <c r="L25" i="166"/>
  <c r="J19" i="168"/>
  <c r="C29" i="166"/>
  <c r="AP335" i="168"/>
  <c r="F39" i="168"/>
  <c r="AP462" i="166"/>
  <c r="E46" i="167"/>
  <c r="AR531" i="166"/>
  <c r="AP211" i="159"/>
  <c r="N18" i="164"/>
  <c r="F26" i="164"/>
  <c r="M47" i="167"/>
  <c r="K26" i="167"/>
  <c r="AL340" i="166"/>
  <c r="AM340" i="166" s="1"/>
  <c r="J20" i="164"/>
  <c r="E7" i="168"/>
  <c r="Q37" i="164"/>
  <c r="N49" i="166"/>
  <c r="N25" i="166"/>
  <c r="AR138" i="168"/>
  <c r="AP398" i="166"/>
  <c r="AJ82" i="166"/>
  <c r="AK82" i="166" s="1"/>
  <c r="G39" i="164"/>
  <c r="H18" i="167"/>
  <c r="AL343" i="166"/>
  <c r="AM343" i="166" s="1"/>
  <c r="C11" i="167"/>
  <c r="P21" i="164"/>
  <c r="K38" i="168"/>
  <c r="P2" i="165"/>
  <c r="AP147" i="168"/>
  <c r="P23" i="164"/>
  <c r="D36" i="168"/>
  <c r="J46" i="166"/>
  <c r="H22" i="164"/>
  <c r="F36" i="164"/>
  <c r="AR208" i="163"/>
  <c r="AP13" i="166"/>
  <c r="AO330" i="166"/>
  <c r="L39" i="166"/>
  <c r="F44" i="164"/>
  <c r="Q42" i="165"/>
  <c r="M4" i="168"/>
  <c r="G29" i="167"/>
  <c r="G16" i="167"/>
  <c r="H26" i="167"/>
  <c r="D22" i="165"/>
  <c r="J19" i="167"/>
  <c r="AQ76" i="166"/>
  <c r="M31" i="165"/>
  <c r="P5" i="168"/>
  <c r="J20" i="165"/>
  <c r="L22" i="166"/>
  <c r="AO339" i="166"/>
  <c r="Q4" i="165"/>
  <c r="E37" i="165"/>
  <c r="D18" i="167"/>
  <c r="L41" i="165"/>
  <c r="AQ203" i="168"/>
  <c r="L7" i="165"/>
  <c r="Q6" i="165"/>
  <c r="H7" i="165"/>
  <c r="AJ70" i="166"/>
  <c r="AK70" i="166" s="1"/>
  <c r="J25" i="164"/>
  <c r="J10" i="167"/>
  <c r="F40" i="165"/>
  <c r="F51" i="167"/>
  <c r="L15" i="168"/>
  <c r="J5" i="168"/>
  <c r="AR202" i="166"/>
  <c r="D16" i="166"/>
  <c r="I41" i="166"/>
  <c r="G19" i="168"/>
  <c r="AL336" i="168"/>
  <c r="AM336" i="168" s="1"/>
  <c r="AR202" i="159"/>
  <c r="AO141" i="168"/>
  <c r="F26" i="167"/>
  <c r="C3" i="166"/>
  <c r="I49" i="166"/>
  <c r="K40" i="164"/>
  <c r="H14" i="167"/>
  <c r="P8" i="165"/>
  <c r="Q4" i="164"/>
  <c r="C7" i="164"/>
  <c r="P41" i="167"/>
  <c r="H51" i="169"/>
  <c r="Q36" i="166"/>
  <c r="I29" i="164"/>
  <c r="I23" i="166"/>
  <c r="AQ526" i="166"/>
  <c r="AQ464" i="166"/>
  <c r="G6" i="168"/>
  <c r="K8" i="166"/>
  <c r="E36" i="167"/>
  <c r="I10" i="164"/>
  <c r="AJ267" i="166"/>
  <c r="AK267" i="166" s="1"/>
  <c r="F49" i="166"/>
  <c r="K18" i="167"/>
  <c r="AL206" i="166"/>
  <c r="AM206" i="166" s="1"/>
  <c r="J3" i="167"/>
  <c r="L36" i="168"/>
  <c r="AO143" i="166"/>
  <c r="P28" i="165"/>
  <c r="M41" i="166"/>
  <c r="N2" i="164"/>
  <c r="D5" i="166"/>
  <c r="M14" i="167"/>
  <c r="Q45" i="167"/>
  <c r="H40" i="165"/>
  <c r="F48" i="164"/>
  <c r="L28" i="165"/>
  <c r="F12" i="164"/>
  <c r="P17" i="164"/>
  <c r="AP206" i="166"/>
  <c r="L14" i="167"/>
  <c r="M48" i="167"/>
  <c r="N46" i="168"/>
  <c r="K20" i="164"/>
  <c r="AP136" i="166"/>
  <c r="H37" i="167"/>
  <c r="AP208" i="159"/>
  <c r="P48" i="164"/>
  <c r="AR268" i="163"/>
  <c r="AR338" i="168"/>
  <c r="L37" i="164"/>
  <c r="F23" i="164"/>
  <c r="G11" i="167"/>
  <c r="AP12" i="164"/>
  <c r="N37" i="166"/>
  <c r="J50" i="164"/>
  <c r="M22" i="166"/>
  <c r="J24" i="165"/>
  <c r="AQ11" i="164"/>
  <c r="H12" i="164"/>
  <c r="K30" i="168"/>
  <c r="H30" i="164"/>
  <c r="F36" i="166"/>
  <c r="E41" i="168"/>
  <c r="H38" i="164"/>
  <c r="M37" i="165"/>
  <c r="AL331" i="168"/>
  <c r="AM331" i="168" s="1"/>
  <c r="K43" i="167"/>
  <c r="E43" i="165"/>
  <c r="E38" i="166"/>
  <c r="K42" i="164"/>
  <c r="F8" i="166"/>
  <c r="C6" i="166"/>
  <c r="AO7" i="165"/>
  <c r="E23" i="165"/>
  <c r="E6" i="167"/>
  <c r="M5" i="165"/>
  <c r="P5" i="167"/>
  <c r="N48" i="166"/>
  <c r="Q48" i="165"/>
  <c r="AQ209" i="159"/>
  <c r="E30" i="165"/>
  <c r="K45" i="168"/>
  <c r="P6" i="165"/>
  <c r="AL75" i="168"/>
  <c r="AM75" i="168" s="1"/>
  <c r="I5" i="164"/>
  <c r="H15" i="164"/>
  <c r="F19" i="164"/>
  <c r="L13" i="167"/>
  <c r="P19" i="165"/>
  <c r="J30" i="164"/>
  <c r="M23" i="164"/>
  <c r="AO527" i="166"/>
  <c r="G47" i="164"/>
  <c r="D37" i="168"/>
  <c r="L28" i="164"/>
  <c r="N15" i="165"/>
  <c r="E51" i="166"/>
  <c r="G2" i="167"/>
  <c r="F6" i="167"/>
  <c r="J48" i="165"/>
  <c r="I32" i="167"/>
  <c r="AQ12" i="166"/>
  <c r="P47" i="165"/>
  <c r="M32" i="166"/>
  <c r="H13" i="164"/>
  <c r="F43" i="164"/>
  <c r="F22" i="165"/>
  <c r="AL337" i="166"/>
  <c r="AM337" i="166" s="1"/>
  <c r="Q5" i="166"/>
  <c r="L11" i="164"/>
  <c r="K32" i="165"/>
  <c r="G5" i="168"/>
  <c r="I36" i="168"/>
  <c r="AO138" i="166"/>
  <c r="F13" i="164"/>
  <c r="AJ150" i="168"/>
  <c r="AK150" i="168" s="1"/>
  <c r="D39" i="166"/>
  <c r="G11" i="166"/>
  <c r="AQ7" i="166"/>
  <c r="P8" i="166"/>
  <c r="K37" i="165"/>
  <c r="AJ527" i="166"/>
  <c r="AK527" i="166" s="1"/>
  <c r="AR330" i="168"/>
  <c r="C39" i="168"/>
  <c r="F6" i="166"/>
  <c r="D9" i="167"/>
  <c r="H10" i="166"/>
  <c r="N37" i="168"/>
  <c r="D6" i="167"/>
  <c r="L8" i="166"/>
  <c r="L51" i="168"/>
  <c r="AJ75" i="168"/>
  <c r="AK75" i="168" s="1"/>
  <c r="G21" i="167"/>
  <c r="AR272" i="166"/>
  <c r="M44" i="167"/>
  <c r="I49" i="165"/>
  <c r="E29" i="167"/>
  <c r="G34" i="164"/>
  <c r="G42" i="165"/>
  <c r="N11" i="167"/>
  <c r="F3" i="165"/>
  <c r="D45" i="165"/>
  <c r="E4" i="164"/>
  <c r="I8" i="167"/>
  <c r="Q34" i="166"/>
  <c r="P31" i="164"/>
  <c r="D12" i="168"/>
  <c r="L21" i="168"/>
  <c r="N17" i="167"/>
  <c r="N44" i="165"/>
  <c r="Q39" i="166"/>
  <c r="AP334" i="166"/>
  <c r="Q27" i="168"/>
  <c r="E23" i="166"/>
  <c r="AP8" i="166"/>
  <c r="P32" i="165"/>
  <c r="E28" i="165"/>
  <c r="P21" i="168"/>
  <c r="J28" i="164"/>
  <c r="D27" i="165"/>
  <c r="AL527" i="166"/>
  <c r="AM527" i="166" s="1"/>
  <c r="M17" i="167"/>
  <c r="H20" i="164"/>
  <c r="AJ136" i="166"/>
  <c r="AK136" i="166" s="1"/>
  <c r="L30" i="166"/>
  <c r="F49" i="167"/>
  <c r="AL273" i="166"/>
  <c r="AM273" i="166" s="1"/>
  <c r="K43" i="168"/>
  <c r="AQ401" i="166"/>
  <c r="L41" i="167"/>
  <c r="Q17" i="166"/>
  <c r="E32" i="168"/>
  <c r="G44" i="165"/>
  <c r="AR80" i="166"/>
  <c r="C31" i="164"/>
  <c r="F37" i="167"/>
  <c r="AL202" i="168"/>
  <c r="AM202" i="168" s="1"/>
  <c r="E3" i="165"/>
  <c r="AR269" i="163"/>
  <c r="E5" i="168"/>
  <c r="D33" i="168"/>
  <c r="K12" i="165"/>
  <c r="M21" i="168"/>
  <c r="AJ273" i="166"/>
  <c r="AK273" i="166" s="1"/>
  <c r="AQ5" i="165"/>
  <c r="AJ341" i="168"/>
  <c r="AK341" i="168" s="1"/>
  <c r="L27" i="166"/>
  <c r="Q3" i="164"/>
  <c r="C11" i="164"/>
  <c r="AR340" i="168"/>
  <c r="N13" i="165"/>
  <c r="AL82" i="166"/>
  <c r="AM82" i="166" s="1"/>
  <c r="D36" i="167"/>
  <c r="P25" i="167"/>
  <c r="P4" i="164"/>
  <c r="AR139" i="163"/>
  <c r="F43" i="165"/>
  <c r="AO529" i="166"/>
  <c r="L14" i="166"/>
  <c r="AO139" i="168"/>
  <c r="D37" i="165"/>
  <c r="I26" i="164"/>
  <c r="N43" i="165"/>
  <c r="P3" i="167"/>
  <c r="AO140" i="168"/>
  <c r="P41" i="166"/>
  <c r="J36" i="167"/>
  <c r="L26" i="166"/>
  <c r="D24" i="168"/>
  <c r="H44" i="166"/>
  <c r="G5" i="165"/>
  <c r="D50" i="167"/>
  <c r="J48" i="164"/>
  <c r="P32" i="166"/>
  <c r="AO150" i="168"/>
  <c r="G16" i="164"/>
  <c r="J12" i="164"/>
  <c r="L13" i="166"/>
  <c r="C10" i="165"/>
  <c r="N47" i="167"/>
  <c r="L32" i="168"/>
  <c r="K47" i="165"/>
  <c r="M45" i="168"/>
  <c r="G15" i="166"/>
  <c r="G45" i="165"/>
  <c r="C23" i="166"/>
  <c r="L51" i="165"/>
  <c r="AL267" i="168"/>
  <c r="AM267" i="168" s="1"/>
  <c r="AJ335" i="166"/>
  <c r="AK335" i="166" s="1"/>
  <c r="D26" i="164"/>
  <c r="M50" i="164"/>
  <c r="M36" i="165"/>
  <c r="M12" i="164"/>
  <c r="E49" i="166"/>
  <c r="F42" i="166"/>
  <c r="AL340" i="168"/>
  <c r="AM340" i="168" s="1"/>
  <c r="AO10" i="164"/>
  <c r="E9" i="165"/>
  <c r="G29" i="168"/>
  <c r="I16" i="164"/>
  <c r="F46" i="165"/>
  <c r="AJ78" i="168"/>
  <c r="AK78" i="168" s="1"/>
  <c r="AL14" i="164"/>
  <c r="AM14" i="164" s="1"/>
  <c r="F25" i="167"/>
  <c r="M30" i="168"/>
  <c r="AL266" i="163"/>
  <c r="AM266" i="163" s="1"/>
  <c r="AR72" i="166"/>
  <c r="P43" i="168"/>
  <c r="F25" i="168"/>
  <c r="G10" i="167"/>
  <c r="AQ77" i="168"/>
  <c r="N29" i="165"/>
  <c r="P8" i="164"/>
  <c r="C19" i="165"/>
  <c r="AQ332" i="168"/>
  <c r="D17" i="164"/>
  <c r="H3" i="168"/>
  <c r="C28" i="165"/>
  <c r="H15" i="168"/>
  <c r="AP139" i="166"/>
  <c r="C51" i="164"/>
  <c r="AP395" i="166"/>
  <c r="F41" i="164"/>
  <c r="E13" i="164"/>
  <c r="L4" i="167"/>
  <c r="AL205" i="168"/>
  <c r="AM205" i="168" s="1"/>
  <c r="N23" i="165"/>
  <c r="AR138" i="163"/>
  <c r="AL5" i="164"/>
  <c r="AM5" i="164" s="1"/>
  <c r="P50" i="165"/>
  <c r="AQ82" i="166"/>
  <c r="AP13" i="164"/>
  <c r="J33" i="165"/>
  <c r="AL10" i="166"/>
  <c r="AM10" i="166" s="1"/>
  <c r="AL337" i="168"/>
  <c r="AM337" i="168" s="1"/>
  <c r="L47" i="166"/>
  <c r="G7" i="164"/>
  <c r="AQ205" i="163"/>
  <c r="K21" i="164"/>
  <c r="E29" i="165"/>
  <c r="D45" i="166"/>
  <c r="G50" i="165"/>
  <c r="AL272" i="163"/>
  <c r="AM272" i="163" s="1"/>
  <c r="AR70" i="166"/>
  <c r="K34" i="164"/>
  <c r="L35" i="165"/>
  <c r="AO266" i="168"/>
  <c r="Q14" i="168"/>
  <c r="AJ270" i="168"/>
  <c r="AK270" i="168" s="1"/>
  <c r="G3" i="168"/>
  <c r="Q47" i="165"/>
  <c r="AQ273" i="163"/>
  <c r="F7" i="163"/>
  <c r="AQ340" i="166"/>
  <c r="K29" i="165"/>
  <c r="AO74" i="168"/>
  <c r="E26" i="165"/>
  <c r="L47" i="168"/>
  <c r="AJ266" i="168"/>
  <c r="AK266" i="168" s="1"/>
  <c r="AJ138" i="166"/>
  <c r="AK138" i="166" s="1"/>
  <c r="J23" i="164"/>
  <c r="E28" i="164"/>
  <c r="K18" i="164"/>
  <c r="AO530" i="166"/>
  <c r="D24" i="166"/>
  <c r="F11" i="165"/>
  <c r="N7" i="166"/>
  <c r="C16" i="166"/>
  <c r="H35" i="166"/>
  <c r="AQ8" i="166"/>
  <c r="C30" i="167"/>
  <c r="Q8" i="168"/>
  <c r="G18" i="166"/>
  <c r="L20" i="166"/>
  <c r="Q51" i="165"/>
  <c r="AO205" i="163"/>
  <c r="C21" i="166"/>
  <c r="AR345" i="166"/>
  <c r="D18" i="168"/>
  <c r="P38" i="164"/>
  <c r="AL265" i="163"/>
  <c r="AM265" i="163" s="1"/>
  <c r="E22" i="164"/>
  <c r="F20" i="166"/>
  <c r="L6" i="167"/>
  <c r="I4" i="168"/>
  <c r="AP139" i="168"/>
  <c r="AJ212" i="159"/>
  <c r="AK212" i="159" s="1"/>
  <c r="K25" i="167"/>
  <c r="I9" i="165"/>
  <c r="P4" i="168"/>
  <c r="G2" i="166"/>
  <c r="AO333" i="166"/>
  <c r="P23" i="165"/>
  <c r="M3" i="168"/>
  <c r="N24" i="165"/>
  <c r="L18" i="164"/>
  <c r="C8" i="167"/>
  <c r="E45" i="165"/>
  <c r="AL77" i="168"/>
  <c r="AM77" i="168" s="1"/>
  <c r="AJ73" i="166"/>
  <c r="AK73" i="166" s="1"/>
  <c r="J34" i="165"/>
  <c r="Q21" i="166"/>
  <c r="M46" i="167"/>
  <c r="I18" i="166"/>
  <c r="K30" i="166"/>
  <c r="I13" i="168"/>
  <c r="N16" i="165"/>
  <c r="AO203" i="168"/>
  <c r="D34" i="165"/>
  <c r="G24" i="165"/>
  <c r="AJ342" i="168"/>
  <c r="AK342" i="168" s="1"/>
  <c r="I46" i="165"/>
  <c r="N17" i="165"/>
  <c r="AL6" i="164"/>
  <c r="AM6" i="164" s="1"/>
  <c r="E24" i="168"/>
  <c r="G6" i="159"/>
  <c r="H16" i="167"/>
  <c r="C19" i="164"/>
  <c r="AP145" i="166"/>
  <c r="E40" i="168"/>
  <c r="AJ208" i="168"/>
  <c r="AK208" i="168" s="1"/>
  <c r="H4" i="166"/>
  <c r="J2" i="168"/>
  <c r="P38" i="165"/>
  <c r="AO144" i="166"/>
  <c r="M15" i="164"/>
  <c r="L13" i="164"/>
  <c r="M35" i="164"/>
  <c r="D17" i="166"/>
  <c r="G38" i="167"/>
  <c r="Q6" i="166"/>
  <c r="P15" i="167"/>
  <c r="F4" i="164"/>
  <c r="L7" i="164"/>
  <c r="AL5" i="168"/>
  <c r="AM5" i="168" s="1"/>
  <c r="J4" i="167"/>
  <c r="I14" i="165"/>
  <c r="E38" i="168"/>
  <c r="AR336" i="168"/>
  <c r="G17" i="164"/>
  <c r="P24" i="167"/>
  <c r="M33" i="165"/>
  <c r="D30" i="165"/>
  <c r="AO75" i="166"/>
  <c r="AP468" i="166"/>
  <c r="E25" i="168"/>
  <c r="L38" i="164"/>
  <c r="F4" i="165"/>
  <c r="AL205" i="166"/>
  <c r="AM205" i="166" s="1"/>
  <c r="J49" i="168"/>
  <c r="L48" i="165"/>
  <c r="AO139" i="163"/>
  <c r="AQ137" i="163"/>
  <c r="AP148" i="166"/>
  <c r="C6" i="165"/>
  <c r="AJ463" i="166"/>
  <c r="AK463" i="166" s="1"/>
  <c r="AQ147" i="166"/>
  <c r="AJ145" i="166"/>
  <c r="AK145" i="166" s="1"/>
  <c r="Q49" i="168"/>
  <c r="AJ139" i="163"/>
  <c r="AK139" i="163" s="1"/>
  <c r="J22" i="166"/>
  <c r="N33" i="165"/>
  <c r="AJ202" i="168"/>
  <c r="AK202" i="168" s="1"/>
  <c r="L16" i="164"/>
  <c r="Q28" i="166"/>
  <c r="K29" i="167"/>
  <c r="H50" i="164"/>
  <c r="L26" i="165"/>
  <c r="E15" i="165"/>
  <c r="G19" i="166"/>
  <c r="J15" i="165"/>
  <c r="C4" i="167"/>
  <c r="N40" i="166"/>
  <c r="P9" i="165"/>
  <c r="K21" i="168"/>
  <c r="H30" i="168"/>
  <c r="M3" i="166"/>
  <c r="E34" i="167"/>
  <c r="AQ10" i="164"/>
  <c r="H41" i="165"/>
  <c r="D25" i="166"/>
  <c r="I15" i="166"/>
  <c r="E4" i="166"/>
  <c r="K11" i="168"/>
  <c r="AO83" i="166"/>
  <c r="C12" i="168"/>
  <c r="AQ208" i="166"/>
  <c r="L16" i="167"/>
  <c r="AR148" i="166"/>
  <c r="F10" i="167"/>
  <c r="C7" i="168"/>
  <c r="AQ8" i="168"/>
  <c r="F15" i="165"/>
  <c r="AP200" i="163"/>
  <c r="G32" i="166"/>
  <c r="P46" i="168"/>
  <c r="AJ13" i="165"/>
  <c r="AK13" i="165" s="1"/>
  <c r="H29" i="168"/>
  <c r="N18" i="165"/>
  <c r="I28" i="167"/>
  <c r="N38" i="164"/>
  <c r="AR141" i="166"/>
  <c r="AQ148" i="168"/>
  <c r="AO272" i="168"/>
  <c r="AL77" i="166"/>
  <c r="AM77" i="166" s="1"/>
  <c r="AP272" i="166"/>
  <c r="F24" i="166"/>
  <c r="Q15" i="165"/>
  <c r="G49" i="164"/>
  <c r="G26" i="167"/>
  <c r="AR337" i="166"/>
  <c r="E38" i="165"/>
  <c r="K7" i="167"/>
  <c r="Q2" i="168"/>
  <c r="N47" i="165"/>
  <c r="AJ79" i="168"/>
  <c r="AK79" i="168" s="1"/>
  <c r="AP5" i="168"/>
  <c r="H49" i="165"/>
  <c r="H42" i="166"/>
  <c r="F11" i="168"/>
  <c r="AJ272" i="166"/>
  <c r="AK272" i="166" s="1"/>
  <c r="H20" i="165"/>
  <c r="E44" i="166"/>
  <c r="G36" i="164"/>
  <c r="K6" i="167"/>
  <c r="Q8" i="167"/>
  <c r="Q3" i="165"/>
  <c r="N20" i="168"/>
  <c r="E17" i="166"/>
  <c r="F12" i="168"/>
  <c r="AJ146" i="168"/>
  <c r="AK146" i="168" s="1"/>
  <c r="N29" i="166"/>
  <c r="K14" i="164"/>
  <c r="F2" i="165"/>
  <c r="Q30" i="164"/>
  <c r="AQ200" i="159"/>
  <c r="G49" i="166"/>
  <c r="Q39" i="165"/>
  <c r="I51" i="167"/>
  <c r="AL146" i="168"/>
  <c r="AM146" i="168" s="1"/>
  <c r="C44" i="165"/>
  <c r="H34" i="166"/>
  <c r="AJ83" i="166"/>
  <c r="AK83" i="166" s="1"/>
  <c r="AJ213" i="159"/>
  <c r="AK213" i="159" s="1"/>
  <c r="G37" i="167"/>
  <c r="P33" i="167"/>
  <c r="E48" i="167"/>
  <c r="J3" i="166"/>
  <c r="I17" i="165"/>
  <c r="M12" i="166"/>
  <c r="G11" i="165"/>
  <c r="M26" i="164"/>
  <c r="AL338" i="166"/>
  <c r="AM338" i="166" s="1"/>
  <c r="AL72" i="168"/>
  <c r="AM72" i="168" s="1"/>
  <c r="AP207" i="163"/>
  <c r="F34" i="165"/>
  <c r="Q47" i="164"/>
  <c r="J47" i="167"/>
  <c r="N34" i="167"/>
  <c r="Q15" i="164"/>
  <c r="AO207" i="168"/>
  <c r="M15" i="168"/>
  <c r="AQ9" i="168"/>
  <c r="AP10" i="165"/>
  <c r="D23" i="168"/>
  <c r="J4" i="166"/>
  <c r="E27" i="167"/>
  <c r="F11" i="167"/>
  <c r="H32" i="165"/>
  <c r="AP136" i="163"/>
  <c r="K34" i="165"/>
  <c r="F9" i="167"/>
  <c r="Q7" i="168"/>
  <c r="AP145" i="168"/>
  <c r="AP526" i="166"/>
  <c r="I14" i="167"/>
  <c r="AJ76" i="168"/>
  <c r="AK76" i="168" s="1"/>
  <c r="Q11" i="167"/>
  <c r="G20" i="167"/>
  <c r="AQ201" i="163"/>
  <c r="AQ344" i="168"/>
  <c r="Q14" i="165"/>
  <c r="C3" i="167"/>
  <c r="AO142" i="168"/>
  <c r="P16" i="166"/>
  <c r="Q11" i="165"/>
  <c r="Q29" i="164"/>
  <c r="H48" i="164"/>
  <c r="M43" i="165"/>
  <c r="AO136" i="168"/>
  <c r="AL140" i="168"/>
  <c r="AM140" i="168" s="1"/>
  <c r="AJ204" i="166"/>
  <c r="AK204" i="166" s="1"/>
  <c r="J16" i="166"/>
  <c r="E30" i="166"/>
  <c r="J39" i="168"/>
  <c r="AO213" i="159"/>
  <c r="AJ396" i="166"/>
  <c r="AK396" i="166" s="1"/>
  <c r="E27" i="168"/>
  <c r="P33" i="166"/>
  <c r="I42" i="168"/>
  <c r="AP203" i="168"/>
  <c r="N3" i="165"/>
  <c r="P35" i="164"/>
  <c r="H10" i="165"/>
  <c r="N8" i="167"/>
  <c r="J44" i="164"/>
  <c r="L33" i="164"/>
  <c r="F15" i="168"/>
  <c r="G7" i="167"/>
  <c r="AO270" i="168"/>
  <c r="AL341" i="166"/>
  <c r="AM341" i="166" s="1"/>
  <c r="E9" i="167"/>
  <c r="N36" i="165"/>
  <c r="D20" i="168"/>
  <c r="F7" i="164"/>
  <c r="AR204" i="166"/>
  <c r="C11" i="168"/>
  <c r="G19" i="164"/>
  <c r="Q10" i="166"/>
  <c r="J42" i="166"/>
  <c r="AO204" i="166"/>
  <c r="AR334" i="168"/>
  <c r="AO211" i="159"/>
  <c r="L31" i="168"/>
  <c r="F9" i="165"/>
  <c r="H18" i="165"/>
  <c r="Q4" i="166"/>
  <c r="G43" i="164"/>
  <c r="J36" i="166"/>
  <c r="F39" i="164"/>
  <c r="AO265" i="166"/>
  <c r="D7" i="167"/>
  <c r="Q5" i="164"/>
  <c r="L11" i="165"/>
  <c r="M19" i="164"/>
  <c r="L25" i="167"/>
  <c r="N30" i="167"/>
  <c r="N49" i="168"/>
  <c r="G13" i="165"/>
  <c r="C50" i="164"/>
  <c r="AQ77" i="166"/>
  <c r="AL526" i="166"/>
  <c r="AM526" i="166" s="1"/>
  <c r="J7" i="164"/>
  <c r="AP338" i="168"/>
  <c r="K31" i="167"/>
  <c r="I19" i="165"/>
  <c r="AJ203" i="159"/>
  <c r="AK203" i="159" s="1"/>
  <c r="L20" i="167"/>
  <c r="H19" i="168"/>
  <c r="AP271" i="166"/>
  <c r="E49" i="168"/>
  <c r="H41" i="166"/>
  <c r="AO142" i="163"/>
  <c r="E40" i="166"/>
  <c r="AO13" i="165"/>
  <c r="J42" i="164"/>
  <c r="P50" i="167"/>
  <c r="AO10" i="165"/>
  <c r="AP9" i="164"/>
  <c r="L15" i="165"/>
  <c r="J8" i="165"/>
  <c r="H50" i="168"/>
  <c r="E51" i="169"/>
  <c r="E34" i="164"/>
  <c r="K31" i="166"/>
  <c r="AL531" i="166"/>
  <c r="AM531" i="166" s="1"/>
  <c r="N45" i="165"/>
  <c r="J6" i="167"/>
  <c r="C40" i="164"/>
  <c r="AQ468" i="166"/>
  <c r="D47" i="164"/>
  <c r="N32" i="167"/>
  <c r="AJ75" i="166"/>
  <c r="AK75" i="166" s="1"/>
  <c r="AR143" i="168"/>
  <c r="L20" i="168"/>
  <c r="K4" i="164"/>
  <c r="M6" i="164"/>
  <c r="I26" i="166"/>
  <c r="K48" i="166"/>
  <c r="I40" i="168"/>
  <c r="H32" i="167"/>
  <c r="N26" i="164"/>
  <c r="M27" i="166"/>
  <c r="AO398" i="166"/>
  <c r="E7" i="164"/>
  <c r="K20" i="165"/>
  <c r="AP273" i="168"/>
  <c r="I22" i="165"/>
  <c r="P37" i="165"/>
  <c r="N36" i="168"/>
  <c r="F33" i="164"/>
  <c r="L49" i="168"/>
  <c r="F33" i="166"/>
  <c r="E11" i="168"/>
  <c r="I15" i="167"/>
  <c r="F5" i="166"/>
  <c r="AO145" i="168"/>
  <c r="G25" i="164"/>
  <c r="D22" i="168"/>
  <c r="E36" i="165"/>
  <c r="D2" i="165"/>
  <c r="D43" i="167"/>
  <c r="G24" i="166"/>
  <c r="H6" i="168"/>
  <c r="J39" i="167"/>
  <c r="I10" i="168"/>
  <c r="AL11" i="165"/>
  <c r="AM11" i="165" s="1"/>
  <c r="L41" i="166"/>
  <c r="L24" i="164"/>
  <c r="K15" i="167"/>
  <c r="L36" i="166"/>
  <c r="AR339" i="168"/>
  <c r="H36" i="164"/>
  <c r="Q50" i="168"/>
  <c r="I6" i="168"/>
  <c r="Q10" i="167"/>
  <c r="AR10" i="164"/>
  <c r="G2" i="165"/>
  <c r="AO147" i="168"/>
  <c r="H11" i="164"/>
  <c r="AO6" i="165"/>
  <c r="K47" i="167"/>
  <c r="P20" i="168"/>
  <c r="F34" i="166"/>
  <c r="M12" i="167"/>
  <c r="I34" i="166"/>
  <c r="D2" i="166"/>
  <c r="I21" i="164"/>
  <c r="N9" i="164"/>
  <c r="AJ529" i="166"/>
  <c r="AK529" i="166" s="1"/>
  <c r="L19" i="164"/>
  <c r="Q35" i="168"/>
  <c r="G41" i="165"/>
  <c r="H48" i="168"/>
  <c r="M10" i="165"/>
  <c r="F26" i="168"/>
  <c r="D14" i="164"/>
  <c r="H48" i="165"/>
  <c r="F47" i="164"/>
  <c r="F46" i="168"/>
  <c r="E32" i="167"/>
  <c r="I29" i="167"/>
  <c r="AJ203" i="168"/>
  <c r="AK203" i="168" s="1"/>
  <c r="AO209" i="163"/>
  <c r="H28" i="166"/>
  <c r="C28" i="164"/>
  <c r="K7" i="165"/>
  <c r="H5" i="165"/>
  <c r="J37" i="168"/>
  <c r="AQ83" i="166"/>
  <c r="Q30" i="168"/>
  <c r="M36" i="164"/>
  <c r="M45" i="167"/>
  <c r="I24" i="166"/>
  <c r="D26" i="167"/>
  <c r="AJ339" i="168"/>
  <c r="AK339" i="168" s="1"/>
  <c r="N46" i="164"/>
  <c r="N28" i="167"/>
  <c r="J24" i="166"/>
  <c r="AL146" i="166"/>
  <c r="AM146" i="166" s="1"/>
  <c r="M2" i="166"/>
  <c r="D36" i="164"/>
  <c r="E26" i="167"/>
  <c r="N43" i="166"/>
  <c r="P40" i="168"/>
  <c r="AJ208" i="159"/>
  <c r="AK208" i="159" s="1"/>
  <c r="AO72" i="168"/>
  <c r="J5" i="164"/>
  <c r="G24" i="167"/>
  <c r="H22" i="167"/>
  <c r="K34" i="168"/>
  <c r="E15" i="168"/>
  <c r="I11" i="165"/>
  <c r="K31" i="164"/>
  <c r="G5" i="167"/>
  <c r="AQ205" i="159"/>
  <c r="J14" i="167"/>
  <c r="Q30" i="167"/>
  <c r="AP213" i="159"/>
  <c r="L24" i="168"/>
  <c r="AO14" i="166"/>
  <c r="I20" i="168"/>
  <c r="E23" i="168"/>
  <c r="AQ149" i="168"/>
  <c r="F4" i="166"/>
  <c r="N51" i="164"/>
  <c r="AO78" i="168"/>
  <c r="AP342" i="168"/>
  <c r="AP11" i="166"/>
  <c r="F40" i="164"/>
  <c r="J50" i="166"/>
  <c r="F45" i="164"/>
  <c r="F50" i="166"/>
  <c r="C3" i="164"/>
  <c r="D28" i="168"/>
  <c r="H27" i="167"/>
  <c r="AL70" i="166"/>
  <c r="AM70" i="166" s="1"/>
  <c r="AP403" i="166"/>
  <c r="AQ140" i="163"/>
  <c r="AQ333" i="166"/>
  <c r="AJ8" i="168"/>
  <c r="AK8" i="168" s="1"/>
  <c r="J45" i="165"/>
  <c r="AR276" i="166"/>
  <c r="AR203" i="163"/>
  <c r="AQ268" i="166"/>
  <c r="C39" i="164"/>
  <c r="I17" i="167"/>
  <c r="D30" i="168"/>
  <c r="AL75" i="166"/>
  <c r="AM75" i="166" s="1"/>
  <c r="C13" i="168"/>
  <c r="Q16" i="165"/>
  <c r="AO73" i="168"/>
  <c r="N20" i="166"/>
  <c r="I4" i="166"/>
  <c r="AR209" i="163"/>
  <c r="AR271" i="168"/>
  <c r="AQ143" i="166"/>
  <c r="H42" i="165"/>
  <c r="F33" i="167"/>
  <c r="K6" i="165"/>
  <c r="K6" i="164"/>
  <c r="L41" i="164"/>
  <c r="AQ212" i="159"/>
  <c r="G30" i="166"/>
  <c r="K22" i="166"/>
  <c r="E23" i="167"/>
  <c r="D51" i="167"/>
  <c r="K24" i="167"/>
  <c r="P14" i="168"/>
  <c r="Q45" i="165"/>
  <c r="D50" i="164"/>
  <c r="K23" i="165"/>
  <c r="F13" i="167"/>
  <c r="F50" i="167"/>
  <c r="AJ201" i="168"/>
  <c r="AK201" i="168" s="1"/>
  <c r="I46" i="168"/>
  <c r="C15" i="167"/>
  <c r="L17" i="164"/>
  <c r="I30" i="165"/>
  <c r="D18" i="164"/>
  <c r="AQ270" i="166"/>
  <c r="E6" i="168"/>
  <c r="J34" i="167"/>
  <c r="Q20" i="167"/>
  <c r="AR269" i="166"/>
  <c r="AO210" i="159"/>
  <c r="AO201" i="159"/>
  <c r="C30" i="168"/>
  <c r="P43" i="165"/>
  <c r="F46" i="167"/>
  <c r="K3" i="164"/>
  <c r="N31" i="165"/>
  <c r="Q7" i="167"/>
  <c r="G9" i="167"/>
  <c r="F12" i="166"/>
  <c r="E45" i="168"/>
  <c r="AQ141" i="166"/>
  <c r="D17" i="167"/>
  <c r="AR7" i="164"/>
  <c r="J30" i="168"/>
  <c r="C16" i="168"/>
  <c r="K48" i="167"/>
  <c r="AJ72" i="168"/>
  <c r="AK72" i="168" s="1"/>
  <c r="L18" i="167"/>
  <c r="L45" i="166"/>
  <c r="F35" i="166"/>
  <c r="H17" i="167"/>
  <c r="K26" i="168"/>
  <c r="K45" i="165"/>
  <c r="Q36" i="167"/>
  <c r="AO5" i="165"/>
  <c r="E14" i="166"/>
  <c r="J36" i="168"/>
  <c r="K51" i="168"/>
  <c r="AJ526" i="166"/>
  <c r="AK526" i="166" s="1"/>
  <c r="AL10" i="165"/>
  <c r="AM10" i="165" s="1"/>
  <c r="G21" i="164"/>
  <c r="E15" i="164"/>
  <c r="M39" i="166"/>
  <c r="AJ10" i="164"/>
  <c r="AK10" i="164" s="1"/>
  <c r="J9" i="168"/>
  <c r="C33" i="167"/>
  <c r="G17" i="168"/>
  <c r="J11" i="167"/>
  <c r="F31" i="164"/>
  <c r="P29" i="167"/>
  <c r="AQ206" i="159"/>
  <c r="E43" i="167"/>
  <c r="AQ204" i="166"/>
  <c r="G23" i="167"/>
  <c r="C5" i="164"/>
  <c r="L16" i="168"/>
  <c r="AO342" i="166"/>
  <c r="E49" i="165"/>
  <c r="C8" i="166"/>
  <c r="F43" i="167"/>
  <c r="AR142" i="163"/>
  <c r="M34" i="165"/>
  <c r="E25" i="164"/>
  <c r="M30" i="167"/>
  <c r="AO8" i="166"/>
  <c r="D30" i="164"/>
  <c r="C30" i="164"/>
  <c r="J31" i="166"/>
  <c r="D3" i="165"/>
  <c r="N33" i="168"/>
  <c r="AL6" i="168"/>
  <c r="AM6" i="168" s="1"/>
  <c r="I7" i="166"/>
  <c r="P30" i="165"/>
  <c r="AL74" i="168"/>
  <c r="AM74" i="168" s="1"/>
  <c r="M7" i="166"/>
  <c r="AL140" i="166"/>
  <c r="AM140" i="166" s="1"/>
  <c r="AL210" i="166"/>
  <c r="AM210" i="166" s="1"/>
  <c r="E8" i="168"/>
  <c r="C34" i="167"/>
  <c r="E14" i="167"/>
  <c r="P24" i="166"/>
  <c r="E22" i="165"/>
  <c r="C51" i="168"/>
  <c r="AQ204" i="163"/>
  <c r="N18" i="168"/>
  <c r="K40" i="167"/>
  <c r="AL72" i="166"/>
  <c r="AM72" i="166" s="1"/>
  <c r="G28" i="168"/>
  <c r="AP531" i="166"/>
  <c r="G6" i="165"/>
  <c r="M50" i="165"/>
  <c r="J32" i="167"/>
  <c r="F27" i="166"/>
  <c r="I26" i="168"/>
  <c r="D8" i="165"/>
  <c r="D3" i="168"/>
  <c r="G20" i="165"/>
  <c r="AO345" i="166"/>
  <c r="E29" i="166"/>
  <c r="AO76" i="166"/>
  <c r="Q19" i="165"/>
  <c r="M2" i="164"/>
  <c r="AP265" i="166"/>
  <c r="AR463" i="166"/>
  <c r="D4" i="168"/>
  <c r="M24" i="165"/>
  <c r="L51" i="164"/>
  <c r="D46" i="166"/>
  <c r="K19" i="164"/>
  <c r="D31" i="167"/>
  <c r="AR402" i="166"/>
  <c r="M31" i="168"/>
  <c r="P26" i="167"/>
  <c r="F49" i="164"/>
  <c r="G25" i="166"/>
  <c r="Q43" i="164"/>
  <c r="F45" i="166"/>
  <c r="L48" i="164"/>
  <c r="AL343" i="168"/>
  <c r="AM343" i="168" s="1"/>
  <c r="AJ76" i="166"/>
  <c r="AK76" i="166" s="1"/>
  <c r="F19" i="168"/>
  <c r="F23" i="165"/>
  <c r="AL203" i="159"/>
  <c r="AM203" i="159" s="1"/>
  <c r="M7" i="168"/>
  <c r="Q50" i="167"/>
  <c r="I6" i="165"/>
  <c r="G25" i="165"/>
  <c r="P10" i="168"/>
  <c r="L23" i="165"/>
  <c r="AQ136" i="166"/>
  <c r="Q37" i="165"/>
  <c r="AR275" i="166"/>
  <c r="K8" i="165"/>
  <c r="K9" i="167"/>
  <c r="J29" i="167"/>
  <c r="AR468" i="166"/>
  <c r="D43" i="168"/>
  <c r="H5" i="164"/>
  <c r="H47" i="167"/>
  <c r="G12" i="168"/>
  <c r="N22" i="166"/>
  <c r="P47" i="168"/>
  <c r="H45" i="166"/>
  <c r="P10" i="165"/>
  <c r="C13" i="166"/>
  <c r="N15" i="167"/>
  <c r="N36" i="167"/>
  <c r="AO268" i="166"/>
  <c r="M51" i="169"/>
  <c r="H7" i="168"/>
  <c r="D28" i="164"/>
  <c r="D28" i="167"/>
  <c r="N48" i="164"/>
  <c r="H9" i="167"/>
  <c r="AQ339" i="166"/>
  <c r="AJ209" i="166"/>
  <c r="AK209" i="166" s="1"/>
  <c r="L9" i="164"/>
  <c r="AO79" i="168"/>
  <c r="AJ209" i="159"/>
  <c r="AK209" i="159" s="1"/>
  <c r="AO205" i="166"/>
  <c r="C22" i="167"/>
  <c r="AL207" i="166"/>
  <c r="AM207" i="166" s="1"/>
  <c r="I31" i="168"/>
  <c r="C38" i="165"/>
  <c r="H49" i="166"/>
  <c r="AL460" i="166"/>
  <c r="AM460" i="166" s="1"/>
  <c r="E31" i="167"/>
  <c r="I10" i="165"/>
  <c r="J28" i="166"/>
  <c r="D51" i="169"/>
  <c r="I32" i="164"/>
  <c r="P38" i="168"/>
  <c r="E2" i="164"/>
  <c r="J40" i="168"/>
  <c r="M19" i="166"/>
  <c r="G32" i="165"/>
  <c r="M44" i="165"/>
  <c r="D49" i="164"/>
  <c r="P12" i="164"/>
  <c r="H3" i="164"/>
  <c r="P42" i="167"/>
  <c r="AJ8" i="166"/>
  <c r="AK8" i="166" s="1"/>
  <c r="G40" i="166"/>
  <c r="AQ460" i="166"/>
  <c r="AR461" i="166"/>
  <c r="P4" i="167"/>
  <c r="AJ206" i="163"/>
  <c r="AK206" i="163" s="1"/>
  <c r="J42" i="168"/>
  <c r="K19" i="167"/>
  <c r="AO139" i="166"/>
  <c r="C35" i="165"/>
  <c r="N4" i="165"/>
  <c r="G21" i="166"/>
  <c r="F32" i="164"/>
  <c r="K30" i="165"/>
  <c r="C16" i="164"/>
  <c r="AO145" i="166"/>
  <c r="AO333" i="168"/>
  <c r="AR399" i="166"/>
  <c r="K46" i="166"/>
  <c r="Q18" i="168"/>
  <c r="AO272" i="163"/>
  <c r="AO5" i="166"/>
  <c r="AL334" i="168"/>
  <c r="AM334" i="168" s="1"/>
  <c r="H43" i="164"/>
  <c r="H44" i="164"/>
  <c r="Q25" i="165"/>
  <c r="Q9" i="166"/>
  <c r="I7" i="167"/>
  <c r="AP81" i="166"/>
  <c r="P10" i="166"/>
  <c r="L20" i="165"/>
  <c r="F37" i="164"/>
  <c r="C36" i="165"/>
  <c r="P16" i="167"/>
  <c r="H18" i="168"/>
  <c r="J46" i="168"/>
  <c r="D10" i="168"/>
  <c r="H33" i="164"/>
  <c r="AR200" i="168"/>
  <c r="L33" i="168"/>
  <c r="AQ273" i="166"/>
  <c r="J45" i="168"/>
  <c r="AP9" i="168"/>
  <c r="K39" i="168"/>
  <c r="M9" i="168"/>
  <c r="AR269" i="168"/>
  <c r="AO203" i="163"/>
  <c r="H17" i="166"/>
  <c r="AP266" i="166"/>
  <c r="D11" i="167"/>
  <c r="G18" i="167"/>
  <c r="C22" i="166"/>
  <c r="I24" i="164"/>
  <c r="I41" i="165"/>
  <c r="Q36" i="168"/>
  <c r="AO201" i="166"/>
  <c r="C32" i="168"/>
  <c r="AQ213" i="159"/>
  <c r="AR143" i="166"/>
  <c r="H40" i="168"/>
  <c r="AQ5" i="167"/>
  <c r="AJ5" i="165"/>
  <c r="AK5" i="165" s="1"/>
  <c r="AL345" i="166"/>
  <c r="AM345" i="166" s="1"/>
  <c r="J33" i="168"/>
  <c r="AP464" i="166"/>
  <c r="J44" i="166"/>
  <c r="L43" i="166"/>
  <c r="P27" i="168"/>
  <c r="N25" i="165"/>
  <c r="K13" i="166"/>
  <c r="N2" i="165"/>
  <c r="P42" i="166"/>
  <c r="D29" i="166"/>
  <c r="G22" i="167"/>
  <c r="I50" i="166"/>
  <c r="AL331" i="166"/>
  <c r="AM331" i="166" s="1"/>
  <c r="H30" i="167"/>
  <c r="AL145" i="168"/>
  <c r="AM145" i="168" s="1"/>
  <c r="AP204" i="159"/>
  <c r="M46" i="166"/>
  <c r="D11" i="164"/>
  <c r="M21" i="166"/>
  <c r="F43" i="168"/>
  <c r="N16" i="167"/>
  <c r="K17" i="164"/>
  <c r="I35" i="166"/>
  <c r="H27" i="166"/>
  <c r="K51" i="164"/>
  <c r="AQ200" i="163"/>
  <c r="C9" i="168"/>
  <c r="G39" i="166"/>
  <c r="AR343" i="166"/>
  <c r="K50" i="165"/>
  <c r="AR200" i="166"/>
  <c r="AJ202" i="159"/>
  <c r="AK202" i="159" s="1"/>
  <c r="G25" i="167"/>
  <c r="AJ265" i="163"/>
  <c r="AK265" i="163" s="1"/>
  <c r="AP135" i="163"/>
  <c r="E29" i="164"/>
  <c r="G35" i="164"/>
  <c r="D33" i="166"/>
  <c r="AQ333" i="168"/>
  <c r="AQ6" i="165"/>
  <c r="N12" i="165"/>
  <c r="AP14" i="166"/>
  <c r="AL333" i="166"/>
  <c r="AM333" i="166" s="1"/>
  <c r="C17" i="166"/>
  <c r="F48" i="166"/>
  <c r="J34" i="164"/>
  <c r="AJ468" i="166"/>
  <c r="AK468" i="166" s="1"/>
  <c r="E35" i="167"/>
  <c r="AJ148" i="166"/>
  <c r="AK148" i="166" s="1"/>
  <c r="G29" i="164"/>
  <c r="P40" i="164"/>
  <c r="AR530" i="166"/>
  <c r="J13" i="166"/>
  <c r="I15" i="168"/>
  <c r="F18" i="166"/>
  <c r="AO81" i="166"/>
  <c r="AQ138" i="166"/>
  <c r="Q29" i="165"/>
  <c r="F19" i="167"/>
  <c r="K2" i="167"/>
  <c r="M41" i="168"/>
  <c r="K38" i="166"/>
  <c r="AJ531" i="166"/>
  <c r="AK531" i="166" s="1"/>
  <c r="AR135" i="168"/>
  <c r="C4" i="165"/>
  <c r="AJ398" i="166"/>
  <c r="AK398" i="166" s="1"/>
  <c r="AJ77" i="166"/>
  <c r="AK77" i="166" s="1"/>
  <c r="AP140" i="163"/>
  <c r="D41" i="164"/>
  <c r="AP266" i="168"/>
  <c r="I40" i="167"/>
  <c r="Q45" i="164"/>
  <c r="AJ208" i="163"/>
  <c r="AK208" i="163" s="1"/>
  <c r="AL266" i="166"/>
  <c r="AM266" i="166" s="1"/>
  <c r="AO205" i="168"/>
  <c r="M9" i="167"/>
  <c r="AO71" i="168"/>
  <c r="D49" i="168"/>
  <c r="M22" i="168"/>
  <c r="M50" i="166"/>
  <c r="AQ203" i="159"/>
  <c r="AR209" i="159"/>
  <c r="AJ207" i="159"/>
  <c r="AK207" i="159" s="1"/>
  <c r="H17" i="165"/>
  <c r="AL208" i="168"/>
  <c r="AM208" i="168" s="1"/>
  <c r="C24" i="167"/>
  <c r="N26" i="166"/>
  <c r="D26" i="165"/>
  <c r="H31" i="166"/>
  <c r="D26" i="168"/>
  <c r="AR78" i="166"/>
  <c r="L42" i="167"/>
  <c r="AO334" i="166"/>
  <c r="AP146" i="166"/>
  <c r="AR6" i="168"/>
  <c r="G22" i="166"/>
  <c r="AQ210" i="166"/>
  <c r="M51" i="168"/>
  <c r="AJ138" i="163"/>
  <c r="AK138" i="163" s="1"/>
  <c r="I30" i="167"/>
  <c r="AR205" i="168"/>
  <c r="P2" i="168"/>
  <c r="Q20" i="164"/>
  <c r="K8" i="167"/>
  <c r="AL396" i="166"/>
  <c r="AM396" i="166" s="1"/>
  <c r="N25" i="164"/>
  <c r="H40" i="166"/>
  <c r="N47" i="166"/>
  <c r="G16" i="168"/>
  <c r="M28" i="165"/>
  <c r="M11" i="167"/>
  <c r="K49" i="168"/>
  <c r="AJ345" i="166"/>
  <c r="AK345" i="166" s="1"/>
  <c r="AO338" i="168"/>
  <c r="H25" i="168"/>
  <c r="N21" i="164"/>
  <c r="D16" i="167"/>
  <c r="C32" i="164"/>
  <c r="C22" i="165"/>
  <c r="AO273" i="166"/>
  <c r="Q18" i="167"/>
  <c r="L22" i="164"/>
  <c r="AO212" i="159"/>
  <c r="J27" i="168"/>
  <c r="AJ202" i="166"/>
  <c r="AK202" i="166" s="1"/>
  <c r="M28" i="168"/>
  <c r="H34" i="167"/>
  <c r="E19" i="167"/>
  <c r="AJ332" i="166"/>
  <c r="AK332" i="166" s="1"/>
  <c r="Q16" i="166"/>
  <c r="AL271" i="163"/>
  <c r="AM271" i="163" s="1"/>
  <c r="M25" i="168"/>
  <c r="J14" i="166"/>
  <c r="H26" i="166"/>
  <c r="C48" i="167"/>
  <c r="E43" i="164"/>
  <c r="AO344" i="168"/>
  <c r="AQ144" i="166"/>
  <c r="AP206" i="163"/>
  <c r="I43" i="164"/>
  <c r="AO7" i="168"/>
  <c r="G28" i="167"/>
  <c r="P40" i="167"/>
  <c r="L38" i="166"/>
  <c r="N19" i="164"/>
  <c r="L24" i="167"/>
  <c r="AP83" i="166"/>
  <c r="M39" i="168"/>
  <c r="AQ274" i="166"/>
  <c r="M14" i="166"/>
  <c r="AJ333" i="168"/>
  <c r="AK333" i="168" s="1"/>
  <c r="AP208" i="163"/>
  <c r="P9" i="167"/>
  <c r="H22" i="166"/>
  <c r="J43" i="165"/>
  <c r="F48" i="165"/>
  <c r="AR142" i="166"/>
  <c r="F37" i="165"/>
  <c r="F17" i="168"/>
  <c r="P49" i="166"/>
  <c r="F28" i="166"/>
  <c r="F51" i="169"/>
  <c r="AQ404" i="166"/>
  <c r="C26" i="168"/>
  <c r="F3" i="164"/>
  <c r="G19" i="165"/>
  <c r="F15" i="167"/>
  <c r="L44" i="164"/>
  <c r="AJ13" i="166"/>
  <c r="AK13" i="166" s="1"/>
  <c r="P19" i="167"/>
  <c r="M20" i="166"/>
  <c r="J26" i="168"/>
  <c r="AL135" i="168"/>
  <c r="AM135" i="168" s="1"/>
  <c r="F9" i="166"/>
  <c r="G13" i="167"/>
  <c r="P14" i="165"/>
  <c r="N26" i="165"/>
  <c r="AL202" i="166"/>
  <c r="AM202" i="166" s="1"/>
  <c r="P15" i="164"/>
  <c r="H49" i="168"/>
  <c r="J19" i="166"/>
  <c r="AR75" i="168"/>
  <c r="K21" i="167"/>
  <c r="Q31" i="166"/>
  <c r="AL209" i="163"/>
  <c r="AM209" i="163" s="1"/>
  <c r="G31" i="168"/>
  <c r="G12" i="167"/>
  <c r="H2" i="168"/>
  <c r="E30" i="164"/>
  <c r="N47" i="164"/>
  <c r="I17" i="164"/>
  <c r="AL268" i="163"/>
  <c r="AM268" i="163" s="1"/>
  <c r="K4" i="168"/>
  <c r="F34" i="167"/>
  <c r="AL137" i="163"/>
  <c r="AM137" i="163" s="1"/>
  <c r="F16" i="164"/>
  <c r="E20" i="167"/>
  <c r="H45" i="164"/>
  <c r="AR5" i="164"/>
  <c r="F25" i="166"/>
  <c r="AJ72" i="166"/>
  <c r="AK72" i="166" s="1"/>
  <c r="AQ531" i="166"/>
  <c r="Q38" i="164"/>
  <c r="AO464" i="166"/>
  <c r="D24" i="164"/>
  <c r="C51" i="167"/>
  <c r="C35" i="164"/>
  <c r="AQ343" i="168"/>
  <c r="H11" i="168"/>
  <c r="E40" i="164"/>
  <c r="I32" i="165"/>
  <c r="N38" i="168"/>
  <c r="E12" i="165"/>
  <c r="AQ10" i="165"/>
  <c r="AO332" i="166"/>
  <c r="H43" i="168"/>
  <c r="N2" i="168"/>
  <c r="M45" i="165"/>
  <c r="K38" i="164"/>
  <c r="AL201" i="168"/>
  <c r="AM201" i="168" s="1"/>
  <c r="J35" i="166"/>
  <c r="AQ71" i="168"/>
  <c r="K14" i="165"/>
  <c r="Q2" i="164"/>
  <c r="C40" i="168"/>
  <c r="H23" i="165"/>
  <c r="AR202" i="168"/>
  <c r="N32" i="166"/>
  <c r="AP404" i="166"/>
  <c r="AR145" i="166"/>
  <c r="H35" i="167"/>
  <c r="AJ334" i="166"/>
  <c r="AK334" i="166" s="1"/>
  <c r="AQ70" i="168"/>
  <c r="M40" i="167"/>
  <c r="P20" i="164"/>
  <c r="P48" i="167"/>
  <c r="D45" i="164"/>
  <c r="Q3" i="168"/>
  <c r="L38" i="167"/>
  <c r="D8" i="164"/>
  <c r="AR205" i="159"/>
  <c r="AO206" i="159"/>
  <c r="AR136" i="168"/>
  <c r="AQ9" i="166"/>
  <c r="AR76" i="166"/>
  <c r="AJ81" i="166"/>
  <c r="AK81" i="166" s="1"/>
  <c r="P49" i="168"/>
  <c r="G12" i="164"/>
  <c r="J38" i="164"/>
  <c r="P11" i="165"/>
  <c r="K24" i="165"/>
  <c r="K47" i="164"/>
  <c r="G15" i="168"/>
  <c r="AQ139" i="163"/>
  <c r="J3" i="164"/>
  <c r="K40" i="165"/>
  <c r="P6" i="167"/>
  <c r="D41" i="167"/>
  <c r="L34" i="167"/>
  <c r="N12" i="164"/>
  <c r="F28" i="167"/>
  <c r="P49" i="165"/>
  <c r="H45" i="167"/>
  <c r="C43" i="166"/>
  <c r="E49" i="164"/>
  <c r="AR397" i="166"/>
  <c r="AO399" i="166"/>
  <c r="D16" i="168"/>
  <c r="Q4" i="167"/>
  <c r="I49" i="167"/>
  <c r="M16" i="166"/>
  <c r="AP141" i="168"/>
  <c r="F28" i="168"/>
  <c r="AL139" i="166"/>
  <c r="AM139" i="166" s="1"/>
  <c r="AR7" i="168"/>
  <c r="AP77" i="168"/>
  <c r="G18" i="165"/>
  <c r="N36" i="164"/>
  <c r="AP203" i="163"/>
  <c r="D5" i="168"/>
  <c r="N13" i="167"/>
  <c r="C37" i="165"/>
  <c r="AP340" i="168"/>
  <c r="J15" i="166"/>
  <c r="AJ12" i="164"/>
  <c r="AK12" i="164" s="1"/>
  <c r="P29" i="168"/>
  <c r="AR72" i="168"/>
  <c r="Q44" i="164"/>
  <c r="Q39" i="167"/>
  <c r="G12" i="166"/>
  <c r="P11" i="166"/>
  <c r="L46" i="164"/>
  <c r="M8" i="168"/>
  <c r="AJ528" i="166"/>
  <c r="AK528" i="166" s="1"/>
  <c r="Q45" i="168"/>
  <c r="P14" i="167"/>
  <c r="D31" i="166"/>
  <c r="E34" i="165"/>
  <c r="P4" i="166"/>
  <c r="AJ79" i="166"/>
  <c r="AK79" i="166" s="1"/>
  <c r="AP11" i="164"/>
  <c r="AQ147" i="168"/>
  <c r="P30" i="167"/>
  <c r="AO200" i="163"/>
  <c r="E33" i="165"/>
  <c r="H31" i="164"/>
  <c r="H2" i="164"/>
  <c r="M29" i="164"/>
  <c r="D37" i="166"/>
  <c r="I19" i="168"/>
  <c r="F36" i="165"/>
  <c r="E31" i="168"/>
  <c r="N8" i="168"/>
  <c r="M15" i="167"/>
  <c r="AQ203" i="163"/>
  <c r="P36" i="165"/>
  <c r="H11" i="165"/>
  <c r="AP151" i="168"/>
  <c r="AJ6" i="164"/>
  <c r="AK6" i="164" s="1"/>
  <c r="F7" i="167"/>
  <c r="L25" i="164"/>
  <c r="F45" i="167"/>
  <c r="P13" i="164"/>
  <c r="AR212" i="159"/>
  <c r="I49" i="168"/>
  <c r="AP141" i="166"/>
  <c r="AP342" i="166"/>
  <c r="K22" i="165"/>
  <c r="N12" i="166"/>
  <c r="AO339" i="168"/>
  <c r="AR340" i="166"/>
  <c r="Q24" i="165"/>
  <c r="AO203" i="159"/>
  <c r="I50" i="168"/>
  <c r="AR5" i="167"/>
  <c r="E2" i="166"/>
  <c r="Q21" i="168"/>
  <c r="M47" i="165"/>
  <c r="E48" i="166"/>
  <c r="K31" i="165"/>
  <c r="AQ527" i="166"/>
  <c r="G26" i="166"/>
  <c r="C43" i="165"/>
  <c r="AJ140" i="163"/>
  <c r="AK140" i="163" s="1"/>
  <c r="L9" i="165"/>
  <c r="Q32" i="168"/>
  <c r="G39" i="167"/>
  <c r="AP330" i="166"/>
  <c r="L43" i="167"/>
  <c r="AP341" i="166"/>
  <c r="D33" i="164"/>
  <c r="D20" i="164"/>
  <c r="AQ269" i="166"/>
  <c r="J41" i="168"/>
  <c r="AL12" i="164"/>
  <c r="AM12" i="164" s="1"/>
  <c r="G49" i="167"/>
  <c r="G38" i="165"/>
  <c r="H47" i="168"/>
  <c r="P15" i="165"/>
  <c r="AQ336" i="168"/>
  <c r="E39" i="166"/>
  <c r="AJ206" i="166"/>
  <c r="AK206" i="166" s="1"/>
  <c r="K10" i="164"/>
  <c r="AO461" i="166"/>
  <c r="F23" i="168"/>
  <c r="K17" i="167"/>
  <c r="AJ339" i="166"/>
  <c r="AK339" i="166" s="1"/>
  <c r="AJ203" i="166"/>
  <c r="AK203" i="166" s="1"/>
  <c r="J11" i="166"/>
  <c r="AJ332" i="168"/>
  <c r="AK332" i="168" s="1"/>
  <c r="AR268" i="166"/>
  <c r="I7" i="164"/>
  <c r="N38" i="165"/>
  <c r="AP137" i="163"/>
  <c r="AQ268" i="168"/>
  <c r="M47" i="164"/>
  <c r="AQ11" i="165"/>
  <c r="AR207" i="159"/>
  <c r="AR213" i="159"/>
  <c r="AP530" i="166"/>
  <c r="N20" i="164"/>
  <c r="E42" i="168"/>
  <c r="I39" i="168"/>
  <c r="C27" i="166"/>
  <c r="AO267" i="168"/>
  <c r="I27" i="164"/>
  <c r="L11" i="166"/>
  <c r="F28" i="164"/>
  <c r="I45" i="167"/>
  <c r="C28" i="166"/>
  <c r="AL12" i="165"/>
  <c r="AM12" i="165" s="1"/>
  <c r="E51" i="168"/>
  <c r="F23" i="166"/>
  <c r="AL344" i="166"/>
  <c r="AM344" i="166" s="1"/>
  <c r="P27" i="165"/>
  <c r="G31" i="167"/>
  <c r="C40" i="165"/>
  <c r="F17" i="166"/>
  <c r="N28" i="166"/>
  <c r="AL6" i="165"/>
  <c r="AM6" i="165" s="1"/>
  <c r="K27" i="168"/>
  <c r="AP202" i="166"/>
  <c r="N21" i="167"/>
  <c r="F35" i="164"/>
  <c r="Q23" i="168"/>
  <c r="L36" i="167"/>
  <c r="AO210" i="166"/>
  <c r="AR5" i="166"/>
  <c r="AR148" i="168"/>
  <c r="AL275" i="166"/>
  <c r="AM275" i="166" s="1"/>
  <c r="P44" i="164"/>
  <c r="G33" i="168"/>
  <c r="AL265" i="168"/>
  <c r="AM265" i="168" s="1"/>
  <c r="AO526" i="166"/>
  <c r="Q31" i="165"/>
  <c r="C42" i="164"/>
  <c r="C47" i="166"/>
  <c r="K19" i="166"/>
  <c r="AR147" i="168"/>
  <c r="AO403" i="166"/>
  <c r="AR71" i="166"/>
  <c r="F29" i="165"/>
  <c r="AO275" i="166"/>
  <c r="AP401" i="166"/>
  <c r="AO10" i="166"/>
  <c r="AJ331" i="168"/>
  <c r="AK331" i="168" s="1"/>
  <c r="N49" i="164"/>
  <c r="AJ135" i="168"/>
  <c r="AK135" i="168" s="1"/>
  <c r="AP5" i="166"/>
  <c r="P24" i="168"/>
  <c r="L37" i="166"/>
  <c r="AL276" i="166"/>
  <c r="AM276" i="166" s="1"/>
  <c r="AL525" i="166"/>
  <c r="AM525" i="166" s="1"/>
  <c r="N6" i="168"/>
  <c r="G16" i="165"/>
  <c r="L12" i="164"/>
  <c r="G23" i="168"/>
  <c r="AR201" i="168"/>
  <c r="K11" i="166"/>
  <c r="I29" i="165"/>
  <c r="G25" i="168"/>
  <c r="L20" i="164"/>
  <c r="E16" i="166"/>
  <c r="P7" i="166"/>
  <c r="D44" i="164"/>
  <c r="H46" i="164"/>
  <c r="J46" i="167"/>
  <c r="D12" i="166"/>
  <c r="AP275" i="166"/>
  <c r="E10" i="164"/>
  <c r="E41" i="166"/>
  <c r="P46" i="164"/>
  <c r="AJ146" i="166"/>
  <c r="AK146" i="166" s="1"/>
  <c r="F19" i="166"/>
  <c r="P21" i="165"/>
  <c r="L25" i="168"/>
  <c r="C7" i="167"/>
  <c r="K26" i="164"/>
  <c r="M20" i="167"/>
  <c r="J45" i="167"/>
  <c r="F32" i="168"/>
  <c r="P42" i="165"/>
  <c r="AL463" i="166"/>
  <c r="AM463" i="166" s="1"/>
  <c r="E17" i="164"/>
  <c r="P13" i="165"/>
  <c r="AJ271" i="166"/>
  <c r="AK271" i="166" s="1"/>
  <c r="C10" i="164"/>
  <c r="D14" i="167"/>
  <c r="G27" i="165"/>
  <c r="J49" i="165"/>
  <c r="M40" i="166"/>
  <c r="I34" i="164"/>
  <c r="L23" i="164"/>
  <c r="N4" i="168"/>
  <c r="P20" i="165"/>
  <c r="I5" i="167"/>
  <c r="Q17" i="168"/>
  <c r="AO200" i="168"/>
  <c r="M40" i="164"/>
  <c r="H7" i="166"/>
  <c r="AQ206" i="166"/>
  <c r="AO146" i="168"/>
  <c r="F35" i="165"/>
  <c r="Q15" i="168"/>
  <c r="D9" i="168"/>
  <c r="AO144" i="168"/>
  <c r="C36" i="166"/>
  <c r="E22" i="166"/>
  <c r="C2" i="168"/>
  <c r="AQ330" i="166"/>
  <c r="D43" i="165"/>
  <c r="C23" i="165"/>
  <c r="AL8" i="165"/>
  <c r="AM8" i="165" s="1"/>
  <c r="D43" i="166"/>
  <c r="D34" i="167"/>
  <c r="N30" i="166"/>
  <c r="M28" i="164"/>
  <c r="P51" i="166"/>
  <c r="N33" i="164"/>
  <c r="N25" i="167"/>
  <c r="F18" i="165"/>
  <c r="F22" i="164"/>
  <c r="P18" i="164"/>
  <c r="F50" i="168"/>
  <c r="F35" i="168"/>
  <c r="L49" i="164"/>
  <c r="AQ274" i="168"/>
  <c r="N5" i="167"/>
  <c r="P23" i="168"/>
  <c r="AQ141" i="163"/>
  <c r="AR204" i="163"/>
  <c r="AO138" i="163"/>
  <c r="M31" i="167"/>
  <c r="Q28" i="167"/>
  <c r="Q22" i="166"/>
  <c r="G23" i="165"/>
  <c r="L2" i="167"/>
  <c r="L40" i="168"/>
  <c r="N6" i="165"/>
  <c r="J20" i="167"/>
  <c r="J6" i="168"/>
  <c r="AQ73" i="168"/>
  <c r="AR135" i="163"/>
  <c r="I21" i="165"/>
  <c r="F24" i="167"/>
  <c r="D47" i="165"/>
  <c r="H41" i="167"/>
  <c r="G45" i="168"/>
  <c r="K18" i="166"/>
  <c r="P46" i="167"/>
  <c r="K34" i="167"/>
  <c r="AL404" i="166"/>
  <c r="AM404" i="166" s="1"/>
  <c r="AL144" i="166"/>
  <c r="AM144" i="166" s="1"/>
  <c r="AL335" i="166"/>
  <c r="AM335" i="166" s="1"/>
  <c r="AP210" i="166"/>
  <c r="I43" i="167"/>
  <c r="H8" i="166"/>
  <c r="J33" i="167"/>
  <c r="L21" i="166"/>
  <c r="AJ276" i="166"/>
  <c r="AK276" i="166" s="1"/>
  <c r="H33" i="166"/>
  <c r="F31" i="166"/>
  <c r="AP334" i="168"/>
  <c r="L27" i="164"/>
  <c r="AO200" i="166"/>
  <c r="AL399" i="166"/>
  <c r="AM399" i="166" s="1"/>
  <c r="G37" i="164"/>
  <c r="P47" i="166"/>
  <c r="AR7" i="165"/>
  <c r="G46" i="164"/>
  <c r="H25" i="165"/>
  <c r="G48" i="166"/>
  <c r="AR338" i="166"/>
  <c r="E47" i="167"/>
  <c r="AJ202" i="163"/>
  <c r="AK202" i="163" s="1"/>
  <c r="C24" i="165"/>
  <c r="AJ140" i="168"/>
  <c r="AK140" i="168" s="1"/>
  <c r="AQ145" i="166"/>
  <c r="AR206" i="159"/>
  <c r="Q25" i="168"/>
  <c r="AP525" i="166"/>
  <c r="J2" i="164"/>
  <c r="P10" i="167"/>
  <c r="C49" i="164"/>
  <c r="I26" i="167"/>
  <c r="M19" i="165"/>
  <c r="E41" i="167"/>
  <c r="D9" i="164"/>
  <c r="AO269" i="163"/>
  <c r="J8" i="167"/>
  <c r="C15" i="164"/>
  <c r="H26" i="168"/>
  <c r="D43" i="164"/>
  <c r="K4" i="166"/>
  <c r="AP272" i="163"/>
  <c r="AR83" i="166"/>
  <c r="AP79" i="166"/>
  <c r="AJ9" i="165"/>
  <c r="AK9" i="165" s="1"/>
  <c r="L27" i="168"/>
  <c r="F16" i="168"/>
  <c r="I41" i="164"/>
  <c r="Q8" i="166"/>
  <c r="I40" i="166"/>
  <c r="C47" i="168"/>
  <c r="K9" i="166"/>
  <c r="E21" i="164"/>
  <c r="H41" i="168"/>
  <c r="AP467" i="166"/>
  <c r="P21" i="166"/>
  <c r="K7" i="168"/>
  <c r="Q19" i="164"/>
  <c r="AR8" i="164"/>
  <c r="I23" i="167"/>
  <c r="AP206" i="168"/>
  <c r="C24" i="164"/>
  <c r="AJ265" i="168"/>
  <c r="AK265" i="168" s="1"/>
  <c r="C15" i="168"/>
  <c r="I23" i="164"/>
  <c r="P46" i="165"/>
  <c r="AL269" i="163"/>
  <c r="AM269" i="163" s="1"/>
  <c r="AR403" i="166"/>
  <c r="Q51" i="168"/>
  <c r="L36" i="165"/>
  <c r="AL80" i="168"/>
  <c r="AM80" i="168" s="1"/>
  <c r="AL136" i="168"/>
  <c r="AM136" i="168" s="1"/>
  <c r="I11" i="164"/>
  <c r="H6" i="165"/>
  <c r="AO462" i="166"/>
  <c r="H20" i="167"/>
  <c r="P37" i="168"/>
  <c r="Q26" i="165"/>
  <c r="G40" i="165"/>
  <c r="AL11" i="164"/>
  <c r="AM11" i="164" s="1"/>
  <c r="G19" i="167"/>
  <c r="L8" i="164"/>
  <c r="H46" i="167"/>
  <c r="Q48" i="168"/>
  <c r="F21" i="167"/>
  <c r="Q46" i="168"/>
  <c r="N45" i="168"/>
  <c r="H39" i="165"/>
  <c r="G46" i="167"/>
  <c r="H51" i="165"/>
  <c r="AJ8" i="165"/>
  <c r="AK8" i="165" s="1"/>
  <c r="D46" i="168"/>
  <c r="M14" i="164"/>
  <c r="N28" i="168"/>
  <c r="K38" i="165"/>
  <c r="D36" i="165"/>
  <c r="L31" i="166"/>
  <c r="AJ74" i="166"/>
  <c r="AK74" i="166" s="1"/>
  <c r="M30" i="166"/>
  <c r="AR73" i="168"/>
  <c r="C28" i="167"/>
  <c r="M37" i="168"/>
  <c r="I6" i="164"/>
  <c r="K49" i="165"/>
  <c r="Q15" i="166"/>
  <c r="P28" i="168"/>
  <c r="M13" i="167"/>
  <c r="M13" i="168"/>
  <c r="F51" i="165"/>
  <c r="AQ200" i="168"/>
  <c r="N34" i="164"/>
  <c r="L7" i="166"/>
  <c r="P48" i="168"/>
  <c r="AL208" i="166"/>
  <c r="AM208" i="166" s="1"/>
  <c r="AR74" i="166"/>
  <c r="G41" i="167"/>
  <c r="C17" i="167"/>
  <c r="D50" i="166"/>
  <c r="I28" i="164"/>
  <c r="G36" i="167"/>
  <c r="AL330" i="166"/>
  <c r="AM330" i="166" s="1"/>
  <c r="AO8" i="168"/>
  <c r="E8" i="165"/>
  <c r="AP332" i="166"/>
  <c r="L45" i="167"/>
  <c r="L10" i="166"/>
  <c r="C26" i="164"/>
  <c r="L44" i="165"/>
  <c r="Q27" i="165"/>
  <c r="J41" i="167"/>
  <c r="AP332" i="168"/>
  <c r="F8" i="168"/>
  <c r="AJ145" i="168"/>
  <c r="AK145" i="168" s="1"/>
  <c r="N16" i="164"/>
  <c r="E17" i="165"/>
  <c r="Q22" i="165"/>
  <c r="P25" i="166"/>
  <c r="AP136" i="168"/>
  <c r="J24" i="167"/>
  <c r="AJ330" i="168"/>
  <c r="AK330" i="168" s="1"/>
  <c r="D13" i="166"/>
  <c r="AO265" i="163"/>
  <c r="Q39" i="168"/>
  <c r="AR13" i="165"/>
  <c r="AO5" i="167"/>
  <c r="M3" i="167"/>
  <c r="I23" i="165"/>
  <c r="AP210" i="159"/>
  <c r="J38" i="167"/>
  <c r="C17" i="165"/>
  <c r="K18" i="165"/>
  <c r="AR137" i="168"/>
  <c r="Q32" i="166"/>
  <c r="D21" i="166"/>
  <c r="AP139" i="163"/>
  <c r="L24" i="165"/>
  <c r="F26" i="166"/>
  <c r="Q49" i="164"/>
  <c r="D6" i="165"/>
  <c r="I46" i="164"/>
  <c r="M6" i="165"/>
  <c r="AQ14" i="166"/>
  <c r="AP207" i="159"/>
  <c r="Q10" i="165"/>
  <c r="N35" i="168"/>
  <c r="AJ137" i="163"/>
  <c r="AK137" i="163" s="1"/>
  <c r="AO12" i="164"/>
  <c r="AR205" i="166"/>
  <c r="AP201" i="168"/>
  <c r="H19" i="165"/>
  <c r="I9" i="166"/>
  <c r="F3" i="166"/>
  <c r="M7" i="167"/>
  <c r="E36" i="166"/>
  <c r="L11" i="168"/>
  <c r="P13" i="167"/>
  <c r="AJ200" i="159"/>
  <c r="AK200" i="159" s="1"/>
  <c r="AO202" i="159"/>
  <c r="J44" i="168"/>
  <c r="C45" i="167"/>
  <c r="AO70" i="166"/>
  <c r="L19" i="167"/>
  <c r="M35" i="167"/>
  <c r="L40" i="167"/>
  <c r="AO265" i="168"/>
  <c r="F22" i="167"/>
  <c r="P39" i="167"/>
  <c r="J26" i="166"/>
  <c r="J41" i="166"/>
  <c r="F6" i="168"/>
  <c r="F14" i="164"/>
  <c r="I6" i="167"/>
  <c r="K11" i="165"/>
  <c r="I44" i="167"/>
  <c r="E14" i="168"/>
  <c r="P21" i="167"/>
  <c r="AJ14" i="164"/>
  <c r="AK14" i="164" s="1"/>
  <c r="N15" i="164"/>
  <c r="AL148" i="168"/>
  <c r="AM148" i="168" s="1"/>
  <c r="AQ11" i="168"/>
  <c r="P40" i="166"/>
  <c r="D36" i="166"/>
  <c r="G14" i="165"/>
  <c r="E43" i="166"/>
  <c r="K33" i="168"/>
  <c r="D51" i="165"/>
  <c r="E33" i="166"/>
  <c r="M38" i="168"/>
  <c r="F25" i="164"/>
  <c r="AQ201" i="166"/>
  <c r="J35" i="168"/>
  <c r="J25" i="166"/>
  <c r="AR332" i="168"/>
  <c r="H3" i="166"/>
  <c r="L33" i="167"/>
  <c r="AR205" i="163"/>
  <c r="Q42" i="168"/>
  <c r="M2" i="168"/>
  <c r="AL400" i="166"/>
  <c r="AM400" i="166" s="1"/>
  <c r="N23" i="166"/>
  <c r="C35" i="168"/>
  <c r="K37" i="168"/>
  <c r="AP200" i="159"/>
  <c r="AO209" i="159"/>
  <c r="AL206" i="163"/>
  <c r="AM206" i="163" s="1"/>
  <c r="I11" i="166"/>
  <c r="D11" i="166"/>
  <c r="AR140" i="163"/>
  <c r="P28" i="166"/>
  <c r="AJ206" i="168"/>
  <c r="AK206" i="168" s="1"/>
  <c r="J5" i="167"/>
  <c r="P22" i="167"/>
  <c r="L40" i="165"/>
  <c r="L15" i="164"/>
  <c r="AR344" i="166"/>
  <c r="AQ208" i="159"/>
  <c r="M16" i="168"/>
  <c r="AJ143" i="168"/>
  <c r="AK143" i="168" s="1"/>
  <c r="L38" i="165"/>
  <c r="AP268" i="166"/>
  <c r="N42" i="168"/>
  <c r="P13" i="168"/>
  <c r="C17" i="168"/>
  <c r="J51" i="167"/>
  <c r="N46" i="167"/>
  <c r="AP204" i="168"/>
  <c r="AJ200" i="163"/>
  <c r="AK200" i="163" s="1"/>
  <c r="E44" i="168"/>
  <c r="M26" i="165"/>
  <c r="AR208" i="159"/>
  <c r="C50" i="167"/>
  <c r="AO460" i="166"/>
  <c r="G33" i="164"/>
  <c r="E10" i="166"/>
  <c r="AJ6" i="167"/>
  <c r="AK6" i="167" s="1"/>
  <c r="L12" i="166"/>
  <c r="AR331" i="166"/>
  <c r="M20" i="168"/>
  <c r="C41" i="167"/>
  <c r="AP273" i="166"/>
  <c r="AO141" i="166"/>
  <c r="AL334" i="166"/>
  <c r="AM334" i="166" s="1"/>
  <c r="I47" i="165"/>
  <c r="AQ529" i="166"/>
  <c r="H3" i="167"/>
  <c r="AO463" i="166"/>
  <c r="AR209" i="166"/>
  <c r="I38" i="164"/>
  <c r="P12" i="167"/>
  <c r="J37" i="165"/>
  <c r="L5" i="166"/>
  <c r="M46" i="164"/>
  <c r="AP270" i="166"/>
  <c r="AQ10" i="168"/>
  <c r="AL136" i="163"/>
  <c r="AM136" i="163" s="1"/>
  <c r="P50" i="166"/>
  <c r="AP72" i="166"/>
  <c r="E17" i="167"/>
  <c r="Q28" i="168"/>
  <c r="AR400" i="166"/>
  <c r="AP269" i="168"/>
  <c r="C49" i="167"/>
  <c r="I32" i="168"/>
  <c r="Q11" i="164"/>
  <c r="N29" i="164"/>
  <c r="E37" i="167"/>
  <c r="F39" i="167"/>
  <c r="J18" i="164"/>
  <c r="AL147" i="166"/>
  <c r="AM147" i="166" s="1"/>
  <c r="K19" i="165"/>
  <c r="AR273" i="168"/>
  <c r="AP6" i="165"/>
  <c r="N5" i="168"/>
  <c r="Q31" i="164"/>
  <c r="N31" i="166"/>
  <c r="I16" i="166"/>
  <c r="AR529" i="166"/>
  <c r="AQ466" i="166"/>
  <c r="E35" i="165"/>
  <c r="L6" i="165"/>
  <c r="AP460" i="166"/>
  <c r="D10" i="167"/>
  <c r="Q3" i="166"/>
  <c r="P11" i="168"/>
  <c r="C21" i="167"/>
  <c r="K27" i="165"/>
  <c r="E33" i="164"/>
  <c r="AR6" i="167"/>
  <c r="F16" i="166"/>
  <c r="AJ210" i="159"/>
  <c r="AK210" i="159" s="1"/>
  <c r="M42" i="164"/>
  <c r="AO397" i="166"/>
  <c r="N37" i="165"/>
  <c r="AO467" i="166"/>
  <c r="AQ13" i="166"/>
  <c r="AR339" i="166"/>
  <c r="AJ137" i="168"/>
  <c r="AK137" i="168" s="1"/>
  <c r="H49" i="167"/>
  <c r="L3" i="165"/>
  <c r="C48" i="166"/>
  <c r="C46" i="167"/>
  <c r="D25" i="167"/>
  <c r="I8" i="166"/>
  <c r="AR330" i="166"/>
  <c r="N11" i="164"/>
  <c r="E28" i="167"/>
  <c r="P44" i="167"/>
  <c r="C45" i="164"/>
  <c r="AO209" i="166"/>
  <c r="L17" i="168"/>
  <c r="N14" i="167"/>
  <c r="N20" i="165"/>
  <c r="E46" i="166"/>
  <c r="AJ13" i="164"/>
  <c r="AK13" i="164" s="1"/>
  <c r="D15" i="168"/>
  <c r="Q22" i="164"/>
  <c r="C27" i="164"/>
  <c r="C14" i="166"/>
  <c r="AQ402" i="166"/>
  <c r="K45" i="164"/>
  <c r="AQ397" i="166"/>
  <c r="AQ342" i="168"/>
  <c r="AP201" i="163"/>
  <c r="C5" i="165"/>
  <c r="K19" i="168"/>
  <c r="M49" i="167"/>
  <c r="E18" i="167"/>
  <c r="G32" i="168"/>
  <c r="E9" i="168"/>
  <c r="Q18" i="165"/>
  <c r="AO10" i="168"/>
  <c r="AL9" i="168"/>
  <c r="AM9" i="168" s="1"/>
  <c r="M43" i="167"/>
  <c r="C48" i="168"/>
  <c r="H10" i="164"/>
  <c r="J14" i="165"/>
  <c r="AJ204" i="159"/>
  <c r="AK204" i="159" s="1"/>
  <c r="G35" i="168"/>
  <c r="AO201" i="168"/>
  <c r="Q40" i="164"/>
  <c r="AQ265" i="163"/>
  <c r="K24" i="168"/>
  <c r="AQ395" i="166"/>
  <c r="E51" i="164"/>
  <c r="E39" i="164"/>
  <c r="AQ6" i="167"/>
  <c r="C31" i="168"/>
  <c r="L49" i="167"/>
  <c r="AJ342" i="166"/>
  <c r="AK342" i="166" s="1"/>
  <c r="F30" i="164"/>
  <c r="D27" i="168"/>
  <c r="N26" i="167"/>
  <c r="G3" i="165"/>
  <c r="AP77" i="166"/>
  <c r="AO267" i="166"/>
  <c r="C20" i="167"/>
  <c r="G21" i="168"/>
  <c r="AQ201" i="168"/>
  <c r="D38" i="166"/>
  <c r="J30" i="165"/>
  <c r="AJ272" i="163"/>
  <c r="AK272" i="163" s="1"/>
  <c r="D12" i="164"/>
  <c r="AP137" i="166"/>
  <c r="D35" i="166"/>
  <c r="AO337" i="166"/>
  <c r="AO142" i="166"/>
  <c r="K15" i="164"/>
  <c r="F38" i="168"/>
  <c r="K24" i="166"/>
  <c r="E47" i="164"/>
  <c r="D4" i="164"/>
  <c r="K21" i="166"/>
  <c r="C32" i="166"/>
  <c r="I2" i="168"/>
  <c r="AL7" i="164"/>
  <c r="AM7" i="164" s="1"/>
  <c r="G47" i="168"/>
  <c r="G51" i="168"/>
  <c r="D20" i="167"/>
  <c r="L21" i="164"/>
  <c r="C17" i="164"/>
  <c r="P11" i="164"/>
  <c r="N19" i="167"/>
  <c r="AO396" i="166"/>
  <c r="E48" i="165"/>
  <c r="E36" i="164"/>
  <c r="J30" i="166"/>
  <c r="N8" i="164"/>
  <c r="J31" i="165"/>
  <c r="AL529" i="166"/>
  <c r="AM529" i="166" s="1"/>
  <c r="F18" i="164"/>
  <c r="E17" i="168"/>
  <c r="K16" i="166"/>
  <c r="H20" i="166"/>
  <c r="N32" i="164"/>
  <c r="E15" i="167"/>
  <c r="AR206" i="166"/>
  <c r="P51" i="168"/>
  <c r="Q36" i="164"/>
  <c r="P7" i="167"/>
  <c r="F10" i="168"/>
  <c r="H23" i="164"/>
  <c r="L25" i="165"/>
  <c r="C2" i="165"/>
  <c r="AR11" i="165"/>
  <c r="AQ403" i="166"/>
  <c r="F31" i="167"/>
  <c r="D39" i="167"/>
  <c r="G24" i="164"/>
  <c r="C34" i="165"/>
  <c r="J4" i="168"/>
  <c r="F30" i="165"/>
  <c r="AL270" i="163"/>
  <c r="AM270" i="163" s="1"/>
  <c r="K33" i="164"/>
  <c r="H50" i="165"/>
  <c r="AJ207" i="168"/>
  <c r="AK207" i="168" s="1"/>
  <c r="K36" i="165"/>
  <c r="I5" i="166"/>
  <c r="L22" i="167"/>
  <c r="E36" i="168"/>
  <c r="F41" i="165"/>
  <c r="M41" i="164"/>
  <c r="C21" i="168"/>
  <c r="P41" i="164"/>
  <c r="D35" i="165"/>
  <c r="AJ11" i="165"/>
  <c r="AK11" i="165" s="1"/>
  <c r="I4" i="167"/>
  <c r="M24" i="168"/>
  <c r="H26" i="165"/>
  <c r="E19" i="166"/>
  <c r="M21" i="167"/>
  <c r="N35" i="164"/>
  <c r="AP144" i="168"/>
  <c r="P27" i="166"/>
  <c r="N41" i="166"/>
  <c r="E34" i="168"/>
  <c r="Q7" i="166"/>
  <c r="H3" i="165"/>
  <c r="H19" i="166"/>
  <c r="N19" i="168"/>
  <c r="M32" i="167"/>
  <c r="AL332" i="166"/>
  <c r="AM332" i="166" s="1"/>
  <c r="I13" i="166"/>
  <c r="I32" i="166"/>
  <c r="AP344" i="166"/>
  <c r="D4" i="167"/>
  <c r="I50" i="165"/>
  <c r="K32" i="166"/>
  <c r="K8" i="164"/>
  <c r="I33" i="164"/>
  <c r="P27" i="167"/>
  <c r="C29" i="165"/>
  <c r="C44" i="164"/>
  <c r="E3" i="168"/>
  <c r="P34" i="166"/>
  <c r="Q23" i="165"/>
  <c r="G29" i="165"/>
  <c r="C38" i="168"/>
  <c r="AR266" i="168"/>
  <c r="AJ330" i="166"/>
  <c r="AK330" i="166" s="1"/>
  <c r="I14" i="164"/>
  <c r="H33" i="165"/>
  <c r="AO149" i="166"/>
  <c r="K22" i="164"/>
  <c r="AP268" i="163"/>
  <c r="H13" i="167"/>
  <c r="D31" i="165"/>
  <c r="F17" i="164"/>
  <c r="I15" i="164"/>
  <c r="AL79" i="168"/>
  <c r="AM79" i="168" s="1"/>
  <c r="AL143" i="163"/>
  <c r="AM143" i="163" s="1"/>
  <c r="G4" i="166"/>
  <c r="F40" i="166"/>
  <c r="AL14" i="166"/>
  <c r="AM14" i="166" s="1"/>
  <c r="N21" i="168"/>
  <c r="H17" i="164"/>
  <c r="P19" i="166"/>
  <c r="G21" i="165"/>
  <c r="L32" i="166"/>
  <c r="N17" i="168"/>
  <c r="Q2" i="167"/>
  <c r="P33" i="168"/>
  <c r="AJ10" i="166"/>
  <c r="AK10" i="166" s="1"/>
  <c r="AP70" i="166"/>
  <c r="L49" i="166"/>
  <c r="AL83" i="166"/>
  <c r="AM83" i="166" s="1"/>
  <c r="AQ525" i="166"/>
  <c r="C26" i="167"/>
  <c r="C40" i="166"/>
  <c r="H38" i="167"/>
  <c r="G8" i="167"/>
  <c r="AL344" i="168"/>
  <c r="AM344" i="168" s="1"/>
  <c r="D20" i="166"/>
  <c r="K37" i="167"/>
  <c r="L32" i="167"/>
  <c r="Q12" i="164"/>
  <c r="AR146" i="166"/>
  <c r="Q8" i="164"/>
  <c r="H13" i="166"/>
  <c r="K48" i="165"/>
  <c r="AR201" i="163"/>
  <c r="AQ271" i="166"/>
  <c r="P25" i="164"/>
  <c r="AJ201" i="163"/>
  <c r="AK201" i="163" s="1"/>
  <c r="G11" i="164"/>
  <c r="G10" i="165"/>
  <c r="AP146" i="168"/>
  <c r="H39" i="164"/>
  <c r="I37" i="167"/>
  <c r="AJ5" i="168"/>
  <c r="AK5" i="168" s="1"/>
  <c r="N39" i="167"/>
  <c r="J16" i="165"/>
  <c r="H39" i="167"/>
  <c r="AP335" i="166"/>
  <c r="Q18" i="164"/>
  <c r="N12" i="167"/>
  <c r="H9" i="166"/>
  <c r="AR206" i="163"/>
  <c r="AQ7" i="168"/>
  <c r="E5" i="165"/>
  <c r="AP6" i="168"/>
  <c r="K35" i="166"/>
  <c r="K49" i="166"/>
  <c r="I19" i="167"/>
  <c r="Q36" i="165"/>
  <c r="H46" i="168"/>
  <c r="AJ203" i="163"/>
  <c r="AK203" i="163" s="1"/>
  <c r="C6" i="164"/>
  <c r="AQ204" i="168"/>
  <c r="F40" i="168"/>
  <c r="AO336" i="166"/>
  <c r="M16" i="164"/>
  <c r="I15" i="165"/>
  <c r="AO269" i="168"/>
  <c r="AO335" i="168"/>
  <c r="I3" i="168"/>
  <c r="AP142" i="168"/>
  <c r="D32" i="168"/>
  <c r="Q29" i="168"/>
  <c r="F21" i="168"/>
  <c r="AQ338" i="168"/>
  <c r="E16" i="165"/>
  <c r="AQ76" i="168"/>
  <c r="N18" i="166"/>
  <c r="M43" i="164"/>
  <c r="AQ136" i="163"/>
  <c r="E2" i="167"/>
  <c r="N50" i="165"/>
  <c r="Q38" i="168"/>
  <c r="AL333" i="168"/>
  <c r="AM333" i="168" s="1"/>
  <c r="N46" i="165"/>
  <c r="K33" i="166"/>
  <c r="AO7" i="166"/>
  <c r="H31" i="168"/>
  <c r="I16" i="168"/>
  <c r="AQ207" i="163"/>
  <c r="K3" i="168"/>
  <c r="P34" i="164"/>
  <c r="K12" i="167"/>
  <c r="L46" i="167"/>
  <c r="D13" i="165"/>
  <c r="K41" i="166"/>
  <c r="AO76" i="168"/>
  <c r="K51" i="166"/>
  <c r="G47" i="166"/>
  <c r="K22" i="167"/>
  <c r="H42" i="164"/>
  <c r="AQ139" i="168"/>
  <c r="AP528" i="166"/>
  <c r="J33" i="164"/>
  <c r="C9" i="166"/>
  <c r="F20" i="167"/>
  <c r="D31" i="164"/>
  <c r="AO338" i="166"/>
  <c r="AJ338" i="166"/>
  <c r="AK338" i="166" s="1"/>
  <c r="AP343" i="168"/>
  <c r="K35" i="167"/>
  <c r="M6" i="168"/>
  <c r="I8" i="164"/>
  <c r="I49" i="164"/>
  <c r="P34" i="167"/>
  <c r="K23" i="167"/>
  <c r="AL269" i="166"/>
  <c r="AM269" i="166" s="1"/>
  <c r="I47" i="166"/>
  <c r="F51" i="164"/>
  <c r="F20" i="168"/>
  <c r="L3" i="167"/>
  <c r="F10" i="164"/>
  <c r="Q6" i="164"/>
  <c r="I33" i="165"/>
  <c r="M6" i="167"/>
  <c r="AP143" i="168"/>
  <c r="D7" i="165"/>
  <c r="N5" i="165"/>
  <c r="I3" i="166"/>
  <c r="F44" i="165"/>
  <c r="I45" i="165"/>
  <c r="E22" i="167"/>
  <c r="M20" i="164"/>
  <c r="M26" i="167"/>
  <c r="J37" i="164"/>
  <c r="F22" i="168"/>
  <c r="J26" i="165"/>
  <c r="AQ343" i="166"/>
  <c r="E25" i="167"/>
  <c r="N9" i="168"/>
  <c r="I18" i="164"/>
  <c r="J12" i="168"/>
  <c r="F32" i="167"/>
  <c r="C18" i="166"/>
  <c r="Q41" i="164"/>
  <c r="AR139" i="166"/>
  <c r="I25" i="166"/>
  <c r="AL342" i="168"/>
  <c r="AM342" i="168" s="1"/>
  <c r="F42" i="168"/>
  <c r="E42" i="164"/>
  <c r="AJ142" i="166"/>
  <c r="AK142" i="166" s="1"/>
  <c r="G4" i="167"/>
  <c r="AL268" i="168"/>
  <c r="AM268" i="168" s="1"/>
  <c r="C38" i="166"/>
  <c r="P20" i="166"/>
  <c r="E32" i="165"/>
  <c r="AQ138" i="168"/>
  <c r="E47" i="168"/>
  <c r="P35" i="166"/>
  <c r="M13" i="164"/>
  <c r="D21" i="164"/>
  <c r="K29" i="166"/>
  <c r="Q21" i="165"/>
  <c r="AP270" i="168"/>
  <c r="N31" i="167"/>
  <c r="AL149" i="166"/>
  <c r="AM149" i="166" s="1"/>
  <c r="AJ266" i="163"/>
  <c r="AK266" i="163" s="1"/>
  <c r="C20" i="165"/>
  <c r="D16" i="164"/>
  <c r="AP7" i="166"/>
  <c r="AQ341" i="166"/>
  <c r="H27" i="168"/>
  <c r="AJ337" i="166"/>
  <c r="AK337" i="166" s="1"/>
  <c r="AJ343" i="168"/>
  <c r="AK343" i="168" s="1"/>
  <c r="AQ142" i="163"/>
  <c r="AQ141" i="168"/>
  <c r="AL142" i="166"/>
  <c r="AM142" i="166" s="1"/>
  <c r="E42" i="165"/>
  <c r="D40" i="164"/>
  <c r="I37" i="164"/>
  <c r="Q6" i="163"/>
  <c r="H5" i="167"/>
  <c r="D34" i="164"/>
  <c r="AQ210" i="159"/>
  <c r="Q2" i="165"/>
  <c r="D7" i="164"/>
  <c r="Q40" i="166"/>
  <c r="G43" i="168"/>
  <c r="AR150" i="168"/>
  <c r="C41" i="166"/>
  <c r="P12" i="166"/>
  <c r="E8" i="166"/>
  <c r="F24" i="168"/>
  <c r="H4" i="165"/>
  <c r="G20" i="164"/>
  <c r="P2" i="164"/>
  <c r="Q47" i="166"/>
  <c r="AJ204" i="168"/>
  <c r="AK204" i="168" s="1"/>
  <c r="N23" i="168"/>
  <c r="I3" i="167"/>
  <c r="E28" i="168"/>
  <c r="AJ461" i="166"/>
  <c r="AK461" i="166" s="1"/>
  <c r="L29" i="167"/>
  <c r="AL149" i="168"/>
  <c r="AM149" i="168" s="1"/>
  <c r="I35" i="168"/>
  <c r="K35" i="164"/>
  <c r="J6" i="165"/>
  <c r="AJ9" i="166"/>
  <c r="AK9" i="166" s="1"/>
  <c r="AP7" i="168"/>
  <c r="C13" i="165"/>
  <c r="I46" i="166"/>
  <c r="AL78" i="166"/>
  <c r="AM78" i="166" s="1"/>
  <c r="F4" i="167"/>
  <c r="N50" i="167"/>
  <c r="C20" i="168"/>
  <c r="AR141" i="168"/>
  <c r="M44" i="166"/>
  <c r="H26" i="164"/>
  <c r="L46" i="165"/>
  <c r="AP73" i="168"/>
  <c r="AL200" i="166"/>
  <c r="AM200" i="166" s="1"/>
  <c r="C13" i="164"/>
  <c r="AJ267" i="163"/>
  <c r="AK267" i="163" s="1"/>
  <c r="AP78" i="166"/>
  <c r="F10" i="165"/>
  <c r="P44" i="168"/>
  <c r="D48" i="166"/>
  <c r="C24" i="168"/>
  <c r="AJ11" i="168"/>
  <c r="AK11" i="168" s="1"/>
  <c r="AJ274" i="166"/>
  <c r="AK274" i="166" s="1"/>
  <c r="L33" i="166"/>
  <c r="D15" i="167"/>
  <c r="AP7" i="164"/>
  <c r="AQ71" i="166"/>
  <c r="N48" i="167"/>
  <c r="J43" i="164"/>
  <c r="D18" i="165"/>
  <c r="D42" i="165"/>
  <c r="AL341" i="168"/>
  <c r="AM341" i="168" s="1"/>
  <c r="F30" i="168"/>
  <c r="M23" i="166"/>
  <c r="E21" i="165"/>
  <c r="Q49" i="167"/>
  <c r="AP336" i="166"/>
  <c r="Q17" i="165"/>
  <c r="Q45" i="166"/>
  <c r="AL12" i="166"/>
  <c r="AM12" i="166" s="1"/>
  <c r="AQ205" i="168"/>
  <c r="AL11" i="166"/>
  <c r="AM11" i="166" s="1"/>
  <c r="J49" i="164"/>
  <c r="P19" i="168"/>
  <c r="AL137" i="166"/>
  <c r="AM137" i="166" s="1"/>
  <c r="AP333" i="168"/>
  <c r="C49" i="166"/>
  <c r="H28" i="167"/>
  <c r="N14" i="168"/>
  <c r="H29" i="166"/>
  <c r="AO268" i="168"/>
  <c r="AP397" i="166"/>
  <c r="L2" i="164"/>
  <c r="AR343" i="168"/>
  <c r="F46" i="164"/>
  <c r="F50" i="165"/>
  <c r="M18" i="168"/>
  <c r="AL5" i="166"/>
  <c r="AM5" i="166" s="1"/>
  <c r="AL5" i="167"/>
  <c r="AM5" i="167" s="1"/>
  <c r="G48" i="168"/>
  <c r="H8" i="165"/>
  <c r="AJ142" i="163"/>
  <c r="AK142" i="163" s="1"/>
  <c r="AJ78" i="166"/>
  <c r="AK78" i="166" s="1"/>
  <c r="Q24" i="164"/>
  <c r="AO77" i="168"/>
  <c r="H16" i="165"/>
  <c r="AP527" i="166"/>
  <c r="AO208" i="159"/>
  <c r="C47" i="164"/>
  <c r="I44" i="164"/>
  <c r="G2" i="168"/>
  <c r="AO342" i="168"/>
  <c r="AO148" i="166"/>
  <c r="G45" i="164"/>
  <c r="AR135" i="166"/>
  <c r="AJ5" i="164"/>
  <c r="AK5" i="164" s="1"/>
  <c r="M38" i="166"/>
  <c r="M8" i="167"/>
  <c r="E18" i="165"/>
  <c r="D45" i="168"/>
  <c r="D50" i="165"/>
  <c r="F39" i="165"/>
  <c r="Q13" i="164"/>
  <c r="AR337" i="168"/>
  <c r="P10" i="164"/>
  <c r="AL462" i="166"/>
  <c r="AM462" i="166" s="1"/>
  <c r="AO206" i="168"/>
  <c r="AR142" i="168"/>
  <c r="AR268" i="168"/>
  <c r="J35" i="167"/>
  <c r="I19" i="166"/>
  <c r="AL339" i="166"/>
  <c r="AM339" i="166" s="1"/>
  <c r="F37" i="166"/>
  <c r="M33" i="166"/>
  <c r="AR140" i="166"/>
  <c r="AJ271" i="163"/>
  <c r="AK271" i="163" s="1"/>
  <c r="H14" i="165"/>
  <c r="AL8" i="166"/>
  <c r="AM8" i="166" s="1"/>
  <c r="G33" i="166"/>
  <c r="K35" i="165"/>
  <c r="AJ344" i="166"/>
  <c r="AK344" i="166" s="1"/>
  <c r="I20" i="165"/>
  <c r="J16" i="168"/>
  <c r="C11" i="165"/>
  <c r="AL204" i="166"/>
  <c r="AM204" i="166" s="1"/>
  <c r="Q5" i="165"/>
  <c r="AR136" i="163"/>
  <c r="N34" i="165"/>
  <c r="AL208" i="163"/>
  <c r="AM208" i="163" s="1"/>
  <c r="J28" i="167"/>
  <c r="D27" i="164"/>
  <c r="E26" i="168"/>
  <c r="H8" i="168"/>
  <c r="Q11" i="168"/>
  <c r="AO5" i="164"/>
  <c r="AO79" i="166"/>
  <c r="I45" i="166"/>
  <c r="L22" i="165"/>
  <c r="AQ463" i="166"/>
  <c r="AL76" i="168"/>
  <c r="AM76" i="168" s="1"/>
  <c r="C45" i="165"/>
  <c r="N11" i="168"/>
  <c r="K15" i="168"/>
  <c r="P38" i="167"/>
  <c r="C9" i="164"/>
  <c r="AO332" i="168"/>
  <c r="N44" i="164"/>
  <c r="C2" i="164"/>
  <c r="AP276" i="166"/>
  <c r="M19" i="168"/>
  <c r="AQ6" i="164"/>
  <c r="AQ265" i="168"/>
  <c r="F10" i="166"/>
  <c r="N27" i="168"/>
  <c r="AQ271" i="168"/>
  <c r="L16" i="165"/>
  <c r="P50" i="164"/>
  <c r="G8" i="168"/>
  <c r="D51" i="164"/>
  <c r="AQ137" i="166"/>
  <c r="E38" i="164"/>
  <c r="N14" i="165"/>
  <c r="E20" i="165"/>
  <c r="Q26" i="167"/>
  <c r="C21" i="164"/>
  <c r="E21" i="167"/>
  <c r="AL206" i="168"/>
  <c r="AM206" i="168" s="1"/>
  <c r="L37" i="167"/>
  <c r="L34" i="165"/>
  <c r="D10" i="164"/>
  <c r="AP400" i="166"/>
  <c r="M5" i="168"/>
  <c r="AR526" i="166"/>
  <c r="AL207" i="168"/>
  <c r="AM207" i="168" s="1"/>
  <c r="E40" i="167"/>
  <c r="K42" i="165"/>
  <c r="I42" i="165"/>
  <c r="M42" i="165"/>
  <c r="N34" i="168"/>
  <c r="AL201" i="163"/>
  <c r="AM201" i="163" s="1"/>
  <c r="AL135" i="163"/>
  <c r="AM135" i="163" s="1"/>
  <c r="C25" i="165"/>
  <c r="AJ467" i="166"/>
  <c r="AK467" i="166" s="1"/>
  <c r="G13" i="168"/>
  <c r="AQ207" i="168"/>
  <c r="K32" i="167"/>
  <c r="AJ141" i="166"/>
  <c r="AK141" i="166" s="1"/>
  <c r="K44" i="167"/>
  <c r="AR201" i="166"/>
  <c r="F44" i="168"/>
  <c r="M4" i="164"/>
  <c r="E37" i="168"/>
  <c r="E41" i="164"/>
  <c r="G48" i="167"/>
  <c r="AJ204" i="163"/>
  <c r="AK204" i="163" s="1"/>
  <c r="M31" i="164"/>
  <c r="D25" i="164"/>
  <c r="AO80" i="166"/>
  <c r="Q50" i="165"/>
  <c r="M17" i="164"/>
  <c r="I19" i="164"/>
  <c r="AP142" i="166"/>
  <c r="I9" i="164"/>
  <c r="AR6" i="165"/>
  <c r="AP396" i="166"/>
  <c r="H29" i="165"/>
  <c r="AJ148" i="168"/>
  <c r="AK148" i="168" s="1"/>
  <c r="P45" i="165"/>
  <c r="I21" i="166"/>
  <c r="J21" i="164"/>
  <c r="C20" i="164"/>
  <c r="Q32" i="165"/>
  <c r="AL11" i="168"/>
  <c r="AM11" i="168" s="1"/>
  <c r="K44" i="165"/>
  <c r="C12" i="164"/>
  <c r="I25" i="167"/>
  <c r="M15" i="166"/>
  <c r="L21" i="165"/>
  <c r="Q35" i="164"/>
  <c r="Q49" i="165"/>
  <c r="AR79" i="168"/>
  <c r="G34" i="165"/>
  <c r="J32" i="168"/>
  <c r="E39" i="168"/>
  <c r="H38" i="165"/>
  <c r="F21" i="164"/>
  <c r="D47" i="167"/>
  <c r="AJ399" i="166"/>
  <c r="AK399" i="166" s="1"/>
  <c r="E12" i="166"/>
  <c r="H39" i="168"/>
  <c r="AQ205" i="166"/>
  <c r="AR149" i="168"/>
  <c r="F41" i="167"/>
  <c r="M51" i="164"/>
  <c r="AL73" i="168"/>
  <c r="AM73" i="168" s="1"/>
  <c r="AR267" i="163"/>
  <c r="Q43" i="167"/>
  <c r="AP78" i="168"/>
  <c r="G18" i="168"/>
  <c r="G22" i="165"/>
  <c r="L4" i="166"/>
  <c r="K46" i="165"/>
  <c r="N14" i="164"/>
  <c r="C30" i="166"/>
  <c r="J40" i="167"/>
  <c r="AR13" i="164"/>
  <c r="L17" i="167"/>
  <c r="AL336" i="166"/>
  <c r="AM336" i="166" s="1"/>
  <c r="F6" i="164"/>
  <c r="L51" i="169"/>
  <c r="C34" i="168"/>
  <c r="Q20" i="168"/>
  <c r="AQ72" i="166"/>
  <c r="I31" i="165"/>
  <c r="AR11" i="168"/>
  <c r="AO11" i="166"/>
  <c r="I37" i="165"/>
  <c r="AQ14" i="164"/>
  <c r="Q15" i="167"/>
  <c r="N45" i="164"/>
  <c r="AO528" i="166"/>
  <c r="N22" i="164"/>
  <c r="E11" i="164"/>
  <c r="H51" i="168"/>
  <c r="J15" i="167"/>
  <c r="D38" i="168"/>
  <c r="AJ147" i="166"/>
  <c r="AK147" i="166" s="1"/>
  <c r="E14" i="165"/>
  <c r="K45" i="167"/>
  <c r="AJ460" i="166"/>
  <c r="AK460" i="166" s="1"/>
  <c r="Q14" i="164"/>
  <c r="C42" i="166"/>
  <c r="L50" i="167"/>
  <c r="G50" i="166"/>
  <c r="C10" i="167"/>
  <c r="I29" i="168"/>
  <c r="N44" i="168"/>
  <c r="N10" i="164"/>
  <c r="Q34" i="167"/>
  <c r="J36" i="164"/>
  <c r="H45" i="168"/>
  <c r="AQ73" i="166"/>
  <c r="P24" i="164"/>
  <c r="J9" i="166"/>
  <c r="G44" i="166"/>
  <c r="AL73" i="166"/>
  <c r="AM73" i="166" s="1"/>
  <c r="F29" i="167"/>
  <c r="K27" i="166"/>
  <c r="L39" i="165"/>
  <c r="AQ142" i="168"/>
  <c r="F43" i="166"/>
  <c r="J20" i="166"/>
  <c r="N8" i="166"/>
  <c r="I14" i="166"/>
  <c r="P6" i="166"/>
  <c r="AL142" i="168"/>
  <c r="AM142" i="168" s="1"/>
  <c r="P13" i="166"/>
  <c r="P48" i="165"/>
  <c r="I18" i="167"/>
  <c r="AL141" i="168"/>
  <c r="AM141" i="168" s="1"/>
  <c r="I16" i="167"/>
  <c r="Q9" i="165"/>
  <c r="AO14" i="164"/>
  <c r="F46" i="166"/>
  <c r="AO344" i="166"/>
  <c r="J28" i="168"/>
  <c r="E4" i="165"/>
  <c r="J47" i="164"/>
  <c r="I34" i="168"/>
  <c r="K3" i="167"/>
  <c r="M37" i="167"/>
  <c r="AO6" i="164"/>
  <c r="C2" i="167"/>
  <c r="E41" i="165"/>
  <c r="G42" i="168"/>
  <c r="C36" i="168"/>
  <c r="P44" i="165"/>
  <c r="D35" i="164"/>
  <c r="D3" i="164"/>
  <c r="G46" i="168"/>
  <c r="AO149" i="168"/>
  <c r="AP339" i="168"/>
  <c r="G5" i="166"/>
  <c r="AR404" i="166"/>
  <c r="AP345" i="166"/>
  <c r="AJ272" i="168"/>
  <c r="AK272" i="168" s="1"/>
  <c r="AP203" i="166"/>
  <c r="M33" i="167"/>
  <c r="G33" i="167"/>
  <c r="AQ334" i="166"/>
  <c r="AL467" i="166"/>
  <c r="AM467" i="166" s="1"/>
  <c r="H20" i="168"/>
  <c r="D38" i="164"/>
  <c r="H36" i="165"/>
  <c r="AO343" i="168"/>
  <c r="L47" i="165"/>
  <c r="M34" i="164"/>
  <c r="E2" i="165"/>
  <c r="AR266" i="166"/>
  <c r="D37" i="167"/>
  <c r="AP333" i="166"/>
  <c r="AL13" i="164"/>
  <c r="AM13" i="164" s="1"/>
  <c r="J40" i="166"/>
  <c r="F16" i="167"/>
  <c r="L14" i="164"/>
  <c r="C29" i="164"/>
  <c r="G11" i="168"/>
  <c r="F13" i="165"/>
  <c r="E6" i="165"/>
  <c r="F35" i="167"/>
  <c r="AR333" i="166"/>
  <c r="E20" i="166"/>
  <c r="AP200" i="168"/>
  <c r="K41" i="165"/>
  <c r="J36" i="165"/>
  <c r="M7" i="165"/>
  <c r="AP76" i="166"/>
  <c r="E11" i="165"/>
  <c r="H21" i="164"/>
  <c r="K11" i="167"/>
  <c r="AJ207" i="166"/>
  <c r="AK207" i="166" s="1"/>
  <c r="AO395" i="166"/>
  <c r="AR527" i="166"/>
  <c r="AO335" i="166"/>
  <c r="N13" i="168"/>
  <c r="AO13" i="164"/>
  <c r="K5" i="165"/>
  <c r="F27" i="165"/>
  <c r="AL274" i="168"/>
  <c r="AM274" i="168" s="1"/>
  <c r="Q6" i="167"/>
  <c r="AR333" i="168"/>
  <c r="Q44" i="166"/>
  <c r="AO74" i="166"/>
  <c r="E33" i="167"/>
  <c r="P2" i="166"/>
  <c r="AQ209" i="166"/>
  <c r="P19" i="164"/>
  <c r="AO206" i="166"/>
  <c r="AR267" i="166"/>
  <c r="M9" i="166"/>
  <c r="AJ5" i="167"/>
  <c r="AK5" i="167" s="1"/>
  <c r="AR144" i="166"/>
  <c r="G5" i="164"/>
  <c r="AP271" i="168"/>
  <c r="M5" i="164"/>
  <c r="I9" i="167"/>
  <c r="J45" i="166"/>
  <c r="L27" i="167"/>
  <c r="D24" i="167"/>
  <c r="J29" i="166"/>
  <c r="J29" i="168"/>
  <c r="M3" i="164"/>
  <c r="AO208" i="168"/>
  <c r="M42" i="166"/>
  <c r="G17" i="166"/>
  <c r="D48" i="168"/>
  <c r="L37" i="168"/>
  <c r="AL205" i="159"/>
  <c r="AM205" i="159" s="1"/>
  <c r="AP149" i="166"/>
  <c r="AL205" i="163"/>
  <c r="AM205" i="163" s="1"/>
  <c r="H21" i="165"/>
  <c r="E13" i="165"/>
  <c r="AQ209" i="163"/>
  <c r="E50" i="165"/>
  <c r="AP75" i="166"/>
  <c r="AL143" i="166"/>
  <c r="AM143" i="166" s="1"/>
  <c r="AR149" i="166"/>
  <c r="F8" i="165"/>
  <c r="K23" i="164"/>
  <c r="AJ211" i="159"/>
  <c r="AK211" i="159" s="1"/>
  <c r="M38" i="167"/>
  <c r="C51" i="166"/>
  <c r="P5" i="164"/>
  <c r="C4" i="168"/>
  <c r="C33" i="165"/>
  <c r="AP272" i="168"/>
  <c r="M48" i="166"/>
  <c r="I37" i="168"/>
  <c r="K42" i="166"/>
  <c r="K36" i="164"/>
  <c r="Q13" i="165"/>
  <c r="N42" i="165"/>
  <c r="I24" i="165"/>
  <c r="AO402" i="166"/>
  <c r="H51" i="164"/>
  <c r="AL7" i="166"/>
  <c r="AM7" i="166" s="1"/>
  <c r="H29" i="167"/>
  <c r="E32" i="164"/>
  <c r="AP13" i="165"/>
  <c r="P18" i="168"/>
  <c r="M41" i="165"/>
  <c r="P42" i="168"/>
  <c r="L18" i="168"/>
  <c r="E16" i="167"/>
  <c r="N32" i="168"/>
  <c r="AL339" i="168"/>
  <c r="AM339" i="168" s="1"/>
  <c r="E50" i="164"/>
  <c r="AR332" i="166"/>
  <c r="H41" i="164"/>
  <c r="H5" i="168"/>
  <c r="K7" i="166"/>
  <c r="K28" i="167"/>
  <c r="P45" i="164"/>
  <c r="L9" i="167"/>
  <c r="M47" i="168"/>
  <c r="I3" i="164"/>
  <c r="K29" i="168"/>
  <c r="AL141" i="163"/>
  <c r="AM141" i="163" s="1"/>
  <c r="AO273" i="168"/>
  <c r="AL135" i="166"/>
  <c r="AM135" i="166" s="1"/>
  <c r="P36" i="164"/>
  <c r="C27" i="165"/>
  <c r="C25" i="166"/>
  <c r="AP340" i="166"/>
  <c r="Q28" i="165"/>
  <c r="D28" i="165"/>
  <c r="D9" i="165"/>
  <c r="C44" i="168"/>
  <c r="K44" i="164"/>
  <c r="D31" i="168"/>
  <c r="J11" i="165"/>
  <c r="K28" i="166"/>
  <c r="Q28" i="164"/>
  <c r="AQ140" i="166"/>
  <c r="AP11" i="168"/>
  <c r="Q19" i="167"/>
  <c r="Q7" i="164"/>
  <c r="AQ79" i="166"/>
  <c r="E34" i="166"/>
  <c r="E32" i="166"/>
  <c r="J23" i="167"/>
  <c r="AO6" i="167"/>
  <c r="AR460" i="166"/>
  <c r="C3" i="168"/>
  <c r="M15" i="165"/>
  <c r="AP12" i="165"/>
  <c r="I35" i="164"/>
  <c r="N11" i="166"/>
  <c r="D22" i="167"/>
  <c r="N48" i="168"/>
  <c r="E9" i="166"/>
  <c r="AO341" i="166"/>
  <c r="I17" i="166"/>
  <c r="AP343" i="166"/>
  <c r="C18" i="168"/>
  <c r="L2" i="166"/>
  <c r="N43" i="168"/>
  <c r="E3" i="166"/>
  <c r="C37" i="164"/>
  <c r="J14" i="168"/>
  <c r="C15" i="165"/>
  <c r="AO136" i="166"/>
  <c r="P12" i="165"/>
  <c r="Q24" i="168"/>
  <c r="M34" i="167"/>
  <c r="AJ151" i="168"/>
  <c r="AK151" i="168" s="1"/>
  <c r="E23" i="164"/>
  <c r="AQ10" i="166"/>
  <c r="E46" i="168"/>
  <c r="M5" i="166"/>
  <c r="L30" i="167"/>
  <c r="AJ338" i="168"/>
  <c r="AK338" i="168" s="1"/>
  <c r="Q42" i="164"/>
  <c r="C8" i="168"/>
  <c r="F18" i="167"/>
  <c r="J27" i="167"/>
  <c r="P35" i="165"/>
  <c r="M23" i="167"/>
  <c r="L29" i="164"/>
  <c r="E46" i="164"/>
  <c r="P51" i="164"/>
  <c r="AL201" i="166"/>
  <c r="AM201" i="166" s="1"/>
  <c r="AO331" i="168"/>
  <c r="AL204" i="163"/>
  <c r="AM204" i="163" s="1"/>
  <c r="N16" i="168"/>
  <c r="AP10" i="166"/>
  <c r="C36" i="167"/>
  <c r="AQ275" i="166"/>
  <c r="Q24" i="166"/>
  <c r="P43" i="164"/>
  <c r="M42" i="167"/>
  <c r="E21" i="168"/>
  <c r="P15" i="168"/>
  <c r="M49" i="164"/>
  <c r="F37" i="168"/>
  <c r="AJ200" i="166"/>
  <c r="AK200" i="166" s="1"/>
  <c r="D10" i="166"/>
  <c r="F22" i="166"/>
  <c r="L43" i="165"/>
  <c r="D12" i="165"/>
  <c r="M10" i="166"/>
  <c r="E51" i="165"/>
  <c r="L34" i="164"/>
  <c r="AP148" i="168"/>
  <c r="AO6" i="166"/>
  <c r="L46" i="168"/>
  <c r="H27" i="165"/>
  <c r="AO9" i="168"/>
  <c r="AL148" i="166"/>
  <c r="AM148" i="166" s="1"/>
  <c r="AR466" i="166"/>
  <c r="AR9" i="165"/>
  <c r="M30" i="165"/>
  <c r="AQ6" i="166"/>
  <c r="AJ341" i="166"/>
  <c r="AK341" i="166" s="1"/>
  <c r="G12" i="165"/>
  <c r="M14" i="168"/>
  <c r="J41" i="164"/>
  <c r="AP138" i="166"/>
  <c r="I48" i="166"/>
  <c r="AQ12" i="165"/>
  <c r="L34" i="166"/>
  <c r="AO334" i="168"/>
  <c r="AO148" i="168"/>
  <c r="N16" i="166"/>
  <c r="D40" i="168"/>
  <c r="G14" i="166"/>
  <c r="L6" i="168"/>
  <c r="C10" i="168"/>
  <c r="AL273" i="163"/>
  <c r="AM273" i="163" s="1"/>
  <c r="C31" i="166"/>
  <c r="AP202" i="168"/>
  <c r="C19" i="168"/>
  <c r="AR145" i="168"/>
  <c r="H37" i="168"/>
  <c r="M26" i="166"/>
  <c r="AL7" i="168"/>
  <c r="AM7" i="168" s="1"/>
  <c r="J10" i="164"/>
  <c r="E10" i="165"/>
  <c r="AP331" i="166"/>
  <c r="E43" i="168"/>
  <c r="G27" i="167"/>
  <c r="I43" i="165"/>
  <c r="AO208" i="163"/>
  <c r="AL71" i="168"/>
  <c r="AM71" i="168" s="1"/>
  <c r="L34" i="168"/>
  <c r="AL272" i="166"/>
  <c r="AM272" i="166" s="1"/>
  <c r="I25" i="165"/>
  <c r="I9" i="168"/>
  <c r="H45" i="165"/>
  <c r="L23" i="166"/>
  <c r="J13" i="164"/>
  <c r="K18" i="168"/>
  <c r="M42" i="168"/>
  <c r="D7" i="166"/>
  <c r="M4" i="167"/>
  <c r="N30" i="168"/>
  <c r="L14" i="165"/>
  <c r="D32" i="167"/>
  <c r="AR146" i="168"/>
  <c r="AQ6" i="168"/>
  <c r="I42" i="164"/>
  <c r="G36" i="168"/>
  <c r="E42" i="166"/>
  <c r="H30" i="165"/>
  <c r="AO208" i="166"/>
  <c r="I43" i="166"/>
  <c r="I50" i="167"/>
  <c r="E24" i="165"/>
  <c r="AJ73" i="168"/>
  <c r="AK73" i="168" s="1"/>
  <c r="N43" i="167"/>
  <c r="D35" i="168"/>
  <c r="AP206" i="159"/>
  <c r="AJ266" i="166"/>
  <c r="AK266" i="166" s="1"/>
  <c r="AL464" i="166"/>
  <c r="AM464" i="166" s="1"/>
  <c r="L23" i="168"/>
  <c r="G36" i="166"/>
  <c r="F30" i="166"/>
  <c r="AL270" i="168"/>
  <c r="AM270" i="168" s="1"/>
  <c r="E37" i="164"/>
  <c r="G32" i="167"/>
  <c r="AQ267" i="168"/>
  <c r="G4" i="168"/>
  <c r="Q6" i="168"/>
  <c r="H36" i="166"/>
  <c r="N24" i="164"/>
  <c r="E3" i="164"/>
  <c r="D29" i="168"/>
  <c r="C35" i="167"/>
  <c r="D49" i="165"/>
  <c r="C29" i="167"/>
  <c r="K6" i="168"/>
  <c r="L35" i="168"/>
  <c r="C31" i="167"/>
  <c r="AR80" i="168"/>
  <c r="H22" i="168"/>
  <c r="F42" i="167"/>
  <c r="AO268" i="163"/>
  <c r="N23" i="164"/>
  <c r="F42" i="164"/>
  <c r="D21" i="167"/>
  <c r="Q22" i="168"/>
  <c r="H6" i="167"/>
  <c r="AR204" i="159"/>
  <c r="AJ333" i="166"/>
  <c r="AK333" i="166" s="1"/>
  <c r="H10" i="167"/>
  <c r="AR210" i="166"/>
  <c r="M27" i="168"/>
  <c r="N41" i="165"/>
  <c r="I46" i="167"/>
  <c r="D23" i="166"/>
  <c r="N29" i="167"/>
  <c r="D2" i="168"/>
  <c r="M4" i="165"/>
  <c r="G38" i="168"/>
  <c r="G9" i="165"/>
  <c r="AQ137" i="168"/>
  <c r="J46" i="165"/>
  <c r="K49" i="164"/>
  <c r="F2" i="168"/>
  <c r="D42" i="167"/>
  <c r="E7" i="167"/>
  <c r="H7" i="164"/>
  <c r="L44" i="168"/>
  <c r="F47" i="168"/>
  <c r="I48" i="165"/>
  <c r="G50" i="167"/>
  <c r="F5" i="167"/>
  <c r="N34" i="166"/>
  <c r="AJ11" i="164"/>
  <c r="AK11" i="164" s="1"/>
  <c r="F2" i="166"/>
  <c r="AJ265" i="166"/>
  <c r="AK265" i="166" s="1"/>
  <c r="E19" i="165"/>
  <c r="E10" i="168"/>
  <c r="J25" i="168"/>
  <c r="L10" i="165"/>
  <c r="AO137" i="168"/>
  <c r="AL342" i="166"/>
  <c r="AM342" i="166" s="1"/>
  <c r="AO9" i="166"/>
  <c r="M44" i="168"/>
  <c r="F38" i="164"/>
  <c r="AO5" i="168"/>
  <c r="AJ271" i="168"/>
  <c r="AK271" i="168" s="1"/>
  <c r="I50" i="164"/>
  <c r="C18" i="164"/>
  <c r="J31" i="168"/>
  <c r="L12" i="167"/>
  <c r="AL203" i="166"/>
  <c r="AM203" i="166" s="1"/>
  <c r="E47" i="166"/>
  <c r="AP80" i="168"/>
  <c r="I44" i="166"/>
  <c r="AQ207" i="166"/>
  <c r="J2" i="166"/>
  <c r="K30" i="167"/>
  <c r="AR211" i="159"/>
  <c r="AQ338" i="166"/>
  <c r="G45" i="166"/>
  <c r="P6" i="168"/>
  <c r="AO267" i="163"/>
  <c r="F38" i="165"/>
  <c r="AR395" i="166"/>
  <c r="E27" i="165"/>
  <c r="C41" i="168"/>
  <c r="N47" i="168"/>
  <c r="E18" i="164"/>
  <c r="M22" i="165"/>
  <c r="E8" i="167"/>
  <c r="M3" i="165"/>
  <c r="K12" i="166"/>
  <c r="AP80" i="166"/>
  <c r="M37" i="164"/>
  <c r="L5" i="165"/>
  <c r="Q33" i="165"/>
  <c r="P40" i="165"/>
  <c r="M10" i="167"/>
  <c r="AQ202" i="163"/>
  <c r="I18" i="165"/>
  <c r="AQ265" i="166"/>
  <c r="L3" i="164"/>
  <c r="I11" i="167"/>
  <c r="E4" i="167"/>
  <c r="AQ530" i="166"/>
  <c r="AO337" i="168"/>
  <c r="J18" i="165"/>
  <c r="D46" i="164"/>
  <c r="N6" i="167"/>
  <c r="P47" i="167"/>
  <c r="D46" i="165"/>
  <c r="L44" i="166"/>
  <c r="F45" i="165"/>
  <c r="C8" i="165"/>
  <c r="I40" i="165"/>
  <c r="I13" i="167"/>
  <c r="C51" i="169"/>
  <c r="AJ274" i="168"/>
  <c r="AK274" i="168" s="1"/>
  <c r="G39" i="168"/>
  <c r="Q47" i="168"/>
  <c r="N39" i="166"/>
  <c r="AP82" i="166"/>
  <c r="AO11" i="164"/>
  <c r="D30" i="167"/>
  <c r="AP208" i="168"/>
  <c r="AP11" i="165"/>
  <c r="AL204" i="168"/>
  <c r="AM204" i="168" s="1"/>
  <c r="AQ135" i="163"/>
  <c r="E44" i="164"/>
  <c r="AR341" i="166"/>
  <c r="D26" i="166"/>
  <c r="AR140" i="168"/>
  <c r="AQ203" i="166"/>
  <c r="AO9" i="165"/>
  <c r="AR271" i="166"/>
  <c r="M11" i="168"/>
  <c r="M11" i="164"/>
  <c r="H8" i="167"/>
  <c r="M37" i="166"/>
  <c r="M25" i="165"/>
  <c r="F27" i="164"/>
  <c r="C33" i="168"/>
  <c r="N3" i="164"/>
  <c r="AO266" i="163"/>
  <c r="G27" i="168"/>
  <c r="E49" i="167"/>
  <c r="P9" i="166"/>
  <c r="K44" i="166"/>
  <c r="M32" i="165"/>
  <c r="AP337" i="166"/>
  <c r="M29" i="168"/>
  <c r="I40" i="164"/>
  <c r="J18" i="168"/>
  <c r="D44" i="165"/>
  <c r="J10" i="165"/>
  <c r="AO12" i="165"/>
  <c r="F11" i="166"/>
  <c r="AP208" i="166"/>
  <c r="H14" i="168"/>
  <c r="AP271" i="163"/>
  <c r="AJ10" i="168"/>
  <c r="AK10" i="168" s="1"/>
  <c r="D5" i="167"/>
  <c r="AJ269" i="166"/>
  <c r="AK269" i="166" s="1"/>
  <c r="AR207" i="166"/>
  <c r="J34" i="168"/>
  <c r="J50" i="165"/>
  <c r="AO273" i="163"/>
  <c r="C23" i="168"/>
  <c r="I39" i="166"/>
  <c r="I36" i="165"/>
  <c r="N5" i="166"/>
  <c r="AJ140" i="166"/>
  <c r="AK140" i="166" s="1"/>
  <c r="P16" i="168"/>
  <c r="AR12" i="166"/>
  <c r="D49" i="166"/>
  <c r="N7" i="164"/>
  <c r="F9" i="168"/>
  <c r="H24" i="167"/>
  <c r="Q33" i="167"/>
  <c r="J27" i="165"/>
  <c r="C43" i="164"/>
  <c r="AR12" i="165"/>
  <c r="AO72" i="166"/>
  <c r="AR151" i="168"/>
  <c r="AO276" i="166"/>
  <c r="F38" i="167"/>
  <c r="M8" i="166"/>
  <c r="P16" i="164"/>
  <c r="K25" i="164"/>
  <c r="AQ330" i="168"/>
  <c r="G35" i="165"/>
  <c r="Q16" i="168"/>
  <c r="F3" i="168"/>
  <c r="N41" i="164"/>
  <c r="P34" i="168"/>
  <c r="I31" i="166"/>
  <c r="F17" i="167"/>
  <c r="P31" i="166"/>
  <c r="J4" i="165"/>
  <c r="F17" i="165"/>
  <c r="N30" i="164"/>
  <c r="AL208" i="159"/>
  <c r="AM208" i="159" s="1"/>
  <c r="H42" i="167"/>
  <c r="F34" i="164"/>
  <c r="I27" i="168"/>
  <c r="D28" i="166"/>
  <c r="C46" i="165"/>
  <c r="J25" i="167"/>
  <c r="AR267" i="168"/>
  <c r="J13" i="167"/>
  <c r="AR200" i="163"/>
  <c r="H21" i="166"/>
  <c r="H31" i="167"/>
  <c r="F31" i="165"/>
  <c r="D6" i="164"/>
  <c r="L49" i="165"/>
  <c r="H51" i="166"/>
  <c r="N10" i="165"/>
  <c r="AO341" i="168"/>
  <c r="E31" i="164"/>
  <c r="AJ273" i="163"/>
  <c r="AK273" i="163" s="1"/>
  <c r="N39" i="164"/>
  <c r="K5" i="166"/>
  <c r="D19" i="165"/>
  <c r="AQ145" i="168"/>
  <c r="D38" i="167"/>
  <c r="AJ331" i="166"/>
  <c r="AK331" i="166" s="1"/>
  <c r="P45" i="168"/>
  <c r="D4" i="165"/>
  <c r="P18" i="165"/>
  <c r="M13" i="165"/>
  <c r="Q12" i="165"/>
  <c r="K39" i="164"/>
  <c r="P4" i="165"/>
  <c r="AQ337" i="168"/>
  <c r="I29" i="166"/>
  <c r="D8" i="166"/>
  <c r="G48" i="164"/>
  <c r="I22" i="166"/>
  <c r="J38" i="168"/>
  <c r="AJ10" i="165"/>
  <c r="AK10" i="165" s="1"/>
  <c r="H4" i="168"/>
  <c r="AO77" i="166"/>
  <c r="Q38" i="167"/>
  <c r="C46" i="166"/>
  <c r="G46" i="166"/>
  <c r="K25" i="166"/>
  <c r="M17" i="168"/>
  <c r="AP140" i="168"/>
  <c r="D8" i="168"/>
  <c r="K21" i="165"/>
  <c r="P45" i="166"/>
  <c r="H24" i="166"/>
  <c r="H11" i="167"/>
  <c r="C2" i="166"/>
  <c r="I48" i="164"/>
  <c r="D9" i="166"/>
  <c r="N24" i="166"/>
  <c r="J39" i="166"/>
  <c r="AP331" i="168"/>
  <c r="Q27" i="167"/>
  <c r="K14" i="166"/>
  <c r="J47" i="166"/>
  <c r="M29" i="166"/>
  <c r="H50" i="166"/>
  <c r="AJ6" i="166"/>
  <c r="AK6" i="166" s="1"/>
  <c r="P36" i="168"/>
  <c r="D42" i="166"/>
  <c r="H16" i="166"/>
  <c r="K42" i="167"/>
  <c r="F12" i="167"/>
  <c r="P46" i="166"/>
  <c r="K9" i="168"/>
  <c r="AQ207" i="159"/>
  <c r="AJ137" i="166"/>
  <c r="AK137" i="166" s="1"/>
  <c r="AL8" i="164"/>
  <c r="AM8" i="164" s="1"/>
  <c r="E7" i="165"/>
  <c r="N13" i="166"/>
  <c r="AP143" i="166"/>
  <c r="F48" i="167"/>
  <c r="D35" i="167"/>
  <c r="Q44" i="167"/>
  <c r="Q41" i="165"/>
  <c r="I20" i="164"/>
  <c r="J4" i="164"/>
  <c r="E8" i="164"/>
  <c r="H47" i="166"/>
  <c r="F47" i="166"/>
  <c r="AR7" i="166"/>
  <c r="M44" i="164"/>
  <c r="AL274" i="166"/>
  <c r="AM274" i="166" s="1"/>
  <c r="G41" i="164"/>
  <c r="Q41" i="168"/>
  <c r="AJ14" i="166"/>
  <c r="AK14" i="166" s="1"/>
  <c r="AJ337" i="168"/>
  <c r="AK337" i="168" s="1"/>
  <c r="AP399" i="166"/>
  <c r="AR342" i="166"/>
  <c r="AO135" i="166"/>
  <c r="AJ135" i="163"/>
  <c r="AK135" i="163" s="1"/>
  <c r="AO151" i="168"/>
  <c r="J7" i="165"/>
  <c r="I4" i="164"/>
  <c r="AL137" i="168"/>
  <c r="AM137" i="168" s="1"/>
  <c r="K4" i="165"/>
  <c r="I51" i="169"/>
  <c r="I12" i="164"/>
  <c r="AP267" i="168"/>
  <c r="C30" i="165"/>
  <c r="J39" i="165"/>
  <c r="D13" i="164"/>
  <c r="P39" i="164"/>
  <c r="Q20" i="166"/>
  <c r="N6" i="164"/>
  <c r="C12" i="167"/>
  <c r="AQ75" i="166"/>
  <c r="AL145" i="166"/>
  <c r="AM145" i="166" s="1"/>
  <c r="AL270" i="166"/>
  <c r="AM270" i="166" s="1"/>
  <c r="L42" i="165"/>
  <c r="N41" i="167"/>
  <c r="M25" i="167"/>
  <c r="AR9" i="164"/>
  <c r="AL9" i="166"/>
  <c r="AM9" i="166" s="1"/>
  <c r="J39" i="164"/>
  <c r="H25" i="166"/>
  <c r="K37" i="164"/>
  <c r="G32" i="164"/>
  <c r="AP205" i="166"/>
  <c r="AQ143" i="168"/>
  <c r="J21" i="167"/>
  <c r="AP269" i="163"/>
  <c r="E5" i="167"/>
  <c r="L39" i="164"/>
  <c r="K9" i="165"/>
  <c r="AJ268" i="163"/>
  <c r="AK268" i="163" s="1"/>
  <c r="AL266" i="168"/>
  <c r="AM266" i="168" s="1"/>
  <c r="G27" i="164"/>
  <c r="P25" i="165"/>
  <c r="M25" i="166"/>
  <c r="AP70" i="168"/>
  <c r="G9" i="168"/>
  <c r="AO135" i="163"/>
  <c r="K31" i="168"/>
  <c r="AP74" i="166"/>
  <c r="AP141" i="163"/>
  <c r="G20" i="166"/>
  <c r="K20" i="166"/>
  <c r="P8" i="167"/>
  <c r="P16" i="165"/>
  <c r="P44" i="166"/>
  <c r="H23" i="166"/>
  <c r="L40" i="166"/>
  <c r="J29" i="165"/>
  <c r="N39" i="165"/>
  <c r="M39" i="167"/>
  <c r="J42" i="165"/>
  <c r="G44" i="164"/>
  <c r="N43" i="164"/>
  <c r="AR273" i="163"/>
  <c r="K16" i="165"/>
  <c r="AP341" i="168"/>
  <c r="K23" i="166"/>
  <c r="D4" i="166"/>
  <c r="H4" i="167"/>
  <c r="K20" i="168"/>
  <c r="AJ206" i="159"/>
  <c r="AK206" i="159" s="1"/>
  <c r="AL200" i="168"/>
  <c r="AM200" i="168" s="1"/>
  <c r="AJ201" i="159"/>
  <c r="AK201" i="159" s="1"/>
  <c r="N10" i="166"/>
  <c r="D25" i="165"/>
  <c r="G50" i="168"/>
  <c r="AR401" i="166"/>
  <c r="Q13" i="168"/>
  <c r="Q16" i="164"/>
  <c r="P29" i="164"/>
  <c r="Q26" i="166"/>
  <c r="H28" i="164"/>
  <c r="AO201" i="163"/>
  <c r="H4" i="164"/>
  <c r="D3" i="166"/>
  <c r="L29" i="165"/>
  <c r="H24" i="168"/>
  <c r="D37" i="164"/>
  <c r="N2" i="166"/>
  <c r="C42" i="167"/>
  <c r="AQ336" i="166"/>
  <c r="N8" i="165"/>
  <c r="AJ135" i="166"/>
  <c r="AK135" i="166" s="1"/>
  <c r="I35" i="167"/>
  <c r="N4" i="167"/>
  <c r="L36" i="164"/>
  <c r="K11" i="164"/>
  <c r="Q12" i="167"/>
  <c r="L51" i="166"/>
  <c r="C34" i="166"/>
  <c r="AJ77" i="168"/>
  <c r="AK77" i="168" s="1"/>
  <c r="L32" i="164"/>
  <c r="K26" i="166"/>
  <c r="E26" i="166"/>
  <c r="M34" i="166"/>
  <c r="AJ136" i="163"/>
  <c r="AK136" i="163" s="1"/>
  <c r="AQ135" i="166"/>
  <c r="K47" i="168"/>
  <c r="Q23" i="166"/>
  <c r="AP73" i="166"/>
  <c r="D29" i="164"/>
  <c r="C32" i="167"/>
  <c r="AQ204" i="159"/>
  <c r="AL395" i="166"/>
  <c r="AM395" i="166" s="1"/>
  <c r="D17" i="165"/>
  <c r="AP267" i="163"/>
  <c r="P39" i="168"/>
  <c r="H5" i="166"/>
  <c r="F36" i="168"/>
  <c r="G37" i="168"/>
  <c r="AQ331" i="168"/>
  <c r="I34" i="167"/>
  <c r="H50" i="167"/>
  <c r="P27" i="164"/>
  <c r="Q22" i="167"/>
  <c r="AO11" i="168"/>
  <c r="N44" i="167"/>
  <c r="AO465" i="166"/>
  <c r="AO401" i="166"/>
  <c r="AP202" i="159"/>
  <c r="AQ7" i="165"/>
  <c r="C39" i="167"/>
  <c r="P3" i="164"/>
  <c r="L19" i="168"/>
  <c r="G42" i="164"/>
  <c r="AR138" i="166"/>
  <c r="AJ7" i="166"/>
  <c r="AK7" i="166" s="1"/>
  <c r="M45" i="166"/>
  <c r="D16" i="165"/>
  <c r="AP205" i="163"/>
  <c r="N13" i="164"/>
  <c r="AJ269" i="163"/>
  <c r="AK269" i="163" s="1"/>
  <c r="H46" i="165"/>
  <c r="AQ528" i="166"/>
  <c r="J51" i="168"/>
  <c r="C27" i="168"/>
  <c r="G37" i="165"/>
  <c r="H48" i="167"/>
  <c r="P11" i="167"/>
  <c r="C5" i="166"/>
  <c r="I41" i="168"/>
  <c r="K34" i="166"/>
  <c r="D14" i="165"/>
  <c r="G30" i="164"/>
  <c r="AO204" i="159"/>
  <c r="I27" i="167"/>
  <c r="J9" i="165"/>
  <c r="AO336" i="168"/>
  <c r="Q25" i="167"/>
  <c r="E35" i="166"/>
  <c r="AL200" i="163"/>
  <c r="AM200" i="163" s="1"/>
  <c r="J32" i="164"/>
  <c r="I39" i="165"/>
  <c r="Q24" i="167"/>
  <c r="AJ144" i="166"/>
  <c r="AK144" i="166" s="1"/>
  <c r="Q4" i="168"/>
  <c r="G49" i="168"/>
  <c r="J25" i="165"/>
  <c r="G51" i="166"/>
  <c r="H18" i="166"/>
  <c r="AL10" i="164"/>
  <c r="AM10" i="164" s="1"/>
  <c r="AP201" i="159"/>
  <c r="E10" i="167"/>
  <c r="I48" i="167"/>
  <c r="AR137" i="166"/>
  <c r="L39" i="167"/>
  <c r="K3" i="166"/>
  <c r="H21" i="167"/>
  <c r="P2" i="169"/>
  <c r="AR12" i="164"/>
  <c r="E24" i="166"/>
  <c r="C25" i="167"/>
  <c r="J43" i="167"/>
  <c r="P51" i="165"/>
  <c r="Q35" i="166"/>
  <c r="G41" i="166"/>
  <c r="N35" i="165"/>
  <c r="P15" i="166"/>
  <c r="G34" i="168"/>
  <c r="N18" i="167"/>
  <c r="I10" i="167"/>
  <c r="I18" i="168"/>
  <c r="M43" i="168"/>
  <c r="M21" i="165"/>
  <c r="Q42" i="167"/>
  <c r="L21" i="167"/>
  <c r="I44" i="168"/>
  <c r="F5" i="165"/>
  <c r="D14" i="166"/>
  <c r="Q31" i="167"/>
  <c r="H15" i="165"/>
  <c r="G22" i="164"/>
  <c r="AJ209" i="163"/>
  <c r="AK209" i="163" s="1"/>
  <c r="AJ462" i="166"/>
  <c r="AK462" i="166" s="1"/>
  <c r="G14" i="167"/>
  <c r="P37" i="166"/>
  <c r="G49" i="165"/>
  <c r="J31" i="164"/>
  <c r="F42" i="165"/>
  <c r="P32" i="168"/>
  <c r="K14" i="167"/>
  <c r="G43" i="167"/>
  <c r="I20" i="167"/>
  <c r="AQ5" i="168"/>
  <c r="AQ400" i="166"/>
  <c r="AO274" i="166"/>
  <c r="G8" i="165"/>
  <c r="AL5" i="165"/>
  <c r="AM5" i="165" s="1"/>
  <c r="J51" i="164"/>
  <c r="D8" i="167"/>
  <c r="F7" i="166"/>
  <c r="AJ6" i="165"/>
  <c r="AK6" i="165" s="1"/>
  <c r="J13" i="168"/>
  <c r="I45" i="168"/>
  <c r="H30" i="166"/>
  <c r="H22" i="165"/>
  <c r="L30" i="164"/>
  <c r="C9" i="167"/>
  <c r="N44" i="166"/>
  <c r="C45" i="166"/>
  <c r="Q29" i="167"/>
  <c r="N28" i="165"/>
  <c r="Q50" i="166"/>
  <c r="Q19" i="168"/>
  <c r="AJ147" i="168"/>
  <c r="AK147" i="168" s="1"/>
  <c r="AR525" i="166"/>
  <c r="D44" i="167"/>
  <c r="K15" i="166"/>
  <c r="I23" i="168"/>
  <c r="AQ146" i="168"/>
  <c r="M10" i="164"/>
  <c r="AO12" i="166"/>
  <c r="AP212" i="159"/>
  <c r="K16" i="167"/>
  <c r="H28" i="168"/>
  <c r="AP71" i="166"/>
  <c r="AL466" i="166"/>
  <c r="AM466" i="166" s="1"/>
  <c r="E12" i="168"/>
  <c r="D13" i="168"/>
  <c r="P30" i="164"/>
  <c r="AL335" i="168"/>
  <c r="AM335" i="168" s="1"/>
  <c r="C15" i="166"/>
  <c r="AP337" i="168"/>
  <c r="N15" i="166"/>
  <c r="L43" i="168"/>
  <c r="AR77" i="166"/>
  <c r="H46" i="166"/>
  <c r="AR207" i="163"/>
  <c r="E13" i="166"/>
  <c r="AO204" i="168"/>
  <c r="K40" i="168"/>
  <c r="J5" i="165"/>
  <c r="Q40" i="165"/>
  <c r="G47" i="165"/>
  <c r="AP79" i="168"/>
  <c r="K50" i="164"/>
  <c r="N24" i="167"/>
  <c r="AR10" i="165"/>
  <c r="AR209" i="168"/>
  <c r="G10" i="168"/>
  <c r="AL140" i="163"/>
  <c r="AM140" i="163" s="1"/>
  <c r="F44" i="167"/>
  <c r="AP142" i="163"/>
  <c r="E20" i="168"/>
  <c r="I12" i="166"/>
  <c r="M23" i="168"/>
  <c r="AP135" i="166"/>
  <c r="J51" i="166"/>
  <c r="P43" i="166"/>
  <c r="AJ8" i="164"/>
  <c r="AK8" i="164" s="1"/>
  <c r="AP12" i="166"/>
  <c r="AR11" i="166"/>
  <c r="M33" i="164"/>
  <c r="I21" i="167"/>
  <c r="AQ81" i="166"/>
  <c r="K10" i="167"/>
  <c r="M24" i="164"/>
  <c r="C12" i="165"/>
  <c r="E48" i="164"/>
  <c r="Q3" i="167"/>
  <c r="AR147" i="166"/>
  <c r="H35" i="168"/>
  <c r="AL150" i="168"/>
  <c r="AM150" i="168" s="1"/>
  <c r="C33" i="164"/>
  <c r="AL272" i="168"/>
  <c r="AM272" i="168" s="1"/>
  <c r="D6" i="166"/>
  <c r="AQ266" i="168"/>
  <c r="H11" i="166"/>
  <c r="I42" i="167"/>
  <c r="AJ275" i="166"/>
  <c r="AK275" i="166" s="1"/>
  <c r="AQ13" i="165"/>
  <c r="AR77" i="168"/>
  <c r="AP465" i="166"/>
  <c r="AP209" i="159"/>
  <c r="AO137" i="163"/>
  <c r="J12" i="166"/>
  <c r="J27" i="166"/>
  <c r="G23" i="166"/>
  <c r="AJ149" i="168"/>
  <c r="AK149" i="168" s="1"/>
  <c r="D12" i="167"/>
  <c r="H6" i="166"/>
  <c r="AP75" i="168"/>
  <c r="C38" i="167"/>
  <c r="I48" i="168"/>
  <c r="G6" i="164"/>
  <c r="E27" i="166"/>
  <c r="E33" i="168"/>
  <c r="D22" i="164"/>
  <c r="D33" i="165"/>
  <c r="G28" i="166"/>
  <c r="E5" i="166"/>
  <c r="AP203" i="159"/>
  <c r="E18" i="166"/>
  <c r="L30" i="168"/>
  <c r="F14" i="167"/>
  <c r="D15" i="165"/>
  <c r="F23" i="167"/>
  <c r="K51" i="167"/>
  <c r="AP138" i="163"/>
  <c r="M13" i="166"/>
  <c r="AJ74" i="168"/>
  <c r="AK74" i="168" s="1"/>
  <c r="C50" i="166"/>
  <c r="AR271" i="163"/>
  <c r="I21" i="168"/>
  <c r="I25" i="168"/>
  <c r="F16" i="165"/>
  <c r="AO404" i="166"/>
  <c r="C19" i="167"/>
  <c r="P26" i="165"/>
  <c r="AQ8" i="164"/>
  <c r="P5" i="165"/>
  <c r="AQ72" i="168"/>
  <c r="D32" i="164"/>
  <c r="J43" i="166"/>
  <c r="AP274" i="168"/>
  <c r="AP336" i="168"/>
  <c r="D14" i="168"/>
  <c r="AR396" i="166"/>
  <c r="AR203" i="168"/>
  <c r="J29" i="164"/>
  <c r="Q38" i="166"/>
  <c r="AL401" i="166"/>
  <c r="AM401" i="166" s="1"/>
  <c r="H34" i="165"/>
  <c r="K13" i="165"/>
  <c r="AP7" i="165"/>
  <c r="AJ269" i="168"/>
  <c r="AK269" i="168" s="1"/>
  <c r="AJ138" i="168"/>
  <c r="AK138" i="168" s="1"/>
  <c r="AQ345" i="166"/>
  <c r="AP138" i="168"/>
  <c r="M9" i="165"/>
  <c r="AJ9" i="168"/>
  <c r="AK9" i="168" s="1"/>
  <c r="AR335" i="166"/>
  <c r="N40" i="167"/>
  <c r="N48" i="165"/>
  <c r="K50" i="167"/>
  <c r="K39" i="165"/>
  <c r="G8" i="164"/>
  <c r="N4" i="166"/>
  <c r="F27" i="168"/>
  <c r="AQ461" i="166"/>
  <c r="E19" i="168"/>
  <c r="N35" i="166"/>
  <c r="D11" i="168"/>
  <c r="G51" i="169"/>
  <c r="M48" i="164"/>
  <c r="Q35" i="167"/>
  <c r="AL9" i="164"/>
  <c r="AM9" i="164" s="1"/>
  <c r="P22" i="168"/>
  <c r="AL144" i="168"/>
  <c r="AM144" i="168" s="1"/>
  <c r="G30" i="165"/>
  <c r="J23" i="168"/>
  <c r="J16" i="167"/>
  <c r="I8" i="165"/>
  <c r="I42" i="166"/>
  <c r="D41" i="165"/>
  <c r="K51" i="165"/>
  <c r="D34" i="168"/>
  <c r="M4" i="166"/>
  <c r="H18" i="164"/>
  <c r="N3" i="166"/>
  <c r="AR467" i="166"/>
  <c r="AJ340" i="168"/>
  <c r="AK340" i="168" s="1"/>
  <c r="K41" i="164"/>
  <c r="H24" i="165"/>
  <c r="AP9" i="165"/>
  <c r="N42" i="167"/>
  <c r="AR335" i="168"/>
  <c r="C24" i="166"/>
  <c r="AQ5" i="166"/>
  <c r="I13" i="164"/>
  <c r="J21" i="165"/>
  <c r="M27" i="165"/>
  <c r="G18" i="164"/>
  <c r="AR10" i="166"/>
  <c r="AR8" i="165"/>
  <c r="J22" i="165"/>
  <c r="AR398" i="166"/>
  <c r="M34" i="168"/>
  <c r="M22" i="167"/>
  <c r="G4" i="165"/>
  <c r="D38" i="165"/>
  <c r="AR81" i="166"/>
  <c r="C37" i="167"/>
  <c r="P30" i="168"/>
  <c r="AO207" i="163"/>
  <c r="Q5" i="167"/>
  <c r="E45" i="167"/>
  <c r="F50" i="164"/>
  <c r="L13" i="168"/>
  <c r="AL265" i="166"/>
  <c r="AM265" i="166" s="1"/>
  <c r="AQ8" i="165"/>
  <c r="AQ148" i="166"/>
  <c r="AQ202" i="159"/>
  <c r="AQ335" i="166"/>
  <c r="AO140" i="163"/>
  <c r="AP204" i="163"/>
  <c r="F45" i="168"/>
  <c r="AL269" i="168"/>
  <c r="AM269" i="168" s="1"/>
  <c r="N27" i="167"/>
  <c r="AQ272" i="168"/>
  <c r="AP9" i="166"/>
  <c r="D47" i="166"/>
  <c r="Q27" i="166"/>
  <c r="P49" i="164"/>
  <c r="I38" i="167"/>
  <c r="C41" i="164"/>
  <c r="H32" i="168"/>
  <c r="N7" i="167"/>
  <c r="G26" i="165"/>
  <c r="AJ201" i="166"/>
  <c r="AK201" i="166" s="1"/>
  <c r="D29" i="165"/>
  <c r="N49" i="167"/>
  <c r="AR14" i="166"/>
  <c r="P31" i="167"/>
  <c r="AQ270" i="168"/>
  <c r="I33" i="166"/>
  <c r="AL273" i="168"/>
  <c r="AM273" i="168" s="1"/>
  <c r="AR10" i="168"/>
  <c r="I38" i="168"/>
  <c r="K46" i="168"/>
  <c r="G13" i="164"/>
  <c r="L19" i="165"/>
  <c r="AR208" i="166"/>
  <c r="I12" i="165"/>
  <c r="Q47" i="167"/>
  <c r="E16" i="164"/>
  <c r="AQ138" i="163"/>
  <c r="Q13" i="166"/>
  <c r="P42" i="164"/>
  <c r="K35" i="168"/>
  <c r="L40" i="164"/>
  <c r="AQ270" i="163"/>
  <c r="L10" i="164"/>
  <c r="J48" i="166"/>
  <c r="AJ400" i="166"/>
  <c r="AK400" i="166" s="1"/>
  <c r="I31" i="167"/>
  <c r="K36" i="167"/>
  <c r="M23" i="165"/>
  <c r="AO200" i="159"/>
  <c r="AP268" i="168"/>
  <c r="E45" i="164"/>
  <c r="AP204" i="166"/>
  <c r="I27" i="166"/>
  <c r="AR341" i="168"/>
  <c r="N21" i="166"/>
  <c r="P8" i="168"/>
  <c r="AQ467" i="166"/>
  <c r="H24" i="164"/>
  <c r="Q41" i="166"/>
  <c r="D19" i="168"/>
  <c r="I34" i="165"/>
  <c r="M49" i="165"/>
  <c r="J37" i="167"/>
  <c r="D2" i="164"/>
  <c r="H34" i="168"/>
  <c r="AP269" i="166"/>
  <c r="L28" i="166"/>
  <c r="J7" i="168"/>
  <c r="E47" i="165"/>
  <c r="D48" i="165"/>
  <c r="J22" i="167"/>
  <c r="J12" i="165"/>
  <c r="Q51" i="167"/>
  <c r="AO205" i="159"/>
  <c r="N19" i="166"/>
  <c r="K13" i="167"/>
  <c r="AL267" i="166"/>
  <c r="AM267" i="166" s="1"/>
  <c r="AL202" i="163"/>
  <c r="AM202" i="163" s="1"/>
  <c r="AL13" i="166"/>
  <c r="AM13" i="166" s="1"/>
  <c r="P7" i="164"/>
  <c r="AR144" i="168"/>
  <c r="AJ402" i="166"/>
  <c r="AK402" i="166" s="1"/>
  <c r="D19" i="166"/>
  <c r="K5" i="164"/>
  <c r="AQ271" i="163"/>
  <c r="P17" i="168"/>
  <c r="N9" i="167"/>
  <c r="D41" i="168"/>
  <c r="G36" i="165"/>
  <c r="C29" i="168"/>
  <c r="AL78" i="168"/>
  <c r="AM78" i="168" s="1"/>
  <c r="Q26" i="164"/>
  <c r="AQ267" i="163"/>
  <c r="AJ12" i="166"/>
  <c r="AK12" i="166" s="1"/>
  <c r="AJ11" i="166"/>
  <c r="AK11" i="166" s="1"/>
  <c r="AJ210" i="166"/>
  <c r="AK210" i="166" s="1"/>
  <c r="AP147" i="166"/>
  <c r="AQ334" i="168"/>
  <c r="H23" i="167"/>
  <c r="E3" i="167"/>
  <c r="D41" i="166"/>
  <c r="AL141" i="166"/>
  <c r="AM141" i="166" s="1"/>
  <c r="M25" i="164"/>
  <c r="C47" i="165"/>
  <c r="AQ143" i="163"/>
  <c r="D39" i="165"/>
  <c r="G44" i="167"/>
  <c r="AJ7" i="168"/>
  <c r="AK7" i="168" s="1"/>
  <c r="M33" i="168"/>
  <c r="N20" i="167"/>
  <c r="AP265" i="163"/>
  <c r="L47" i="167"/>
  <c r="AQ332" i="166"/>
  <c r="L16" i="166"/>
  <c r="AQ79" i="168"/>
  <c r="E44" i="165"/>
  <c r="N7" i="165"/>
  <c r="F19" i="165"/>
  <c r="K16" i="168"/>
  <c r="H44" i="165"/>
  <c r="C50" i="168"/>
  <c r="H40" i="164"/>
  <c r="L28" i="168"/>
  <c r="AR82" i="166"/>
  <c r="AJ139" i="168"/>
  <c r="AK139" i="168" s="1"/>
  <c r="J8" i="168"/>
  <c r="G47" i="167"/>
  <c r="I28" i="165"/>
  <c r="I22" i="164"/>
  <c r="M10" i="168"/>
  <c r="AR141" i="163"/>
  <c r="F24" i="164"/>
  <c r="H39" i="166"/>
  <c r="AL268" i="166"/>
  <c r="AM268" i="166" s="1"/>
  <c r="H33" i="168"/>
  <c r="AP14" i="164"/>
  <c r="F15" i="166"/>
  <c r="D34" i="166"/>
  <c r="Q48" i="164"/>
  <c r="AP273" i="163"/>
  <c r="C3" i="165"/>
  <c r="K37" i="166"/>
  <c r="C16" i="167"/>
  <c r="C37" i="166"/>
  <c r="AR528" i="166"/>
  <c r="D15" i="166"/>
  <c r="I37" i="166"/>
  <c r="Q18" i="166"/>
  <c r="D51" i="168"/>
  <c r="P6" i="164"/>
  <c r="L39" i="168"/>
  <c r="P37" i="167"/>
  <c r="M17" i="165"/>
  <c r="P31" i="168"/>
  <c r="Q48" i="166"/>
  <c r="AJ6" i="168"/>
  <c r="AK6" i="168" s="1"/>
  <c r="AL81" i="166"/>
  <c r="AM81" i="166" s="1"/>
  <c r="AR13" i="166"/>
  <c r="I36" i="164"/>
  <c r="AJ141" i="168"/>
  <c r="AK141" i="168" s="1"/>
  <c r="N33" i="166"/>
  <c r="G51" i="165"/>
  <c r="E39" i="167"/>
  <c r="C6" i="167"/>
  <c r="E30" i="167"/>
  <c r="AO202" i="163"/>
  <c r="L26" i="164"/>
  <c r="AL80" i="166"/>
  <c r="AM80" i="166" s="1"/>
  <c r="AP402" i="166"/>
  <c r="D50" i="168"/>
  <c r="P49" i="167"/>
  <c r="P39" i="165"/>
  <c r="H8" i="164"/>
  <c r="P23" i="166"/>
  <c r="L3" i="168"/>
  <c r="AR9" i="166"/>
  <c r="G34" i="167"/>
  <c r="AJ335" i="168"/>
  <c r="AK335" i="168" s="1"/>
  <c r="AP140" i="166"/>
  <c r="AJ144" i="168"/>
  <c r="AK144" i="168" s="1"/>
  <c r="J38" i="166"/>
  <c r="P14" i="164"/>
  <c r="Q46" i="167"/>
  <c r="L24" i="166"/>
  <c r="Q38" i="165"/>
  <c r="D47" i="168"/>
  <c r="J15" i="164"/>
  <c r="N21" i="165"/>
  <c r="AR336" i="166"/>
  <c r="J30" i="167"/>
  <c r="C25" i="164"/>
  <c r="AR136" i="166"/>
  <c r="N40" i="165"/>
  <c r="F18" i="168"/>
  <c r="L10" i="167"/>
  <c r="G24" i="168"/>
  <c r="Q51" i="164"/>
  <c r="H7" i="167"/>
  <c r="N50" i="168"/>
  <c r="G39" i="165"/>
  <c r="D27" i="166"/>
  <c r="L29" i="168"/>
  <c r="M40" i="168"/>
  <c r="I13" i="165"/>
  <c r="C39" i="165"/>
  <c r="H2" i="166"/>
  <c r="AQ339" i="168"/>
  <c r="N45" i="166"/>
  <c r="P26" i="168"/>
  <c r="L28" i="167"/>
  <c r="L3" i="166"/>
  <c r="AJ464" i="166"/>
  <c r="AK464" i="166" s="1"/>
  <c r="H33" i="167"/>
  <c r="AQ150" i="168"/>
  <c r="F27" i="167"/>
  <c r="AR207" i="168"/>
  <c r="AQ146" i="166"/>
  <c r="AR73" i="166"/>
  <c r="AR11" i="164"/>
  <c r="AR265" i="166"/>
  <c r="F12" i="165"/>
  <c r="E27" i="164"/>
  <c r="E46" i="165"/>
  <c r="AL74" i="166"/>
  <c r="AM74" i="166" s="1"/>
  <c r="G6" i="167"/>
  <c r="M16" i="165"/>
  <c r="C11" i="166"/>
  <c r="L8" i="165"/>
  <c r="K27" i="167"/>
  <c r="L18" i="166"/>
  <c r="D42" i="168"/>
  <c r="E25" i="166"/>
  <c r="Q16" i="167"/>
  <c r="AR200" i="159"/>
  <c r="G4" i="164"/>
  <c r="H14" i="166"/>
  <c r="AR74" i="168"/>
  <c r="H37" i="164"/>
  <c r="AL143" i="168"/>
  <c r="AM143" i="168" s="1"/>
  <c r="L6" i="164"/>
  <c r="F9" i="164"/>
  <c r="L50" i="165"/>
  <c r="L8" i="167"/>
  <c r="AJ7" i="164"/>
  <c r="AK7" i="164" s="1"/>
  <c r="H43" i="167"/>
  <c r="Q40" i="167"/>
  <c r="Q5" i="168"/>
  <c r="I35" i="165"/>
  <c r="I43" i="168"/>
  <c r="D40" i="165"/>
  <c r="K22" i="168"/>
  <c r="N14" i="166"/>
  <c r="J21" i="168"/>
  <c r="E50" i="167"/>
  <c r="N36" i="166"/>
  <c r="Q31" i="168"/>
  <c r="K29" i="164"/>
  <c r="AO204" i="163"/>
  <c r="AP274" i="166"/>
  <c r="G14" i="168"/>
  <c r="AQ78" i="166"/>
  <c r="N17" i="164"/>
  <c r="AQ208" i="168"/>
  <c r="N51" i="166"/>
  <c r="P34" i="165"/>
  <c r="M39" i="165"/>
  <c r="Q33" i="166"/>
  <c r="AP8" i="164"/>
  <c r="AO136" i="163"/>
  <c r="G42" i="167"/>
  <c r="F38" i="166"/>
  <c r="H44" i="167"/>
  <c r="AO400" i="166"/>
  <c r="C45" i="168"/>
  <c r="J9" i="164"/>
  <c r="N10" i="168"/>
  <c r="F36" i="167"/>
  <c r="Q17" i="164"/>
  <c r="F20" i="165"/>
  <c r="AO266" i="166"/>
  <c r="AP267" i="166"/>
  <c r="M22" i="164"/>
  <c r="AO343" i="166"/>
  <c r="Q42" i="166"/>
  <c r="Q9" i="164"/>
  <c r="G28" i="165"/>
  <c r="J7" i="166"/>
  <c r="Q12" i="168"/>
  <c r="AO82" i="166"/>
  <c r="L37" i="165"/>
  <c r="AP74" i="168"/>
  <c r="C12" i="166"/>
  <c r="AL402" i="166"/>
  <c r="AM402" i="166" s="1"/>
  <c r="N39" i="168"/>
  <c r="L4" i="165"/>
  <c r="E30" i="168"/>
  <c r="AP72" i="168"/>
  <c r="AL465" i="166"/>
  <c r="AM465" i="166" s="1"/>
  <c r="G26" i="164"/>
  <c r="Q46" i="166"/>
  <c r="AL330" i="168"/>
  <c r="AM330" i="168" s="1"/>
  <c r="M20" i="165"/>
  <c r="AO272" i="166"/>
  <c r="AP209" i="166"/>
  <c r="M51" i="166"/>
  <c r="L29" i="166"/>
  <c r="L15" i="167"/>
  <c r="I10" i="166"/>
  <c r="D5" i="164"/>
  <c r="AP144" i="166"/>
  <c r="N22" i="165"/>
  <c r="AO466" i="166"/>
  <c r="K23" i="168"/>
  <c r="G37" i="166"/>
  <c r="H16" i="168"/>
  <c r="K41" i="167"/>
  <c r="AQ140" i="168"/>
  <c r="I33" i="168"/>
  <c r="Q40" i="168"/>
  <c r="Q21" i="167"/>
  <c r="K51" i="169"/>
  <c r="AR143" i="163"/>
  <c r="AR71" i="168"/>
  <c r="E7" i="166"/>
  <c r="D39" i="168"/>
  <c r="H35" i="165"/>
  <c r="D11" i="165"/>
  <c r="AR344" i="168"/>
  <c r="AJ143" i="166"/>
  <c r="AK143" i="166" s="1"/>
  <c r="C7" i="166"/>
  <c r="H13" i="165"/>
  <c r="I31" i="164"/>
  <c r="E5" i="164"/>
  <c r="M26" i="168"/>
  <c r="F49" i="168"/>
  <c r="F47" i="167"/>
  <c r="P7" i="165"/>
  <c r="J11" i="168"/>
  <c r="G31" i="165"/>
  <c r="AQ13" i="164"/>
  <c r="P35" i="168"/>
  <c r="AQ80" i="166"/>
  <c r="I4" i="165"/>
  <c r="I51" i="164"/>
  <c r="AL206" i="159"/>
  <c r="AM206" i="159" s="1"/>
  <c r="AQ272" i="166"/>
  <c r="N50" i="166"/>
  <c r="AO138" i="168"/>
  <c r="AQ70" i="166"/>
  <c r="C49" i="168"/>
  <c r="G8" i="166"/>
  <c r="E11" i="167"/>
  <c r="C14" i="168"/>
  <c r="AO141" i="163"/>
  <c r="E22" i="168"/>
  <c r="I41" i="167"/>
  <c r="Q14" i="166"/>
  <c r="N22" i="167"/>
  <c r="H32" i="166"/>
  <c r="J38" i="165"/>
  <c r="G45" i="167"/>
  <c r="AP344" i="168"/>
  <c r="G9" i="166"/>
  <c r="H27" i="164"/>
  <c r="F44" i="166"/>
  <c r="AR137" i="163"/>
  <c r="N24" i="168"/>
  <c r="F51" i="166"/>
  <c r="J3" i="168"/>
  <c r="AP5" i="165"/>
  <c r="E26" i="164"/>
  <c r="K44" i="168"/>
  <c r="D27" i="167"/>
  <c r="AQ202" i="168"/>
  <c r="D48" i="167"/>
  <c r="M49" i="166"/>
  <c r="G30" i="167"/>
  <c r="D13" i="167"/>
  <c r="I27" i="165"/>
  <c r="L14" i="168"/>
  <c r="C9" i="165"/>
  <c r="AJ80" i="166"/>
  <c r="AK80" i="166" s="1"/>
  <c r="P9" i="168"/>
  <c r="M35" i="166"/>
  <c r="AR5" i="165"/>
  <c r="I22" i="168"/>
  <c r="AL79" i="166"/>
  <c r="AM79" i="166" s="1"/>
  <c r="G26" i="168"/>
  <c r="Q44" i="165"/>
  <c r="J46" i="164"/>
  <c r="P45" i="167"/>
  <c r="M18" i="165"/>
  <c r="H36" i="167"/>
  <c r="H42" i="168"/>
  <c r="P36" i="167"/>
  <c r="K36" i="168"/>
  <c r="E44" i="167"/>
  <c r="J2" i="167"/>
  <c r="AR465" i="166"/>
  <c r="E2" i="168"/>
  <c r="AL13" i="165"/>
  <c r="AM13" i="165" s="1"/>
  <c r="N4" i="164"/>
  <c r="M27" i="167"/>
  <c r="G7" i="166"/>
  <c r="AQ9" i="165"/>
  <c r="AJ336" i="166"/>
  <c r="AK336" i="166" s="1"/>
  <c r="AJ71" i="166"/>
  <c r="AK71" i="166" s="1"/>
  <c r="AP5" i="167"/>
  <c r="P32" i="167"/>
  <c r="AQ206" i="163"/>
  <c r="P3" i="165"/>
  <c r="M21" i="164"/>
  <c r="N29" i="168"/>
  <c r="I26" i="165"/>
  <c r="C19" i="166"/>
  <c r="D23" i="165"/>
  <c r="N26" i="168"/>
  <c r="M38" i="164"/>
  <c r="M8" i="165"/>
  <c r="AL271" i="168"/>
  <c r="AM271" i="168" s="1"/>
  <c r="N42" i="164"/>
  <c r="C8" i="164"/>
  <c r="AO71" i="166"/>
  <c r="AR334" i="166"/>
  <c r="E38" i="167"/>
  <c r="AO525" i="166"/>
  <c r="AO331" i="166"/>
  <c r="G27" i="166"/>
  <c r="AL203" i="168"/>
  <c r="AM203" i="168" s="1"/>
  <c r="Q37" i="167"/>
  <c r="N31" i="164"/>
  <c r="G31" i="166"/>
  <c r="AR139" i="168"/>
  <c r="AJ205" i="159"/>
  <c r="AK205" i="159" s="1"/>
  <c r="C23" i="167"/>
  <c r="G17" i="167"/>
  <c r="K17" i="165"/>
  <c r="D44" i="168"/>
  <c r="AJ205" i="168"/>
  <c r="AK205" i="168" s="1"/>
  <c r="G20" i="168"/>
  <c r="H15" i="167"/>
  <c r="E6" i="164"/>
  <c r="AQ272" i="163"/>
  <c r="AJ395" i="166"/>
  <c r="AK395" i="166" s="1"/>
  <c r="D15" i="164"/>
  <c r="M51" i="167"/>
  <c r="I47" i="164"/>
  <c r="D21" i="168"/>
  <c r="Q23" i="167"/>
  <c r="K41" i="168"/>
  <c r="L31" i="167"/>
  <c r="J6" i="166"/>
  <c r="P12" i="168"/>
  <c r="I51" i="168"/>
  <c r="P35" i="167"/>
  <c r="L35" i="167"/>
  <c r="E48" i="168"/>
  <c r="H32" i="164"/>
  <c r="C4" i="164"/>
  <c r="J47" i="165"/>
  <c r="I12" i="168"/>
  <c r="AJ149" i="166"/>
  <c r="AK149" i="166" s="1"/>
  <c r="F5" i="168"/>
  <c r="AR8" i="166"/>
  <c r="AO80" i="168"/>
  <c r="H47" i="164"/>
  <c r="AR265" i="163"/>
  <c r="L17" i="166"/>
  <c r="H38" i="166"/>
  <c r="C36" i="164"/>
  <c r="AO7" i="164"/>
  <c r="F47" i="165"/>
  <c r="H2" i="165"/>
  <c r="F28" i="165"/>
  <c r="J10" i="166"/>
  <c r="AJ530" i="166"/>
  <c r="AK530" i="166" s="1"/>
  <c r="M28" i="167"/>
  <c r="E29" i="168"/>
  <c r="L5" i="168"/>
  <c r="AJ404" i="166"/>
  <c r="AK404" i="166" s="1"/>
  <c r="P29" i="165"/>
  <c r="AP6" i="167"/>
  <c r="AQ208" i="163"/>
  <c r="K50" i="166"/>
  <c r="C32" i="165"/>
  <c r="F7" i="165"/>
  <c r="H31" i="165"/>
  <c r="J49" i="166"/>
  <c r="K27" i="164"/>
  <c r="J15" i="168"/>
  <c r="G41" i="168"/>
  <c r="J44" i="165"/>
  <c r="M45" i="164"/>
  <c r="H37" i="165"/>
  <c r="I36" i="166"/>
  <c r="AJ267" i="168"/>
  <c r="AK267" i="168" s="1"/>
  <c r="G30" i="168"/>
  <c r="AJ80" i="168"/>
  <c r="AK80" i="168" s="1"/>
  <c r="M39" i="164"/>
  <c r="J17" i="167"/>
  <c r="AO8" i="165"/>
  <c r="H13" i="168"/>
  <c r="G35" i="166"/>
  <c r="M29" i="165"/>
  <c r="N30" i="165"/>
  <c r="K10" i="165"/>
  <c r="Q33" i="164"/>
  <c r="L2" i="165"/>
  <c r="L6" i="166"/>
  <c r="AO137" i="166"/>
  <c r="L26" i="167"/>
  <c r="AR9" i="168"/>
  <c r="K32" i="164"/>
  <c r="F5" i="164"/>
  <c r="N38" i="166"/>
  <c r="AL209" i="166"/>
  <c r="AM209" i="166" s="1"/>
  <c r="G29" i="166"/>
  <c r="L4" i="168"/>
  <c r="Q46" i="164"/>
  <c r="N5" i="164"/>
  <c r="G23" i="164"/>
  <c r="K30" i="164"/>
  <c r="D5" i="165"/>
  <c r="P38" i="166"/>
  <c r="E24" i="167"/>
  <c r="J32" i="166"/>
  <c r="AJ12" i="165"/>
  <c r="AK12" i="165" s="1"/>
  <c r="D40" i="167"/>
  <c r="AP143" i="163"/>
  <c r="G48" i="165"/>
  <c r="J17" i="164"/>
  <c r="K14" i="168"/>
  <c r="AQ337" i="166"/>
  <c r="P28" i="167"/>
  <c r="L41" i="168"/>
  <c r="Q43" i="168"/>
  <c r="AQ269" i="168"/>
  <c r="I8" i="168"/>
  <c r="G17" i="165"/>
  <c r="G51" i="167"/>
  <c r="H43" i="166"/>
  <c r="M51" i="165"/>
  <c r="L30" i="165"/>
  <c r="L11" i="167"/>
  <c r="Q21" i="164"/>
  <c r="J19" i="164"/>
  <c r="AJ270" i="163"/>
  <c r="AK270" i="163" s="1"/>
  <c r="F26" i="165"/>
  <c r="K28" i="164"/>
  <c r="AQ335" i="168"/>
  <c r="D18" i="166"/>
  <c r="M49" i="168"/>
  <c r="H19" i="167"/>
  <c r="E31" i="165"/>
  <c r="N31" i="168"/>
  <c r="H51" i="167"/>
  <c r="G10" i="164"/>
  <c r="AP200" i="166"/>
  <c r="AL267" i="163"/>
  <c r="AM267" i="163" s="1"/>
  <c r="AP6" i="164"/>
  <c r="AL76" i="166"/>
  <c r="AM76" i="166" s="1"/>
  <c r="G51" i="164"/>
  <c r="AQ465" i="166"/>
  <c r="G9" i="164"/>
  <c r="M48" i="165"/>
  <c r="AR265" i="168"/>
  <c r="L31" i="164"/>
  <c r="Q33" i="168"/>
  <c r="K4" i="167"/>
  <c r="K10" i="166"/>
  <c r="Q26" i="168"/>
  <c r="C7" i="165"/>
  <c r="AP5" i="164"/>
  <c r="J48" i="167"/>
  <c r="E18" i="168"/>
  <c r="H38" i="168"/>
  <c r="AQ266" i="163"/>
  <c r="F41" i="166"/>
  <c r="K16" i="164"/>
  <c r="L9" i="168"/>
  <c r="C44" i="167"/>
  <c r="AQ144" i="168"/>
  <c r="E28" i="166"/>
  <c r="AQ80" i="168"/>
  <c r="M30" i="164"/>
  <c r="D33" i="167"/>
  <c r="AQ139" i="166"/>
  <c r="M6" i="166"/>
  <c r="AJ136" i="168"/>
  <c r="AK136" i="168" s="1"/>
  <c r="J40" i="165"/>
  <c r="K17" i="166"/>
  <c r="N3" i="168"/>
  <c r="N7" i="168"/>
  <c r="D23" i="167"/>
  <c r="D10" i="165"/>
  <c r="G40" i="167"/>
  <c r="N51" i="168"/>
  <c r="H23" i="168"/>
  <c r="AL213" i="159"/>
  <c r="AM213" i="159" s="1"/>
  <c r="K2" i="165"/>
  <c r="M36" i="167"/>
  <c r="K25" i="165"/>
  <c r="AL468" i="166"/>
  <c r="AM468" i="166" s="1"/>
  <c r="Q25" i="166"/>
  <c r="N50" i="164"/>
  <c r="J23" i="165"/>
  <c r="L42" i="164"/>
  <c r="AR464" i="166"/>
  <c r="L45" i="168"/>
  <c r="F32" i="165"/>
  <c r="Q51" i="169"/>
  <c r="AO9" i="164"/>
  <c r="AQ201" i="159"/>
  <c r="AP266" i="163"/>
  <c r="AQ200" i="166"/>
  <c r="M18" i="164"/>
  <c r="J13" i="165"/>
  <c r="D20" i="165"/>
  <c r="G40" i="164"/>
  <c r="L44" i="167"/>
  <c r="G3" i="166"/>
  <c r="F39" i="166"/>
  <c r="P26" i="164"/>
  <c r="G38" i="164"/>
  <c r="K24" i="164"/>
  <c r="J8" i="166"/>
  <c r="C39" i="166"/>
  <c r="AQ74" i="166"/>
  <c r="E40" i="165"/>
  <c r="F4" i="168"/>
  <c r="L4" i="164"/>
  <c r="AR5" i="168"/>
  <c r="E16" i="168"/>
  <c r="AO78" i="166"/>
  <c r="M46" i="168"/>
  <c r="Q32" i="167"/>
  <c r="Q34" i="168"/>
  <c r="H15" i="166"/>
  <c r="AQ396" i="166"/>
  <c r="K2" i="164"/>
  <c r="K12" i="164"/>
  <c r="E42" i="167"/>
  <c r="AR75" i="166"/>
  <c r="AO73" i="166"/>
  <c r="C18" i="165"/>
  <c r="P26" i="166"/>
  <c r="M50" i="168"/>
  <c r="K13" i="168"/>
  <c r="AQ206" i="168"/>
  <c r="J26" i="167"/>
  <c r="C46" i="164"/>
  <c r="J7" i="167"/>
  <c r="AR78" i="168"/>
  <c r="J3" i="165"/>
  <c r="N51" i="167"/>
  <c r="I28" i="168"/>
  <c r="P30" i="166"/>
  <c r="AQ331" i="166"/>
  <c r="F8" i="164"/>
  <c r="G7" i="165"/>
  <c r="Q43" i="165"/>
  <c r="J43" i="168"/>
  <c r="L38" i="168"/>
  <c r="H36" i="168"/>
  <c r="K32" i="168"/>
  <c r="J14" i="164"/>
  <c r="J26" i="164"/>
  <c r="AR270" i="163"/>
  <c r="AL211" i="159"/>
  <c r="AM211" i="159" s="1"/>
  <c r="K15" i="165"/>
  <c r="P47" i="164"/>
  <c r="M5" i="167"/>
  <c r="J34" i="166"/>
  <c r="AO202" i="166"/>
  <c r="C31" i="165"/>
  <c r="AO269" i="166"/>
  <c r="AL6" i="167"/>
  <c r="AM6" i="167" s="1"/>
  <c r="N27" i="164"/>
  <c r="G14" i="164"/>
  <c r="AL9" i="165"/>
  <c r="AM9" i="165" s="1"/>
  <c r="H12" i="168"/>
  <c r="Q39" i="164"/>
  <c r="AO13" i="166"/>
  <c r="AP205" i="159"/>
  <c r="E14" i="164"/>
  <c r="F29" i="168"/>
  <c r="AQ462" i="166"/>
  <c r="L12" i="165"/>
  <c r="J19" i="165"/>
  <c r="AO140" i="166"/>
  <c r="C22" i="168"/>
  <c r="K50" i="168"/>
  <c r="AO271" i="168"/>
  <c r="H43" i="165"/>
  <c r="K47" i="166"/>
  <c r="Q41" i="167"/>
  <c r="F51" i="168"/>
  <c r="AJ208" i="166"/>
  <c r="AK208" i="166" s="1"/>
  <c r="AL403" i="166"/>
  <c r="AM403" i="166" s="1"/>
  <c r="J35" i="164"/>
  <c r="AP202" i="163"/>
  <c r="D29" i="167"/>
  <c r="AJ340" i="166"/>
  <c r="AK340" i="166" s="1"/>
  <c r="Q17" i="167"/>
  <c r="M36" i="166"/>
  <c r="M2" i="165"/>
  <c r="D25" i="168"/>
  <c r="K28" i="168"/>
  <c r="AJ270" i="166"/>
  <c r="AK270" i="166" s="1"/>
  <c r="AQ9" i="164"/>
  <c r="J50" i="167"/>
  <c r="D39" i="164"/>
  <c r="D48" i="164"/>
  <c r="AL271" i="166"/>
  <c r="AM271" i="166" s="1"/>
  <c r="AR272" i="163"/>
  <c r="N17" i="166"/>
  <c r="C5" i="168"/>
  <c r="N22" i="168"/>
  <c r="I22" i="167"/>
  <c r="G28" i="164"/>
  <c r="I51" i="166"/>
  <c r="L50" i="166"/>
  <c r="J16" i="164"/>
  <c r="J20" i="168"/>
  <c r="AL332" i="168"/>
  <c r="AM332" i="168" s="1"/>
  <c r="C50" i="165"/>
  <c r="AL138" i="163"/>
  <c r="AM138" i="163" s="1"/>
  <c r="G38" i="166"/>
  <c r="AR272" i="168"/>
  <c r="E45" i="166"/>
  <c r="F13" i="168"/>
  <c r="H28" i="165"/>
  <c r="AO202" i="168"/>
  <c r="J44" i="167"/>
  <c r="P18" i="167"/>
  <c r="N38" i="167"/>
  <c r="AR203" i="159"/>
  <c r="E12" i="167"/>
  <c r="Q34" i="165"/>
  <c r="P22" i="165"/>
  <c r="J5" i="166"/>
  <c r="N25" i="168"/>
  <c r="AQ142" i="166"/>
  <c r="M16" i="167"/>
  <c r="K43" i="165"/>
  <c r="E6" i="166"/>
  <c r="K5" i="168"/>
  <c r="F34" i="168"/>
  <c r="AO330" i="168"/>
  <c r="AP529" i="166"/>
  <c r="AO146" i="166"/>
  <c r="H40" i="167"/>
  <c r="F14" i="165"/>
  <c r="AQ11" i="166"/>
  <c r="H2" i="167"/>
  <c r="L32" i="165"/>
  <c r="AR266" i="163"/>
  <c r="AR6" i="166"/>
  <c r="AR462" i="166"/>
  <c r="P33" i="165"/>
  <c r="E24" i="164"/>
  <c r="AO271" i="166"/>
  <c r="M24" i="166"/>
  <c r="AL7" i="165"/>
  <c r="AM7" i="165" s="1"/>
  <c r="D40" i="166"/>
  <c r="M41" i="167"/>
  <c r="AJ141" i="163"/>
  <c r="AK141" i="163" s="1"/>
  <c r="L19" i="166"/>
  <c r="AJ70" i="168"/>
  <c r="AK70" i="168" s="1"/>
  <c r="N11" i="165"/>
  <c r="Q35" i="165"/>
  <c r="L5" i="164"/>
  <c r="AJ465" i="166"/>
  <c r="AK465" i="166" s="1"/>
  <c r="P22" i="164"/>
  <c r="J51" i="165"/>
  <c r="I25" i="164"/>
  <c r="J48" i="168"/>
  <c r="J40" i="164"/>
  <c r="AR331" i="168"/>
  <c r="M19" i="167"/>
  <c r="AO11" i="165"/>
  <c r="K8" i="168"/>
  <c r="AQ269" i="163"/>
  <c r="L7" i="168"/>
  <c r="AR8" i="168"/>
  <c r="AO270" i="163"/>
  <c r="H9" i="164"/>
  <c r="M46" i="165"/>
  <c r="I11" i="168"/>
  <c r="D45" i="167"/>
  <c r="J24" i="168"/>
  <c r="AL138" i="168"/>
  <c r="AM138" i="168" s="1"/>
  <c r="L15" i="166"/>
  <c r="AP149" i="168"/>
  <c r="Q49" i="166"/>
  <c r="AR79" i="166"/>
  <c r="H25" i="167"/>
  <c r="F29" i="166"/>
  <c r="I5" i="168"/>
  <c r="M35" i="165"/>
  <c r="P51" i="169"/>
  <c r="AR270" i="166"/>
  <c r="AJ397" i="166"/>
  <c r="AK397" i="166" s="1"/>
  <c r="P37" i="164"/>
  <c r="N35" i="167"/>
  <c r="Q23" i="164"/>
  <c r="Q27" i="164"/>
  <c r="H35" i="164"/>
  <c r="U3" i="158"/>
  <c r="U68" i="158"/>
  <c r="U133" i="142"/>
  <c r="S66" i="142"/>
  <c r="Y1" i="142"/>
  <c r="AB67" i="142"/>
  <c r="U204" i="168"/>
  <c r="U272" i="168"/>
  <c r="U271" i="166"/>
  <c r="U265" i="166"/>
  <c r="U136" i="168"/>
  <c r="U333" i="168"/>
  <c r="U137" i="166"/>
  <c r="U144" i="166"/>
  <c r="U400" i="166"/>
  <c r="U200" i="168"/>
  <c r="U80" i="166"/>
  <c r="U77" i="166"/>
  <c r="U401" i="166"/>
  <c r="U11" i="165" a="1"/>
  <c r="U209" i="166"/>
  <c r="U529" i="166"/>
  <c r="U265" i="168"/>
  <c r="U208" i="166"/>
  <c r="U266" i="163"/>
  <c r="U337" i="166"/>
  <c r="U207" i="168"/>
  <c r="U272" i="163"/>
  <c r="U139" i="168"/>
  <c r="U145" i="166"/>
  <c r="U209" i="168"/>
  <c r="U337" i="168"/>
  <c r="U138" i="166"/>
  <c r="U212" i="159"/>
  <c r="U202" i="159"/>
  <c r="U207" i="166"/>
  <c r="U270" i="166"/>
  <c r="U148" i="166"/>
  <c r="U334" i="166"/>
  <c r="U340" i="168"/>
  <c r="U276" i="166"/>
  <c r="U205" i="159"/>
  <c r="U144" i="168"/>
  <c r="U269" i="163"/>
  <c r="U274" i="166"/>
  <c r="U341" i="166"/>
  <c r="U71" i="166"/>
  <c r="U200" i="159"/>
  <c r="U269" i="168"/>
  <c r="U205" i="163"/>
  <c r="U526" i="166"/>
  <c r="U148" i="168"/>
  <c r="U150" i="168"/>
  <c r="U201" i="163"/>
  <c r="U336" i="168"/>
  <c r="U462" i="166"/>
  <c r="U339" i="166"/>
  <c r="U202" i="166"/>
  <c r="U139" i="166"/>
  <c r="U135" i="163"/>
  <c r="U466" i="166"/>
  <c r="U76" i="168"/>
  <c r="U73" i="166"/>
  <c r="U332" i="166"/>
  <c r="U5" i="167"/>
  <c r="U141" i="163"/>
  <c r="U403" i="166"/>
  <c r="U14" i="166"/>
  <c r="U145" i="168"/>
  <c r="U12" i="166"/>
  <c r="U136" i="166"/>
  <c r="U6" i="166"/>
  <c r="U140" i="166"/>
  <c r="U9" i="168"/>
  <c r="U6" i="167"/>
  <c r="U75" i="168"/>
  <c r="U6" i="165" a="1"/>
  <c r="U268" i="168"/>
  <c r="U5" i="164" a="1"/>
  <c r="U5" i="166"/>
  <c r="U149" i="168"/>
  <c r="U78" i="166"/>
  <c r="U202" i="168"/>
  <c r="U200" i="163"/>
  <c r="U10" i="164" a="1"/>
  <c r="U330" i="168"/>
  <c r="U7" i="166"/>
  <c r="U8" i="164" a="1"/>
  <c r="U396" i="166"/>
  <c r="U206" i="166"/>
  <c r="U336" i="166"/>
  <c r="U8" i="168"/>
  <c r="U13" i="166"/>
  <c r="U268" i="166"/>
  <c r="U146" i="166"/>
  <c r="U402" i="166"/>
  <c r="U79" i="166"/>
  <c r="U274" i="168"/>
  <c r="U14" i="164" a="1"/>
  <c r="U77" i="168"/>
  <c r="U143" i="166"/>
  <c r="U74" i="168"/>
  <c r="U5" i="165" a="1"/>
  <c r="U135" i="166"/>
  <c r="U71" i="168"/>
  <c r="U6" i="168"/>
  <c r="U11" i="166"/>
  <c r="U267" i="163"/>
  <c r="U79" i="168"/>
  <c r="U270" i="168"/>
  <c r="U210" i="159"/>
  <c r="U13" i="164" a="1"/>
  <c r="U335" i="168"/>
  <c r="U73" i="168"/>
  <c r="U267" i="166"/>
  <c r="U266" i="166"/>
  <c r="U335" i="166"/>
  <c r="U340" i="166"/>
  <c r="U78" i="168"/>
  <c r="U135" i="168"/>
  <c r="U468" i="166"/>
  <c r="U201" i="168"/>
  <c r="U344" i="168"/>
  <c r="U267" i="168"/>
  <c r="U9" i="165" a="1"/>
  <c r="U209" i="163"/>
  <c r="U204" i="163"/>
  <c r="U211" i="159"/>
  <c r="U204" i="159"/>
  <c r="U527" i="166"/>
  <c r="U208" i="168"/>
  <c r="U138" i="163"/>
  <c r="U82" i="166"/>
  <c r="U330" i="166"/>
  <c r="U343" i="168"/>
  <c r="U206" i="163"/>
  <c r="U395" i="166"/>
  <c r="U271" i="168"/>
  <c r="U273" i="166"/>
  <c r="U209" i="159"/>
  <c r="U461" i="166"/>
  <c r="U342" i="166"/>
  <c r="U7" i="168"/>
  <c r="U139" i="163"/>
  <c r="U273" i="168"/>
  <c r="U143" i="168"/>
  <c r="U530" i="166"/>
  <c r="U142" i="166"/>
  <c r="U275" i="166"/>
  <c r="U74" i="166"/>
  <c r="U72" i="166"/>
  <c r="U202" i="163"/>
  <c r="U5" i="168"/>
  <c r="U200" i="166"/>
  <c r="U12" i="164" a="1"/>
  <c r="U210" i="166"/>
  <c r="U207" i="159"/>
  <c r="U404" i="166"/>
  <c r="U137" i="163"/>
  <c r="U265" i="163"/>
  <c r="U142" i="168"/>
  <c r="U208" i="159"/>
  <c r="U342" i="168"/>
  <c r="U206" i="159"/>
  <c r="U399" i="166"/>
  <c r="U10" i="166"/>
  <c r="U80" i="168"/>
  <c r="U266" i="168"/>
  <c r="U334" i="168"/>
  <c r="U208" i="163"/>
  <c r="U10" i="168"/>
  <c r="U7" i="165" a="1"/>
  <c r="U140" i="168"/>
  <c r="U213" i="159"/>
  <c r="U137" i="168"/>
  <c r="U531" i="166"/>
  <c r="U333" i="166"/>
  <c r="U205" i="166"/>
  <c r="U339" i="168"/>
  <c r="U463" i="166"/>
  <c r="U331" i="166"/>
  <c r="U398" i="166"/>
  <c r="U201" i="159"/>
  <c r="U11" i="168"/>
  <c r="U272" i="166"/>
  <c r="U203" i="159"/>
  <c r="U332" i="168"/>
  <c r="U75" i="166"/>
  <c r="U11" i="164" a="1"/>
  <c r="U7" i="164" a="1"/>
  <c r="U140" i="163"/>
  <c r="U206" i="168"/>
  <c r="U143" i="163"/>
  <c r="U72" i="168"/>
  <c r="U270" i="163"/>
  <c r="U273" i="163"/>
  <c r="U10" i="165" a="1"/>
  <c r="U147" i="166"/>
  <c r="U83" i="166"/>
  <c r="U146" i="168"/>
  <c r="U151" i="168"/>
  <c r="U12" i="165" a="1"/>
  <c r="U204" i="166"/>
  <c r="U344" i="166"/>
  <c r="U81" i="166"/>
  <c r="U203" i="163"/>
  <c r="U138" i="168"/>
  <c r="U147" i="168"/>
  <c r="U70" i="168"/>
  <c r="U268" i="163"/>
  <c r="U8" i="166"/>
  <c r="U338" i="166"/>
  <c r="U203" i="166"/>
  <c r="U136" i="163"/>
  <c r="U205" i="168"/>
  <c r="U397" i="166"/>
  <c r="U141" i="168"/>
  <c r="U9" i="164" a="1"/>
  <c r="U341" i="168"/>
  <c r="U271" i="163"/>
  <c r="U528" i="166"/>
  <c r="U141" i="166"/>
  <c r="U460" i="166"/>
  <c r="U525" i="166"/>
  <c r="U70" i="166"/>
  <c r="U8" i="165" a="1"/>
  <c r="U9" i="166"/>
  <c r="U338" i="168"/>
  <c r="U331" i="168"/>
  <c r="U464" i="166"/>
  <c r="U203" i="168"/>
  <c r="U465" i="166"/>
  <c r="U149" i="166"/>
  <c r="U13" i="165" a="1"/>
  <c r="U6" i="164" a="1"/>
  <c r="U142" i="163"/>
  <c r="U201" i="166"/>
  <c r="U345" i="166"/>
  <c r="U343" i="166"/>
  <c r="U467" i="166"/>
  <c r="U269" i="166"/>
  <c r="U207" i="163"/>
  <c r="U76" i="166"/>
  <c r="U10" i="165" l="1"/>
  <c r="U13" i="164"/>
  <c r="T160" i="163"/>
  <c r="U7" i="164"/>
  <c r="T290" i="163"/>
  <c r="T290" i="168"/>
  <c r="U9" i="165"/>
  <c r="T95" i="168"/>
  <c r="U6" i="164"/>
  <c r="T290" i="166"/>
  <c r="U12" i="165"/>
  <c r="U6" i="165"/>
  <c r="T355" i="166"/>
  <c r="U8" i="164"/>
  <c r="T30" i="166"/>
  <c r="T160" i="168"/>
  <c r="T225" i="168"/>
  <c r="T95" i="166"/>
  <c r="T420" i="166"/>
  <c r="T30" i="167"/>
  <c r="U5" i="164"/>
  <c r="T225" i="166"/>
  <c r="T355" i="168"/>
  <c r="T225" i="159"/>
  <c r="T30" i="168"/>
  <c r="U5" i="165"/>
  <c r="U8" i="165"/>
  <c r="T225" i="163"/>
  <c r="T485" i="166"/>
  <c r="U12" i="164"/>
  <c r="U11" i="165"/>
  <c r="U13" i="165"/>
  <c r="U7" i="165"/>
  <c r="U10" i="164"/>
  <c r="U11" i="164"/>
  <c r="T550" i="166"/>
  <c r="U9" i="164"/>
  <c r="T160" i="166"/>
  <c r="U14" i="164"/>
  <c r="U68" i="142"/>
  <c r="T30" i="165" l="1"/>
  <c r="T30" i="164"/>
  <c r="T26" i="142"/>
  <c r="DR3" i="142"/>
  <c r="DQ3" i="142"/>
  <c r="DP3" i="142"/>
  <c r="DO3" i="142"/>
  <c r="DN3" i="142"/>
  <c r="DR2" i="142"/>
  <c r="DQ2" i="142"/>
  <c r="DP2" i="142"/>
  <c r="DO2" i="142"/>
  <c r="DN2" i="142"/>
  <c r="DM2" i="142"/>
  <c r="AR4" i="142"/>
  <c r="AQ4" i="142"/>
  <c r="AP4" i="142"/>
  <c r="AO4" i="142"/>
  <c r="AN4" i="142"/>
  <c r="O10" i="142" a="1"/>
  <c r="O38" i="142" a="1"/>
  <c r="O9" i="142" a="1"/>
  <c r="O27" i="142" a="1"/>
  <c r="O14" i="142" a="1"/>
  <c r="O29" i="142" a="1"/>
  <c r="O35" i="142" a="1"/>
  <c r="O5" i="142" a="1"/>
  <c r="O32" i="142" a="1"/>
  <c r="O47" i="142" a="1"/>
  <c r="O20" i="142" a="1"/>
  <c r="O46" i="142" a="1"/>
  <c r="O42" i="142" a="1"/>
  <c r="O18" i="142" a="1"/>
  <c r="O8" i="142" a="1"/>
  <c r="O50" i="142" a="1"/>
  <c r="O24" i="142" a="1"/>
  <c r="O49" i="142" a="1"/>
  <c r="O40" i="142" a="1"/>
  <c r="O4" i="142" a="1"/>
  <c r="O22" i="142" a="1"/>
  <c r="O15" i="142" a="1"/>
  <c r="O13" i="142" a="1"/>
  <c r="O48" i="142" a="1"/>
  <c r="O31" i="142" a="1"/>
  <c r="O43" i="142" a="1"/>
  <c r="O37" i="142" a="1"/>
  <c r="O41" i="142" a="1"/>
  <c r="O21" i="142" a="1"/>
  <c r="O19" i="142" a="1"/>
  <c r="O25" i="142" a="1"/>
  <c r="O26" i="142" a="1"/>
  <c r="O12" i="142" a="1"/>
  <c r="O28" i="142" a="1"/>
  <c r="O7" i="142" a="1"/>
  <c r="O17" i="142" a="1"/>
  <c r="O44" i="142" a="1"/>
  <c r="O30" i="142" a="1"/>
  <c r="O51" i="142" a="1"/>
  <c r="O33" i="142" a="1"/>
  <c r="O34" i="142" a="1"/>
  <c r="O39" i="142" a="1"/>
  <c r="O36" i="142" a="1"/>
  <c r="O45" i="142" a="1"/>
  <c r="O6" i="142" a="1"/>
  <c r="O16" i="142" a="1"/>
  <c r="O11" i="142" a="1"/>
  <c r="O23" i="142" a="1"/>
  <c r="AN7" i="142"/>
  <c r="AN8" i="142"/>
  <c r="AN9" i="142"/>
  <c r="AN5" i="142"/>
  <c r="AN10"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10" i="142"/>
  <c r="Z7" i="142"/>
  <c r="Z8" i="142"/>
  <c r="Z9" i="142"/>
  <c r="Z6" i="142"/>
  <c r="Z5"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AQ135" i="159" a="1"/>
  <c r="I46" i="160" a="1"/>
  <c r="Q4" i="142" a="1"/>
  <c r="M7" i="160" a="1"/>
  <c r="AL6" i="142" a="1"/>
  <c r="AL209" i="159" a="1"/>
  <c r="F41" i="163" a="1"/>
  <c r="I45" i="161" a="1"/>
  <c r="F26" i="163" a="1"/>
  <c r="I43" i="160" a="1"/>
  <c r="Q47" i="159" a="1"/>
  <c r="L10" i="161" a="1"/>
  <c r="M32" i="161" a="1"/>
  <c r="AJ206" i="160" a="1"/>
  <c r="AO11" i="163" a="1"/>
  <c r="G14" i="158" a="1"/>
  <c r="C26" i="160" a="1"/>
  <c r="G9" i="162" a="1"/>
  <c r="L33" i="161" a="1"/>
  <c r="AP6" i="159" a="1"/>
  <c r="G46" i="159" a="1"/>
  <c r="E37" i="163" a="1"/>
  <c r="F8" i="159" a="1"/>
  <c r="J40" i="142" a="1"/>
  <c r="AO7" i="142" a="1"/>
  <c r="E10" i="142" a="1"/>
  <c r="Q27" i="158" a="1"/>
  <c r="Q19" i="162" a="1"/>
  <c r="P3" i="160" a="1"/>
  <c r="Q34" i="163" a="1"/>
  <c r="Q40" i="161" a="1"/>
  <c r="N14" i="158" a="1"/>
  <c r="K4" i="159" a="1"/>
  <c r="G44" i="160" a="1"/>
  <c r="D7" i="159" a="1"/>
  <c r="M25" i="158" a="1"/>
  <c r="K14" i="158" a="1"/>
  <c r="D48" i="159" a="1"/>
  <c r="J47" i="159" a="1"/>
  <c r="Q32" i="160" a="1"/>
  <c r="C39" i="159" a="1"/>
  <c r="G10" i="161" a="1"/>
  <c r="N45" i="142" a="1"/>
  <c r="F35" i="158" a="1"/>
  <c r="J3" i="162" a="1"/>
  <c r="M5" i="158" a="1"/>
  <c r="J19" i="159" a="1"/>
  <c r="F28" i="142" a="1"/>
  <c r="I22" i="163" a="1"/>
  <c r="L13" i="163" a="1"/>
  <c r="H11" i="160" a="1"/>
  <c r="K28" i="161" a="1"/>
  <c r="C20" i="161" a="1"/>
  <c r="E37" i="142" a="1"/>
  <c r="AJ9" i="163" a="1"/>
  <c r="G14" i="163" a="1"/>
  <c r="I8" i="163" a="1"/>
  <c r="P3" i="162" a="1"/>
  <c r="P36" i="159" a="1"/>
  <c r="L20" i="162" a="1"/>
  <c r="I6" i="158" a="1"/>
  <c r="P11" i="161" a="1"/>
  <c r="I16" i="162" a="1"/>
  <c r="AO9" i="163" a="1"/>
  <c r="E50" i="158" a="1"/>
  <c r="AR76" i="159" a="1"/>
  <c r="F14" i="142" a="1"/>
  <c r="C5" i="162" a="1"/>
  <c r="Q17" i="161" a="1"/>
  <c r="L17" i="161" a="1"/>
  <c r="I9" i="159" a="1"/>
  <c r="I21" i="161" a="1"/>
  <c r="J26" i="160" a="1"/>
  <c r="M23" i="162" a="1"/>
  <c r="K32" i="142" a="1"/>
  <c r="AO7" i="159" a="1"/>
  <c r="L33" i="162" a="1"/>
  <c r="G49" i="163" a="1"/>
  <c r="C9" i="161" a="1"/>
  <c r="E31" i="162" a="1"/>
  <c r="F5" i="142" a="1"/>
  <c r="AL77" i="160" a="1"/>
  <c r="G46" i="142" a="1"/>
  <c r="L46" i="160" a="1"/>
  <c r="Q46" i="162" a="1"/>
  <c r="D48" i="142" a="1"/>
  <c r="N16" i="158" a="1"/>
  <c r="N39" i="159" a="1"/>
  <c r="N43" i="160" a="1"/>
  <c r="AL11" i="158" a="1"/>
  <c r="C25" i="161" a="1"/>
  <c r="I13" i="159" a="1"/>
  <c r="P15" i="160" a="1"/>
  <c r="AO5" i="158" a="1"/>
  <c r="K20" i="161" a="1"/>
  <c r="I36" i="163" a="1"/>
  <c r="C11" i="162" a="1"/>
  <c r="E28" i="161" a="1"/>
  <c r="AP79" i="162" a="1"/>
  <c r="F47" i="163" a="1"/>
  <c r="F13" i="163" a="1"/>
  <c r="Q16" i="162" a="1"/>
  <c r="AO206" i="160" a="1"/>
  <c r="K33" i="160" a="1"/>
  <c r="N3" i="163" a="1"/>
  <c r="L35" i="142" a="1"/>
  <c r="Q22" i="162" a="1"/>
  <c r="N27" i="142" a="1"/>
  <c r="J4" i="161" a="1"/>
  <c r="AR6" i="142" a="1"/>
  <c r="J16" i="159" a="1"/>
  <c r="F24" i="142" a="1"/>
  <c r="D2" i="142" a="1"/>
  <c r="L27" i="160" a="1"/>
  <c r="D9" i="162" a="1"/>
  <c r="AP10" i="142" a="1"/>
  <c r="M21" i="162" a="1"/>
  <c r="AO139" i="142" a="1"/>
  <c r="AQ5" i="142" a="1"/>
  <c r="E12" i="142" a="1"/>
  <c r="J35" i="159" a="1"/>
  <c r="K48" i="158" a="1"/>
  <c r="J16" i="142" a="1"/>
  <c r="D43" i="163" a="1"/>
  <c r="P21" i="162" a="1"/>
  <c r="C30" i="161" a="1"/>
  <c r="H8" i="163" a="1"/>
  <c r="D37" i="163" a="1"/>
  <c r="L29" i="158" a="1"/>
  <c r="Q43" i="160" a="1"/>
  <c r="AQ77" i="160" a="1"/>
  <c r="J40" i="161" a="1"/>
  <c r="C7" i="159" a="1"/>
  <c r="F45" i="158" a="1"/>
  <c r="AJ136" i="160" a="1"/>
  <c r="Q16" i="142" a="1"/>
  <c r="AP72" i="162" a="1"/>
  <c r="Q42" i="163" a="1"/>
  <c r="M18" i="161" a="1"/>
  <c r="AL78" i="163" a="1"/>
  <c r="F29" i="163" a="1"/>
  <c r="AP76" i="162" a="1"/>
  <c r="D32" i="163" a="1"/>
  <c r="L22" i="162" a="1"/>
  <c r="F42" i="163" a="1"/>
  <c r="M36" i="158" a="1"/>
  <c r="E25" i="163" a="1"/>
  <c r="AO9" i="160" a="1"/>
  <c r="C47" i="159" a="1"/>
  <c r="D46" i="160" a="1"/>
  <c r="I30" i="162" a="1"/>
  <c r="P40" i="158" a="1"/>
  <c r="G26" i="142" a="1"/>
  <c r="C28" i="163" a="1"/>
  <c r="AQ74" i="162" a="1"/>
  <c r="F23" i="159" a="1"/>
  <c r="D26" i="163" a="1"/>
  <c r="C23" i="160" a="1"/>
  <c r="I17" i="161" a="1"/>
  <c r="E12" i="162" a="1"/>
  <c r="L41" i="161" a="1"/>
  <c r="F14" i="163" a="1"/>
  <c r="J19" i="162" a="1"/>
  <c r="P42" i="160" a="1"/>
  <c r="L21" i="142" a="1"/>
  <c r="N5" i="159" a="1"/>
  <c r="J38" i="159" a="1"/>
  <c r="J29" i="158" a="1"/>
  <c r="I38" i="163" a="1"/>
  <c r="G50" i="162" a="1"/>
  <c r="AR8" i="162" a="1"/>
  <c r="M2" i="142" a="1"/>
  <c r="K48" i="162" a="1"/>
  <c r="J6" i="159" a="1"/>
  <c r="AL10" i="162" a="1"/>
  <c r="H20" i="158" a="1"/>
  <c r="G22" i="159" a="1"/>
  <c r="L29" i="160" a="1"/>
  <c r="I12" i="163" a="1"/>
  <c r="I4" i="161" a="1"/>
  <c r="F8" i="162" a="1"/>
  <c r="J16" i="158" a="1"/>
  <c r="L21" i="161" a="1"/>
  <c r="L5" i="158" a="1"/>
  <c r="F4" i="159" a="1"/>
  <c r="Q9" i="160" a="1"/>
  <c r="N39" i="162" a="1"/>
  <c r="E41" i="163" a="1"/>
  <c r="E11" i="162" a="1"/>
  <c r="F6" i="161" a="1"/>
  <c r="G45" i="163" a="1"/>
  <c r="E48" i="160" a="1"/>
  <c r="AJ70" i="160" a="1"/>
  <c r="E13" i="160" a="1"/>
  <c r="AQ18" i="159" a="1"/>
  <c r="M22" i="162" a="1"/>
  <c r="E50" i="159" a="1"/>
  <c r="L23" i="158" a="1"/>
  <c r="D36" i="160" a="1"/>
  <c r="D15" i="142" a="1"/>
  <c r="L25" i="142" a="1"/>
  <c r="L37" i="163" a="1"/>
  <c r="P38" i="162" a="1"/>
  <c r="G35" i="158" a="1"/>
  <c r="F36" i="160" a="1"/>
  <c r="M32" i="160" a="1"/>
  <c r="AP74" i="142" a="1"/>
  <c r="Q25" i="161" a="1"/>
  <c r="Q11" i="163" a="1"/>
  <c r="I18" i="158" a="1"/>
  <c r="M3" i="163" a="1"/>
  <c r="P50" i="163" a="1"/>
  <c r="I16" i="160" a="1"/>
  <c r="AQ6" i="142" a="1"/>
  <c r="AR78" i="162" a="1"/>
  <c r="M43" i="160" a="1"/>
  <c r="L51" i="160" a="1"/>
  <c r="M40" i="162" a="1"/>
  <c r="M27" i="160" a="1"/>
  <c r="P47" i="161" a="1"/>
  <c r="J14" i="158" a="1"/>
  <c r="AP5" i="161" a="1"/>
  <c r="M2" i="158" a="1"/>
  <c r="N16" i="142" a="1"/>
  <c r="N40" i="162" a="1"/>
  <c r="P38" i="161" a="1"/>
  <c r="J33" i="160" a="1"/>
  <c r="Q18" i="163" a="1"/>
  <c r="H10" i="142" a="1"/>
  <c r="J30" i="142" a="1"/>
  <c r="AP11" i="160" a="1"/>
  <c r="D42" i="142" a="1"/>
  <c r="I30" i="163" a="1"/>
  <c r="N47" i="160" a="1"/>
  <c r="J40" i="159" a="1"/>
  <c r="N18" i="161" a="1"/>
  <c r="H5" i="163" a="1"/>
  <c r="M42" i="162" a="1"/>
  <c r="D48" i="158" a="1"/>
  <c r="I3" i="160" a="1"/>
  <c r="K24" i="162" a="1"/>
  <c r="F33" i="159" a="1"/>
  <c r="F30" i="158" a="1"/>
  <c r="H9" i="158" a="1"/>
  <c r="I10" i="163" a="1"/>
  <c r="L31" i="142" a="1"/>
  <c r="Q32" i="162" a="1"/>
  <c r="F42" i="159" a="1"/>
  <c r="E44" i="160" a="1"/>
  <c r="AO70" i="142" a="1"/>
  <c r="L43" i="142" a="1"/>
  <c r="P16" i="158" a="1"/>
  <c r="E2" i="159" a="1"/>
  <c r="AJ73" i="142" a="1"/>
  <c r="J14" i="159" a="1"/>
  <c r="G49" i="162" a="1"/>
  <c r="K9" i="160" a="1"/>
  <c r="C16" i="163" a="1"/>
  <c r="AP137" i="142" a="1"/>
  <c r="M43" i="159" a="1"/>
  <c r="M11" i="158" a="1"/>
  <c r="AJ136" i="142" a="1"/>
  <c r="I20" i="160" a="1"/>
  <c r="C24" i="163" a="1"/>
  <c r="E48" i="162" a="1"/>
  <c r="E19" i="162" a="1"/>
  <c r="H35" i="162" a="1"/>
  <c r="AO10" i="160" a="1"/>
  <c r="J39" i="159" a="1"/>
  <c r="Q42" i="160" a="1"/>
  <c r="P12" i="158" a="1"/>
  <c r="N10" i="160" a="1"/>
  <c r="P18" i="161" a="1"/>
  <c r="G47" i="161" a="1"/>
  <c r="G51" i="142" a="1"/>
  <c r="J43" i="160" a="1"/>
  <c r="I44" i="162" a="1"/>
  <c r="N22" i="160" a="1"/>
  <c r="I23" i="161" a="1"/>
  <c r="M13" i="160" a="1"/>
  <c r="Q21" i="162" a="1"/>
  <c r="AO200" i="160" a="1"/>
  <c r="AJ142" i="159" a="1"/>
  <c r="P24" i="162" a="1"/>
  <c r="L31" i="158" a="1"/>
  <c r="H45" i="163" a="1"/>
  <c r="C32" i="163" a="1"/>
  <c r="D43" i="161" a="1"/>
  <c r="AJ70" i="159" a="1"/>
  <c r="I27" i="142" a="1"/>
  <c r="C14" i="158" a="1"/>
  <c r="AO201" i="160" a="1"/>
  <c r="G19" i="162" a="1"/>
  <c r="H40" i="158" a="1"/>
  <c r="I47" i="158" a="1"/>
  <c r="P43" i="160" a="1"/>
  <c r="H28" i="162" a="1"/>
  <c r="N4" i="163" a="1"/>
  <c r="AR73" i="159" a="1"/>
  <c r="C5" i="159" a="1"/>
  <c r="J2" i="161" a="1"/>
  <c r="I2" i="161" a="1"/>
  <c r="L6" i="160" a="1"/>
  <c r="D19" i="158" a="1"/>
  <c r="E24" i="162" a="1"/>
  <c r="AQ202" i="160" a="1"/>
  <c r="N29" i="160" a="1"/>
  <c r="AP78" i="162" a="1"/>
  <c r="M41" i="159" a="1"/>
  <c r="G7" i="163" a="1"/>
  <c r="I19" i="158" a="1"/>
  <c r="AR9" i="142" a="1"/>
  <c r="N40" i="160" a="1"/>
  <c r="AR76" i="162" a="1"/>
  <c r="P39" i="158" a="1"/>
  <c r="M13" i="158" a="1"/>
  <c r="G4" i="142" a="1"/>
  <c r="I28" i="160" a="1"/>
  <c r="L34" i="161" a="1"/>
  <c r="I46" i="162" a="1"/>
  <c r="P4" i="161" a="1"/>
  <c r="J47" i="163" a="1"/>
  <c r="E20" i="160" a="1"/>
  <c r="I6" i="163" a="1"/>
  <c r="N15" i="158" a="1"/>
  <c r="I49" i="163" a="1"/>
  <c r="G30" i="142" a="1"/>
  <c r="AR138" i="159" a="1"/>
  <c r="K36" i="160" a="1"/>
  <c r="P23" i="160" a="1"/>
  <c r="L16" i="158" a="1"/>
  <c r="E3" i="161" a="1"/>
  <c r="D9" i="163" a="1"/>
  <c r="C35" i="161" a="1"/>
  <c r="H7" i="142" a="1"/>
  <c r="AQ9" i="162" a="1"/>
  <c r="E21" i="142" a="1"/>
  <c r="H38" i="163" a="1"/>
  <c r="H18" i="158" a="1"/>
  <c r="AR7" i="160" a="1"/>
  <c r="AQ5" i="163" a="1"/>
  <c r="M41" i="162" a="1"/>
  <c r="AJ139" i="159" a="1"/>
  <c r="N26" i="163" a="1"/>
  <c r="J43" i="163" a="1"/>
  <c r="AQ76" i="142" a="1"/>
  <c r="M29" i="160" a="1"/>
  <c r="M24" i="160" a="1"/>
  <c r="E51" i="159" a="1"/>
  <c r="K43" i="161" a="1"/>
  <c r="N21" i="160" a="1"/>
  <c r="J41" i="159" a="1"/>
  <c r="C18" i="160" a="1"/>
  <c r="I35" i="161" a="1"/>
  <c r="P34" i="160" a="1"/>
  <c r="AR71" i="142" a="1"/>
  <c r="D6" i="160" a="1"/>
  <c r="G20" i="162" a="1"/>
  <c r="D47" i="159" a="1"/>
  <c r="G7" i="159" a="1"/>
  <c r="D15" i="161" a="1"/>
  <c r="H32" i="158" a="1"/>
  <c r="D18" i="160" a="1"/>
  <c r="H18" i="163" a="1"/>
  <c r="H44" i="142" a="1"/>
  <c r="P20" i="158" a="1"/>
  <c r="AJ8" i="160" a="1"/>
  <c r="E36" i="161" a="1"/>
  <c r="H47" i="159" a="1"/>
  <c r="C11" i="158" a="1"/>
  <c r="P26" i="163" a="1"/>
  <c r="N23" i="158" a="1"/>
  <c r="H41" i="159" a="1"/>
  <c r="K30" i="160" a="1"/>
  <c r="N31" i="163" a="1"/>
  <c r="J14" i="160" a="1"/>
  <c r="E22" i="158" a="1"/>
  <c r="E23" i="159" a="1"/>
  <c r="M5" i="159" a="1"/>
  <c r="E23" i="163" a="1"/>
  <c r="AQ11" i="159" a="1"/>
  <c r="AO77" i="160" a="1"/>
  <c r="J14" i="163" a="1"/>
  <c r="G16" i="158" a="1"/>
  <c r="P2" i="159" a="1"/>
  <c r="K51" i="162" a="1"/>
  <c r="P41" i="162" a="1"/>
  <c r="N36" i="158" a="1"/>
  <c r="E30" i="160" a="1"/>
  <c r="H22" i="161" a="1"/>
  <c r="Q36" i="158" a="1"/>
  <c r="L42" i="158" a="1"/>
  <c r="Q8" i="158" a="1"/>
  <c r="Q37" i="160" a="1"/>
  <c r="E41" i="142" a="1"/>
  <c r="L28" i="142" a="1"/>
  <c r="D34" i="162" a="1"/>
  <c r="K28" i="158" a="1"/>
  <c r="M47" i="162" a="1"/>
  <c r="K25" i="162" a="1"/>
  <c r="C32" i="142" a="1"/>
  <c r="G12" i="158" a="1"/>
  <c r="Q37" i="159" a="1"/>
  <c r="P13" i="162" a="1"/>
  <c r="G42" i="160" a="1"/>
  <c r="C51" i="163" a="1"/>
  <c r="Q18" i="162" a="1"/>
  <c r="J29" i="162" a="1"/>
  <c r="Q25" i="158" a="1"/>
  <c r="N19" i="161" a="1"/>
  <c r="H5" i="142" a="1"/>
  <c r="H23" i="163" a="1"/>
  <c r="L34" i="142" a="1"/>
  <c r="M18" i="158" a="1"/>
  <c r="J7" i="160" a="1"/>
  <c r="AP83" i="159" a="1"/>
  <c r="AL70" i="158" a="1"/>
  <c r="C11" i="163" a="1"/>
  <c r="K18" i="163" a="1"/>
  <c r="K50" i="162" a="1"/>
  <c r="F23" i="158" a="1"/>
  <c r="F27" i="158" a="1"/>
  <c r="Q29" i="161" a="1"/>
  <c r="M8" i="158" a="1"/>
  <c r="AP77" i="163" a="1"/>
  <c r="F43" i="159" a="1"/>
  <c r="F13" i="162" a="1"/>
  <c r="H35" i="161" a="1"/>
  <c r="D4" i="162" a="1"/>
  <c r="J44" i="160" a="1"/>
  <c r="G41" i="160" a="1"/>
  <c r="P46" i="163" a="1"/>
  <c r="K32" i="161" a="1"/>
  <c r="G27" i="160" a="1"/>
  <c r="F24" i="158" a="1"/>
  <c r="H12" i="142" a="1"/>
  <c r="AJ72" i="160" a="1"/>
  <c r="J51" i="159" a="1"/>
  <c r="AO76" i="142" a="1"/>
  <c r="AQ82" i="159" a="1"/>
  <c r="AO71" i="163" a="1"/>
  <c r="G37" i="158" a="1"/>
  <c r="H31" i="142" a="1"/>
  <c r="N37" i="160" a="1"/>
  <c r="D8" i="163" a="1"/>
  <c r="AR208" i="160" a="1"/>
  <c r="C50" i="160" a="1"/>
  <c r="G44" i="142" a="1"/>
  <c r="AO137" i="159" a="1"/>
  <c r="N42" i="162" a="1"/>
  <c r="E29" i="162" a="1"/>
  <c r="AP75" i="162" a="1"/>
  <c r="N41" i="163" a="1"/>
  <c r="AQ70" i="160" a="1"/>
  <c r="H36" i="161" a="1"/>
  <c r="K36" i="163" a="1"/>
  <c r="D29" i="161" a="1"/>
  <c r="K41" i="163" a="1"/>
  <c r="Q42" i="142" a="1"/>
  <c r="J51" i="162" a="1"/>
  <c r="L19" i="163" a="1"/>
  <c r="Q10" i="142" a="1"/>
  <c r="N2" i="162" a="1"/>
  <c r="AQ74" i="163" a="1"/>
  <c r="J14" i="162" a="1"/>
  <c r="E19" i="159" a="1"/>
  <c r="F10" i="159" a="1"/>
  <c r="D19" i="161" a="1"/>
  <c r="M7" i="142" a="1"/>
  <c r="F27" i="142" a="1"/>
  <c r="K35" i="159" a="1"/>
  <c r="I28" i="162" a="1"/>
  <c r="J42" i="142" a="1"/>
  <c r="J49" i="161" a="1"/>
  <c r="N16" i="163" a="1"/>
  <c r="P18" i="159" a="1"/>
  <c r="D33" i="160" a="1"/>
  <c r="N8" i="162" a="1"/>
  <c r="F45" i="162" a="1"/>
  <c r="E42" i="162" a="1"/>
  <c r="AJ7" i="159" a="1"/>
  <c r="Q20" i="161" a="1"/>
  <c r="N51" i="162" a="1"/>
  <c r="F16" i="160" a="1"/>
  <c r="K3" i="162" a="1"/>
  <c r="AP9" i="142" a="1"/>
  <c r="I33" i="142" a="1"/>
  <c r="H40" i="162" a="1"/>
  <c r="K28" i="162" a="1"/>
  <c r="AP202" i="160" a="1"/>
  <c r="G20" i="159" a="1"/>
  <c r="AP74" i="158" a="1"/>
  <c r="G21" i="160" a="1"/>
  <c r="AO204" i="160" a="1"/>
  <c r="D28" i="160" a="1"/>
  <c r="I34" i="161" a="1"/>
  <c r="Q4" i="161" a="1"/>
  <c r="L22" i="160" a="1"/>
  <c r="AP136" i="159" a="1"/>
  <c r="Q13" i="161" a="1"/>
  <c r="D26" i="162" a="1"/>
  <c r="D10" i="142" a="1"/>
  <c r="Q23" i="163" a="1"/>
  <c r="D21" i="159" a="1"/>
  <c r="K3" i="163" a="1"/>
  <c r="E5" i="162" a="1"/>
  <c r="M32" i="158" a="1"/>
  <c r="M10" i="160" a="1"/>
  <c r="J18" i="159" a="1"/>
  <c r="K10" i="158" a="1"/>
  <c r="M44" i="161" a="1"/>
  <c r="M19" i="161" a="1"/>
  <c r="J32" i="142" a="1"/>
  <c r="G28" i="159" a="1"/>
  <c r="K37" i="163" a="1"/>
  <c r="F37" i="163" a="1"/>
  <c r="M22" i="142" a="1"/>
  <c r="AQ71" i="142" a="1"/>
  <c r="AQ6" i="158" a="1"/>
  <c r="AP78" i="158" a="1"/>
  <c r="N31" i="159" a="1"/>
  <c r="G50" i="161" a="1"/>
  <c r="M44" i="159" a="1"/>
  <c r="I27" i="159" a="1"/>
  <c r="J17" i="160" a="1"/>
  <c r="I11" i="159" a="1"/>
  <c r="M12" i="159" a="1"/>
  <c r="C20" i="162" a="1"/>
  <c r="K24" i="159" a="1"/>
  <c r="E27" i="161" a="1"/>
  <c r="F48" i="160" a="1"/>
  <c r="E5" i="159" a="1"/>
  <c r="N27" i="159" a="1"/>
  <c r="N20" i="160" a="1"/>
  <c r="K38" i="159" a="1"/>
  <c r="E25" i="162" a="1"/>
  <c r="K12" i="159" a="1"/>
  <c r="K36" i="159" a="1"/>
  <c r="N36" i="162" a="1"/>
  <c r="D31" i="162" a="1"/>
  <c r="I25" i="161" a="1"/>
  <c r="P5" i="160" a="1"/>
  <c r="D25" i="160" a="1"/>
  <c r="C18" i="162" a="1"/>
  <c r="E6" i="161" a="1"/>
  <c r="AO72" i="158" a="1"/>
  <c r="J51" i="142" a="1"/>
  <c r="K11" i="158" a="1"/>
  <c r="I4" i="159" a="1"/>
  <c r="H14" i="142" a="1"/>
  <c r="F14" i="158" a="1"/>
  <c r="H47" i="162" a="1"/>
  <c r="E15" i="159" a="1"/>
  <c r="I24" i="159" a="1"/>
  <c r="E3" i="163" a="1"/>
  <c r="I7" i="161" a="1"/>
  <c r="P27" i="163" a="1"/>
  <c r="L50" i="163" a="1"/>
  <c r="G11" i="162" a="1"/>
  <c r="D39" i="142" a="1"/>
  <c r="E40" i="158" a="1"/>
  <c r="L38" i="162" a="1"/>
  <c r="N20" i="158" a="1"/>
  <c r="L5" i="162" a="1"/>
  <c r="I15" i="158" a="1"/>
  <c r="C2" i="158" a="1"/>
  <c r="AO73" i="160" a="1"/>
  <c r="F45" i="163" a="1"/>
  <c r="L15" i="163" a="1"/>
  <c r="H16" i="159" a="1"/>
  <c r="J21" i="163" a="1"/>
  <c r="I6" i="161" a="1"/>
  <c r="C39" i="142" a="1"/>
  <c r="AO8" i="162" a="1"/>
  <c r="AO141" i="142" a="1"/>
  <c r="C46" i="142" a="1"/>
  <c r="G37" i="162" a="1"/>
  <c r="F41" i="162" a="1"/>
  <c r="I25" i="162" a="1"/>
  <c r="E49" i="162" a="1"/>
  <c r="F25" i="142" a="1"/>
  <c r="AL6" i="158" a="1"/>
  <c r="AR138" i="142" a="1"/>
  <c r="H48" i="162" a="1"/>
  <c r="P9" i="163" a="1"/>
  <c r="F10" i="162" a="1"/>
  <c r="J36" i="159" a="1"/>
  <c r="D25" i="142" a="1"/>
  <c r="M41" i="142" a="1"/>
  <c r="J18" i="142" a="1"/>
  <c r="AO138" i="142" a="1"/>
  <c r="E48" i="163" a="1"/>
  <c r="Q41" i="159" a="1"/>
  <c r="N31" i="160" a="1"/>
  <c r="Q16" i="159" a="1"/>
  <c r="F51" i="162" a="1"/>
  <c r="AJ74" i="158" a="1"/>
  <c r="M27" i="159" a="1"/>
  <c r="C15" i="142" a="1"/>
  <c r="AO208" i="160" a="1"/>
  <c r="C3" i="158" a="1"/>
  <c r="C33" i="160" a="1"/>
  <c r="C2" i="159" a="1"/>
  <c r="Q20" i="142" a="1"/>
  <c r="L26" i="163" a="1"/>
  <c r="P44" i="159" a="1"/>
  <c r="L24" i="159" a="1"/>
  <c r="J34" i="162" a="1"/>
  <c r="N6" i="163" a="1"/>
  <c r="J24" i="162" a="1"/>
  <c r="C21" i="142" a="1"/>
  <c r="H30" i="161" a="1"/>
  <c r="C8" i="142" a="1"/>
  <c r="F4" i="161" a="1"/>
  <c r="J25" i="161" a="1"/>
  <c r="E25" i="160" a="1"/>
  <c r="M17" i="160" a="1"/>
  <c r="F49" i="159" a="1"/>
  <c r="K51" i="142" a="1"/>
  <c r="AR9" i="162" a="1"/>
  <c r="C43" i="160" a="1"/>
  <c r="P16" i="159" a="1"/>
  <c r="AP10" i="158" a="1"/>
  <c r="I49" i="142" a="1"/>
  <c r="AP73" i="159" a="1"/>
  <c r="G35" i="142" a="1"/>
  <c r="L11" i="142" a="1"/>
  <c r="F20" i="142" a="1"/>
  <c r="H43" i="158" a="1"/>
  <c r="H17" i="162" a="1"/>
  <c r="I43" i="163" a="1"/>
  <c r="N33" i="158" a="1"/>
  <c r="F41" i="158" a="1"/>
  <c r="E39" i="160" a="1"/>
  <c r="C23" i="161" a="1"/>
  <c r="J44" i="142" a="1"/>
  <c r="H12" i="158" a="1"/>
  <c r="I2" i="142" a="1"/>
  <c r="D18" i="159" a="1"/>
  <c r="J20" i="161" a="1"/>
  <c r="Q19" i="158" a="1"/>
  <c r="I51" i="142" a="1"/>
  <c r="AO73" i="159" a="1"/>
  <c r="D30" i="158" a="1"/>
  <c r="AP136" i="160" a="1"/>
  <c r="C5" i="161" a="1"/>
  <c r="C49" i="162" a="1"/>
  <c r="F34" i="162" a="1"/>
  <c r="G17" i="160" a="1"/>
  <c r="C12" i="163" a="1"/>
  <c r="AO70" i="158" a="1"/>
  <c r="P37" i="160" a="1"/>
  <c r="P39" i="159" a="1"/>
  <c r="G27" i="158" a="1"/>
  <c r="D16" i="160" a="1"/>
  <c r="C6" i="159" a="1"/>
  <c r="AP136" i="142" a="1"/>
  <c r="AQ13" i="159" a="1"/>
  <c r="G23" i="163" a="1"/>
  <c r="M17" i="162" a="1"/>
  <c r="P48" i="161" a="1"/>
  <c r="AO140" i="142" a="1"/>
  <c r="I15" i="160" a="1"/>
  <c r="Q11" i="142" a="1"/>
  <c r="H8" i="158" a="1"/>
  <c r="D19" i="142" a="1"/>
  <c r="L11" i="158" a="1"/>
  <c r="N28" i="159" a="1"/>
  <c r="N29" i="159" a="1"/>
  <c r="I36" i="159" a="1"/>
  <c r="F40" i="162" a="1"/>
  <c r="N43" i="158" a="1"/>
  <c r="AR78" i="163" a="1"/>
  <c r="P2" i="163" a="1"/>
  <c r="G2" i="158" a="1"/>
  <c r="K38" i="161" a="1"/>
  <c r="N22" i="163" a="1"/>
  <c r="K31" i="160" a="1"/>
  <c r="Q12" i="162" a="1"/>
  <c r="D50" i="160" a="1"/>
  <c r="P5" i="162" a="1"/>
  <c r="N51" i="163" a="1"/>
  <c r="J13" i="142" a="1"/>
  <c r="L40" i="162" a="1"/>
  <c r="M2" i="163" a="1"/>
  <c r="H31" i="161" a="1"/>
  <c r="L20" i="160" a="1"/>
  <c r="L43" i="158" a="1"/>
  <c r="AJ10" i="163" a="1"/>
  <c r="I21" i="163" a="1"/>
  <c r="AQ74" i="159" a="1"/>
  <c r="J19" i="142" a="1"/>
  <c r="N42" i="159" a="1"/>
  <c r="L22" i="158" a="1"/>
  <c r="J37" i="162" a="1"/>
  <c r="M38" i="160" a="1"/>
  <c r="N44" i="142" a="1"/>
  <c r="D29" i="159" a="1"/>
  <c r="G2" i="162" a="1"/>
  <c r="I44" i="142" a="1"/>
  <c r="G10" i="142" a="1"/>
  <c r="Q24" i="159" a="1"/>
  <c r="D14" i="158" a="1"/>
  <c r="L45" i="160" a="1"/>
  <c r="I37" i="158" a="1"/>
  <c r="H49" i="159" a="1"/>
  <c r="Q31" i="160" a="1"/>
  <c r="H40" i="159" a="1"/>
  <c r="M39" i="163" a="1"/>
  <c r="K6" i="159" a="1"/>
  <c r="E3" i="159" a="1"/>
  <c r="M16" i="163" a="1"/>
  <c r="D14" i="142" a="1"/>
  <c r="E22" i="163" a="1"/>
  <c r="D22" i="160" a="1"/>
  <c r="D23" i="159" a="1"/>
  <c r="C17" i="161" a="1"/>
  <c r="K42" i="161" a="1"/>
  <c r="N42" i="142" a="1"/>
  <c r="C27" i="159" a="1"/>
  <c r="L44" i="160" a="1"/>
  <c r="M45" i="159" a="1"/>
  <c r="K22" i="162" a="1"/>
  <c r="L32" i="142" a="1"/>
  <c r="I2" i="159" a="1"/>
  <c r="Q43" i="161" a="1"/>
  <c r="K50" i="160" a="1"/>
  <c r="L20" i="159" a="1"/>
  <c r="C6" i="142" a="1"/>
  <c r="P44" i="158" a="1"/>
  <c r="AJ74" i="142" a="1"/>
  <c r="AQ17" i="159" a="1"/>
  <c r="K2" i="158" a="1"/>
  <c r="H22" i="163" a="1"/>
  <c r="C43" i="158" a="1"/>
  <c r="Q28" i="142" a="1"/>
  <c r="P6" i="158" a="1"/>
  <c r="Q44" i="163" a="1"/>
  <c r="H48" i="163" a="1"/>
  <c r="E30" i="158" a="1"/>
  <c r="D2" i="162" a="1"/>
  <c r="J30" i="160" a="1"/>
  <c r="M20" i="158" a="1"/>
  <c r="AP5" i="163" a="1"/>
  <c r="Q50" i="142" a="1"/>
  <c r="AJ7" i="158" a="1"/>
  <c r="D6" i="162" a="1"/>
  <c r="C42" i="160" a="1"/>
  <c r="AO77" i="162" a="1"/>
  <c r="J12" i="158" a="1"/>
  <c r="F27" i="163" a="1"/>
  <c r="P27" i="158" a="1"/>
  <c r="K39" i="162" a="1"/>
  <c r="C33" i="159" a="1"/>
  <c r="H23" i="158" a="1"/>
  <c r="K37" i="161" a="1"/>
  <c r="Q32" i="158" a="1"/>
  <c r="I15" i="161" a="1"/>
  <c r="C9" i="159" a="1"/>
  <c r="AQ71" i="158" a="1"/>
  <c r="Q24" i="163" a="1"/>
  <c r="N38" i="159" a="1"/>
  <c r="Q20" i="160" a="1"/>
  <c r="M40" i="142" a="1"/>
  <c r="K7" i="163" a="1"/>
  <c r="M38" i="161" a="1"/>
  <c r="F29" i="142" a="1"/>
  <c r="P28" i="161" a="1"/>
  <c r="Q46" i="142" a="1"/>
  <c r="AR72" i="158" a="1"/>
  <c r="AQ70" i="158" a="1"/>
  <c r="L12" i="161" a="1"/>
  <c r="L34" i="159" a="1"/>
  <c r="N17" i="163" a="1"/>
  <c r="Q38" i="142" a="1"/>
  <c r="C50" i="159" a="1"/>
  <c r="H25" i="142" a="1"/>
  <c r="H27" i="162" a="1"/>
  <c r="J22" i="159" a="1"/>
  <c r="E40" i="162" a="1"/>
  <c r="I20" i="161" a="1"/>
  <c r="AJ141" i="142" a="1"/>
  <c r="AL75" i="162" a="1"/>
  <c r="H37" i="159" a="1"/>
  <c r="E22" i="142" a="1"/>
  <c r="G13" i="142" a="1"/>
  <c r="I15" i="163" a="1"/>
  <c r="AO137" i="160" a="1"/>
  <c r="H4" i="158" a="1"/>
  <c r="M45" i="162" a="1"/>
  <c r="L23" i="161" a="1"/>
  <c r="AL207" i="160" a="1"/>
  <c r="H4" i="160" a="1"/>
  <c r="E26" i="163" a="1"/>
  <c r="AO81" i="159" a="1"/>
  <c r="E27" i="163" a="1"/>
  <c r="L21" i="159" a="1"/>
  <c r="Q19" i="160" a="1"/>
  <c r="AP16" i="159" a="1"/>
  <c r="F20" i="158" a="1"/>
  <c r="P26" i="161" a="1"/>
  <c r="I39" i="159" a="1"/>
  <c r="C13" i="163" a="1"/>
  <c r="AP77" i="142" a="1"/>
  <c r="Q42" i="161" a="1"/>
  <c r="Q12" i="159" a="1"/>
  <c r="AJ75" i="160" a="1"/>
  <c r="E24" i="160" a="1"/>
  <c r="AJ6" i="160" a="1"/>
  <c r="AP75" i="163" a="1"/>
  <c r="N20" i="163" a="1"/>
  <c r="I26" i="142" a="1"/>
  <c r="Q30" i="142" a="1"/>
  <c r="N3" i="158" a="1"/>
  <c r="AJ71" i="163" a="1"/>
  <c r="G51" i="158" a="1"/>
  <c r="P48" i="160" a="1"/>
  <c r="F15" i="142" a="1"/>
  <c r="M51" i="163" a="1"/>
  <c r="AQ70" i="142" a="1"/>
  <c r="K19" i="160" a="1"/>
  <c r="Q30" i="161" a="1"/>
  <c r="M26" i="158" a="1"/>
  <c r="K24" i="142" a="1"/>
  <c r="G22" i="163" a="1"/>
  <c r="J8" i="159" a="1"/>
  <c r="F6" i="159" a="1"/>
  <c r="H30" i="159" a="1"/>
  <c r="F22" i="142" a="1"/>
  <c r="Q32" i="142" a="1"/>
  <c r="Q39" i="158" a="1"/>
  <c r="F8" i="163" a="1"/>
  <c r="G43" i="142" a="1"/>
  <c r="J50" i="142" a="1"/>
  <c r="P29" i="158" a="1"/>
  <c r="D24" i="142" a="1"/>
  <c r="AJ13" i="159" a="1"/>
  <c r="N13" i="160" a="1"/>
  <c r="I20" i="159" a="1"/>
  <c r="Q15" i="159" a="1"/>
  <c r="P33" i="163" a="1"/>
  <c r="D45" i="160" a="1"/>
  <c r="G22" i="160" a="1"/>
  <c r="G8" i="142" a="1"/>
  <c r="C42" i="162" a="1"/>
  <c r="Q34" i="162" a="1"/>
  <c r="F12" i="163" a="1"/>
  <c r="M36" i="161" a="1"/>
  <c r="F3" i="142" a="1"/>
  <c r="D18" i="161" a="1"/>
  <c r="E37" i="160" a="1"/>
  <c r="P17" i="163" a="1"/>
  <c r="Q14" i="163" a="1"/>
  <c r="J24" i="158" a="1"/>
  <c r="F19" i="163" a="1"/>
  <c r="D22" i="158" a="1"/>
  <c r="C42" i="159" a="1"/>
  <c r="AR203" i="160" a="1"/>
  <c r="J20" i="163" a="1"/>
  <c r="AO5" i="159" a="1"/>
  <c r="G11" i="161" a="1"/>
  <c r="H45" i="160" a="1"/>
  <c r="L12" i="158" a="1"/>
  <c r="AR7" i="158" a="1"/>
  <c r="C40" i="161" a="1"/>
  <c r="P43" i="162" a="1"/>
  <c r="J15" i="162" a="1"/>
  <c r="H50" i="162" a="1"/>
  <c r="AR141" i="142" a="1"/>
  <c r="AQ80" i="158" a="1"/>
  <c r="AJ80" i="158" a="1"/>
  <c r="L2" i="158" a="1"/>
  <c r="C7" i="161" a="1"/>
  <c r="E28" i="158" a="1"/>
  <c r="D38" i="161" a="1"/>
  <c r="C12" i="162" a="1"/>
  <c r="E26" i="159" a="1"/>
  <c r="D28" i="163" a="1"/>
  <c r="H33" i="142" a="1"/>
  <c r="J46" i="163" a="1"/>
  <c r="I28" i="159" a="1"/>
  <c r="H16" i="163" a="1"/>
  <c r="E9" i="160" a="1"/>
  <c r="E14" i="160" a="1"/>
  <c r="F40" i="160" a="1"/>
  <c r="I39" i="162" a="1"/>
  <c r="P8" i="162" a="1"/>
  <c r="AL10" i="159" a="1"/>
  <c r="F34" i="142" a="1"/>
  <c r="Q48" i="159" a="1"/>
  <c r="I7" i="163" a="1"/>
  <c r="C50" i="161" a="1"/>
  <c r="AO209" i="160" a="1"/>
  <c r="Q3" i="159" a="1"/>
  <c r="M34" i="158" a="1"/>
  <c r="E44" i="161" a="1"/>
  <c r="AQ11" i="163" a="1"/>
  <c r="F18" i="160" a="1"/>
  <c r="AQ5" i="160" a="1"/>
  <c r="H45" i="142" a="1"/>
  <c r="K49" i="160" a="1"/>
  <c r="J26" i="142" a="1"/>
  <c r="AJ9" i="158" a="1"/>
  <c r="Q26" i="158" a="1"/>
  <c r="Q16" i="163" a="1"/>
  <c r="D6" i="142" a="1"/>
  <c r="C24" i="159" a="1"/>
  <c r="H50" i="163" a="1"/>
  <c r="J42" i="160" a="1"/>
  <c r="E4" i="159" a="1"/>
  <c r="L25" i="160" a="1"/>
  <c r="G51" i="162" a="1"/>
  <c r="M37" i="142" a="1"/>
  <c r="N41" i="162" a="1"/>
  <c r="J50" i="163" a="1"/>
  <c r="P9" i="161" a="1"/>
  <c r="AP76" i="160" a="1"/>
  <c r="F11" i="158" a="1"/>
  <c r="F49" i="163" a="1"/>
  <c r="P31" i="160" a="1"/>
  <c r="C31" i="161" a="1"/>
  <c r="I16" i="161" a="1"/>
  <c r="J14" i="142" a="1"/>
  <c r="K30" i="142" a="1"/>
  <c r="AL136" i="159" a="1"/>
  <c r="M35" i="163" a="1"/>
  <c r="AP70" i="163" a="1"/>
  <c r="H44" i="158" a="1"/>
  <c r="L46" i="163" a="1"/>
  <c r="AQ77" i="142" a="1"/>
  <c r="D48" i="160" a="1"/>
  <c r="G29" i="158" a="1"/>
  <c r="K11" i="142" a="1"/>
  <c r="AJ17" i="159" a="1"/>
  <c r="P35" i="142" a="1"/>
  <c r="Q43" i="163" a="1"/>
  <c r="F21" i="161" a="1"/>
  <c r="Q14" i="160" a="1"/>
  <c r="K6" i="162" a="1"/>
  <c r="J46" i="162" a="1"/>
  <c r="P11" i="142" a="1"/>
  <c r="D12" i="142" a="1"/>
  <c r="Q30" i="160" a="1"/>
  <c r="F2" i="158" a="1"/>
  <c r="Q39" i="142" a="1"/>
  <c r="N34" i="142" a="1"/>
  <c r="P26" i="158" a="1"/>
  <c r="N17" i="160" a="1"/>
  <c r="P28" i="142" a="1"/>
  <c r="K19" i="159" a="1"/>
  <c r="F43" i="158" a="1"/>
  <c r="K51" i="161" a="1"/>
  <c r="AR73" i="142" a="1"/>
  <c r="H39" i="162" a="1"/>
  <c r="AP8" i="163" a="1"/>
  <c r="P45" i="163" a="1"/>
  <c r="Q29" i="159" a="1"/>
  <c r="P6" i="159" a="1"/>
  <c r="AP138" i="159" a="1"/>
  <c r="I26" i="158" a="1"/>
  <c r="N9" i="160" a="1"/>
  <c r="Q2" i="160" a="1"/>
  <c r="K25" i="159" a="1"/>
  <c r="G3" i="159" a="1"/>
  <c r="E9" i="163" a="1"/>
  <c r="D13" i="162" a="1"/>
  <c r="G17" i="159" a="1"/>
  <c r="F41" i="142" a="1"/>
  <c r="D11" i="159" a="1"/>
  <c r="K2" i="161" a="1"/>
  <c r="L17" i="162" a="1"/>
  <c r="G51" i="161" a="1"/>
  <c r="G44" i="162" a="1"/>
  <c r="F34" i="161" a="1"/>
  <c r="L13" i="161" a="1"/>
  <c r="G3" i="162" a="1"/>
  <c r="F44" i="160" a="1"/>
  <c r="Q14" i="142" a="1"/>
  <c r="M6" i="161" a="1"/>
  <c r="N21" i="162" a="1"/>
  <c r="Q11" i="161" a="1"/>
  <c r="AL16" i="159" a="1"/>
  <c r="H41" i="161" a="1"/>
  <c r="D45" i="158" a="1"/>
  <c r="E4" i="162" a="1"/>
  <c r="L38" i="158" a="1"/>
  <c r="M2" i="162" a="1"/>
  <c r="AP74" i="162" a="1"/>
  <c r="M6" i="142" a="1"/>
  <c r="K19" i="158" a="1"/>
  <c r="N41" i="158" a="1"/>
  <c r="Q22" i="158" a="1"/>
  <c r="E5" i="161" a="1"/>
  <c r="L36" i="142" a="1"/>
  <c r="H48" i="160" a="1"/>
  <c r="H23" i="162" a="1"/>
  <c r="D3" i="161" a="1"/>
  <c r="AJ78" i="163" a="1"/>
  <c r="D30" i="159" a="1"/>
  <c r="E18" i="162" a="1"/>
  <c r="N10" i="159" a="1"/>
  <c r="E25" i="158" a="1"/>
  <c r="P7" i="163" a="1"/>
  <c r="E11" i="163" a="1"/>
  <c r="I29" i="162" a="1"/>
  <c r="M14" i="142" a="1"/>
  <c r="P5" i="163" a="1"/>
  <c r="AQ76" i="162" a="1"/>
  <c r="P23" i="158" a="1"/>
  <c r="F28" i="163" a="1"/>
  <c r="M21" i="163" a="1"/>
  <c r="E40" i="161" a="1"/>
  <c r="AP6" i="163" a="1"/>
  <c r="N49" i="163" a="1"/>
  <c r="I31" i="160" a="1"/>
  <c r="N18" i="159" a="1"/>
  <c r="Q46" i="161" a="1"/>
  <c r="F24" i="161" a="1"/>
  <c r="D40" i="162" a="1"/>
  <c r="AL75" i="163" a="1"/>
  <c r="AQ9" i="142" a="1"/>
  <c r="L10" i="158" a="1"/>
  <c r="L3" i="142" a="1"/>
  <c r="I41" i="158" a="1"/>
  <c r="H3" i="162" a="1"/>
  <c r="L9" i="160" a="1"/>
  <c r="P11" i="163" a="1"/>
  <c r="C50" i="158" a="1"/>
  <c r="D49" i="162" a="1"/>
  <c r="AP12" i="162" a="1"/>
  <c r="K33" i="162" a="1"/>
  <c r="C37" i="160" a="1"/>
  <c r="AP71" i="142" a="1"/>
  <c r="E18" i="161" a="1"/>
  <c r="J10" i="142" a="1"/>
  <c r="G2" i="163" a="1"/>
  <c r="K33" i="159" a="1"/>
  <c r="C7" i="160" a="1"/>
  <c r="M50" i="163" a="1"/>
  <c r="E9" i="158" a="1"/>
  <c r="J21" i="162" a="1"/>
  <c r="AP209" i="160" a="1"/>
  <c r="L50" i="162" a="1"/>
  <c r="P44" i="163" a="1"/>
  <c r="AP76" i="142" a="1"/>
  <c r="AO6" i="163" a="1"/>
  <c r="D51" i="142" a="1"/>
  <c r="D42" i="161" a="1"/>
  <c r="H15" i="159" a="1"/>
  <c r="N35" i="162" a="1"/>
  <c r="N3" i="162" a="1"/>
  <c r="N10" i="158" a="1"/>
  <c r="AP71" i="160" a="1"/>
  <c r="E32" i="161" a="1"/>
  <c r="N35" i="161" a="1"/>
  <c r="AP75" i="160" a="1"/>
  <c r="AL9" i="162" a="1"/>
  <c r="C19" i="142" a="1"/>
  <c r="J6" i="161" a="1"/>
  <c r="J47" i="158" a="1"/>
  <c r="C26" i="159" a="1"/>
  <c r="AP8" i="159" a="1"/>
  <c r="AR70" i="162" a="1"/>
  <c r="P41" i="163" a="1"/>
  <c r="M33" i="160" a="1"/>
  <c r="Q40" i="163" a="1"/>
  <c r="C44" i="142" a="1"/>
  <c r="H9" i="161" a="1"/>
  <c r="F35" i="159" a="1"/>
  <c r="J30" i="163" a="1"/>
  <c r="L38" i="142" a="1"/>
  <c r="Q13" i="160" a="1"/>
  <c r="F21" i="163" a="1"/>
  <c r="G15" i="159" a="1"/>
  <c r="P33" i="161" a="1"/>
  <c r="P44" i="162" a="1"/>
  <c r="L32" i="160" a="1"/>
  <c r="F14" i="159" a="1"/>
  <c r="C22" i="160" a="1"/>
  <c r="D15" i="162" a="1"/>
  <c r="E38" i="160" a="1"/>
  <c r="L31" i="161" a="1"/>
  <c r="G42" i="159" a="1"/>
  <c r="F32" i="159" a="1"/>
  <c r="G32" i="159" a="1"/>
  <c r="H20" i="160" a="1"/>
  <c r="M5" i="160" a="1"/>
  <c r="D2" i="161" a="1"/>
  <c r="D34" i="161" a="1"/>
  <c r="AO83" i="159" a="1"/>
  <c r="L24" i="161" a="1"/>
  <c r="H6" i="160" a="1"/>
  <c r="E28" i="163" a="1"/>
  <c r="F21" i="159" a="1"/>
  <c r="D36" i="162" a="1"/>
  <c r="E20" i="163" a="1"/>
  <c r="AL11" i="160" a="1"/>
  <c r="AR80" i="158" a="1"/>
  <c r="AQ74" i="142" a="1"/>
  <c r="D34" i="142" a="1"/>
  <c r="M24" i="162" a="1"/>
  <c r="P19" i="158" a="1"/>
  <c r="D50" i="142" a="1"/>
  <c r="AP73" i="158" a="1"/>
  <c r="L18" i="163" a="1"/>
  <c r="G34" i="163" a="1"/>
  <c r="AR74" i="142" a="1"/>
  <c r="L36" i="162" a="1"/>
  <c r="M32" i="142" a="1"/>
  <c r="J41" i="158" a="1"/>
  <c r="E50" i="160" a="1"/>
  <c r="AQ10" i="142" a="1"/>
  <c r="Q9" i="158" a="1"/>
  <c r="C21" i="163" a="1"/>
  <c r="M27" i="158" a="1"/>
  <c r="L45" i="159" a="1"/>
  <c r="G31" i="159" a="1"/>
  <c r="Q2" i="158" a="1"/>
  <c r="C39" i="163" a="1"/>
  <c r="H35" i="160" a="1"/>
  <c r="G46" i="162" a="1"/>
  <c r="N45" i="158" a="1"/>
  <c r="F31" i="161" a="1"/>
  <c r="Q24" i="162" a="1"/>
  <c r="P11" i="159" a="1"/>
  <c r="H20" i="163" a="1"/>
  <c r="AR77" i="162" a="1"/>
  <c r="K7" i="159" a="1"/>
  <c r="I38" i="158" a="1"/>
  <c r="F16" i="142" a="1"/>
  <c r="AJ7" i="142" a="1"/>
  <c r="AL70" i="163" a="1"/>
  <c r="Q51" i="142" a="1"/>
  <c r="G39" i="160" a="1"/>
  <c r="N41" i="161" a="1"/>
  <c r="J22" i="161" a="1"/>
  <c r="AO78" i="158" a="1"/>
  <c r="AQ76" i="159" a="1"/>
  <c r="I25" i="163" a="1"/>
  <c r="C44" i="160" a="1"/>
  <c r="AJ76" i="162" a="1"/>
  <c r="K44" i="160" a="1"/>
  <c r="I21" i="162" a="1"/>
  <c r="M18" i="142" a="1"/>
  <c r="H48" i="161" a="1"/>
  <c r="K6" i="163" a="1"/>
  <c r="K10" i="161" a="1"/>
  <c r="K18" i="158" a="1"/>
  <c r="N39" i="163" a="1"/>
  <c r="AR206" i="160" a="1"/>
  <c r="F32" i="162" a="1"/>
  <c r="N7" i="160" a="1"/>
  <c r="AL76" i="160" a="1"/>
  <c r="AR7" i="159" a="1"/>
  <c r="AJ12" i="163" a="1"/>
  <c r="C28" i="159" a="1"/>
  <c r="G36" i="160" a="1"/>
  <c r="I14" i="159" a="1"/>
  <c r="Q28" i="163" a="1"/>
  <c r="H5" i="162" a="1"/>
  <c r="H18" i="160" a="1"/>
  <c r="K10" i="159" a="1"/>
  <c r="D6" i="161" a="1"/>
  <c r="G10" i="160" a="1"/>
  <c r="D31" i="158" a="1"/>
  <c r="G25" i="163" a="1"/>
  <c r="N39" i="158" a="1"/>
  <c r="AL209" i="160" a="1"/>
  <c r="P41" i="161" a="1"/>
  <c r="N26" i="142" a="1"/>
  <c r="C37" i="142" a="1"/>
  <c r="E42" i="142" a="1"/>
  <c r="K49" i="159" a="1"/>
  <c r="K10" i="142" a="1"/>
  <c r="D23" i="163" a="1"/>
  <c r="D38" i="158" a="1"/>
  <c r="AQ204" i="160" a="1"/>
  <c r="I35" i="159" a="1"/>
  <c r="AJ7" i="162" a="1"/>
  <c r="M3" i="162" a="1"/>
  <c r="C45" i="162" a="1"/>
  <c r="N38" i="161" a="1"/>
  <c r="D13" i="160" a="1"/>
  <c r="E16" i="142" a="1"/>
  <c r="G16" i="162" a="1"/>
  <c r="G33" i="159" a="1"/>
  <c r="AP208" i="160" a="1"/>
  <c r="L51" i="159" a="1"/>
  <c r="M11" i="159" a="1"/>
  <c r="P23" i="162" a="1"/>
  <c r="F4" i="163" a="1"/>
  <c r="E41" i="159" a="1"/>
  <c r="L47" i="162" a="1"/>
  <c r="G7" i="162" a="1"/>
  <c r="G33" i="163" a="1"/>
  <c r="P8" i="163" a="1"/>
  <c r="N12" i="162" a="1"/>
  <c r="Q38" i="160" a="1"/>
  <c r="J42" i="158" a="1"/>
  <c r="M21" i="142" a="1"/>
  <c r="C16" i="162" a="1"/>
  <c r="P39" i="162" a="1"/>
  <c r="D41" i="158" a="1"/>
  <c r="K5" i="142" a="1"/>
  <c r="N26" i="158" a="1"/>
  <c r="N13" i="162" a="1"/>
  <c r="G5" i="163" a="1"/>
  <c r="I5" i="163" a="1"/>
  <c r="J7" i="163" a="1"/>
  <c r="E48" i="158" a="1"/>
  <c r="I12" i="162" a="1"/>
  <c r="Q26" i="162" a="1"/>
  <c r="P34" i="163" a="1"/>
  <c r="AQ137" i="160" a="1"/>
  <c r="H11" i="142" a="1"/>
  <c r="AJ208" i="160" a="1"/>
  <c r="M34" i="159" a="1"/>
  <c r="D29" i="163" a="1"/>
  <c r="C36" i="162" a="1"/>
  <c r="F45" i="159" a="1"/>
  <c r="AO73" i="158" a="1"/>
  <c r="AL76" i="142" a="1"/>
  <c r="K23" i="162" a="1"/>
  <c r="N11" i="160" a="1"/>
  <c r="J10" i="158" a="1"/>
  <c r="J48" i="162" a="1"/>
  <c r="M15" i="142" a="1"/>
  <c r="L14" i="160" a="1"/>
  <c r="L48" i="163" a="1"/>
  <c r="Q39" i="162" a="1"/>
  <c r="M38" i="162" a="1"/>
  <c r="M28" i="162" a="1"/>
  <c r="M5" i="142" a="1"/>
  <c r="D44" i="160" a="1"/>
  <c r="C24" i="158" a="1"/>
  <c r="D32" i="158" a="1"/>
  <c r="L24" i="163" a="1"/>
  <c r="M25" i="142" a="1"/>
  <c r="E28" i="142" a="1"/>
  <c r="M33" i="161" a="1"/>
  <c r="H41" i="163" a="1"/>
  <c r="Q33" i="161" a="1"/>
  <c r="C14" i="163" a="1"/>
  <c r="AJ135" i="142" a="1"/>
  <c r="AR10" i="158" a="1"/>
  <c r="G22" i="161" a="1"/>
  <c r="G26" i="159" a="1"/>
  <c r="I2" i="158" a="1"/>
  <c r="C21" i="160" a="1"/>
  <c r="AR10" i="142" a="1"/>
  <c r="Q14" i="162" a="1"/>
  <c r="H47" i="163" a="1"/>
  <c r="L49" i="142" a="1"/>
  <c r="J38" i="162" a="1"/>
  <c r="H48" i="158" a="1"/>
  <c r="L9" i="158" a="1"/>
  <c r="I30" i="161" a="1"/>
  <c r="AJ207" i="160" a="1"/>
  <c r="F47" i="142" a="1"/>
  <c r="I11" i="162" a="1"/>
  <c r="K22" i="158" a="1"/>
  <c r="AR139" i="142" a="1"/>
  <c r="F37" i="158" a="1"/>
  <c r="AL135" i="142" a="1"/>
  <c r="Q37" i="142" a="1"/>
  <c r="Q21" i="163" a="1"/>
  <c r="M47" i="159" a="1"/>
  <c r="Q21" i="159" a="1"/>
  <c r="AJ72" i="163" a="1"/>
  <c r="M42" i="158" a="1"/>
  <c r="D6" i="159" a="1"/>
  <c r="L24" i="162" a="1"/>
  <c r="C14" i="159" a="1"/>
  <c r="E10" i="159" a="1"/>
  <c r="AL77" i="142" a="1"/>
  <c r="F9" i="142" a="1"/>
  <c r="AR18" i="159" a="1"/>
  <c r="L3" i="161" a="1"/>
  <c r="I29" i="159" a="1"/>
  <c r="N30" i="161" a="1"/>
  <c r="M4" i="142" a="1"/>
  <c r="G3" i="158" a="1"/>
  <c r="Q22" i="161" a="1"/>
  <c r="Q30" i="163" a="1"/>
  <c r="N32" i="161" a="1"/>
  <c r="H19" i="159" a="1"/>
  <c r="K5" i="160" a="1"/>
  <c r="D5" i="163" a="1"/>
  <c r="AR8" i="158" a="1"/>
  <c r="I51" i="158" a="1"/>
  <c r="C30" i="163" a="1"/>
  <c r="K6" i="142" a="1"/>
  <c r="E6" i="142" a="1"/>
  <c r="H11" i="158" a="1"/>
  <c r="M28" i="161" a="1"/>
  <c r="AJ12" i="160" a="1"/>
  <c r="F39" i="159" a="1"/>
  <c r="H34" i="158" a="1"/>
  <c r="F35" i="162" a="1"/>
  <c r="L9" i="162" a="1"/>
  <c r="D43" i="160" a="1"/>
  <c r="F8" i="160" a="1"/>
  <c r="AP141" i="142" a="1"/>
  <c r="I48" i="161" a="1"/>
  <c r="AP75" i="142" a="1"/>
  <c r="E47" i="160" a="1"/>
  <c r="P28" i="162" a="1"/>
  <c r="H28" i="142" a="1"/>
  <c r="D51" i="162" a="1"/>
  <c r="F15" i="163" a="1"/>
  <c r="C10" i="159" a="1"/>
  <c r="H14" i="161" a="1"/>
  <c r="AP78" i="163" a="1"/>
  <c r="Q36" i="160" a="1"/>
  <c r="E15" i="158" a="1"/>
  <c r="C16" i="142" a="1"/>
  <c r="M3" i="158" a="1"/>
  <c r="F21" i="160" a="1"/>
  <c r="C4" i="162" a="1"/>
  <c r="F41" i="159" a="1"/>
  <c r="P34" i="159" a="1"/>
  <c r="AQ14" i="159" a="1"/>
  <c r="K5" i="159" a="1"/>
  <c r="C15" i="162" a="1"/>
  <c r="N14" i="142" a="1"/>
  <c r="N24" i="162" a="1"/>
  <c r="J11" i="142" a="1"/>
  <c r="Q51" i="162" a="1"/>
  <c r="G47" i="142" a="1"/>
  <c r="N21" i="161" a="1"/>
  <c r="E14" i="161" a="1"/>
  <c r="AP71" i="163" a="1"/>
  <c r="P28" i="160" a="1"/>
  <c r="I27" i="161" a="1"/>
  <c r="E19" i="160" a="1"/>
  <c r="F46" i="142" a="1"/>
  <c r="C37" i="161" a="1"/>
  <c r="L30" i="142" a="1"/>
  <c r="L15" i="161" a="1"/>
  <c r="L20" i="161" a="1"/>
  <c r="M44" i="160" a="1"/>
  <c r="E44" i="159" a="1"/>
  <c r="L33" i="163" a="1"/>
  <c r="H29" i="158" a="1"/>
  <c r="F25" i="160" a="1"/>
  <c r="F37" i="160" a="1"/>
  <c r="P6" i="162" a="1"/>
  <c r="AO5" i="142" a="1"/>
  <c r="E3" i="158" a="1"/>
  <c r="AJ77" i="158" a="1"/>
  <c r="L51" i="162" a="1"/>
  <c r="AL141" i="159" a="1"/>
  <c r="G7" i="142" a="1"/>
  <c r="N43" i="159" a="1"/>
  <c r="D25" i="162" a="1"/>
  <c r="Q33" i="142" a="1"/>
  <c r="AO71" i="158" a="1"/>
  <c r="I13" i="160" a="1"/>
  <c r="AO202" i="160" a="1"/>
  <c r="F22" i="163" a="1"/>
  <c r="L37" i="159" a="1"/>
  <c r="J15" i="142" a="1"/>
  <c r="AJ76" i="160" a="1"/>
  <c r="H26" i="158" a="1"/>
  <c r="Q5" i="158" a="1"/>
  <c r="J30" i="161" a="1"/>
  <c r="H50" i="142" a="1"/>
  <c r="AR207" i="160" a="1"/>
  <c r="F50" i="160" a="1"/>
  <c r="C12" i="161" a="1"/>
  <c r="M37" i="159" a="1"/>
  <c r="I18" i="160" a="1"/>
  <c r="F34" i="158" a="1"/>
  <c r="G20" i="160" a="1"/>
  <c r="P49" i="163" a="1"/>
  <c r="N8" i="142" a="1"/>
  <c r="E22" i="161" a="1"/>
  <c r="L33" i="158" a="1"/>
  <c r="K9" i="161" a="1"/>
  <c r="J10" i="159" a="1"/>
  <c r="AO71" i="160" a="1"/>
  <c r="N38" i="163" a="1"/>
  <c r="E36" i="158" a="1"/>
  <c r="AO74" i="160" a="1"/>
  <c r="I45" i="163" a="1"/>
  <c r="K5" i="158" a="1"/>
  <c r="J35" i="158" a="1"/>
  <c r="AR71" i="163" a="1"/>
  <c r="Q18" i="142" a="1"/>
  <c r="H25" i="162" a="1"/>
  <c r="AQ78" i="158" a="1"/>
  <c r="K39" i="159" a="1"/>
  <c r="M40" i="159" a="1"/>
  <c r="H46" i="160" a="1"/>
  <c r="D3" i="160" a="1"/>
  <c r="I13" i="162" a="1"/>
  <c r="P27" i="162" a="1"/>
  <c r="G49" i="159" a="1"/>
  <c r="N26" i="161" a="1"/>
  <c r="J42" i="163" a="1"/>
  <c r="F40" i="163" a="1"/>
  <c r="J32" i="158" a="1"/>
  <c r="F8" i="161" a="1"/>
  <c r="D36" i="159" a="1"/>
  <c r="P10" i="163" a="1"/>
  <c r="D37" i="160" a="1"/>
  <c r="M19" i="159" a="1"/>
  <c r="H19" i="162" a="1"/>
  <c r="H2" i="160" a="1"/>
  <c r="P51" i="159" a="1"/>
  <c r="K40" i="160" a="1"/>
  <c r="H17" i="142" a="1"/>
  <c r="E34" i="162" a="1"/>
  <c r="L15" i="142" a="1"/>
  <c r="E45" i="161" a="1"/>
  <c r="H7" i="161" a="1"/>
  <c r="C41" i="161" a="1"/>
  <c r="I28" i="142" a="1"/>
  <c r="J47" i="162" a="1"/>
  <c r="AJ71" i="162" a="1"/>
  <c r="J50" i="160" a="1"/>
  <c r="K49" i="163" a="1"/>
  <c r="AJ70" i="163" a="1"/>
  <c r="M24" i="158" a="1"/>
  <c r="E41" i="158" a="1"/>
  <c r="C38" i="162" a="1"/>
  <c r="J34" i="142" a="1"/>
  <c r="J44" i="159" a="1"/>
  <c r="H51" i="142" a="1"/>
  <c r="J42" i="162" a="1"/>
  <c r="P45" i="161" a="1"/>
  <c r="P33" i="160" a="1"/>
  <c r="E45" i="142" a="1"/>
  <c r="C46" i="162" a="1"/>
  <c r="E40" i="160" a="1"/>
  <c r="AQ77" i="158" a="1"/>
  <c r="AJ8" i="158" a="1"/>
  <c r="H5" i="159" a="1"/>
  <c r="H20" i="159" a="1"/>
  <c r="I32" i="159" a="1"/>
  <c r="G49" i="142" a="1"/>
  <c r="AQ12" i="160" a="1"/>
  <c r="AR14" i="159" a="1"/>
  <c r="G18" i="163" a="1"/>
  <c r="D46" i="142" a="1"/>
  <c r="I10" i="159" a="1"/>
  <c r="H28" i="161" a="1"/>
  <c r="C47" i="142" a="1"/>
  <c r="AQ6" i="163" a="1"/>
  <c r="M45" i="142" a="1"/>
  <c r="P33" i="142" a="1"/>
  <c r="N4" i="160" a="1"/>
  <c r="F33" i="160" a="1"/>
  <c r="AQ10" i="159" a="1"/>
  <c r="Q31" i="158" a="1"/>
  <c r="AJ11" i="163" a="1"/>
  <c r="AP11" i="162" a="1"/>
  <c r="P21" i="158" a="1"/>
  <c r="M31" i="162" a="1"/>
  <c r="P8" i="160" a="1"/>
  <c r="N37" i="158" a="1"/>
  <c r="M27" i="161" a="1"/>
  <c r="D23" i="158" a="1"/>
  <c r="Q28" i="162" a="1"/>
  <c r="Q29" i="163" a="1"/>
  <c r="Q5" i="160" a="1"/>
  <c r="G38" i="162" a="1"/>
  <c r="L28" i="163" a="1"/>
  <c r="AP14" i="159" a="1"/>
  <c r="I3" i="163" a="1"/>
  <c r="J26" i="158" a="1"/>
  <c r="K10" i="163" a="1"/>
  <c r="Q12" i="161" a="1"/>
  <c r="M35" i="162" a="1"/>
  <c r="K36" i="162" a="1"/>
  <c r="J23" i="142" a="1"/>
  <c r="F9" i="161" a="1"/>
  <c r="C27" i="163" a="1"/>
  <c r="AP7" i="163" a="1"/>
  <c r="C29" i="160" a="1"/>
  <c r="M29" i="159" a="1"/>
  <c r="E32" i="142" a="1"/>
  <c r="K43" i="158" a="1"/>
  <c r="L40" i="163" a="1"/>
  <c r="F37" i="162" a="1"/>
  <c r="J25" i="163" a="1"/>
  <c r="G26" i="161" a="1"/>
  <c r="I47" i="162" a="1"/>
  <c r="J39" i="163" a="1"/>
  <c r="M42" i="161" a="1"/>
  <c r="J20" i="142" a="1"/>
  <c r="H2" i="142" a="1"/>
  <c r="AR81" i="158" a="1"/>
  <c r="F19" i="142" a="1"/>
  <c r="N7" i="161" a="1"/>
  <c r="L44" i="142" a="1"/>
  <c r="I19" i="162" a="1"/>
  <c r="P7" i="158" a="1"/>
  <c r="L31" i="163" a="1"/>
  <c r="AR13" i="163" a="1"/>
  <c r="AL5" i="142" a="1"/>
  <c r="D22" i="161" a="1"/>
  <c r="G32" i="162" a="1"/>
  <c r="M30" i="142" a="1"/>
  <c r="AR6" i="158" a="1"/>
  <c r="AJ6" i="163" a="1"/>
  <c r="G43" i="159" a="1"/>
  <c r="C7" i="162" a="1"/>
  <c r="N36" i="163" a="1"/>
  <c r="M2" i="160" a="1"/>
  <c r="F40" i="159" a="1"/>
  <c r="P11" i="158" a="1"/>
  <c r="D7" i="142" a="1"/>
  <c r="D6" i="158" a="1"/>
  <c r="F49" i="158" a="1"/>
  <c r="Q39" i="161" a="1"/>
  <c r="AQ9" i="160" a="1"/>
  <c r="M15" i="162" a="1"/>
  <c r="N3" i="161" a="1"/>
  <c r="J8" i="142" a="1"/>
  <c r="Q3" i="158" a="1"/>
  <c r="AR141" i="159" a="1"/>
  <c r="G5" i="159" a="1"/>
  <c r="Q17" i="162" a="1"/>
  <c r="P16" i="142" a="1"/>
  <c r="AL7" i="159" a="1"/>
  <c r="I18" i="162" a="1"/>
  <c r="L8" i="142" a="1"/>
  <c r="C13" i="158" a="1"/>
  <c r="N49" i="162" a="1"/>
  <c r="L30" i="163" a="1"/>
  <c r="H41" i="162" a="1"/>
  <c r="I44" i="163" a="1"/>
  <c r="K51" i="160" a="1"/>
  <c r="M51" i="142" a="1"/>
  <c r="I6" i="162" a="1"/>
  <c r="AO11" i="162" a="1"/>
  <c r="I36" i="142" a="1"/>
  <c r="K3" i="142" a="1"/>
  <c r="I4" i="160" a="1"/>
  <c r="G24" i="161" a="1"/>
  <c r="E28" i="159" a="1"/>
  <c r="J4" i="162" a="1"/>
  <c r="N14" i="163" a="1"/>
  <c r="H9" i="142" a="1"/>
  <c r="M24" i="161" a="1"/>
  <c r="J17" i="163" a="1"/>
  <c r="K14" i="161" a="1"/>
  <c r="L17" i="159" a="1"/>
  <c r="AP200" i="160" a="1"/>
  <c r="J22" i="160" a="1"/>
  <c r="N40" i="158" a="1"/>
  <c r="C10" i="162" a="1"/>
  <c r="M49" i="161" a="1"/>
  <c r="E15" i="163" a="1"/>
  <c r="N32" i="142" a="1"/>
  <c r="F24" i="162" a="1"/>
  <c r="I9" i="162" a="1"/>
  <c r="AQ11" i="160" a="1"/>
  <c r="AQ75" i="158" a="1"/>
  <c r="C18" i="161" a="1"/>
  <c r="Q49" i="160" a="1"/>
  <c r="K34" i="142" a="1"/>
  <c r="D16" i="159" a="1"/>
  <c r="L18" i="162" a="1"/>
  <c r="C44" i="163" a="1"/>
  <c r="H26" i="159" a="1"/>
  <c r="D15" i="159" a="1"/>
  <c r="J21" i="158" a="1"/>
  <c r="M10" i="162" a="1"/>
  <c r="M39" i="162" a="1"/>
  <c r="F16" i="162" a="1"/>
  <c r="L17" i="160" a="1"/>
  <c r="G44" i="159" a="1"/>
  <c r="H33" i="161" a="1"/>
  <c r="F26" i="160" a="1"/>
  <c r="AJ138" i="159" a="1"/>
  <c r="D7" i="158" a="1"/>
  <c r="D8" i="159" a="1"/>
  <c r="K39" i="161" a="1"/>
  <c r="M27" i="163" a="1"/>
  <c r="M34" i="160" a="1"/>
  <c r="AQ78" i="159" a="1"/>
  <c r="AQ76" i="163" a="1"/>
  <c r="AO5" i="163" a="1"/>
  <c r="AJ10" i="162" a="1"/>
  <c r="L35" i="162" a="1"/>
  <c r="E20" i="161" a="1"/>
  <c r="L36" i="159" a="1"/>
  <c r="F11" i="160" a="1"/>
  <c r="AJ6" i="158" a="1"/>
  <c r="C47" i="162" a="1"/>
  <c r="J2" i="160" a="1"/>
  <c r="L14" i="158" a="1"/>
  <c r="I34" i="160" a="1"/>
  <c r="Q51" i="159" a="1"/>
  <c r="AL73" i="162" a="1"/>
  <c r="N50" i="160" a="1"/>
  <c r="J43" i="162" a="1"/>
  <c r="G45" i="159" a="1"/>
  <c r="C33" i="142" a="1"/>
  <c r="F37" i="142" a="1"/>
  <c r="P33" i="158" a="1"/>
  <c r="P37" i="159" a="1"/>
  <c r="M33" i="159" a="1"/>
  <c r="N21" i="142" a="1"/>
  <c r="D50" i="163" a="1"/>
  <c r="C40" i="160" a="1"/>
  <c r="I12" i="159" a="1"/>
  <c r="H27" i="160" a="1"/>
  <c r="Q11" i="160" a="1"/>
  <c r="I39" i="163" a="1"/>
  <c r="M10" i="158" a="1"/>
  <c r="E12" i="161" a="1"/>
  <c r="D47" i="163" a="1"/>
  <c r="Q46" i="160" a="1"/>
  <c r="N38" i="162" a="1"/>
  <c r="E5" i="142" a="1"/>
  <c r="F7" i="158" a="1"/>
  <c r="AQ13" i="162" a="1"/>
  <c r="AQ136" i="160" a="1"/>
  <c r="N51" i="142" a="1"/>
  <c r="K43" i="162" a="1"/>
  <c r="AO81" i="158" a="1"/>
  <c r="F9" i="162" a="1"/>
  <c r="L31" i="159" a="1"/>
  <c r="I29" i="158" a="1"/>
  <c r="G16" i="160" a="1"/>
  <c r="M20" i="161" a="1"/>
  <c r="P25" i="142" a="1"/>
  <c r="AL12" i="162" a="1"/>
  <c r="G15" i="163" a="1"/>
  <c r="AO10" i="159" a="1"/>
  <c r="AP207" i="160" a="1"/>
  <c r="N37" i="142" a="1"/>
  <c r="E34" i="142" a="1"/>
  <c r="F25" i="159" a="1"/>
  <c r="P25" i="161" a="1"/>
  <c r="G46" i="163" a="1"/>
  <c r="G27" i="163" a="1"/>
  <c r="P38" i="160" a="1"/>
  <c r="P10" i="161" a="1"/>
  <c r="E42" i="163" a="1"/>
  <c r="G20" i="158" a="1"/>
  <c r="H10" i="158" a="1"/>
  <c r="N19" i="158" a="1"/>
  <c r="AO71" i="142" a="1"/>
  <c r="K49" i="161" a="1"/>
  <c r="F42" i="142" a="1"/>
  <c r="D8" i="161" a="1"/>
  <c r="N6" i="142" a="1"/>
  <c r="F16" i="161" a="1"/>
  <c r="D38" i="159" a="1"/>
  <c r="F28" i="159" a="1"/>
  <c r="H11" i="161" a="1"/>
  <c r="AP204" i="160" a="1"/>
  <c r="AL72" i="162" a="1"/>
  <c r="J45" i="162" a="1"/>
  <c r="P23" i="159" a="1"/>
  <c r="E31" i="159" a="1"/>
  <c r="L27" i="162" a="1"/>
  <c r="C38" i="160" a="1"/>
  <c r="M31" i="160" a="1"/>
  <c r="E39" i="158" a="1"/>
  <c r="E21" i="158" a="1"/>
  <c r="J13" i="161" a="1"/>
  <c r="AO71" i="159" a="1"/>
  <c r="F28" i="161" a="1"/>
  <c r="K36" i="161" a="1"/>
  <c r="J47" i="161" a="1"/>
  <c r="F32" i="158" a="1"/>
  <c r="AR73" i="160" a="1"/>
  <c r="H37" i="163" a="1"/>
  <c r="C24" i="161" a="1"/>
  <c r="K31" i="162" a="1"/>
  <c r="L23" i="160" a="1"/>
  <c r="J8" i="161" a="1"/>
  <c r="AR11" i="163" a="1"/>
  <c r="E5" i="158" a="1"/>
  <c r="F15" i="159" a="1"/>
  <c r="N8" i="159" a="1"/>
  <c r="AJ14" i="159" a="1"/>
  <c r="N36" i="142" a="1"/>
  <c r="P51" i="163" a="1"/>
  <c r="F18" i="142" a="1"/>
  <c r="G50" i="158" a="1"/>
  <c r="E22" i="162" a="1"/>
  <c r="F16" i="163" a="1"/>
  <c r="M47" i="161" a="1"/>
  <c r="AQ79" i="162" a="1"/>
  <c r="AP77" i="158" a="1"/>
  <c r="AJ71" i="158" a="1"/>
  <c r="I12" i="142" a="1"/>
  <c r="AJ5" i="142" a="1"/>
  <c r="P21" i="161" a="1"/>
  <c r="J48" i="142" a="1"/>
  <c r="H49" i="161" a="1"/>
  <c r="I43" i="142" a="1"/>
  <c r="F22" i="162" a="1"/>
  <c r="D43" i="158" a="1"/>
  <c r="N14" i="162" a="1"/>
  <c r="L5" i="160" a="1"/>
  <c r="AO75" i="159" a="1"/>
  <c r="C30" i="142" a="1"/>
  <c r="Q45" i="161" a="1"/>
  <c r="G8" i="160" a="1"/>
  <c r="AO12" i="163" a="1"/>
  <c r="H39" i="142" a="1"/>
  <c r="L8" i="163" a="1"/>
  <c r="D45" i="159" a="1"/>
  <c r="P16" i="163" a="1"/>
  <c r="N23" i="142" a="1"/>
  <c r="P22" i="159" a="1"/>
  <c r="J3" i="163" a="1"/>
  <c r="F47" i="162" a="1"/>
  <c r="F21" i="158" a="1"/>
  <c r="AL210" i="159" a="1"/>
  <c r="H12" i="161" a="1"/>
  <c r="I50" i="160" a="1"/>
  <c r="K46" i="160" a="1"/>
  <c r="P26" i="160" a="1"/>
  <c r="L47" i="161" a="1"/>
  <c r="N34" i="159" a="1"/>
  <c r="E43" i="161" a="1"/>
  <c r="J23" i="163" a="1"/>
  <c r="N20" i="159" a="1"/>
  <c r="C27" i="162" a="1"/>
  <c r="E5" i="163" a="1"/>
  <c r="G43" i="160" a="1"/>
  <c r="M36" i="159" a="1"/>
  <c r="AJ73" i="160" a="1"/>
  <c r="F29" i="161" a="1"/>
  <c r="Q2" i="163" a="1"/>
  <c r="J9" i="160" a="1"/>
  <c r="AQ139" i="159" a="1"/>
  <c r="E6" i="162" a="1"/>
  <c r="K35" i="160" a="1"/>
  <c r="AR83" i="159" a="1"/>
  <c r="E6" i="159" a="1"/>
  <c r="J37" i="158" a="1"/>
  <c r="AQ73" i="160" a="1"/>
  <c r="AJ75" i="162" a="1"/>
  <c r="M34" i="161" a="1"/>
  <c r="P3" i="161" a="1"/>
  <c r="E26" i="142" a="1"/>
  <c r="AL77" i="158" a="1"/>
  <c r="L18" i="142" a="1"/>
  <c r="F30" i="160" a="1"/>
  <c r="AO9" i="162" a="1"/>
  <c r="F19" i="161" a="1"/>
  <c r="J13" i="162" a="1"/>
  <c r="D33" i="158" a="1"/>
  <c r="AR8" i="160" a="1"/>
  <c r="AO138" i="159" a="1"/>
  <c r="L35" i="161" a="1"/>
  <c r="P51" i="160" a="1"/>
  <c r="P46" i="162" a="1"/>
  <c r="Q47" i="158" a="1"/>
  <c r="AP5" i="159" a="1"/>
  <c r="C22" i="142" a="1"/>
  <c r="H38" i="161" a="1"/>
  <c r="G11" i="158" a="1"/>
  <c r="E37" i="159" a="1"/>
  <c r="AP5" i="160" a="1"/>
  <c r="G21" i="162" a="1"/>
  <c r="N44" i="159" a="1"/>
  <c r="M29" i="163" a="1"/>
  <c r="P35" i="163" a="1"/>
  <c r="C19" i="160" a="1"/>
  <c r="H29" i="162" a="1"/>
  <c r="L49" i="161" a="1"/>
  <c r="K41" i="142" a="1"/>
  <c r="H25" i="159" a="1"/>
  <c r="AL9" i="142" a="1"/>
  <c r="G10" i="158" a="1"/>
  <c r="C48" i="161" a="1"/>
  <c r="Q35" i="158" a="1"/>
  <c r="K29" i="163" a="1"/>
  <c r="I10" i="161" a="1"/>
  <c r="Q47" i="162" a="1"/>
  <c r="N15" i="160" a="1"/>
  <c r="P37" i="162" a="1"/>
  <c r="Q6" i="160" a="1"/>
  <c r="D27" i="161" a="1"/>
  <c r="H24" i="158" a="1"/>
  <c r="J50" i="158" a="1"/>
  <c r="F35" i="163" a="1"/>
  <c r="Q27" i="160" a="1"/>
  <c r="M22" i="160" a="1"/>
  <c r="K50" i="158" a="1"/>
  <c r="K45" i="163" a="1"/>
  <c r="C18" i="159" a="1"/>
  <c r="N41" i="159" a="1"/>
  <c r="J3" i="161" a="1"/>
  <c r="L41" i="142" a="1"/>
  <c r="C25" i="142" a="1"/>
  <c r="K13" i="163" a="1"/>
  <c r="I26" i="162" a="1"/>
  <c r="N37" i="162" a="1"/>
  <c r="J23" i="159" a="1"/>
  <c r="I4" i="158" a="1"/>
  <c r="E12" i="160" a="1"/>
  <c r="N24" i="160" a="1"/>
  <c r="C16" i="161" a="1"/>
  <c r="N11" i="163" a="1"/>
  <c r="AQ70" i="162" a="1"/>
  <c r="M31" i="163" a="1"/>
  <c r="K18" i="142" a="1"/>
  <c r="E2" i="161" a="1"/>
  <c r="E13" i="142" a="1"/>
  <c r="AL10" i="163" a="1"/>
  <c r="AO74" i="162" a="1"/>
  <c r="E23" i="162" a="1"/>
  <c r="D30" i="160" a="1"/>
  <c r="D35" i="142" a="1"/>
  <c r="G26" i="160" a="1"/>
  <c r="H17" i="159" a="1"/>
  <c r="J27" i="161" a="1"/>
  <c r="E2" i="162" a="1"/>
  <c r="F45" i="142" a="1"/>
  <c r="P3" i="142" a="1"/>
  <c r="E3" i="160" a="1"/>
  <c r="D42" i="160" a="1"/>
  <c r="H8" i="142" a="1"/>
  <c r="E50" i="162" a="1"/>
  <c r="D17" i="161" a="1"/>
  <c r="N6" i="162" a="1"/>
  <c r="L8" i="160" a="1"/>
  <c r="J41" i="160" a="1"/>
  <c r="G19" i="142" a="1"/>
  <c r="C42" i="142" a="1"/>
  <c r="K4" i="160" a="1"/>
  <c r="L12" i="163" a="1"/>
  <c r="N36" i="159" a="1"/>
  <c r="I8" i="158" a="1"/>
  <c r="E9" i="159" a="1"/>
  <c r="N45" i="162" a="1"/>
  <c r="D9" i="160" a="1"/>
  <c r="C34" i="142" a="1"/>
  <c r="G44" i="163" a="1"/>
  <c r="Q47" i="161" a="1"/>
  <c r="M20" i="160" a="1"/>
  <c r="Q50" i="163" a="1"/>
  <c r="AL73" i="159" a="1"/>
  <c r="AJ81" i="158" a="1"/>
  <c r="H28" i="158" a="1"/>
  <c r="F12" i="161" a="1"/>
  <c r="H33" i="163" a="1"/>
  <c r="H2" i="162" a="1"/>
  <c r="K8" i="158" a="1"/>
  <c r="AJ6" i="142" a="1"/>
  <c r="Q3" i="161" a="1"/>
  <c r="P33" i="159" a="1"/>
  <c r="I17" i="158" a="1"/>
  <c r="P9" i="158" a="1"/>
  <c r="AO73" i="163" a="1"/>
  <c r="AL72" i="159" a="1"/>
  <c r="AR11" i="162" a="1"/>
  <c r="P29" i="159" a="1"/>
  <c r="M17" i="163" a="1"/>
  <c r="I11" i="158" a="1"/>
  <c r="P5" i="159" a="1"/>
  <c r="D41" i="162" a="1"/>
  <c r="J34" i="160" a="1"/>
  <c r="L48" i="142" a="1"/>
  <c r="I10" i="158" a="1"/>
  <c r="N35" i="158" a="1"/>
  <c r="D12" i="158" a="1"/>
  <c r="K38" i="142" a="1"/>
  <c r="F30" i="162" a="1"/>
  <c r="AJ72" i="142" a="1"/>
  <c r="H36" i="163" a="1"/>
  <c r="M37" i="160" a="1"/>
  <c r="M21" i="158" a="1"/>
  <c r="L39" i="161" a="1"/>
  <c r="P50" i="160" a="1"/>
  <c r="F17" i="161" a="1"/>
  <c r="P51" i="162" a="1"/>
  <c r="I14" i="161" a="1"/>
  <c r="AO71" i="162" a="1"/>
  <c r="E46" i="158" a="1"/>
  <c r="AL17" i="159" a="1"/>
  <c r="AR74" i="163" a="1"/>
  <c r="F12" i="160" a="1"/>
  <c r="N27" i="158" a="1"/>
  <c r="J31" i="159" a="1"/>
  <c r="G4" i="161" a="1"/>
  <c r="P19" i="161" a="1"/>
  <c r="E20" i="162" a="1"/>
  <c r="F25" i="158" a="1"/>
  <c r="J29" i="159" a="1"/>
  <c r="P22" i="161" a="1"/>
  <c r="H38" i="160" a="1"/>
  <c r="Q27" i="142" a="1"/>
  <c r="AP7" i="142" a="1"/>
  <c r="L39" i="162" a="1"/>
  <c r="C10" i="158" a="1"/>
  <c r="AP13" i="159" a="1"/>
  <c r="Q15" i="160" a="1"/>
  <c r="M9" i="163" a="1"/>
  <c r="N9" i="142" a="1"/>
  <c r="M30" i="158" a="1"/>
  <c r="N16" i="160" a="1"/>
  <c r="I34" i="162" a="1"/>
  <c r="I26" i="163" a="1"/>
  <c r="H40" i="163" a="1"/>
  <c r="E43" i="159" a="1"/>
  <c r="C26" i="162" a="1"/>
  <c r="F44" i="163" a="1"/>
  <c r="J34" i="163" a="1"/>
  <c r="AR202" i="160" a="1"/>
  <c r="K30" i="159" a="1"/>
  <c r="H42" i="161" a="1"/>
  <c r="C5" i="160" a="1"/>
  <c r="I27" i="162" a="1"/>
  <c r="Q22" i="142" a="1"/>
  <c r="Q15" i="163" a="1"/>
  <c r="AR74" i="159" a="1"/>
  <c r="AR13" i="159" a="1"/>
  <c r="M7" i="161" a="1"/>
  <c r="Q44" i="142" a="1"/>
  <c r="J8" i="162" a="1"/>
  <c r="D34" i="159" a="1"/>
  <c r="Q2" i="159" a="1"/>
  <c r="P14" i="158" a="1"/>
  <c r="AP12" i="160" a="1"/>
  <c r="P13" i="161" a="1"/>
  <c r="E18" i="158" a="1"/>
  <c r="M43" i="163" a="1"/>
  <c r="I23" i="160" a="1"/>
  <c r="M18" i="162" a="1"/>
  <c r="G23" i="160" a="1"/>
  <c r="I15" i="142" a="1"/>
  <c r="AO72" i="159" a="1"/>
  <c r="AP135" i="159" a="1"/>
  <c r="C46" i="160" a="1"/>
  <c r="AQ13" i="163" a="1"/>
  <c r="I19" i="160" a="1"/>
  <c r="AL7" i="158" a="1"/>
  <c r="P51" i="161" a="1"/>
  <c r="J12" i="159" a="1"/>
  <c r="D21" i="161" a="1"/>
  <c r="K29" i="158" a="1"/>
  <c r="AL140" i="142" a="1"/>
  <c r="E50" i="163" a="1"/>
  <c r="AO135" i="159" a="1"/>
  <c r="P12" i="142" a="1"/>
  <c r="N45" i="161" a="1"/>
  <c r="Q40" i="158" a="1"/>
  <c r="Q5" i="162" a="1"/>
  <c r="L34" i="160" a="1"/>
  <c r="F46" i="158" a="1"/>
  <c r="N48" i="159" a="1"/>
  <c r="AJ7" i="160" a="1"/>
  <c r="AR75" i="160" a="1"/>
  <c r="D33" i="162" a="1"/>
  <c r="L11" i="159" a="1"/>
  <c r="F20" i="160" a="1"/>
  <c r="L20" i="158" a="1"/>
  <c r="K25" i="142" a="1"/>
  <c r="L47" i="160" a="1"/>
  <c r="Q34" i="158" a="1"/>
  <c r="F11" i="162" a="1"/>
  <c r="K13" i="162" a="1"/>
  <c r="AP10" i="159" a="1"/>
  <c r="E6" i="163" a="1"/>
  <c r="E30" i="142" a="1"/>
  <c r="I31" i="142" a="1"/>
  <c r="M46" i="160" a="1"/>
  <c r="M51" i="160" a="1"/>
  <c r="AR15" i="159" a="1"/>
  <c r="AQ80" i="159" a="1"/>
  <c r="AR73" i="162" a="1"/>
  <c r="C20" i="160" a="1"/>
  <c r="E15" i="160" a="1"/>
  <c r="Q21" i="142" a="1"/>
  <c r="P20" i="162" a="1"/>
  <c r="C28" i="161" a="1"/>
  <c r="AR78" i="158" a="1"/>
  <c r="M13" i="142" a="1"/>
  <c r="H8" i="160" a="1"/>
  <c r="P40" i="161" a="1"/>
  <c r="J8" i="158" a="1"/>
  <c r="N31" i="162" a="1"/>
  <c r="I2" i="163" a="1"/>
  <c r="M20" i="162" a="1"/>
  <c r="AO8" i="163" a="1"/>
  <c r="AR140" i="142" a="1"/>
  <c r="E37" i="158" a="1"/>
  <c r="P36" i="163" a="1"/>
  <c r="E33" i="142" a="1"/>
  <c r="AQ9" i="158" a="1"/>
  <c r="D43" i="142" a="1"/>
  <c r="Q11" i="162" a="1"/>
  <c r="D28" i="142" a="1"/>
  <c r="G36" i="142" a="1"/>
  <c r="G37" i="163" a="1"/>
  <c r="E36" i="163" a="1"/>
  <c r="AQ201" i="160" a="1"/>
  <c r="D17" i="160" a="1"/>
  <c r="Q7" i="160" a="1"/>
  <c r="M27" i="162" a="1"/>
  <c r="AL79" i="162" a="1"/>
  <c r="H3" i="163" a="1"/>
  <c r="P18" i="160" a="1"/>
  <c r="D43" i="162" a="1"/>
  <c r="F14" i="161" a="1"/>
  <c r="L49" i="159" a="1"/>
  <c r="D20" i="163" a="1"/>
  <c r="P23" i="142" a="1"/>
  <c r="N28" i="142" a="1"/>
  <c r="G2" i="142" a="1"/>
  <c r="H39" i="158" a="1"/>
  <c r="G25" i="159" a="1"/>
  <c r="L26" i="159" a="1"/>
  <c r="AP10" i="162" a="1"/>
  <c r="M14" i="158" a="1"/>
  <c r="AO8" i="158" a="1"/>
  <c r="Q20" i="162" a="1"/>
  <c r="AO6" i="160" a="1"/>
  <c r="M5" i="161" a="1"/>
  <c r="AP6" i="158" a="1"/>
  <c r="E8" i="162" a="1"/>
  <c r="L43" i="162" a="1"/>
  <c r="G47" i="162" a="1"/>
  <c r="AQ8" i="142" a="1"/>
  <c r="Q5" i="142" a="1"/>
  <c r="N34" i="163" a="1"/>
  <c r="K45" i="160" a="1"/>
  <c r="I39" i="158" a="1"/>
  <c r="L45" i="158" a="1"/>
  <c r="H43" i="161" a="1"/>
  <c r="K46" i="163" a="1"/>
  <c r="N36" i="161" a="1"/>
  <c r="D36" i="161" a="1"/>
  <c r="N9" i="158" a="1"/>
  <c r="M23" i="161" a="1"/>
  <c r="I24" i="163" a="1"/>
  <c r="J24" i="161" a="1"/>
  <c r="G15" i="162" a="1"/>
  <c r="G12" i="161" a="1"/>
  <c r="N19" i="160" a="1"/>
  <c r="F32" i="161" a="1"/>
  <c r="K26" i="161" a="1"/>
  <c r="P25" i="158" a="1"/>
  <c r="I40" i="161" a="1"/>
  <c r="G47" i="159" a="1"/>
  <c r="C13" i="160" a="1"/>
  <c r="L40" i="161" a="1"/>
  <c r="P47" i="160" a="1"/>
  <c r="J45" i="142" a="1"/>
  <c r="J4" i="159" a="1"/>
  <c r="P8" i="161" a="1"/>
  <c r="I37" i="163" a="1"/>
  <c r="P10" i="159" a="1"/>
  <c r="D45" i="162" a="1"/>
  <c r="AQ73" i="159" a="1"/>
  <c r="K48" i="142" a="1"/>
  <c r="J17" i="159" a="1"/>
  <c r="C25" i="159" a="1"/>
  <c r="C48" i="142" a="1"/>
  <c r="AL72" i="142" a="1"/>
  <c r="AR71" i="162" a="1"/>
  <c r="C15" i="163" a="1"/>
  <c r="E49" i="142" a="1"/>
  <c r="Q16" i="158" a="1"/>
  <c r="I38" i="142" a="1"/>
  <c r="E46" i="142" a="1"/>
  <c r="N42" i="163" a="1"/>
  <c r="E30" i="161" a="1"/>
  <c r="G49" i="161" a="1"/>
  <c r="G6" i="162" a="1"/>
  <c r="D47" i="162" a="1"/>
  <c r="L25" i="162" a="1"/>
  <c r="J29" i="163" a="1"/>
  <c r="L36" i="161" a="1"/>
  <c r="AL11" i="159" a="1"/>
  <c r="N13" i="142" a="1"/>
  <c r="Q9" i="142" a="1"/>
  <c r="E24" i="163" a="1"/>
  <c r="D20" i="160" a="1"/>
  <c r="AQ12" i="162" a="1"/>
  <c r="N26" i="159" a="1"/>
  <c r="F18" i="161" a="1"/>
  <c r="E16" i="162" a="1"/>
  <c r="K36" i="158" a="1"/>
  <c r="K37" i="158" a="1"/>
  <c r="AO137" i="142" a="1"/>
  <c r="AQ205" i="160" a="1"/>
  <c r="K18" i="160" a="1"/>
  <c r="M3" i="159" a="1"/>
  <c r="M30" i="163" a="1"/>
  <c r="I7" i="160" a="1"/>
  <c r="I17" i="160" a="1"/>
  <c r="AR75" i="162" a="1"/>
  <c r="P21" i="163" a="1"/>
  <c r="G39" i="161" a="1"/>
  <c r="D19" i="159" a="1"/>
  <c r="L48" i="162" a="1"/>
  <c r="L19" i="158" a="1"/>
  <c r="F34" i="160" a="1"/>
  <c r="H19" i="142" a="1"/>
  <c r="I51" i="159" a="1"/>
  <c r="C25" i="158" a="1"/>
  <c r="M10" i="163" a="1"/>
  <c r="AP14" i="162" a="1"/>
  <c r="K14" i="159" a="1"/>
  <c r="Q23" i="162" a="1"/>
  <c r="M49" i="162" a="1"/>
  <c r="AR8" i="163" a="1"/>
  <c r="AP139" i="159" a="1"/>
  <c r="H15" i="163" a="1"/>
  <c r="D5" i="161" a="1"/>
  <c r="E17" i="163" a="1"/>
  <c r="AO18" i="159" a="1"/>
  <c r="G40" i="162" a="1"/>
  <c r="G8" i="163" a="1"/>
  <c r="F38" i="162" a="1"/>
  <c r="P14" i="159" a="1"/>
  <c r="D7" i="162" a="1"/>
  <c r="AL77" i="159" a="1"/>
  <c r="D5" i="160" a="1"/>
  <c r="N50" i="162" a="1"/>
  <c r="H34" i="142" a="1"/>
  <c r="J49" i="162" a="1"/>
  <c r="I10" i="142" a="1"/>
  <c r="F13" i="161" a="1"/>
  <c r="L32" i="159" a="1"/>
  <c r="N23" i="159" a="1"/>
  <c r="G8" i="159" a="1"/>
  <c r="AO138" i="160" a="1"/>
  <c r="E14" i="162" a="1"/>
  <c r="F14" i="162" a="1"/>
  <c r="H5" i="160" a="1"/>
  <c r="D26" i="161" a="1"/>
  <c r="J26" i="159" a="1"/>
  <c r="D30" i="162" a="1"/>
  <c r="K4" i="161" a="1"/>
  <c r="AO11" i="160" a="1"/>
  <c r="P46" i="161" a="1"/>
  <c r="I41" i="161" a="1"/>
  <c r="AO76" i="158" a="1"/>
  <c r="C37" i="158" a="1"/>
  <c r="C10" i="161" a="1"/>
  <c r="M25" i="161" a="1"/>
  <c r="AO12" i="160" a="1"/>
  <c r="G8" i="161" a="1"/>
  <c r="Q45" i="163" a="1"/>
  <c r="E31" i="163" a="1"/>
  <c r="E43" i="160" a="1"/>
  <c r="N15" i="142" a="1"/>
  <c r="C28" i="158" a="1"/>
  <c r="E33" i="160" a="1"/>
  <c r="I40" i="162" a="1"/>
  <c r="AP80" i="159" a="1"/>
  <c r="G50" i="163" a="1"/>
  <c r="AO6" i="142" a="1"/>
  <c r="M41" i="163" a="1"/>
  <c r="E21" i="163" a="1"/>
  <c r="AR10" i="160" a="1"/>
  <c r="AL75" i="160" a="1"/>
  <c r="J33" i="162" a="1"/>
  <c r="H19" i="163" a="1"/>
  <c r="N7" i="142" a="1"/>
  <c r="K27" i="162" a="1"/>
  <c r="Q26" i="160" a="1"/>
  <c r="F31" i="162" a="1"/>
  <c r="K20" i="142" a="1"/>
  <c r="H25" i="160" a="1"/>
  <c r="Q25" i="163" a="1"/>
  <c r="M12" i="158" a="1"/>
  <c r="K23" i="158" a="1"/>
  <c r="F39" i="160" a="1"/>
  <c r="P50" i="158" a="1"/>
  <c r="G40" i="142" a="1"/>
  <c r="C49" i="161" a="1"/>
  <c r="G48" i="163" a="1"/>
  <c r="N32" i="162" a="1"/>
  <c r="I16" i="142" a="1"/>
  <c r="J31" i="162" a="1"/>
  <c r="D31" i="159" a="1"/>
  <c r="E5" i="160" a="1"/>
  <c r="D50" i="159" a="1"/>
  <c r="E46" i="160" a="1"/>
  <c r="F21" i="142" a="1"/>
  <c r="J23" i="161" a="1"/>
  <c r="L15" i="162" a="1"/>
  <c r="I30" i="158" a="1"/>
  <c r="L13" i="158" a="1"/>
  <c r="E24" i="159" a="1"/>
  <c r="Q13" i="158" a="1"/>
  <c r="Q17" i="163" a="1"/>
  <c r="AO10" i="158" a="1"/>
  <c r="M10" i="161" a="1"/>
  <c r="Q30" i="162" a="1"/>
  <c r="H5" i="158" a="1"/>
  <c r="F42" i="161" a="1"/>
  <c r="I28" i="161" a="1"/>
  <c r="C15" i="158" a="1"/>
  <c r="L15" i="160" a="1"/>
  <c r="AP72" i="159" a="1"/>
  <c r="H16" i="142" a="1"/>
  <c r="G36" i="158" a="1"/>
  <c r="L6" i="159" a="1"/>
  <c r="D10" i="159" a="1"/>
  <c r="D9" i="142" a="1"/>
  <c r="AP71" i="159" a="1"/>
  <c r="M6" i="163" a="1"/>
  <c r="G31" i="161" a="1"/>
  <c r="K15" i="159" a="1"/>
  <c r="I35" i="163" a="1"/>
  <c r="L16" i="161" a="1"/>
  <c r="Q23" i="160" a="1"/>
  <c r="P30" i="161" a="1"/>
  <c r="N6" i="160" a="1"/>
  <c r="L2" i="163" a="1"/>
  <c r="H50" i="160" a="1"/>
  <c r="E51" i="142" a="1"/>
  <c r="D16" i="161" a="1"/>
  <c r="P48" i="142" a="1"/>
  <c r="D49" i="163" a="1"/>
  <c r="N18" i="163" a="1"/>
  <c r="H21" i="158" a="1"/>
  <c r="N48" i="162" a="1"/>
  <c r="F27" i="159" a="1"/>
  <c r="G19" i="161" a="1"/>
  <c r="M17" i="158" a="1"/>
  <c r="M9" i="158" a="1"/>
  <c r="C20" i="159" a="1"/>
  <c r="D49" i="160" a="1"/>
  <c r="G41" i="161" a="1"/>
  <c r="N44" i="160" a="1"/>
  <c r="Q46" i="158" a="1"/>
  <c r="F18" i="158" a="1"/>
  <c r="M35" i="161" a="1"/>
  <c r="G17" i="163" a="1"/>
  <c r="L21" i="158" a="1"/>
  <c r="C44" i="158" a="1"/>
  <c r="P43" i="161" a="1"/>
  <c r="J11" i="161" a="1"/>
  <c r="H32" i="142" a="1"/>
  <c r="D21" i="158" a="1"/>
  <c r="F19" i="158" a="1"/>
  <c r="F11" i="163" a="1"/>
  <c r="M5" i="163" a="1"/>
  <c r="M47" i="160" a="1"/>
  <c r="H36" i="159" a="1"/>
  <c r="Q25" i="162" a="1"/>
  <c r="D8" i="162" a="1"/>
  <c r="H38" i="162" a="1"/>
  <c r="AO70" i="160" a="1"/>
  <c r="G24" i="160" a="1"/>
  <c r="F12" i="142" a="1"/>
  <c r="AJ74" i="163" a="1"/>
  <c r="E10" i="163" a="1"/>
  <c r="E13" i="162" a="1"/>
  <c r="E21" i="160" a="1"/>
  <c r="H22" i="160" a="1"/>
  <c r="G31" i="163" a="1"/>
  <c r="I14" i="163" a="1"/>
  <c r="F49" i="162" a="1"/>
  <c r="C26" i="161" a="1"/>
  <c r="J34" i="159" a="1"/>
  <c r="J33" i="158" a="1"/>
  <c r="Q46" i="163" a="1"/>
  <c r="L45" i="161" a="1"/>
  <c r="L10" i="163" a="1"/>
  <c r="F48" i="163" a="1"/>
  <c r="N44" i="161" a="1"/>
  <c r="J13" i="159" a="1"/>
  <c r="L23" i="162" a="1"/>
  <c r="M35" i="142" a="1"/>
  <c r="D21" i="163" a="1"/>
  <c r="F38" i="161" a="1"/>
  <c r="M38" i="158" a="1"/>
  <c r="Q34" i="160" a="1"/>
  <c r="M42" i="160" a="1"/>
  <c r="G15" i="161" a="1"/>
  <c r="AR75" i="158" a="1"/>
  <c r="J44" i="162" a="1"/>
  <c r="M34" i="162" a="1"/>
  <c r="N47" i="161" a="1"/>
  <c r="AR14" i="162" a="1"/>
  <c r="F4" i="142" a="1"/>
  <c r="G20" i="142" a="1"/>
  <c r="M9" i="159" a="1"/>
  <c r="AJ135" i="160" a="1"/>
  <c r="N22" i="158" a="1"/>
  <c r="AP8" i="162" a="1"/>
  <c r="P40" i="162" a="1"/>
  <c r="M14" i="162" a="1"/>
  <c r="F15" i="158" a="1"/>
  <c r="F10" i="160" a="1"/>
  <c r="M49" i="158" a="1"/>
  <c r="G45" i="158" a="1"/>
  <c r="J38" i="160" a="1"/>
  <c r="K25" i="158" a="1"/>
  <c r="K39" i="160" a="1"/>
  <c r="P49" i="161" a="1"/>
  <c r="I5" i="158" a="1"/>
  <c r="L22" i="142" a="1"/>
  <c r="Q35" i="163" a="1"/>
  <c r="AQ9" i="163" a="1"/>
  <c r="AO13" i="163" a="1"/>
  <c r="AJ78" i="158" a="1"/>
  <c r="P7" i="162" a="1"/>
  <c r="AP9" i="163" a="1"/>
  <c r="M10" i="142" a="1"/>
  <c r="Q49" i="158" a="1"/>
  <c r="N49" i="142" a="1"/>
  <c r="H33" i="160" a="1"/>
  <c r="Q13" i="162" a="1"/>
  <c r="G18" i="162" a="1"/>
  <c r="N46" i="162" a="1"/>
  <c r="AJ6" i="159" a="1"/>
  <c r="I43" i="161" a="1"/>
  <c r="E25" i="142" a="1"/>
  <c r="L39" i="142" a="1"/>
  <c r="F24" i="163" a="1"/>
  <c r="I10" i="160" a="1"/>
  <c r="H42" i="159" a="1"/>
  <c r="I4" i="162" a="1"/>
  <c r="F3" i="162" a="1"/>
  <c r="L2" i="160" a="1"/>
  <c r="L12" i="162" a="1"/>
  <c r="P29" i="163" a="1"/>
  <c r="P38" i="158" a="1"/>
  <c r="G3" i="163" a="1"/>
  <c r="J12" i="162" a="1"/>
  <c r="I24" i="142" a="1"/>
  <c r="AL141" i="142" a="1"/>
  <c r="AJ140" i="159" a="1"/>
  <c r="Q15" i="142" a="1"/>
  <c r="AO6" i="162" a="1"/>
  <c r="E20" i="142" a="1"/>
  <c r="F10" i="158" a="1"/>
  <c r="AJ18" i="159" a="1"/>
  <c r="H39" i="159" a="1"/>
  <c r="F2" i="142" a="1"/>
  <c r="F16" i="158" a="1"/>
  <c r="M40" i="160" a="1"/>
  <c r="Q33" i="158" a="1"/>
  <c r="AJ13" i="163" a="1"/>
  <c r="Q35" i="160" a="1"/>
  <c r="Q50" i="161" a="1"/>
  <c r="Q5" i="161" a="1"/>
  <c r="K43" i="160" a="1"/>
  <c r="G30" i="163" a="1"/>
  <c r="H36" i="158" a="1"/>
  <c r="N4" i="159" a="1"/>
  <c r="C26" i="142" a="1"/>
  <c r="C31" i="163" a="1"/>
  <c r="AO139" i="159" a="1"/>
  <c r="C37" i="163" a="1"/>
  <c r="H15" i="142" a="1"/>
  <c r="F47" i="161" a="1"/>
  <c r="M31" i="159" a="1"/>
  <c r="H6" i="159" a="1"/>
  <c r="Q45" i="158" a="1"/>
  <c r="L46" i="162" a="1"/>
  <c r="G29" i="159" a="1"/>
  <c r="H16" i="158" a="1"/>
  <c r="AR79" i="159" a="1"/>
  <c r="AP8" i="158" a="1"/>
  <c r="I12" i="160" a="1"/>
  <c r="J7" i="161" a="1"/>
  <c r="I14" i="162" a="1"/>
  <c r="I51" i="163" a="1"/>
  <c r="N2" i="161" a="1"/>
  <c r="P8" i="142" a="1"/>
  <c r="G45" i="161" a="1"/>
  <c r="AP7" i="158" a="1"/>
  <c r="H22" i="162" a="1"/>
  <c r="N31" i="158" a="1"/>
  <c r="K38" i="162" a="1"/>
  <c r="N43" i="142" a="1"/>
  <c r="C33" i="161" a="1"/>
  <c r="P39" i="163" a="1"/>
  <c r="AP11" i="158" a="1"/>
  <c r="K40" i="158" a="1"/>
  <c r="L7" i="158" a="1"/>
  <c r="AQ70" i="159" a="1"/>
  <c r="Q9" i="161" a="1"/>
  <c r="F5" i="162" a="1"/>
  <c r="L28" i="161" a="1"/>
  <c r="L29" i="163" a="1"/>
  <c r="M33" i="142" a="1"/>
  <c r="Q26" i="163" a="1"/>
  <c r="N23" i="163" a="1"/>
  <c r="H34" i="162" a="1"/>
  <c r="G12" i="160" a="1"/>
  <c r="L35" i="163" a="1"/>
  <c r="L50" i="161" a="1"/>
  <c r="AL138" i="159" a="1"/>
  <c r="P45" i="142" a="1"/>
  <c r="I9" i="161" a="1"/>
  <c r="K9" i="158" a="1"/>
  <c r="H7" i="160" a="1"/>
  <c r="C6" i="162" a="1"/>
  <c r="I38" i="159" a="1"/>
  <c r="H27" i="159" a="1"/>
  <c r="N9" i="159" a="1"/>
  <c r="D13" i="158" a="1"/>
  <c r="G2" i="160" a="1"/>
  <c r="D16" i="163" a="1"/>
  <c r="C31" i="160" a="1"/>
  <c r="P14" i="142" a="1"/>
  <c r="Q38" i="159" a="1"/>
  <c r="M15" i="161" a="1"/>
  <c r="D45" i="161" a="1"/>
  <c r="I45" i="160" a="1"/>
  <c r="L26" i="162" a="1"/>
  <c r="P5" i="161" a="1"/>
  <c r="F41" i="160" a="1"/>
  <c r="N14" i="159" a="1"/>
  <c r="C5" i="158" a="1"/>
  <c r="P20" i="159" a="1"/>
  <c r="C31" i="159" a="1"/>
  <c r="H26" i="163" a="1"/>
  <c r="I12" i="158" a="1"/>
  <c r="AP206" i="160" a="1"/>
  <c r="AL71" i="160" a="1"/>
  <c r="M16" i="142" a="1"/>
  <c r="AR135" i="160" a="1"/>
  <c r="AL76" i="162" a="1"/>
  <c r="AQ77" i="163" a="1"/>
  <c r="L15" i="158" a="1"/>
  <c r="L3" i="162" a="1"/>
  <c r="H49" i="160" a="1"/>
  <c r="E40" i="159" a="1"/>
  <c r="Q38" i="161" a="1"/>
  <c r="P48" i="158" a="1"/>
  <c r="K29" i="159" a="1"/>
  <c r="I33" i="159" a="1"/>
  <c r="D26" i="142" a="1"/>
  <c r="H46" i="142" a="1"/>
  <c r="D47" i="160" a="1"/>
  <c r="G17" i="161" a="1"/>
  <c r="F48" i="158" a="1"/>
  <c r="AR9" i="158" a="1"/>
  <c r="G48" i="162" a="1"/>
  <c r="P27" i="160" a="1"/>
  <c r="AL10" i="160" a="1"/>
  <c r="P35" i="162" a="1"/>
  <c r="F46" i="162" a="1"/>
  <c r="AP73" i="142" a="1"/>
  <c r="I15" i="159" a="1"/>
  <c r="P38" i="142" a="1"/>
  <c r="K32" i="158" a="1"/>
  <c r="M39" i="160" a="1"/>
  <c r="J20" i="162" a="1"/>
  <c r="C50" i="162" a="1"/>
  <c r="AR209" i="160" a="1"/>
  <c r="C4" i="161" a="1"/>
  <c r="P6" i="163" a="1"/>
  <c r="G40" i="159" a="1"/>
  <c r="H23" i="142" a="1"/>
  <c r="G18" i="158" a="1"/>
  <c r="D2" i="158" a="1"/>
  <c r="M13" i="161" a="1"/>
  <c r="E51" i="162" a="1"/>
  <c r="P16" i="161" a="1"/>
  <c r="L30" i="159" a="1"/>
  <c r="J44" i="158" a="1"/>
  <c r="AQ10" i="160" a="1"/>
  <c r="H19" i="161" a="1"/>
  <c r="I19" i="159" a="1"/>
  <c r="M48" i="161" a="1"/>
  <c r="AJ14" i="162" a="1"/>
  <c r="I30" i="160" a="1"/>
  <c r="K6" i="158" a="1"/>
  <c r="K8" i="161" a="1"/>
  <c r="J29" i="160" a="1"/>
  <c r="N14" i="160" a="1"/>
  <c r="AQ7" i="159" a="1"/>
  <c r="I22" i="160" a="1"/>
  <c r="N49" i="158" a="1"/>
  <c r="AQ73" i="162" a="1"/>
  <c r="L40" i="159" a="1"/>
  <c r="AL11" i="162" a="1"/>
  <c r="E25" i="161" a="1"/>
  <c r="AL5" i="160" a="1"/>
  <c r="AJ12" i="162" a="1"/>
  <c r="AQ15" i="159" a="1"/>
  <c r="AP18" i="159" a="1"/>
  <c r="M29" i="162" a="1"/>
  <c r="K15" i="163" a="1"/>
  <c r="J5" i="161" a="1"/>
  <c r="AR5" i="160" a="1"/>
  <c r="N2" i="159" a="1"/>
  <c r="C9" i="160" a="1"/>
  <c r="E43" i="142" a="1"/>
  <c r="D11" i="158" a="1"/>
  <c r="G11" i="163" a="1"/>
  <c r="K31" i="158" a="1"/>
  <c r="L41" i="160" a="1"/>
  <c r="I17" i="163" a="1"/>
  <c r="C21" i="159" a="1"/>
  <c r="H37" i="162" a="1"/>
  <c r="P7" i="161" a="1"/>
  <c r="J37" i="161" a="1"/>
  <c r="E38" i="142" a="1"/>
  <c r="C51" i="159" a="1"/>
  <c r="E33" i="159" a="1"/>
  <c r="G42" i="162" a="1"/>
  <c r="L27" i="142" a="1"/>
  <c r="P29" i="142" a="1"/>
  <c r="AP10" i="160" a="1"/>
  <c r="F50" i="162" a="1"/>
  <c r="J15" i="161" a="1"/>
  <c r="C10" i="160" a="1"/>
  <c r="AL7" i="162" a="1"/>
  <c r="C29" i="142" a="1"/>
  <c r="E8" i="158" a="1"/>
  <c r="AO75" i="162" a="1"/>
  <c r="D38" i="160" a="1"/>
  <c r="AP71" i="158" a="1"/>
  <c r="H34" i="160" a="1"/>
  <c r="C48" i="162" a="1"/>
  <c r="K30" i="158" a="1"/>
  <c r="D49" i="142" a="1"/>
  <c r="D7" i="161" a="1"/>
  <c r="N34" i="158" a="1"/>
  <c r="L6" i="162" a="1"/>
  <c r="F44" i="161" a="1"/>
  <c r="M15" i="158" a="1"/>
  <c r="M26" i="160" a="1"/>
  <c r="Q7" i="162" a="1"/>
  <c r="D18" i="163" a="1"/>
  <c r="J10" i="160" a="1"/>
  <c r="N27" i="163" a="1"/>
  <c r="J31" i="161" a="1"/>
  <c r="K5" i="161" a="1"/>
  <c r="G19" i="160" a="1"/>
  <c r="Q30" i="158" a="1"/>
  <c r="K26" i="159" a="1"/>
  <c r="N46" i="142" a="1"/>
  <c r="AR71" i="160" a="1"/>
  <c r="P30" i="158" a="1"/>
  <c r="N28" i="162" a="1"/>
  <c r="E48" i="159" a="1"/>
  <c r="C6" i="163" a="1"/>
  <c r="E43" i="158" a="1"/>
  <c r="D33" i="159" a="1"/>
  <c r="P10" i="160" a="1"/>
  <c r="H30" i="160" a="1"/>
  <c r="AJ6" i="162" a="1"/>
  <c r="F11" i="161" a="1"/>
  <c r="C20" i="142" a="1"/>
  <c r="H14" i="159" a="1"/>
  <c r="AL9" i="158" a="1"/>
  <c r="AQ138" i="142" a="1"/>
  <c r="F35" i="142" a="1"/>
  <c r="N22" i="162" a="1"/>
  <c r="D17" i="162" a="1"/>
  <c r="N33" i="162" a="1"/>
  <c r="C49" i="158" a="1"/>
  <c r="AO76" i="162" a="1"/>
  <c r="Q43" i="158" a="1"/>
  <c r="AQ75" i="160" a="1"/>
  <c r="I32" i="161" a="1"/>
  <c r="F17" i="158" a="1"/>
  <c r="N10" i="161" a="1"/>
  <c r="P29" i="160" a="1"/>
  <c r="C17" i="142" a="1"/>
  <c r="G47" i="163" a="1"/>
  <c r="AJ80" i="159" a="1"/>
  <c r="L44" i="158" a="1"/>
  <c r="C43" i="159" a="1"/>
  <c r="G30" i="162" a="1"/>
  <c r="E34" i="158" a="1"/>
  <c r="AQ79" i="159" a="1"/>
  <c r="I47" i="160" a="1"/>
  <c r="G25" i="162" a="1"/>
  <c r="E10" i="161" a="1"/>
  <c r="I48" i="163" a="1"/>
  <c r="L40" i="160" a="1"/>
  <c r="P22" i="142" a="1"/>
  <c r="M28" i="158" a="1"/>
  <c r="M42" i="163" a="1"/>
  <c r="D44" i="158" a="1"/>
  <c r="Q32" i="163" a="1"/>
  <c r="L29" i="159" a="1"/>
  <c r="M46" i="158" a="1"/>
  <c r="Q30" i="159" a="1"/>
  <c r="H8" i="162" a="1"/>
  <c r="Q4" i="159" a="1"/>
  <c r="J36" i="161" a="1"/>
  <c r="M19" i="158" a="1"/>
  <c r="D3" i="163" a="1"/>
  <c r="D51" i="163" a="1"/>
  <c r="I17" i="162" a="1"/>
  <c r="I22" i="158" a="1"/>
  <c r="K3" i="159" a="1"/>
  <c r="F51" i="158" a="1"/>
  <c r="D5" i="159" a="1"/>
  <c r="P47" i="163" a="1"/>
  <c r="E35" i="161" a="1"/>
  <c r="M28" i="159" a="1"/>
  <c r="AP81" i="159" a="1"/>
  <c r="M39" i="159" a="1"/>
  <c r="I27" i="160" a="1"/>
  <c r="K26" i="142" a="1"/>
  <c r="L49" i="158" a="1"/>
  <c r="L15" i="159" a="1"/>
  <c r="M4" i="163" a="1"/>
  <c r="N6" i="159" a="1"/>
  <c r="M51" i="162" a="1"/>
  <c r="M46" i="163" a="1"/>
  <c r="Q5" i="159" a="1"/>
  <c r="C22" i="162" a="1"/>
  <c r="F26" i="158" a="1"/>
  <c r="G25" i="158" a="1"/>
  <c r="C8" i="163" a="1"/>
  <c r="Q6" i="158" a="1"/>
  <c r="Q2" i="142" a="1"/>
  <c r="H35" i="158" a="1"/>
  <c r="H44" i="163" a="1"/>
  <c r="M43" i="161" a="1"/>
  <c r="F27" i="160" a="1"/>
  <c r="AL71" i="142" a="1"/>
  <c r="P32" i="159" a="1"/>
  <c r="G5" i="162" a="1"/>
  <c r="P38" i="163" a="1"/>
  <c r="K33" i="161" a="1"/>
  <c r="D9" i="158" a="1"/>
  <c r="Q17" i="160" a="1"/>
  <c r="AR142" i="159" a="1"/>
  <c r="H6" i="158" a="1"/>
  <c r="C43" i="142" a="1"/>
  <c r="G29" i="142" a="1"/>
  <c r="G51" i="163" a="1"/>
  <c r="L51" i="158" a="1"/>
  <c r="M14" i="163" a="1"/>
  <c r="AJ70" i="142" a="1"/>
  <c r="AJ71" i="142" a="1"/>
  <c r="Q42" i="158" a="1"/>
  <c r="AL70" i="160" a="1"/>
  <c r="C36" i="159" a="1"/>
  <c r="N9" i="161" a="1"/>
  <c r="L26" i="160" a="1"/>
  <c r="AP74" i="163" a="1"/>
  <c r="AR12" i="162" a="1"/>
  <c r="E3" i="162" a="1"/>
  <c r="G41" i="163" a="1"/>
  <c r="D23" i="142" a="1"/>
  <c r="P49" i="158" a="1"/>
  <c r="D13" i="159" a="1"/>
  <c r="E19" i="142" a="1"/>
  <c r="J2" i="159" a="1"/>
  <c r="AO7" i="160" a="1"/>
  <c r="AL18" i="159" a="1"/>
  <c r="K27" i="161" a="1"/>
  <c r="L37" i="161" a="1"/>
  <c r="G15" i="160" a="1"/>
  <c r="J41" i="142" a="1"/>
  <c r="Q38" i="163" a="1"/>
  <c r="Q48" i="158" a="1"/>
  <c r="G9" i="160" a="1"/>
  <c r="H47" i="160" a="1"/>
  <c r="P45" i="160" a="1"/>
  <c r="G4" i="163" a="1"/>
  <c r="D17" i="159" a="1"/>
  <c r="K31" i="163" a="1"/>
  <c r="C47" i="163" a="1"/>
  <c r="L47" i="142" a="1"/>
  <c r="C48" i="160" a="1"/>
  <c r="AQ10" i="163" a="1"/>
  <c r="J8" i="163" a="1"/>
  <c r="P46" i="159" a="1"/>
  <c r="P5" i="158" a="1"/>
  <c r="AJ73" i="159" a="1"/>
  <c r="D28" i="158" a="1"/>
  <c r="E21" i="159" a="1"/>
  <c r="D46" i="159" a="1"/>
  <c r="P24" i="160" a="1"/>
  <c r="Q15" i="158" a="1"/>
  <c r="G28" i="142" a="1"/>
  <c r="P9" i="159" a="1"/>
  <c r="P25" i="160" a="1"/>
  <c r="E18" i="159" a="1"/>
  <c r="I22" i="159" a="1"/>
  <c r="Q49" i="163" a="1"/>
  <c r="N40" i="159" a="1"/>
  <c r="H21" i="159" a="1"/>
  <c r="G14" i="142" a="1"/>
  <c r="D25" i="163" a="1"/>
  <c r="K47" i="158" a="1"/>
  <c r="K44" i="163" a="1"/>
  <c r="L23" i="142" a="1"/>
  <c r="Q49" i="159" a="1"/>
  <c r="P17" i="162" a="1"/>
  <c r="P25" i="159" a="1"/>
  <c r="G19" i="159" a="1"/>
  <c r="J20" i="158" a="1"/>
  <c r="F13" i="160" a="1"/>
  <c r="P13" i="142" a="1"/>
  <c r="F23" i="142" a="1"/>
  <c r="G41" i="162" a="1"/>
  <c r="J3" i="160" a="1"/>
  <c r="P32" i="160" a="1"/>
  <c r="K41" i="160" a="1"/>
  <c r="AJ75" i="163" a="1"/>
  <c r="F32" i="163" a="1"/>
  <c r="D10" i="162" a="1"/>
  <c r="C11" i="160" a="1"/>
  <c r="J4" i="160" a="1"/>
  <c r="L8" i="161" a="1"/>
  <c r="N48" i="142" a="1"/>
  <c r="N38" i="142" a="1"/>
  <c r="G49" i="160" a="1"/>
  <c r="E2" i="158" a="1"/>
  <c r="G6" i="158" a="1"/>
  <c r="F49" i="160" a="1"/>
  <c r="I27" i="163" a="1"/>
  <c r="C17" i="162" a="1"/>
  <c r="N20" i="161" a="1"/>
  <c r="I35" i="162" a="1"/>
  <c r="N3" i="142" a="1"/>
  <c r="AQ5" i="162" a="1"/>
  <c r="K17" i="158" a="1"/>
  <c r="D8" i="142" a="1"/>
  <c r="N28" i="158" a="1"/>
  <c r="E41" i="162" a="1"/>
  <c r="N5" i="163" a="1"/>
  <c r="K46" i="162" a="1"/>
  <c r="H38" i="159" a="1"/>
  <c r="M6" i="159" a="1"/>
  <c r="C6" i="161" a="1"/>
  <c r="P49" i="159" a="1"/>
  <c r="N12" i="161" a="1"/>
  <c r="Q15" i="162" a="1"/>
  <c r="L37" i="142" a="1"/>
  <c r="J9" i="158" a="1"/>
  <c r="E47" i="159" a="1"/>
  <c r="L7" i="162" a="1"/>
  <c r="C45" i="161" a="1"/>
  <c r="M48" i="159" a="1"/>
  <c r="AR70" i="159" a="1"/>
  <c r="G25" i="142" a="1"/>
  <c r="C10" i="142" a="1"/>
  <c r="M22" i="161" a="1"/>
  <c r="AQ16" i="159" a="1"/>
  <c r="AO70" i="159" a="1"/>
  <c r="C24" i="162" a="1"/>
  <c r="Q50" i="160" a="1"/>
  <c r="M48" i="162" a="1"/>
  <c r="L41" i="163" a="1"/>
  <c r="AQ208" i="160" a="1"/>
  <c r="G29" i="162" a="1"/>
  <c r="L41" i="162" a="1"/>
  <c r="Q32" i="161" a="1"/>
  <c r="D17" i="142" a="1"/>
  <c r="N40" i="161" a="1"/>
  <c r="K29" i="162" a="1"/>
  <c r="M3" i="142" a="1"/>
  <c r="AP82" i="159" a="1"/>
  <c r="AP73" i="162" a="1"/>
  <c r="AO136" i="159" a="1"/>
  <c r="C8" i="158" a="1"/>
  <c r="G43" i="158" a="1"/>
  <c r="M15" i="163" a="1"/>
  <c r="G32" i="142" a="1"/>
  <c r="AO73" i="162" a="1"/>
  <c r="P49" i="162" a="1"/>
  <c r="N24" i="159" a="1"/>
  <c r="D41" i="159" a="1"/>
  <c r="Q10" i="161" a="1"/>
  <c r="I20" i="158" a="1"/>
  <c r="I3" i="162" a="1"/>
  <c r="M12" i="160" a="1"/>
  <c r="J49" i="142" a="1"/>
  <c r="G33" i="142" a="1"/>
  <c r="K35" i="158" a="1"/>
  <c r="AR11" i="158" a="1"/>
  <c r="K22" i="161" a="1"/>
  <c r="N23" i="161" a="1"/>
  <c r="M5" i="162" a="1"/>
  <c r="Q10" i="162" a="1"/>
  <c r="M39" i="142" a="1"/>
  <c r="Q31" i="142" a="1"/>
  <c r="I45" i="162" a="1"/>
  <c r="H15" i="162" a="1"/>
  <c r="C2" i="161" a="1"/>
  <c r="F2" i="160" a="1"/>
  <c r="F31" i="160" a="1"/>
  <c r="Q37" i="163" a="1"/>
  <c r="E51" i="160" a="1"/>
  <c r="M23" i="159" a="1"/>
  <c r="D21" i="162" a="1"/>
  <c r="I12" i="161" a="1"/>
  <c r="G40" i="161" a="1"/>
  <c r="P30" i="162" a="1"/>
  <c r="K44" i="159" a="1"/>
  <c r="P22" i="158" a="1"/>
  <c r="AL204" i="159" a="1"/>
  <c r="H3" i="161" a="1"/>
  <c r="M15" i="160" a="1"/>
  <c r="I15" i="162" a="1"/>
  <c r="E11" i="159" a="1"/>
  <c r="L41" i="159" a="1"/>
  <c r="Q18" i="161" a="1"/>
  <c r="J39" i="158" a="1"/>
  <c r="M7" i="159" a="1"/>
  <c r="L47" i="159" a="1"/>
  <c r="Q40" i="160" a="1"/>
  <c r="J35" i="163" a="1"/>
  <c r="M19" i="163" a="1"/>
  <c r="P42" i="161" a="1"/>
  <c r="M4" i="159" a="1"/>
  <c r="C16" i="160" a="1"/>
  <c r="L7" i="159" a="1"/>
  <c r="F30" i="163" a="1"/>
  <c r="L21" i="160" a="1"/>
  <c r="M9" i="162" a="1"/>
  <c r="F13" i="158" a="1"/>
  <c r="AO73" i="142" a="1"/>
  <c r="F22" i="160" a="1"/>
  <c r="I44" i="159" a="1"/>
  <c r="AQ73" i="163" a="1"/>
  <c r="I23" i="158" a="1"/>
  <c r="C30" i="158" a="1"/>
  <c r="E4" i="142" a="1"/>
  <c r="E44" i="163" a="1"/>
  <c r="I23" i="163" a="1"/>
  <c r="J25" i="159" a="1"/>
  <c r="AJ200" i="160" a="1"/>
  <c r="J14" i="161" a="1"/>
  <c r="J3" i="158" a="1"/>
  <c r="G14" i="159" a="1"/>
  <c r="D42" i="162" a="1"/>
  <c r="H10" i="160" a="1"/>
  <c r="G31" i="160" a="1"/>
  <c r="E36" i="159" a="1"/>
  <c r="L29" i="162" a="1"/>
  <c r="Q34" i="161" a="1"/>
  <c r="J19" i="160" a="1"/>
  <c r="M18" i="159" a="1"/>
  <c r="H16" i="161" a="1"/>
  <c r="AP143" i="159" a="1"/>
  <c r="C20" i="158" a="1"/>
  <c r="AP6" i="160" a="1"/>
  <c r="K28" i="159" a="1"/>
  <c r="C13" i="162" a="1"/>
  <c r="P27" i="161" a="1"/>
  <c r="Q44" i="160" a="1"/>
  <c r="AJ71" i="159" a="1"/>
  <c r="E38" i="162" a="1"/>
  <c r="C15" i="161" a="1"/>
  <c r="D27" i="159" a="1"/>
  <c r="L11" i="162" a="1"/>
  <c r="G33" i="162" a="1"/>
  <c r="F38" i="160" a="1"/>
  <c r="K27" i="142" a="1"/>
  <c r="H4" i="162" a="1"/>
  <c r="E48" i="161" a="1"/>
  <c r="H43" i="142" a="1"/>
  <c r="D44" i="142" a="1"/>
  <c r="M41" i="160" a="1"/>
  <c r="J48" i="158" a="1"/>
  <c r="K12" i="163" a="1"/>
  <c r="J36" i="142" a="1"/>
  <c r="AL80" i="159" a="1"/>
  <c r="N44" i="163" a="1"/>
  <c r="N13" i="161" a="1"/>
  <c r="C2" i="142" a="1"/>
  <c r="C36" i="158" a="1"/>
  <c r="G3" i="160" a="1"/>
  <c r="F17" i="163" a="1"/>
  <c r="K50" i="161" a="1"/>
  <c r="E29" i="160" a="1"/>
  <c r="N50" i="163" a="1"/>
  <c r="M34" i="163" a="1"/>
  <c r="AL80" i="158" a="1"/>
  <c r="E32" i="160" a="1"/>
  <c r="AL73" i="142" a="1"/>
  <c r="C12" i="160" a="1"/>
  <c r="P47" i="158" a="1"/>
  <c r="J5" i="159" a="1"/>
  <c r="I35" i="158" a="1"/>
  <c r="L31" i="162" a="1"/>
  <c r="AP203" i="160" a="1"/>
  <c r="E18" i="142" a="1"/>
  <c r="E49" i="159" a="1"/>
  <c r="K27" i="163" a="1"/>
  <c r="I46" i="161" a="1"/>
  <c r="E14" i="142" a="1"/>
  <c r="AQ135" i="142" a="1"/>
  <c r="F23" i="163" a="1"/>
  <c r="H24" i="159" a="1"/>
  <c r="AP135" i="142" a="1"/>
  <c r="F31" i="142" a="1"/>
  <c r="I39" i="160" a="1"/>
  <c r="E45" i="158" a="1"/>
  <c r="D34" i="163" a="1"/>
  <c r="F38" i="142" a="1"/>
  <c r="K13" i="159" a="1"/>
  <c r="N17" i="159" a="1"/>
  <c r="Q26" i="161" a="1"/>
  <c r="K17" i="142" a="1"/>
  <c r="N38" i="158" a="1"/>
  <c r="I43" i="158" a="1"/>
  <c r="AP6" i="162" a="1"/>
  <c r="C23" i="163" a="1"/>
  <c r="Q22" i="159" a="1"/>
  <c r="AO75" i="158" a="1"/>
  <c r="K34" i="161" a="1"/>
  <c r="P45" i="159" a="1"/>
  <c r="F51" i="161" a="1"/>
  <c r="H40" i="160" a="1"/>
  <c r="P2" i="161" a="1"/>
  <c r="AP142" i="159" a="1"/>
  <c r="D30" i="142" a="1"/>
  <c r="Q27" i="161" a="1"/>
  <c r="H6" i="142" a="1"/>
  <c r="D13" i="163" a="1"/>
  <c r="D30" i="163" a="1"/>
  <c r="H18" i="161" a="1"/>
  <c r="AQ140" i="142" a="1"/>
  <c r="G9" i="159" a="1"/>
  <c r="L48" i="160" a="1"/>
  <c r="J15" i="158" a="1"/>
  <c r="K50" i="159" a="1"/>
  <c r="G3" i="142" a="1"/>
  <c r="E25" i="159" a="1"/>
  <c r="F27" i="161" a="1"/>
  <c r="D32" i="159" a="1"/>
  <c r="P46" i="142" a="1"/>
  <c r="AL8" i="160" a="1"/>
  <c r="Q43" i="142" a="1"/>
  <c r="I9" i="160" a="1"/>
  <c r="G16" i="161" a="1"/>
  <c r="I18" i="142" a="1"/>
  <c r="M25" i="162" a="1"/>
  <c r="D12" i="160" a="1"/>
  <c r="G47" i="160" a="1"/>
  <c r="J27" i="162" a="1"/>
  <c r="L43" i="160" a="1"/>
  <c r="N8" i="163" a="1"/>
  <c r="I2" i="160" a="1"/>
  <c r="I8" i="159" a="1"/>
  <c r="H4" i="161" a="1"/>
  <c r="D14" i="163" a="1"/>
  <c r="C35" i="162" a="1"/>
  <c r="AP17" i="159" a="1"/>
  <c r="P36" i="161" a="1"/>
  <c r="AQ71" i="163" a="1"/>
  <c r="F44" i="159" a="1"/>
  <c r="M41" i="158" a="1"/>
  <c r="G8" i="158" a="1"/>
  <c r="J49" i="160" a="1"/>
  <c r="AJ5" i="161" a="1"/>
  <c r="AL75" i="158" a="1"/>
  <c r="D30" i="161" a="1"/>
  <c r="D4" i="160" a="1"/>
  <c r="P36" i="160" a="1"/>
  <c r="N34" i="162" a="1"/>
  <c r="M18" i="160" a="1"/>
  <c r="J18" i="160" a="1"/>
  <c r="N30" i="160" a="1"/>
  <c r="I49" i="160" a="1"/>
  <c r="H2" i="161" a="1"/>
  <c r="N32" i="159" a="1"/>
  <c r="J47" i="160" a="1"/>
  <c r="H12" i="160" a="1"/>
  <c r="E13" i="158" a="1"/>
  <c r="D13" i="161" a="1"/>
  <c r="J46" i="142" a="1"/>
  <c r="C51" i="160" a="1"/>
  <c r="D15" i="160" a="1"/>
  <c r="AJ73" i="163" a="1"/>
  <c r="J5" i="158" a="1"/>
  <c r="N5" i="160" a="1"/>
  <c r="E31" i="161" a="1"/>
  <c r="H38" i="142" a="1"/>
  <c r="J43" i="142" a="1"/>
  <c r="G9" i="142" a="1"/>
  <c r="D37" i="158" a="1"/>
  <c r="L13" i="160" a="1"/>
  <c r="G10" i="159" a="1"/>
  <c r="K12" i="142" a="1"/>
  <c r="K7" i="161" a="1"/>
  <c r="F20" i="161" a="1"/>
  <c r="G33" i="160" a="1"/>
  <c r="C19" i="163" a="1"/>
  <c r="K19" i="161" a="1"/>
  <c r="L6" i="142" a="1"/>
  <c r="I28" i="163" a="1"/>
  <c r="C13" i="142" a="1"/>
  <c r="L23" i="159" a="1"/>
  <c r="F28" i="162" a="1"/>
  <c r="AJ143" i="159" a="1"/>
  <c r="M40" i="161" a="1"/>
  <c r="L14" i="163" a="1"/>
  <c r="N29" i="158" a="1"/>
  <c r="D2" i="160" a="1"/>
  <c r="E27" i="142" a="1"/>
  <c r="E47" i="162" a="1"/>
  <c r="J18" i="163" a="1"/>
  <c r="P34" i="142" a="1"/>
  <c r="I42" i="142" a="1"/>
  <c r="M12" i="163" a="1"/>
  <c r="C48" i="158" a="1"/>
  <c r="M37" i="158" a="1"/>
  <c r="D14" i="161" a="1"/>
  <c r="AO6" i="158" a="1"/>
  <c r="M45" i="160" a="1"/>
  <c r="H44" i="160" a="1"/>
  <c r="K16" i="159" a="1"/>
  <c r="P41" i="158" a="1"/>
  <c r="P44" i="161" a="1"/>
  <c r="AP137" i="159" a="1"/>
  <c r="F47" i="160" a="1"/>
  <c r="E39" i="162" a="1"/>
  <c r="AJ72" i="158" a="1"/>
  <c r="G9" i="158" a="1"/>
  <c r="P26" i="162" a="1"/>
  <c r="AR8" i="142" a="1"/>
  <c r="L46" i="142" a="1"/>
  <c r="K12" i="158" a="1"/>
  <c r="I5" i="161" a="1"/>
  <c r="P29" i="162" a="1"/>
  <c r="P32" i="158" a="1"/>
  <c r="Q6" i="161" a="1"/>
  <c r="AL200" i="159" a="1"/>
  <c r="H7" i="159" a="1"/>
  <c r="AQ137" i="142" a="1"/>
  <c r="J11" i="162" a="1"/>
  <c r="I42" i="160" a="1"/>
  <c r="J22" i="162" a="1"/>
  <c r="I33" i="160" a="1"/>
  <c r="F16" i="159" a="1"/>
  <c r="M7" i="162" a="1"/>
  <c r="AO136" i="142" a="1"/>
  <c r="H37" i="160" a="1"/>
  <c r="D29" i="160" a="1"/>
  <c r="C32" i="158" a="1"/>
  <c r="AR136" i="159" a="1"/>
  <c r="L50" i="160" a="1"/>
  <c r="AR9" i="160" a="1"/>
  <c r="E36" i="162" a="1"/>
  <c r="E41" i="160" a="1"/>
  <c r="D37" i="159" a="1"/>
  <c r="H51" i="161" a="1"/>
  <c r="AP74" i="160" a="1"/>
  <c r="I7" i="142" a="1"/>
  <c r="Q13" i="159" a="1"/>
  <c r="D15" i="158" a="1"/>
  <c r="G34" i="162" a="1"/>
  <c r="Q19" i="142" a="1"/>
  <c r="AJ10" i="158" a="1"/>
  <c r="AQ138" i="160" a="1"/>
  <c r="H51" i="160" a="1"/>
  <c r="AR77" i="142" a="1"/>
  <c r="C12" i="159" a="1"/>
  <c r="L48" i="159" a="1"/>
  <c r="M23" i="158" a="1"/>
  <c r="E15" i="142" a="1"/>
  <c r="E18" i="163" a="1"/>
  <c r="AJ74" i="159" a="1"/>
  <c r="F26" i="161" a="1"/>
  <c r="C16" i="159" a="1"/>
  <c r="Q8" i="161" a="1"/>
  <c r="H46" i="161" a="1"/>
  <c r="AO9" i="158" a="1"/>
  <c r="L22" i="161" a="1"/>
  <c r="AO77" i="163" a="1"/>
  <c r="F22" i="159" a="1"/>
  <c r="K34" i="160" a="1"/>
  <c r="AL77" i="163" a="1"/>
  <c r="J36" i="160" a="1"/>
  <c r="C8" i="160" a="1"/>
  <c r="AP7" i="159" a="1"/>
  <c r="Q41" i="158" a="1"/>
  <c r="G8" i="162" a="1"/>
  <c r="L33" i="159" a="1"/>
  <c r="AP138" i="160" a="1"/>
  <c r="K14" i="142" a="1"/>
  <c r="D34" i="158" a="1"/>
  <c r="E6" i="158" a="1"/>
  <c r="AL7" i="142" a="1"/>
  <c r="AJ73" i="162" a="1"/>
  <c r="M43" i="142" a="1"/>
  <c r="M31" i="142" a="1"/>
  <c r="C8" i="161" a="1"/>
  <c r="F33" i="158" a="1"/>
  <c r="M24" i="163" a="1"/>
  <c r="H17" i="158" a="1"/>
  <c r="C29" i="158" a="1"/>
  <c r="AL12" i="163" a="1"/>
  <c r="N41" i="142" a="1"/>
  <c r="J37" i="142" a="1"/>
  <c r="N51" i="159" a="1"/>
  <c r="J38" i="158" a="1"/>
  <c r="F26" i="142" a="1"/>
  <c r="AR77" i="158" a="1"/>
  <c r="D41" i="161" a="1"/>
  <c r="K30" i="162" a="1"/>
  <c r="AR138" i="160" a="1"/>
  <c r="P31" i="162" a="1"/>
  <c r="H27" i="161" a="1"/>
  <c r="E14" i="163" a="1"/>
  <c r="M46" i="159" a="1"/>
  <c r="H28" i="159" a="1"/>
  <c r="M30" i="161" a="1"/>
  <c r="C41" i="159" a="1"/>
  <c r="F28" i="160" a="1"/>
  <c r="H31" i="160" a="1"/>
  <c r="C34" i="163" a="1"/>
  <c r="J44" i="161" a="1"/>
  <c r="M9" i="142" a="1"/>
  <c r="D17" i="158" a="1"/>
  <c r="K46" i="158" a="1"/>
  <c r="K28" i="142" a="1"/>
  <c r="L21" i="163" a="1"/>
  <c r="E11" i="161" a="1"/>
  <c r="K8" i="159" a="1"/>
  <c r="AP70" i="142" a="1"/>
  <c r="F10" i="161" a="1"/>
  <c r="H21" i="162" a="1"/>
  <c r="E44" i="142" a="1"/>
  <c r="M32" i="163" a="1"/>
  <c r="E10" i="158" a="1"/>
  <c r="G27" i="159" a="1"/>
  <c r="AL8" i="158" a="1"/>
  <c r="I28" i="158" a="1"/>
  <c r="AR75" i="159" a="1"/>
  <c r="K42" i="163" a="1"/>
  <c r="I11" i="160" a="1"/>
  <c r="E38" i="161" a="1"/>
  <c r="C33" i="163" a="1"/>
  <c r="E35" i="160" a="1"/>
  <c r="N13" i="163" a="1"/>
  <c r="L28" i="160" a="1"/>
  <c r="C45" i="159" a="1"/>
  <c r="Q26" i="159" a="1"/>
  <c r="N27" i="160" a="1"/>
  <c r="F6" i="160" a="1"/>
  <c r="J35" i="162" a="1"/>
  <c r="L51" i="142" a="1"/>
  <c r="P15" i="142" a="1"/>
  <c r="E47" i="163" a="1"/>
  <c r="H49" i="163" a="1"/>
  <c r="F4" i="160" a="1"/>
  <c r="AJ82" i="159" a="1"/>
  <c r="H33" i="158" a="1"/>
  <c r="L6" i="161" a="1"/>
  <c r="F50" i="161" a="1"/>
  <c r="H43" i="160" a="1"/>
  <c r="AJ11" i="160" a="1"/>
  <c r="I26" i="159" a="1"/>
  <c r="N22" i="159" a="1"/>
  <c r="H27" i="142" a="1"/>
  <c r="D3" i="158" a="1"/>
  <c r="K4" i="142" a="1"/>
  <c r="N35" i="163" a="1"/>
  <c r="J27" i="159" a="1"/>
  <c r="P25" i="163" a="1"/>
  <c r="N47" i="158" a="1"/>
  <c r="M6" i="162" a="1"/>
  <c r="E47" i="158" a="1"/>
  <c r="I49" i="161" a="1"/>
  <c r="H45" i="159" a="1"/>
  <c r="P43" i="163" a="1"/>
  <c r="Q10" i="160" a="1"/>
  <c r="M3" i="160" a="1"/>
  <c r="E2" i="142" a="1"/>
  <c r="H27" i="163" a="1"/>
  <c r="F18" i="162" a="1"/>
  <c r="M40" i="158" a="1"/>
  <c r="J38" i="161" a="1"/>
  <c r="I50" i="158" a="1"/>
  <c r="K18" i="159" a="1"/>
  <c r="M29" i="142" a="1"/>
  <c r="N12" i="142" a="1"/>
  <c r="K45" i="142" a="1"/>
  <c r="J28" i="160" a="1"/>
  <c r="E26" i="162" a="1"/>
  <c r="D9" i="159" a="1"/>
  <c r="C3" i="160" a="1"/>
  <c r="N2" i="160" a="1"/>
  <c r="P27" i="159" a="1"/>
  <c r="H9" i="159" a="1"/>
  <c r="D4" i="158" a="1"/>
  <c r="Q3" i="163" a="1"/>
  <c r="N8" i="160" a="1"/>
  <c r="H45" i="161" a="1"/>
  <c r="I29" i="163" a="1"/>
  <c r="H17" i="161" a="1"/>
  <c r="D8" i="160" a="1"/>
  <c r="K27" i="158" a="1"/>
  <c r="AQ136" i="159" a="1"/>
  <c r="P6" i="142" a="1"/>
  <c r="G7" i="160" a="1"/>
  <c r="I36" i="161" a="1"/>
  <c r="C2" i="163" a="1"/>
  <c r="M46" i="162" a="1"/>
  <c r="E2" i="163" a="1"/>
  <c r="K26" i="162" a="1"/>
  <c r="M23" i="142" a="1"/>
  <c r="G34" i="158" a="1"/>
  <c r="AL5" i="162" a="1"/>
  <c r="C5" i="142" a="1"/>
  <c r="J7" i="142" a="1"/>
  <c r="N21" i="163" a="1"/>
  <c r="P22" i="163" a="1"/>
  <c r="G38" i="161" a="1"/>
  <c r="M31" i="158" a="1"/>
  <c r="M18" i="163" a="1"/>
  <c r="I38" i="161" a="1"/>
  <c r="AJ5" i="160" a="1"/>
  <c r="AJ5" i="162" a="1"/>
  <c r="L24" i="142" a="1"/>
  <c r="J27" i="160" a="1"/>
  <c r="E22" i="159" a="1"/>
  <c r="G30" i="161" a="1"/>
  <c r="N3" i="159" a="1"/>
  <c r="P3" i="163" a="1"/>
  <c r="AQ81" i="158" a="1"/>
  <c r="K2" i="159" a="1"/>
  <c r="AP81" i="158" a="1"/>
  <c r="F12" i="158" a="1"/>
  <c r="J36" i="158" a="1"/>
  <c r="D18" i="158" a="1"/>
  <c r="K24" i="160" a="1"/>
  <c r="C47" i="158" a="1"/>
  <c r="K41" i="162" a="1"/>
  <c r="J16" i="163" a="1"/>
  <c r="K33" i="158" a="1"/>
  <c r="D28" i="162" a="1"/>
  <c r="J43" i="158" a="1"/>
  <c r="E32" i="158" a="1"/>
  <c r="D22" i="162" a="1"/>
  <c r="G36" i="159" a="1"/>
  <c r="C32" i="161" a="1"/>
  <c r="Q45" i="162" a="1"/>
  <c r="F40" i="158" a="1"/>
  <c r="AO10" i="163" a="1"/>
  <c r="M45" i="158" a="1"/>
  <c r="N32" i="160" a="1"/>
  <c r="L17" i="158" a="1"/>
  <c r="L10" i="162" a="1"/>
  <c r="H26" i="160" a="1"/>
  <c r="H3" i="158" a="1"/>
  <c r="AR16" i="159" a="1"/>
  <c r="AJ79" i="162" a="1"/>
  <c r="Q31" i="159" a="1"/>
  <c r="J39" i="161" a="1"/>
  <c r="Q35" i="162" a="1"/>
  <c r="I24" i="160" a="1"/>
  <c r="C8" i="162" a="1"/>
  <c r="G32" i="163" a="1"/>
  <c r="F48" i="162" a="1"/>
  <c r="AR76" i="142" a="1"/>
  <c r="C45" i="160" a="1"/>
  <c r="F34" i="159" a="1"/>
  <c r="I50" i="159" a="1"/>
  <c r="E8" i="161" a="1"/>
  <c r="AO17" i="159" a="1"/>
  <c r="AR5" i="142" a="1"/>
  <c r="F46" i="160" a="1"/>
  <c r="P19" i="163" a="1"/>
  <c r="L30" i="160" a="1"/>
  <c r="G41" i="142" a="1"/>
  <c r="N50" i="142" a="1"/>
  <c r="N16" i="159" a="1"/>
  <c r="K13" i="161" a="1"/>
  <c r="H47" i="142" a="1"/>
  <c r="N9" i="163" a="1"/>
  <c r="AJ8" i="163" a="1"/>
  <c r="I45" i="142" a="1"/>
  <c r="P13" i="163" a="1"/>
  <c r="K44" i="161" a="1"/>
  <c r="AR75" i="142" a="1"/>
  <c r="J45" i="163" a="1"/>
  <c r="M22" i="159" a="1"/>
  <c r="F44" i="142" a="1"/>
  <c r="G50" i="142" a="1"/>
  <c r="AL78" i="158" a="1"/>
  <c r="AR6" i="162" a="1"/>
  <c r="I31" i="161" a="1"/>
  <c r="N33" i="160" a="1"/>
  <c r="L32" i="162" a="1"/>
  <c r="N5" i="162" a="1"/>
  <c r="AP76" i="159" a="1"/>
  <c r="L17" i="142" a="1"/>
  <c r="C4" i="142" a="1"/>
  <c r="M36" i="160" a="1"/>
  <c r="L7" i="142" a="1"/>
  <c r="P32" i="142" a="1"/>
  <c r="J16" i="161" a="1"/>
  <c r="I13" i="158" a="1"/>
  <c r="F26" i="159" a="1"/>
  <c r="E28" i="162" a="1"/>
  <c r="J31" i="142" a="1"/>
  <c r="G9" i="161" a="1"/>
  <c r="AJ9" i="160" a="1"/>
  <c r="E26" i="158" a="1"/>
  <c r="AR76" i="158" a="1"/>
  <c r="C2" i="162" a="1"/>
  <c r="K38" i="160" a="1"/>
  <c r="Q41" i="163" a="1"/>
  <c r="H29" i="142" a="1"/>
  <c r="AL138" i="160" a="1"/>
  <c r="F42" i="158" a="1"/>
  <c r="E11" i="160" a="1"/>
  <c r="N42" i="158" a="1"/>
  <c r="K9" i="159" a="1"/>
  <c r="C14" i="142" a="1"/>
  <c r="AP72" i="160" a="1"/>
  <c r="D23" i="162" a="1"/>
  <c r="M37" i="162" a="1"/>
  <c r="K11" i="163" a="1"/>
  <c r="D35" i="160" a="1"/>
  <c r="AL10" i="158" a="1"/>
  <c r="D5" i="162" a="1"/>
  <c r="Q27" i="159" a="1"/>
  <c r="G26" i="163" a="1"/>
  <c r="L18" i="159" a="1"/>
  <c r="H31" i="158" a="1"/>
  <c r="M13" i="162" a="1"/>
  <c r="AO203" i="160" a="1"/>
  <c r="Q2" i="162" a="1"/>
  <c r="I25" i="158" a="1"/>
  <c r="I37" i="160" a="1"/>
  <c r="Q28" i="161" a="1"/>
  <c r="N22" i="161" a="1"/>
  <c r="C30" i="160" a="1"/>
  <c r="J15" i="163" a="1"/>
  <c r="G48" i="161" a="1"/>
  <c r="Q18" i="160" a="1"/>
  <c r="N40" i="163" a="1"/>
  <c r="AL6" i="162" a="1"/>
  <c r="AL12" i="160" a="1"/>
  <c r="N15" i="163" a="1"/>
  <c r="AJ74" i="160" a="1"/>
  <c r="M4" i="158" a="1"/>
  <c r="D40" i="163" a="1"/>
  <c r="AL15" i="159" a="1"/>
  <c r="J40" i="162" a="1"/>
  <c r="L28" i="158" a="1"/>
  <c r="L24" i="158" a="1"/>
  <c r="I48" i="142" a="1"/>
  <c r="C18" i="163" a="1"/>
  <c r="G6" i="163" a="1"/>
  <c r="F33" i="163" a="1"/>
  <c r="C41" i="142" a="1"/>
  <c r="Q47" i="160" a="1"/>
  <c r="L40" i="158" a="1"/>
  <c r="D22" i="142" a="1"/>
  <c r="K18" i="162" a="1"/>
  <c r="AL205" i="160" a="1"/>
  <c r="M28" i="160" a="1"/>
  <c r="AL202" i="160" a="1"/>
  <c r="N14" i="161" a="1"/>
  <c r="D3" i="159" a="1"/>
  <c r="M48" i="142" a="1"/>
  <c r="E27" i="159" a="1"/>
  <c r="K49" i="158" a="1"/>
  <c r="D35" i="158" a="1"/>
  <c r="N29" i="163" a="1"/>
  <c r="D38" i="162" a="1"/>
  <c r="AQ78" i="163" a="1"/>
  <c r="K20" i="159" a="1"/>
  <c r="G4" i="160" a="1"/>
  <c r="J28" i="159" a="1"/>
  <c r="K44" i="162" a="1"/>
  <c r="G37" i="160" a="1"/>
  <c r="E21" i="161" a="1"/>
  <c r="K45" i="159" a="1"/>
  <c r="AR72" i="162" a="1"/>
  <c r="E37" i="161" a="1"/>
  <c r="C32" i="162" a="1"/>
  <c r="P12" i="163" a="1"/>
  <c r="AR71" i="159" a="1"/>
  <c r="AL73" i="158" a="1"/>
  <c r="P25" i="162" a="1"/>
  <c r="J17" i="158" a="1"/>
  <c r="G46" i="158" a="1"/>
  <c r="L51" i="163" a="1"/>
  <c r="G21" i="159" a="1"/>
  <c r="C6" i="158" a="1"/>
  <c r="H28" i="160" a="1"/>
  <c r="K3" i="158" a="1"/>
  <c r="K23" i="163" a="1"/>
  <c r="Q15" i="161" a="1"/>
  <c r="F33" i="142" a="1"/>
  <c r="I42" i="162" a="1"/>
  <c r="M51" i="161" a="1"/>
  <c r="H13" i="142" a="1"/>
  <c r="AO6" i="159" a="1"/>
  <c r="L19" i="161" a="1"/>
  <c r="K10" i="160" a="1"/>
  <c r="AL72" i="160" a="1"/>
  <c r="F46" i="161" a="1"/>
  <c r="G25" i="160" a="1"/>
  <c r="N28" i="163" a="1"/>
  <c r="K13" i="160" a="1"/>
  <c r="I8" i="142" a="1"/>
  <c r="J41" i="163" a="1"/>
  <c r="K45" i="162" a="1"/>
  <c r="E23" i="160" a="1"/>
  <c r="N5" i="142" a="1"/>
  <c r="G46" i="161" a="1"/>
  <c r="M50" i="161" a="1"/>
  <c r="Q31" i="163" a="1"/>
  <c r="AR8" i="159" a="1"/>
  <c r="C30" i="159" a="1"/>
  <c r="L3" i="160" a="1"/>
  <c r="J10" i="163" a="1"/>
  <c r="N31" i="161" a="1"/>
  <c r="M38" i="142" a="1"/>
  <c r="P34" i="158" a="1"/>
  <c r="AO76" i="163" a="1"/>
  <c r="J12" i="161" a="1"/>
  <c r="AQ72" i="162" a="1"/>
  <c r="AJ10" i="159" a="1"/>
  <c r="E19" i="161" a="1"/>
  <c r="AL201" i="159" a="1"/>
  <c r="L9" i="159" a="1"/>
  <c r="G36" i="163" a="1"/>
  <c r="N24" i="163" a="1"/>
  <c r="M8" i="142" a="1"/>
  <c r="K43" i="142" a="1"/>
  <c r="P16" i="162" a="1"/>
  <c r="P35" i="160" a="1"/>
  <c r="AQ75" i="163" a="1"/>
  <c r="P24" i="161" a="1"/>
  <c r="L24" i="160" a="1"/>
  <c r="G35" i="162" a="1"/>
  <c r="AP73" i="163" a="1"/>
  <c r="F47" i="158" a="1"/>
  <c r="E32" i="162" a="1"/>
  <c r="E42" i="159" a="1"/>
  <c r="K24" i="158" a="1"/>
  <c r="G32" i="158" a="1"/>
  <c r="E43" i="163" a="1"/>
  <c r="N17" i="162" a="1"/>
  <c r="N25" i="162" a="1"/>
  <c r="M26" i="142" a="1"/>
  <c r="AO15" i="159" a="1"/>
  <c r="I24" i="162" a="1"/>
  <c r="I46" i="159" a="1"/>
  <c r="AR12" i="160" a="1"/>
  <c r="N27" i="162" a="1"/>
  <c r="N23" i="160" a="1"/>
  <c r="E33" i="163" a="1"/>
  <c r="C9" i="142" a="1"/>
  <c r="K14" i="160" a="1"/>
  <c r="H45" i="158" a="1"/>
  <c r="C17" i="163" a="1"/>
  <c r="P51" i="158" a="1"/>
  <c r="F3" i="158" a="1"/>
  <c r="I13" i="161" a="1"/>
  <c r="K7" i="162" a="1"/>
  <c r="C3" i="163" a="1"/>
  <c r="P13" i="160" a="1"/>
  <c r="F14" i="160" a="1"/>
  <c r="AP10" i="163" a="1"/>
  <c r="H32" i="163" a="1"/>
  <c r="I8" i="161" a="1"/>
  <c r="AR76" i="160" a="1"/>
  <c r="C35" i="158" a="1"/>
  <c r="D38" i="163" a="1"/>
  <c r="J38" i="142" a="1"/>
  <c r="C40" i="158" a="1"/>
  <c r="AQ138" i="159" a="1"/>
  <c r="C19" i="159" a="1"/>
  <c r="P16" i="160" a="1"/>
  <c r="G38" i="159" a="1"/>
  <c r="D29" i="142" a="1"/>
  <c r="Q9" i="159" a="1"/>
  <c r="AO13" i="159" a="1"/>
  <c r="Q41" i="142" a="1"/>
  <c r="J13" i="163" a="1"/>
  <c r="K41" i="158" a="1"/>
  <c r="C38" i="158" a="1"/>
  <c r="N5" i="161" a="1"/>
  <c r="N33" i="161" a="1"/>
  <c r="G31" i="162" a="1"/>
  <c r="D27" i="142" a="1"/>
  <c r="M28" i="142" a="1"/>
  <c r="E50" i="161" a="1"/>
  <c r="M32" i="162" a="1"/>
  <c r="AQ210" i="160" a="1"/>
  <c r="F11" i="142" a="1"/>
  <c r="L38" i="161" a="1"/>
  <c r="C41" i="158" a="1"/>
  <c r="K7" i="142" a="1"/>
  <c r="Q48" i="160" a="1"/>
  <c r="AQ75" i="162" a="1"/>
  <c r="C34" i="158" a="1"/>
  <c r="M32" i="159" a="1"/>
  <c r="L34" i="162" a="1"/>
  <c r="M17" i="142" a="1"/>
  <c r="AQ141" i="142" a="1"/>
  <c r="H33" i="159" a="1"/>
  <c r="K46" i="161" a="1"/>
  <c r="K48" i="161" a="1"/>
  <c r="L25" i="161" a="1"/>
  <c r="L18" i="158" a="1"/>
  <c r="AJ140" i="142" a="1"/>
  <c r="I36" i="162" a="1"/>
  <c r="H37" i="161" a="1"/>
  <c r="K46" i="159" a="1"/>
  <c r="L38" i="163" a="1"/>
  <c r="D34" i="160" a="1"/>
  <c r="C38" i="163" a="1"/>
  <c r="J5" i="142" a="1"/>
  <c r="AO10" i="142" a="1"/>
  <c r="G28" i="163" a="1"/>
  <c r="I50" i="162" a="1"/>
  <c r="Q28" i="158" a="1"/>
  <c r="K16" i="142" a="1"/>
  <c r="M6" i="158" a="1"/>
  <c r="J21" i="160" a="1"/>
  <c r="H21" i="142" a="1"/>
  <c r="G48" i="160" a="1"/>
  <c r="J2" i="158" a="1"/>
  <c r="I3" i="158" a="1"/>
  <c r="P34" i="161" a="1"/>
  <c r="E24" i="142" a="1"/>
  <c r="J28" i="158" a="1"/>
  <c r="G9" i="163" a="1"/>
  <c r="L37" i="160" a="1"/>
  <c r="K13" i="142" a="1"/>
  <c r="AJ71" i="160" a="1"/>
  <c r="K20" i="163" a="1"/>
  <c r="D32" i="161" a="1"/>
  <c r="AP6" i="142" a="1"/>
  <c r="J17" i="161" a="1"/>
  <c r="Q32" i="159" a="1"/>
  <c r="AQ136" i="142" a="1"/>
  <c r="D21" i="160" a="1"/>
  <c r="AQ8" i="163" a="1"/>
  <c r="Q39" i="163" a="1"/>
  <c r="Q42" i="162" a="1"/>
  <c r="F15" i="162" a="1"/>
  <c r="K26" i="158" a="1"/>
  <c r="I23" i="142" a="1"/>
  <c r="C21" i="162" a="1"/>
  <c r="AR204" i="160" a="1"/>
  <c r="E20" i="159" a="1"/>
  <c r="K46" i="142" a="1"/>
  <c r="P24" i="142" a="1"/>
  <c r="AR73" i="158" a="1"/>
  <c r="AO75" i="163" a="1"/>
  <c r="H46" i="158" a="1"/>
  <c r="L22" i="163" a="1"/>
  <c r="I51" i="161" a="1"/>
  <c r="D39" i="158" a="1"/>
  <c r="K4" i="158" a="1"/>
  <c r="H43" i="159" a="1"/>
  <c r="M25" i="159" a="1"/>
  <c r="J32" i="159" a="1"/>
  <c r="AQ71" i="160" a="1"/>
  <c r="M7" i="163" a="1"/>
  <c r="D24" i="158" a="1"/>
  <c r="AR71" i="158" a="1"/>
  <c r="AR11" i="160" a="1"/>
  <c r="F39" i="142" a="1"/>
  <c r="Q34" i="159" a="1"/>
  <c r="C32" i="160" a="1"/>
  <c r="H39" i="160" a="1"/>
  <c r="Q37" i="158" a="1"/>
  <c r="E33" i="161" a="1"/>
  <c r="AP8" i="160" a="1"/>
  <c r="K5" i="163" a="1"/>
  <c r="F20" i="162" a="1"/>
  <c r="F50" i="163" a="1"/>
  <c r="E4" i="163" a="1"/>
  <c r="H15" i="160" a="1"/>
  <c r="AQ72" i="142" a="1"/>
  <c r="C45" i="163" a="1"/>
  <c r="C36" i="160" a="1"/>
  <c r="J25" i="162" a="1"/>
  <c r="K35" i="162" a="1"/>
  <c r="Q50" i="158" a="1"/>
  <c r="P37" i="142" a="1"/>
  <c r="AL7" i="160" a="1"/>
  <c r="AR5" i="158" a="1"/>
  <c r="E27" i="160" a="1"/>
  <c r="P40" i="163" a="1"/>
  <c r="D27" i="163" a="1"/>
  <c r="N35" i="160" a="1"/>
  <c r="AQ206" i="160" a="1"/>
  <c r="F46" i="159" a="1"/>
  <c r="D22" i="163" a="1"/>
  <c r="L42" i="162" a="1"/>
  <c r="AP76" i="158" a="1"/>
  <c r="P32" i="162" a="1"/>
  <c r="Q4" i="163" a="1"/>
  <c r="N30" i="158" a="1"/>
  <c r="M49" i="142" a="1"/>
  <c r="I11" i="161" a="1"/>
  <c r="AP77" i="162" a="1"/>
  <c r="F2" i="162" a="1"/>
  <c r="D33" i="161" a="1"/>
  <c r="H42" i="160" a="1"/>
  <c r="L39" i="159" a="1"/>
  <c r="P44" i="142" a="1"/>
  <c r="F18" i="159" a="1"/>
  <c r="P45" i="158" a="1"/>
  <c r="M9" i="161" a="1"/>
  <c r="M40" i="163" a="1"/>
  <c r="AJ203" i="160" a="1"/>
  <c r="N46" i="161" a="1"/>
  <c r="AQ73" i="158" a="1"/>
  <c r="K37" i="142" a="1"/>
  <c r="N15" i="159" a="1"/>
  <c r="Q49" i="161" a="1"/>
  <c r="D8" i="158" a="1"/>
  <c r="F15" i="161" a="1"/>
  <c r="AQ72" i="158" a="1"/>
  <c r="K38" i="158" a="1"/>
  <c r="M45" i="161" a="1"/>
  <c r="K42" i="142" a="1"/>
  <c r="F3" i="161" a="1"/>
  <c r="K49" i="162" a="1"/>
  <c r="I39" i="142" a="1"/>
  <c r="K26" i="163" a="1"/>
  <c r="M36" i="162" a="1"/>
  <c r="M14" i="160" a="1"/>
  <c r="L8" i="158" a="1"/>
  <c r="AL210" i="160" a="1"/>
  <c r="C22" i="158" a="1"/>
  <c r="G27" i="161" a="1"/>
  <c r="E39" i="142" a="1"/>
  <c r="E15" i="162" a="1"/>
  <c r="C11" i="142" a="1"/>
  <c r="G11" i="159" a="1"/>
  <c r="AR77" i="160" a="1"/>
  <c r="I44" i="160" a="1"/>
  <c r="I48" i="162" a="1"/>
  <c r="F29" i="162" a="1"/>
  <c r="I32" i="142" a="1"/>
  <c r="N29" i="142" a="1"/>
  <c r="C23" i="159" a="1"/>
  <c r="K40" i="162" a="1"/>
  <c r="E51" i="161" a="1"/>
  <c r="AO13" i="162" a="1"/>
  <c r="J45" i="158" a="1"/>
  <c r="D19" i="163" a="1"/>
  <c r="K21" i="142" a="1"/>
  <c r="G41" i="159" a="1"/>
  <c r="L19" i="162" a="1"/>
  <c r="AR70" i="163" a="1"/>
  <c r="C37" i="162" a="1"/>
  <c r="E46" i="161" a="1"/>
  <c r="AP75" i="159" a="1"/>
  <c r="J32" i="160" a="1"/>
  <c r="Q50" i="162" a="1"/>
  <c r="H10" i="161" a="1"/>
  <c r="AO16" i="159" a="1"/>
  <c r="N47" i="159" a="1"/>
  <c r="I5" i="160" a="1"/>
  <c r="D12" i="163" a="1"/>
  <c r="J25" i="142" a="1"/>
  <c r="I16" i="163" a="1"/>
  <c r="J49" i="163" a="1"/>
  <c r="AO72" i="162" a="1"/>
  <c r="M51" i="159" a="1"/>
  <c r="I7" i="159" a="1"/>
  <c r="H31" i="159" a="1"/>
  <c r="K50" i="142" a="1"/>
  <c r="D40" i="142" a="1"/>
  <c r="M19" i="142" a="1"/>
  <c r="G11" i="160" a="1"/>
  <c r="P37" i="158" a="1"/>
  <c r="C48" i="159" a="1"/>
  <c r="AL83" i="159" a="1"/>
  <c r="L45" i="162" a="1"/>
  <c r="H13" i="160" a="1"/>
  <c r="K21" i="161" a="1"/>
  <c r="Q19" i="161" a="1"/>
  <c r="N25" i="160" a="1"/>
  <c r="F38" i="163" a="1"/>
  <c r="E29" i="142" a="1"/>
  <c r="I42" i="163" a="1"/>
  <c r="G22" i="158" a="1"/>
  <c r="C2" i="160" a="1"/>
  <c r="L13" i="162" a="1"/>
  <c r="Q31" i="161" a="1"/>
  <c r="F3" i="159" a="1"/>
  <c r="C5" i="163" a="1"/>
  <c r="F9" i="159" a="1"/>
  <c r="J46" i="161" a="1"/>
  <c r="E7" i="142" a="1"/>
  <c r="P24" i="158" a="1"/>
  <c r="I10" i="162" a="1"/>
  <c r="I41" i="160" a="1"/>
  <c r="K20" i="160" a="1"/>
  <c r="F31" i="159" a="1"/>
  <c r="E30" i="163" a="1"/>
  <c r="AJ204" i="160" a="1"/>
  <c r="J18" i="158" a="1"/>
  <c r="AQ74" i="160" a="1"/>
  <c r="M35" i="159" a="1"/>
  <c r="AO72" i="142" a="1"/>
  <c r="K42" i="160" a="1"/>
  <c r="E4" i="161" a="1"/>
  <c r="Q28" i="160" a="1"/>
  <c r="P18" i="142" a="1"/>
  <c r="C43" i="163" a="1"/>
  <c r="L13" i="142" a="1"/>
  <c r="Q6" i="159" a="1"/>
  <c r="K51" i="163" a="1"/>
  <c r="AL200" i="160" a="1"/>
  <c r="AR137" i="142" a="1"/>
  <c r="AO140" i="159" a="1"/>
  <c r="H44" i="161" a="1"/>
  <c r="H6" i="163" a="1"/>
  <c r="L34" i="158" a="1"/>
  <c r="K7" i="158" a="1"/>
  <c r="M20" i="163" a="1"/>
  <c r="C18" i="158" a="1"/>
  <c r="H51" i="162" a="1"/>
  <c r="F44" i="162" a="1"/>
  <c r="J50" i="159" a="1"/>
  <c r="AR70" i="158" a="1"/>
  <c r="I7" i="162" a="1"/>
  <c r="AJ8" i="162" a="1"/>
  <c r="E16" i="160" a="1"/>
  <c r="E28" i="160" a="1"/>
  <c r="L3" i="163" a="1"/>
  <c r="F19" i="160" a="1"/>
  <c r="P3" i="158" a="1"/>
  <c r="C35" i="163" a="1"/>
  <c r="AQ71" i="159" a="1"/>
  <c r="M26" i="161" a="1"/>
  <c r="L42" i="163" a="1"/>
  <c r="D31" i="161" a="1"/>
  <c r="K24" i="161" a="1"/>
  <c r="K16" i="162" a="1"/>
  <c r="P45" i="162" a="1"/>
  <c r="N25" i="163" a="1"/>
  <c r="K48" i="159" a="1"/>
  <c r="H8" i="159" a="1"/>
  <c r="P41" i="159" a="1"/>
  <c r="J20" i="160" a="1"/>
  <c r="E6" i="160" a="1"/>
  <c r="M16" i="159" a="1"/>
  <c r="J22" i="142" a="1"/>
  <c r="Q2" i="161" a="1"/>
  <c r="J22" i="163" a="1"/>
  <c r="N24" i="142" a="1"/>
  <c r="J46" i="160" a="1"/>
  <c r="G42" i="158" a="1"/>
  <c r="M10" i="159" a="1"/>
  <c r="K5" i="162" a="1"/>
  <c r="J39" i="142" a="1"/>
  <c r="J16" i="160" a="1"/>
  <c r="C35" i="160" a="1"/>
  <c r="E17" i="158" a="1"/>
  <c r="D51" i="160" a="1"/>
  <c r="D10" i="163" a="1"/>
  <c r="F9" i="160" a="1"/>
  <c r="E19" i="163" a="1"/>
  <c r="E8" i="142" a="1"/>
  <c r="AJ209" i="160" a="1"/>
  <c r="C36" i="161" a="1"/>
  <c r="P31" i="163" a="1"/>
  <c r="D12" i="161" a="1"/>
  <c r="J29" i="161" a="1"/>
  <c r="G26" i="162" a="1"/>
  <c r="AR6" i="159" a="1"/>
  <c r="L2" i="162" a="1"/>
  <c r="I23" i="159" a="1"/>
  <c r="L11" i="161" a="1"/>
  <c r="AJ70" i="162" a="1"/>
  <c r="P37" i="163" a="1"/>
  <c r="J51" i="160" a="1"/>
  <c r="AL208" i="160" a="1"/>
  <c r="Q44" i="161" a="1"/>
  <c r="P18" i="163" a="1"/>
  <c r="D2" i="163" a="1"/>
  <c r="C30" i="162" a="1"/>
  <c r="C24" i="160" a="1"/>
  <c r="N47" i="162" a="1"/>
  <c r="C14" i="161" a="1"/>
  <c r="H24" i="160" a="1"/>
  <c r="I24" i="161" a="1"/>
  <c r="J36" i="162" a="1"/>
  <c r="AJ139" i="142" a="1"/>
  <c r="AL137" i="160" a="1"/>
  <c r="I8" i="160" a="1"/>
  <c r="H40" i="161" a="1"/>
  <c r="Q23" i="161" a="1"/>
  <c r="K41" i="159" a="1"/>
  <c r="P6" i="161" a="1"/>
  <c r="M19" i="162" a="1"/>
  <c r="E38" i="163" a="1"/>
  <c r="C40" i="142" a="1"/>
  <c r="AJ74" i="162" a="1"/>
  <c r="C3" i="142" a="1"/>
  <c r="AQ76" i="160" a="1"/>
  <c r="D17" i="163" a="1"/>
  <c r="E40" i="163" a="1"/>
  <c r="L4" i="160" a="1"/>
  <c r="Q12" i="163" a="1"/>
  <c r="M17" i="159" a="1"/>
  <c r="P40" i="160" a="1"/>
  <c r="E13" i="161" a="1"/>
  <c r="K20" i="162" a="1"/>
  <c r="AO9" i="142" a="1"/>
  <c r="AQ78" i="162" a="1"/>
  <c r="F9" i="158" a="1"/>
  <c r="AP72" i="163" a="1"/>
  <c r="K2" i="160" a="1"/>
  <c r="C13" i="161" a="1"/>
  <c r="F6" i="162" a="1"/>
  <c r="AL135" i="160" a="1"/>
  <c r="I8" i="162" a="1"/>
  <c r="K16" i="161" a="1"/>
  <c r="H12" i="163" a="1"/>
  <c r="H36" i="160" a="1"/>
  <c r="AO135" i="142" a="1"/>
  <c r="AL73" i="163" a="1"/>
  <c r="L45" i="163" a="1"/>
  <c r="M7" i="158" a="1"/>
  <c r="K25" i="163" a="1"/>
  <c r="P21" i="160" a="1"/>
  <c r="F17" i="162" a="1"/>
  <c r="I40" i="160" a="1"/>
  <c r="H43" i="163" a="1"/>
  <c r="AL13" i="159" a="1"/>
  <c r="AL138" i="142" a="1"/>
  <c r="H46" i="159" a="1"/>
  <c r="G28" i="158" a="1"/>
  <c r="H20" i="162" a="1"/>
  <c r="C4" i="158" a="1"/>
  <c r="D47" i="142" a="1"/>
  <c r="J7" i="162" a="1"/>
  <c r="H17" i="163" a="1"/>
  <c r="D44" i="162" a="1"/>
  <c r="D27" i="158" a="1"/>
  <c r="J24" i="163" a="1"/>
  <c r="D28" i="159" a="1"/>
  <c r="J50" i="162" a="1"/>
  <c r="I21" i="159" a="1"/>
  <c r="Q41" i="162" a="1"/>
  <c r="N19" i="163" a="1"/>
  <c r="Q24" i="160" a="1"/>
  <c r="Q11" i="158" a="1"/>
  <c r="Q21" i="160" a="1"/>
  <c r="F48" i="142" a="1"/>
  <c r="J6" i="158" a="1"/>
  <c r="L32" i="163" a="1"/>
  <c r="N48" i="158" a="1"/>
  <c r="J31" i="160" a="1"/>
  <c r="H2" i="159" a="1"/>
  <c r="C23" i="142" a="1"/>
  <c r="H23" i="159" a="1"/>
  <c r="E44" i="162" a="1"/>
  <c r="K32" i="159" a="1"/>
  <c r="AQ77" i="159" a="1"/>
  <c r="Q44" i="162" a="1"/>
  <c r="AP205" i="160" a="1"/>
  <c r="F29" i="158" a="1"/>
  <c r="E7" i="158" a="1"/>
  <c r="E24" i="161" a="1"/>
  <c r="J48" i="163" a="1"/>
  <c r="G43" i="163" a="1"/>
  <c r="K39" i="142" a="1"/>
  <c r="N43" i="162" a="1"/>
  <c r="K12" i="161" a="1"/>
  <c r="Q13" i="163" a="1"/>
  <c r="C39" i="162" a="1"/>
  <c r="J24" i="160" a="1"/>
  <c r="I32" i="163" a="1"/>
  <c r="K35" i="161" a="1"/>
  <c r="Q35" i="159" a="1"/>
  <c r="N40" i="142" a="1"/>
  <c r="F33" i="162" a="1"/>
  <c r="N30" i="159" a="1"/>
  <c r="D46" i="158" a="1"/>
  <c r="E13" i="163" a="1"/>
  <c r="C34" i="161" a="1"/>
  <c r="G30" i="160" a="1"/>
  <c r="E49" i="160" a="1"/>
  <c r="K31" i="142" a="1"/>
  <c r="Q13" i="142" a="1"/>
  <c r="I24" i="158" a="1"/>
  <c r="I46" i="163" a="1"/>
  <c r="J19" i="158" a="1"/>
  <c r="AO5" i="162" a="1"/>
  <c r="F29" i="159" a="1"/>
  <c r="C23" i="162" a="1"/>
  <c r="L5" i="142" a="1"/>
  <c r="E46" i="159" a="1"/>
  <c r="AP13" i="162" a="1"/>
  <c r="I42" i="161" a="1"/>
  <c r="F36" i="142" a="1"/>
  <c r="N47" i="142" a="1"/>
  <c r="G30" i="158" a="1"/>
  <c r="F4" i="162" a="1"/>
  <c r="E17" i="162" a="1"/>
  <c r="L16" i="160" a="1"/>
  <c r="AJ75" i="158" a="1"/>
  <c r="J25" i="160" a="1"/>
  <c r="F31" i="158" a="1"/>
  <c r="J26" i="163" a="1"/>
  <c r="F51" i="159" a="1"/>
  <c r="Q25" i="160" a="1"/>
  <c r="E26" i="161" a="1"/>
  <c r="M14" i="161" a="1"/>
  <c r="G17" i="162" a="1"/>
  <c r="K6" i="161" a="1"/>
  <c r="Q7" i="163" a="1"/>
  <c r="L49" i="162" a="1"/>
  <c r="C40" i="163" a="1"/>
  <c r="AQ7" i="163" a="1"/>
  <c r="Q37" i="162" a="1"/>
  <c r="C10" i="163" a="1"/>
  <c r="K3" i="160" a="1"/>
  <c r="H34" i="161" a="1"/>
  <c r="C39" i="158" a="1"/>
  <c r="C33" i="158" a="1"/>
  <c r="D22" i="159" a="1"/>
  <c r="Q38" i="158" a="1"/>
  <c r="D49" i="159" a="1"/>
  <c r="M30" i="160" a="1"/>
  <c r="AR7" i="163" a="1"/>
  <c r="H7" i="163" a="1"/>
  <c r="M2" i="161" a="1"/>
  <c r="H25" i="158" a="1"/>
  <c r="Q6" i="142" a="1"/>
  <c r="K40" i="161" a="1"/>
  <c r="J19" i="161" a="1"/>
  <c r="M33" i="162" a="1"/>
  <c r="D14" i="162" a="1"/>
  <c r="N4" i="162" a="1"/>
  <c r="C51" i="161" a="1"/>
  <c r="E10" i="162" a="1"/>
  <c r="H41" i="160" a="1"/>
  <c r="M22" i="158" a="1"/>
  <c r="E29" i="161" a="1"/>
  <c r="G47" i="158" a="1"/>
  <c r="P33" i="162" a="1"/>
  <c r="AP73" i="160" a="1"/>
  <c r="AQ141" i="159" a="1"/>
  <c r="AP5" i="158" a="1"/>
  <c r="D47" i="161" a="1"/>
  <c r="H39" i="163" a="1"/>
  <c r="F2" i="159" a="1"/>
  <c r="Q33" i="159" a="1"/>
  <c r="I19" i="163" a="1"/>
  <c r="D40" i="158" a="1"/>
  <c r="G37" i="159" a="1"/>
  <c r="AR5" i="161" a="1"/>
  <c r="M16" i="161" a="1"/>
  <c r="P39" i="161" a="1"/>
  <c r="L19" i="142" a="1"/>
  <c r="K25" i="160" a="1"/>
  <c r="D50" i="158" a="1"/>
  <c r="Q24" i="158" a="1"/>
  <c r="AL8" i="163" a="1"/>
  <c r="P35" i="159" a="1"/>
  <c r="J7" i="159" a="1"/>
  <c r="P15" i="162" a="1"/>
  <c r="K48" i="163" a="1"/>
  <c r="P21" i="159" a="1"/>
  <c r="F29" i="160" a="1"/>
  <c r="M35" i="160" a="1"/>
  <c r="P40" i="142" a="1"/>
  <c r="E39" i="161" a="1"/>
  <c r="K34" i="162" a="1"/>
  <c r="J44" i="163" a="1"/>
  <c r="J39" i="162" a="1"/>
  <c r="K22" i="142" a="1"/>
  <c r="N30" i="163" a="1"/>
  <c r="E23" i="161" a="1"/>
  <c r="K17" i="163" a="1"/>
  <c r="F30" i="161" a="1"/>
  <c r="N12" i="158" a="1"/>
  <c r="AJ10" i="160" a="1"/>
  <c r="AL6" i="163" a="1"/>
  <c r="K9" i="163" a="1"/>
  <c r="I4" i="163" a="1"/>
  <c r="P36" i="158" a="1"/>
  <c r="E7" i="162" a="1"/>
  <c r="H45" i="162" a="1"/>
  <c r="P12" i="159" a="1"/>
  <c r="N16" i="162" a="1"/>
  <c r="Q51" i="160" a="1"/>
  <c r="N2" i="158" a="1"/>
  <c r="AO136" i="160" a="1"/>
  <c r="H20" i="142" a="1"/>
  <c r="E8" i="159" a="1"/>
  <c r="Q4" i="160" a="1"/>
  <c r="Q41" i="161" a="1"/>
  <c r="N17" i="158" a="1"/>
  <c r="F11" i="159" a="1"/>
  <c r="D47" i="158" a="1"/>
  <c r="D20" i="158" a="1"/>
  <c r="E31" i="158" a="1"/>
  <c r="C6" i="160" a="1"/>
  <c r="P29" i="161" a="1"/>
  <c r="I29" i="161" a="1"/>
  <c r="AO5" i="161" a="1"/>
  <c r="N5" i="158" a="1"/>
  <c r="D24" i="163" a="1"/>
  <c r="C28" i="142" a="1"/>
  <c r="L36" i="158" a="1"/>
  <c r="I37" i="159" a="1"/>
  <c r="L36" i="163" a="1"/>
  <c r="AJ77" i="162" a="1"/>
  <c r="Q33" i="163" a="1"/>
  <c r="L30" i="162" a="1"/>
  <c r="AJ76" i="158" a="1"/>
  <c r="C49" i="163" a="1"/>
  <c r="AR205" i="160" a="1"/>
  <c r="P32" i="163" a="1"/>
  <c r="C7" i="142" a="1"/>
  <c r="P44" i="160" a="1"/>
  <c r="C26" i="163" a="1"/>
  <c r="K39" i="163" a="1"/>
  <c r="AL137" i="142" a="1"/>
  <c r="AJ9" i="142" a="1"/>
  <c r="AQ10" i="162" a="1"/>
  <c r="K17" i="160" a="1"/>
  <c r="K15" i="158" a="1"/>
  <c r="N44" i="158" a="1"/>
  <c r="I18" i="163" a="1"/>
  <c r="K35" i="142" a="1"/>
  <c r="M13" i="163" a="1"/>
  <c r="C47" i="161" a="1"/>
  <c r="H47" i="161" a="1"/>
  <c r="M21" i="160" a="1"/>
  <c r="K8" i="160" a="1"/>
  <c r="C7" i="158" a="1"/>
  <c r="K19" i="162" a="1"/>
  <c r="N11" i="142" a="1"/>
  <c r="N39" i="161" a="1"/>
  <c r="AP15" i="159" a="1"/>
  <c r="G5" i="160" a="1"/>
  <c r="F10" i="142" a="1"/>
  <c r="L42" i="161" a="1"/>
  <c r="AQ11" i="158" a="1"/>
  <c r="P4" i="159" a="1"/>
  <c r="N47" i="163" a="1"/>
  <c r="M37" i="161" a="1"/>
  <c r="Q14" i="161" a="1"/>
  <c r="N46" i="163" a="1"/>
  <c r="E17" i="159" a="1"/>
  <c r="N37" i="159" a="1"/>
  <c r="N3" i="160" a="1"/>
  <c r="M21" i="161" a="1"/>
  <c r="D41" i="142" a="1"/>
  <c r="G39" i="159" a="1"/>
  <c r="H7" i="158" a="1"/>
  <c r="AJ5" i="158" a="1"/>
  <c r="Q28" i="159" a="1"/>
  <c r="I34" i="163" a="1"/>
  <c r="C29" i="159" a="1"/>
  <c r="AQ71" i="162" a="1"/>
  <c r="Q12" i="160" a="1"/>
  <c r="AQ142" i="159" a="1"/>
  <c r="N29" i="162" a="1"/>
  <c r="K36" i="142" a="1"/>
  <c r="Q12" i="142" a="1"/>
  <c r="L30" i="158" a="1"/>
  <c r="I6" i="160" a="1"/>
  <c r="D16" i="162" a="1"/>
  <c r="P15" i="159" a="1"/>
  <c r="K33" i="142" a="1"/>
  <c r="K14" i="163" a="1"/>
  <c r="H37" i="142" a="1"/>
  <c r="C46" i="159" a="1"/>
  <c r="D4" i="161" a="1"/>
  <c r="D43" i="159" a="1"/>
  <c r="Q8" i="160" a="1"/>
  <c r="L18" i="160" a="1"/>
  <c r="AQ74" i="158" a="1"/>
  <c r="H40" i="142" a="1"/>
  <c r="AL14" i="159" a="1"/>
  <c r="C38" i="161" a="1"/>
  <c r="J6" i="162" a="1"/>
  <c r="D37" i="142" a="1"/>
  <c r="M50" i="162" a="1"/>
  <c r="F42" i="162" a="1"/>
  <c r="E39" i="159" a="1"/>
  <c r="N15" i="162" a="1"/>
  <c r="L43" i="159" a="1"/>
  <c r="L14" i="162" a="1"/>
  <c r="J39" i="160" a="1"/>
  <c r="K45" i="161" a="1"/>
  <c r="H41" i="142" a="1"/>
  <c r="G28" i="162" a="1"/>
  <c r="F6" i="158" a="1"/>
  <c r="F39" i="162" a="1"/>
  <c r="P30" i="160" a="1"/>
  <c r="C49" i="142" a="1"/>
  <c r="J51" i="163" a="1"/>
  <c r="J38" i="163" a="1"/>
  <c r="G22" i="162" a="1"/>
  <c r="M26" i="162" a="1"/>
  <c r="AJ76" i="163" a="1"/>
  <c r="F5" i="159" a="1"/>
  <c r="F5" i="163" a="1"/>
  <c r="AJ11" i="159" a="1"/>
  <c r="I42" i="159" a="1"/>
  <c r="Q26" i="142" a="1"/>
  <c r="H35" i="159" a="1"/>
  <c r="G34" i="159" a="1"/>
  <c r="I37" i="162" a="1"/>
  <c r="N34" i="160" a="1"/>
  <c r="L6" i="163" a="1"/>
  <c r="I41" i="142" a="1"/>
  <c r="Q50" i="159" a="1"/>
  <c r="C3" i="159" a="1"/>
  <c r="D49" i="158" a="1"/>
  <c r="L20" i="163" a="1"/>
  <c r="L12" i="159" a="1"/>
  <c r="AL14" i="162" a="1"/>
  <c r="Q40" i="159" a="1"/>
  <c r="D16" i="158" a="1"/>
  <c r="AO79" i="159" a="1"/>
  <c r="AO78" i="163" a="1"/>
  <c r="E23" i="142" a="1"/>
  <c r="F37" i="161" a="1"/>
  <c r="L9" i="163" a="1"/>
  <c r="D42" i="159" a="1"/>
  <c r="Q33" i="162" a="1"/>
  <c r="E38" i="158" a="1"/>
  <c r="C26" i="158" a="1"/>
  <c r="K34" i="159" a="1"/>
  <c r="AJ9" i="162" a="1"/>
  <c r="J21" i="161" a="1"/>
  <c r="E41" i="161" a="1"/>
  <c r="E8" i="160" a="1"/>
  <c r="Q3" i="160" a="1"/>
  <c r="L4" i="161" a="1"/>
  <c r="D4" i="142" a="1"/>
  <c r="AQ5" i="161" a="1"/>
  <c r="Q3" i="162" a="1"/>
  <c r="H15" i="158" a="1"/>
  <c r="D23" i="160" a="1"/>
  <c r="D36" i="163" a="1"/>
  <c r="AL203" i="160" a="1"/>
  <c r="J45" i="161" a="1"/>
  <c r="C33" i="162" a="1"/>
  <c r="C51" i="162" a="1"/>
  <c r="H13" i="159" a="1"/>
  <c r="M48" i="163" a="1"/>
  <c r="AP76" i="163" a="1"/>
  <c r="AL70" i="142" a="1"/>
  <c r="M24" i="159" a="1"/>
  <c r="N32" i="163" a="1"/>
  <c r="D4" i="163" a="1"/>
  <c r="G45" i="162" a="1"/>
  <c r="N51" i="160" a="1"/>
  <c r="E40" i="142" a="1"/>
  <c r="P50" i="161" a="1"/>
  <c r="AP138" i="142" a="1"/>
  <c r="F24" i="160" a="1"/>
  <c r="G40" i="160" a="1"/>
  <c r="AL73" i="160" a="1"/>
  <c r="E29" i="163" a="1"/>
  <c r="N13" i="159" a="1"/>
  <c r="C50" i="163" a="1"/>
  <c r="P14" i="160" a="1"/>
  <c r="M16" i="160" a="1"/>
  <c r="Q14" i="158" a="1"/>
  <c r="P49" i="160" a="1"/>
  <c r="J27" i="158" a="1"/>
  <c r="AJ138" i="160" a="1"/>
  <c r="H4" i="163" a="1"/>
  <c r="M45" i="163" a="1"/>
  <c r="K8" i="162" a="1"/>
  <c r="L14" i="159" a="1"/>
  <c r="F36" i="158" a="1"/>
  <c r="K8" i="163" a="1"/>
  <c r="K28" i="160" a="1"/>
  <c r="K40" i="142" a="1"/>
  <c r="G6" i="160" a="1"/>
  <c r="D11" i="162" a="1"/>
  <c r="H26" i="162" a="1"/>
  <c r="C3" i="161" a="1"/>
  <c r="AP70" i="158" a="1"/>
  <c r="M8" i="162" a="1"/>
  <c r="D5" i="158" a="1"/>
  <c r="C45" i="142" a="1"/>
  <c r="AO11" i="158" a="1"/>
  <c r="M13" i="159" a="1"/>
  <c r="N16" i="161" a="1"/>
  <c r="AP72" i="142" a="1"/>
  <c r="I49" i="162" a="1"/>
  <c r="P11" i="162" a="1"/>
  <c r="I6" i="159" a="1"/>
  <c r="F15" i="160" a="1"/>
  <c r="Q17" i="142" a="1"/>
  <c r="F35" i="160" a="1"/>
  <c r="L26" i="158" a="1"/>
  <c r="J2" i="162" a="1"/>
  <c r="F34" i="163" a="1"/>
  <c r="N37" i="161" a="1"/>
  <c r="D11" i="160" a="1"/>
  <c r="D51" i="158" a="1"/>
  <c r="AJ10" i="142" a="1"/>
  <c r="D31" i="160" a="1"/>
  <c r="J4" i="142" a="1"/>
  <c r="F21" i="162" a="1"/>
  <c r="N50" i="159" a="1"/>
  <c r="AO82" i="159" a="1"/>
  <c r="H5" i="161" a="1"/>
  <c r="M50" i="142" a="1"/>
  <c r="J22" i="158" a="1"/>
  <c r="F32" i="142" a="1"/>
  <c r="M16" i="162" a="1"/>
  <c r="G48" i="159" a="1"/>
  <c r="AJ75" i="159" a="1"/>
  <c r="C4" i="160" a="1"/>
  <c r="AL72" i="158" a="1"/>
  <c r="F30" i="142" a="1"/>
  <c r="AJ75" i="142" a="1"/>
  <c r="AO5" i="160" a="1"/>
  <c r="D16" i="142" a="1"/>
  <c r="I29" i="142" a="1"/>
  <c r="P49" i="142" a="1"/>
  <c r="L38" i="160" a="1"/>
  <c r="J5" i="163" a="1"/>
  <c r="M4" i="162" a="1"/>
  <c r="N21" i="159" a="1"/>
  <c r="L12" i="160" a="1"/>
  <c r="L42" i="160" a="1"/>
  <c r="AQ139" i="142" a="1"/>
  <c r="K18" i="161" a="1"/>
  <c r="I20" i="142" a="1"/>
  <c r="H23" i="161" a="1"/>
  <c r="P12" i="160" a="1"/>
  <c r="J4" i="163" a="1"/>
  <c r="K16" i="160" a="1"/>
  <c r="H14" i="163" a="1"/>
  <c r="I19" i="161" a="1"/>
  <c r="H42" i="163" a="1"/>
  <c r="P40" i="159" a="1"/>
  <c r="J12" i="142" a="1"/>
  <c r="G5" i="142" a="1"/>
  <c r="C7" i="163" a="1"/>
  <c r="L49" i="163" a="1"/>
  <c r="E49" i="161" a="1"/>
  <c r="H15" i="161" a="1"/>
  <c r="M48" i="158" a="1"/>
  <c r="M9" i="160" a="1"/>
  <c r="AO78" i="162" a="1"/>
  <c r="M11" i="161" a="1"/>
  <c r="H24" i="162" a="1"/>
  <c r="C3" i="162" a="1"/>
  <c r="J33" i="159" a="1"/>
  <c r="D5" i="142" a="1"/>
  <c r="AO75" i="142" a="1"/>
  <c r="AQ7" i="142" a="1"/>
  <c r="N18" i="160" a="1"/>
  <c r="J23" i="158" a="1"/>
  <c r="J25" i="158" a="1"/>
  <c r="H2" i="158" a="1"/>
  <c r="K45" i="158" a="1"/>
  <c r="H46" i="163" a="1"/>
  <c r="N39" i="160" a="1"/>
  <c r="M11" i="162" a="1"/>
  <c r="F7" i="162" a="1"/>
  <c r="N24" i="161" a="1"/>
  <c r="Q18" i="158" a="1"/>
  <c r="F47" i="159" a="1"/>
  <c r="C22" i="161" a="1"/>
  <c r="F51" i="142" a="1"/>
  <c r="I31" i="159" a="1"/>
  <c r="P42" i="163" a="1"/>
  <c r="P19" i="162" a="1"/>
  <c r="Q4" i="158" a="1"/>
  <c r="C20" i="163" a="1"/>
  <c r="N17" i="161" a="1"/>
  <c r="AL139" i="159" a="1"/>
  <c r="H47" i="158" a="1"/>
  <c r="D11" i="163" a="1"/>
  <c r="H48" i="159" a="1"/>
  <c r="AJ11" i="162" a="1"/>
  <c r="P9" i="142" a="1"/>
  <c r="P26" i="142" a="1"/>
  <c r="N11" i="162" a="1"/>
  <c r="AQ6" i="159" a="1"/>
  <c r="I18" i="159" a="1"/>
  <c r="H49" i="162" a="1"/>
  <c r="AL212" i="159" a="1"/>
  <c r="E34" i="159" a="1"/>
  <c r="F35" i="161" a="1"/>
  <c r="G3" i="161" a="1"/>
  <c r="H19" i="158" a="1"/>
  <c r="E2" i="160" a="1"/>
  <c r="I33" i="158" a="1"/>
  <c r="E4" i="160" a="1"/>
  <c r="N13" i="158" a="1"/>
  <c r="Q8" i="159" a="1"/>
  <c r="AP75" i="158" a="1"/>
  <c r="H34" i="159" a="1"/>
  <c r="L35" i="158" a="1"/>
  <c r="AQ8" i="160" a="1"/>
  <c r="E45" i="159" a="1"/>
  <c r="H22" i="159" a="1"/>
  <c r="AQ6" i="162" a="1"/>
  <c r="P42" i="159" a="1"/>
  <c r="K43" i="163" a="1"/>
  <c r="E23" i="158" a="1"/>
  <c r="Q46" i="159" a="1"/>
  <c r="H6" i="162" a="1"/>
  <c r="K23" i="161" a="1"/>
  <c r="AJ81" i="159" a="1"/>
  <c r="Q29" i="142" a="1"/>
  <c r="E13" i="159" a="1"/>
  <c r="P12" i="162" a="1"/>
  <c r="AR201" i="160" a="1"/>
  <c r="AP9" i="160" a="1"/>
  <c r="F8" i="158" a="1"/>
  <c r="E31" i="142" a="1"/>
  <c r="AL72" i="163" a="1"/>
  <c r="AO75" i="160" a="1"/>
  <c r="E24" i="158" a="1"/>
  <c r="AL7" i="163" a="1"/>
  <c r="D39" i="159" a="1"/>
  <c r="J32" i="162" a="1"/>
  <c r="I27" i="158" a="1"/>
  <c r="I16" i="158" a="1"/>
  <c r="AR74" i="158" a="1"/>
  <c r="P48" i="159" a="1"/>
  <c r="F36" i="163" a="1"/>
  <c r="C29" i="162" a="1"/>
  <c r="D27" i="160" a="1"/>
  <c r="AL5" i="158" a="1"/>
  <c r="G5" i="161" a="1"/>
  <c r="M23" i="163" a="1"/>
  <c r="Q42" i="159" a="1"/>
  <c r="J35" i="160" a="1"/>
  <c r="AO70" i="163" a="1"/>
  <c r="M33" i="163" a="1"/>
  <c r="AL11" i="163" a="1"/>
  <c r="C31" i="142" a="1"/>
  <c r="K42" i="162" a="1"/>
  <c r="P31" i="158" a="1"/>
  <c r="G48" i="142" a="1"/>
  <c r="AP9" i="158" a="1"/>
  <c r="M17" i="161" a="1"/>
  <c r="K4" i="163" a="1"/>
  <c r="D13" i="142" a="1"/>
  <c r="AJ201" i="160" a="1"/>
  <c r="AL71" i="163" a="1"/>
  <c r="H39" i="161" a="1"/>
  <c r="F7" i="142" a="1"/>
  <c r="Q40" i="162" a="1"/>
  <c r="AR136" i="142" a="1"/>
  <c r="H32" i="162" a="1"/>
  <c r="Q17" i="158" a="1"/>
  <c r="P31" i="159" a="1"/>
  <c r="AJ136" i="159" a="1"/>
  <c r="E49" i="158" a="1"/>
  <c r="Q36" i="161" a="1"/>
  <c r="AR5" i="162" a="1"/>
  <c r="N11" i="161" a="1"/>
  <c r="L35" i="160" a="1"/>
  <c r="G35" i="161" a="1"/>
  <c r="C42" i="161" a="1"/>
  <c r="P42" i="142" a="1"/>
  <c r="L43" i="161" a="1"/>
  <c r="J32" i="163" a="1"/>
  <c r="D40" i="161" a="1"/>
  <c r="AJ79" i="159" a="1"/>
  <c r="K47" i="159" a="1"/>
  <c r="M48" i="160" a="1"/>
  <c r="J3" i="142" a="1"/>
  <c r="H22" i="142" a="1"/>
  <c r="M8" i="163" a="1"/>
  <c r="K39" i="158" a="1"/>
  <c r="M44" i="163" a="1"/>
  <c r="H32" i="159" a="1"/>
  <c r="N48" i="160" a="1"/>
  <c r="H2" i="163" a="1"/>
  <c r="D23" i="161" a="1"/>
  <c r="K27" i="159" a="1"/>
  <c r="L8" i="162" a="1"/>
  <c r="K35" i="163" a="1"/>
  <c r="H11" i="159" a="1"/>
  <c r="L10" i="159" a="1"/>
  <c r="AO8" i="159" a="1"/>
  <c r="F10" i="163" a="1"/>
  <c r="Q9" i="163" a="1"/>
  <c r="G50" i="159" a="1"/>
  <c r="G13" i="160" a="1"/>
  <c r="K11" i="162" a="1"/>
  <c r="I48" i="160" a="1"/>
  <c r="H51" i="158" a="1"/>
  <c r="E7" i="161" a="1"/>
  <c r="E35" i="159" a="1"/>
  <c r="G24" i="159" a="1"/>
  <c r="P7" i="160" a="1"/>
  <c r="I46" i="142" a="1"/>
  <c r="C47" i="160" a="1"/>
  <c r="J11" i="158" a="1"/>
  <c r="I11" i="163" a="1"/>
  <c r="H29" i="160" a="1"/>
  <c r="E43" i="162" a="1"/>
  <c r="Q7" i="161" a="1"/>
  <c r="G33" i="161" a="1"/>
  <c r="G39" i="162" a="1"/>
  <c r="H21" i="161" a="1"/>
  <c r="P13" i="159" a="1"/>
  <c r="M15" i="159" a="1"/>
  <c r="E12" i="158" a="1"/>
  <c r="P9" i="162" a="1"/>
  <c r="J51" i="158" a="1"/>
  <c r="I47" i="161" a="1"/>
  <c r="L13" i="159" a="1"/>
  <c r="P19" i="160" a="1"/>
  <c r="M2" i="159" a="1"/>
  <c r="G24" i="162" a="1"/>
  <c r="AQ137" i="159" a="1"/>
  <c r="P7" i="159" a="1"/>
  <c r="H26" i="142" a="1"/>
  <c r="I40" i="159" a="1"/>
  <c r="AJ78" i="159" a="1"/>
  <c r="P20" i="142" a="1"/>
  <c r="AR72" i="142" a="1"/>
  <c r="F17" i="159" a="1"/>
  <c r="E14" i="159" a="1"/>
  <c r="N11" i="159" a="1"/>
  <c r="H18" i="162" a="1"/>
  <c r="C25" i="160" a="1"/>
  <c r="N48" i="163" a="1"/>
  <c r="P10" i="162" a="1"/>
  <c r="F38" i="159" a="1"/>
  <c r="L3" i="159" a="1"/>
  <c r="C18" i="142" a="1"/>
  <c r="E34" i="163" a="1"/>
  <c r="G4" i="162" a="1"/>
  <c r="N33" i="163" a="1"/>
  <c r="Q21" i="158" a="1"/>
  <c r="K38" i="163" a="1"/>
  <c r="P11" i="160" a="1"/>
  <c r="F49" i="161" a="1"/>
  <c r="K41" i="161" a="1"/>
  <c r="E33" i="158" a="1"/>
  <c r="AQ140" i="159" a="1"/>
  <c r="N20" i="162" a="1"/>
  <c r="Q23" i="158" a="1"/>
  <c r="G51" i="159" a="1"/>
  <c r="AL74" i="158" a="1"/>
  <c r="I39" i="161" a="1"/>
  <c r="M50" i="160" a="1"/>
  <c r="N30" i="162" a="1"/>
  <c r="K21" i="160" a="1"/>
  <c r="P50" i="162" a="1"/>
  <c r="AJ137" i="159" a="1"/>
  <c r="D51" i="161" a="1"/>
  <c r="I32" i="158" a="1"/>
  <c r="K20" i="158" a="1"/>
  <c r="I35" i="160" a="1"/>
  <c r="G49" i="158" a="1"/>
  <c r="G39" i="142" a="1"/>
  <c r="J2" i="142" a="1"/>
  <c r="H11" i="162" a="1"/>
  <c r="P36" i="162" a="1"/>
  <c r="K21" i="159" a="1"/>
  <c r="F24" i="159" a="1"/>
  <c r="K32" i="162" a="1"/>
  <c r="C45" i="158" a="1"/>
  <c r="L46" i="161" a="1"/>
  <c r="Q11" i="159" a="1"/>
  <c r="K3" i="161" a="1"/>
  <c r="D18" i="162" a="1"/>
  <c r="P17" i="158" a="1"/>
  <c r="I48" i="158" a="1"/>
  <c r="G29" i="160" a="1"/>
  <c r="N28" i="160" a="1"/>
  <c r="P27" i="142" a="1"/>
  <c r="Q48" i="163" a="1"/>
  <c r="H12" i="159" a="1"/>
  <c r="M22" i="163" a="1"/>
  <c r="D33" i="142" a="1"/>
  <c r="P15" i="158" a="1"/>
  <c r="M12" i="162" a="1"/>
  <c r="H42" i="158" a="1"/>
  <c r="K34" i="163" a="1"/>
  <c r="K40" i="163" a="1"/>
  <c r="J21" i="159" a="1"/>
  <c r="Q41" i="160" a="1"/>
  <c r="F46" i="163" a="1"/>
  <c r="C40" i="159" a="1"/>
  <c r="J8" i="160" a="1"/>
  <c r="AO141" i="159" a="1"/>
  <c r="K11" i="159" a="1"/>
  <c r="G16" i="142" a="1"/>
  <c r="P47" i="159" a="1"/>
  <c r="I41" i="159" a="1"/>
  <c r="L47" i="158" a="1"/>
  <c r="AJ16" i="159" a="1"/>
  <c r="D40" i="159" a="1"/>
  <c r="H36" i="142" a="1"/>
  <c r="G15" i="158" a="1"/>
  <c r="D12" i="159" a="1"/>
  <c r="M3" i="161" a="1"/>
  <c r="F51" i="163" a="1"/>
  <c r="F22" i="161" a="1"/>
  <c r="Q34" i="142" a="1"/>
  <c r="J35" i="142" a="1"/>
  <c r="E17" i="160" a="1"/>
  <c r="AQ72" i="160" a="1"/>
  <c r="J51" i="161" a="1"/>
  <c r="AQ70" i="163" a="1"/>
  <c r="Q48" i="142" a="1"/>
  <c r="H16" i="160" a="1"/>
  <c r="AQ75" i="159" a="1"/>
  <c r="I48" i="159" a="1"/>
  <c r="G18" i="142" a="1"/>
  <c r="AR76" i="163" a="1"/>
  <c r="AP71" i="162" a="1"/>
  <c r="P14" i="161" a="1"/>
  <c r="H51" i="159" a="1"/>
  <c r="M29" i="158" a="1"/>
  <c r="AJ5" i="163" a="1"/>
  <c r="I31" i="162" a="1"/>
  <c r="AJ8" i="159" a="1"/>
  <c r="F27" i="162" a="1"/>
  <c r="G20" i="161" a="1"/>
  <c r="H20" i="161" a="1"/>
  <c r="N38" i="160" a="1"/>
  <c r="Q33" i="160" a="1"/>
  <c r="N19" i="159" a="1"/>
  <c r="D11" i="161" a="1"/>
  <c r="F43" i="162" a="1"/>
  <c r="N46" i="159" a="1"/>
  <c r="AR135" i="159" a="1"/>
  <c r="I22" i="161" a="1"/>
  <c r="P43" i="159" a="1"/>
  <c r="E27" i="158" a="1"/>
  <c r="I43" i="159" a="1"/>
  <c r="Q36" i="159" a="1"/>
  <c r="I22" i="162" a="1"/>
  <c r="P37" i="161" a="1"/>
  <c r="C46" i="163" a="1"/>
  <c r="J6" i="160" a="1"/>
  <c r="I25" i="142" a="1"/>
  <c r="L5" i="159" a="1"/>
  <c r="AP70" i="162" a="1"/>
  <c r="C29" i="161" a="1"/>
  <c r="C34" i="159" a="1"/>
  <c r="J45" i="159" a="1"/>
  <c r="C8" i="159" a="1"/>
  <c r="L45" i="142" a="1"/>
  <c r="N4" i="161" a="1"/>
  <c r="N49" i="160" a="1"/>
  <c r="J6" i="163" a="1"/>
  <c r="H16" i="162" a="1"/>
  <c r="J23" i="162" a="1"/>
  <c r="E12" i="159" a="1"/>
  <c r="G24" i="163" a="1"/>
  <c r="D20" i="142" a="1"/>
  <c r="N7" i="159" a="1"/>
  <c r="L48" i="161" a="1"/>
  <c r="C25" i="163" a="1"/>
  <c r="F51" i="160" a="1"/>
  <c r="P24" i="159" a="1"/>
  <c r="L41" i="158" a="1"/>
  <c r="C21" i="158" a="1"/>
  <c r="C22" i="163" a="1"/>
  <c r="I50" i="161" a="1"/>
  <c r="L39" i="160" a="1"/>
  <c r="E38" i="159" a="1"/>
  <c r="AP140" i="142" a="1"/>
  <c r="J40" i="158" a="1"/>
  <c r="G38" i="163" a="1"/>
  <c r="C35" i="159" a="1"/>
  <c r="M30" i="159" a="1"/>
  <c r="AP77" i="160" a="1"/>
  <c r="N25" i="159" a="1"/>
  <c r="P14" i="162" a="1"/>
  <c r="I32" i="160" a="1"/>
  <c r="N7" i="162" a="1"/>
  <c r="AQ7" i="160" a="1"/>
  <c r="J33" i="163" a="1"/>
  <c r="N42" i="161" a="1"/>
  <c r="H50" i="159" a="1"/>
  <c r="H3" i="160" a="1"/>
  <c r="G23" i="159" a="1"/>
  <c r="L26" i="161" a="1"/>
  <c r="C21" i="161" a="1"/>
  <c r="E4" i="158" a="1"/>
  <c r="L4" i="142" a="1"/>
  <c r="M29" i="161" a="1"/>
  <c r="N49" i="159" a="1"/>
  <c r="AR135" i="142" a="1"/>
  <c r="H4" i="142" a="1"/>
  <c r="P6" i="160" a="1"/>
  <c r="P38" i="159" a="1"/>
  <c r="Q22" i="160" a="1"/>
  <c r="H18" i="142" a="1"/>
  <c r="Q40" i="142" a="1"/>
  <c r="P42" i="158" a="1"/>
  <c r="AQ135" i="160" a="1"/>
  <c r="Q8" i="162" a="1"/>
  <c r="P20" i="163" a="1"/>
  <c r="AL6" i="160" a="1"/>
  <c r="D41" i="163" a="1"/>
  <c r="P17" i="161" a="1"/>
  <c r="L32" i="161" a="1"/>
  <c r="J42" i="159" a="1"/>
  <c r="Q47" i="142" a="1"/>
  <c r="AR80" i="159" a="1"/>
  <c r="AJ12" i="159" a="1"/>
  <c r="M11" i="160" a="1"/>
  <c r="F36" i="161" a="1"/>
  <c r="AL78" i="159" a="1"/>
  <c r="G41" i="158" a="1"/>
  <c r="G5" i="158" a="1"/>
  <c r="Q44" i="158" a="1"/>
  <c r="Q7" i="158" a="1"/>
  <c r="D37" i="161" a="1"/>
  <c r="D31" i="163" a="1"/>
  <c r="Q18" i="159" a="1"/>
  <c r="E47" i="161" a="1"/>
  <c r="I5" i="159" a="1"/>
  <c r="H21" i="160" a="1"/>
  <c r="K28" i="163" a="1"/>
  <c r="E11" i="142" a="1"/>
  <c r="K19" i="163" a="1"/>
  <c r="P4" i="158" a="1"/>
  <c r="F33" i="161" a="1"/>
  <c r="L5" i="161" a="1"/>
  <c r="D11" i="142" a="1"/>
  <c r="H28" i="163" a="1"/>
  <c r="E45" i="163" a="1"/>
  <c r="L28" i="162" a="1"/>
  <c r="M43" i="162" a="1"/>
  <c r="C17" i="159" a="1"/>
  <c r="F17" i="142" a="1"/>
  <c r="L39" i="163" a="1"/>
  <c r="F13" i="159" a="1"/>
  <c r="H24" i="161" a="1"/>
  <c r="E3" i="142" a="1"/>
  <c r="D10" i="160" a="1"/>
  <c r="G11" i="142" a="1"/>
  <c r="D24" i="159" a="1"/>
  <c r="I47" i="163" a="1"/>
  <c r="F5" i="158" a="1"/>
  <c r="AO80" i="158" a="1"/>
  <c r="G50" i="160" a="1"/>
  <c r="N30" i="142" a="1"/>
  <c r="K12" i="160" a="1"/>
  <c r="K22" i="163" a="1"/>
  <c r="Q23" i="142" a="1"/>
  <c r="G38" i="158" a="1"/>
  <c r="AL12" i="159" a="1"/>
  <c r="C32" i="159" a="1"/>
  <c r="M12" i="161" a="1"/>
  <c r="AO72" i="160" a="1"/>
  <c r="K31" i="159" a="1"/>
  <c r="L29" i="142" a="1"/>
  <c r="AR77" i="159" a="1"/>
  <c r="P41" i="160" a="1"/>
  <c r="AQ11" i="162" a="1"/>
  <c r="M34" i="142" a="1"/>
  <c r="N27" i="161" a="1"/>
  <c r="M31" i="161" a="1"/>
  <c r="J9" i="161" a="1"/>
  <c r="G23" i="158" a="1"/>
  <c r="D32" i="162" a="1"/>
  <c r="AL9" i="159" a="1"/>
  <c r="C35" i="142" a="1"/>
  <c r="AL77" i="162" a="1"/>
  <c r="K12" i="162" a="1"/>
  <c r="D35" i="161" a="1"/>
  <c r="AQ5" i="159" a="1"/>
  <c r="P35" i="161" a="1"/>
  <c r="AO8" i="142" a="1"/>
  <c r="D29" i="162" a="1"/>
  <c r="Q47" i="163" a="1"/>
  <c r="F20" i="159" a="1"/>
  <c r="E33" i="162" a="1"/>
  <c r="C41" i="160" a="1"/>
  <c r="AJ78" i="162" a="1"/>
  <c r="K15" i="142" a="1"/>
  <c r="M11" i="142" a="1"/>
  <c r="H6" i="161" a="1"/>
  <c r="Q7" i="142" a="1"/>
  <c r="F23" i="161" a="1"/>
  <c r="F5" i="160" a="1"/>
  <c r="D7" i="160" a="1"/>
  <c r="D35" i="163" a="1"/>
  <c r="Q4" i="162" a="1"/>
  <c r="L31" i="160" a="1"/>
  <c r="AP9" i="159" a="1"/>
  <c r="H35" i="142" a="1"/>
  <c r="C22" i="159" a="1"/>
  <c r="AO9" i="159" a="1"/>
  <c r="I18" i="161" a="1"/>
  <c r="P42" i="162" a="1"/>
  <c r="K21" i="162" a="1"/>
  <c r="C34" i="160" a="1"/>
  <c r="N34" i="161" a="1"/>
  <c r="I3" i="161" a="1"/>
  <c r="F12" i="162" a="1"/>
  <c r="H22" i="158" a="1"/>
  <c r="AJ137" i="160" a="1"/>
  <c r="Q51" i="161" a="1"/>
  <c r="G7" i="161" a="1"/>
  <c r="L7" i="161" a="1"/>
  <c r="N6" i="161" a="1"/>
  <c r="J9" i="163" a="1"/>
  <c r="J43" i="159" a="1"/>
  <c r="I51" i="162" a="1"/>
  <c r="E9" i="161" a="1"/>
  <c r="AP135" i="160" a="1"/>
  <c r="D7" i="163" a="1"/>
  <c r="AQ8" i="159" a="1"/>
  <c r="AO8" i="160" a="1"/>
  <c r="E51" i="158" a="1"/>
  <c r="M8" i="160" a="1"/>
  <c r="N8" i="158" a="1"/>
  <c r="I14" i="158" a="1"/>
  <c r="D50" i="162" a="1"/>
  <c r="D26" i="159" a="1"/>
  <c r="G12" i="142" a="1"/>
  <c r="P46" i="158" a="1"/>
  <c r="G44" i="161" a="1"/>
  <c r="J42" i="161" a="1"/>
  <c r="E21" i="162" a="1"/>
  <c r="H29" i="159" a="1"/>
  <c r="AP12" i="163" a="1"/>
  <c r="G21" i="163" a="1"/>
  <c r="E12" i="163" a="1"/>
  <c r="N9" i="162" a="1"/>
  <c r="E29" i="158" a="1"/>
  <c r="J3" i="159" a="1"/>
  <c r="Q19" i="159" a="1"/>
  <c r="AQ207" i="160" a="1"/>
  <c r="AR82" i="159" a="1"/>
  <c r="G10" i="162" a="1"/>
  <c r="K2" i="142" a="1"/>
  <c r="L6" i="158" a="1"/>
  <c r="K8" i="142" a="1"/>
  <c r="F25" i="162" a="1"/>
  <c r="P7" i="142" a="1"/>
  <c r="Q36" i="142" a="1"/>
  <c r="K51" i="159" a="1"/>
  <c r="K29" i="142" a="1"/>
  <c r="D19" i="160" a="1"/>
  <c r="E46" i="163" a="1"/>
  <c r="L2" i="142" a="1"/>
  <c r="N37" i="163" a="1"/>
  <c r="G34" i="142" a="1"/>
  <c r="K37" i="159" a="1"/>
  <c r="K47" i="161" a="1"/>
  <c r="G6" i="142" a="1"/>
  <c r="F2" i="161" a="1"/>
  <c r="K14" i="162" a="1"/>
  <c r="E20" i="158" a="1"/>
  <c r="AO72" i="163" a="1"/>
  <c r="G18" i="161" a="1"/>
  <c r="D25" i="159" a="1"/>
  <c r="G18" i="159" a="1"/>
  <c r="P20" i="161" a="1"/>
  <c r="D28" i="161" a="1"/>
  <c r="P10" i="158" a="1"/>
  <c r="H27" i="158" a="1"/>
  <c r="C27" i="158" a="1"/>
  <c r="E27" i="162" a="1"/>
  <c r="M4" i="160" a="1"/>
  <c r="N32" i="158" a="1"/>
  <c r="AL74" i="160" a="1"/>
  <c r="E30" i="159" a="1"/>
  <c r="H13" i="162" a="1"/>
  <c r="H30" i="158" a="1"/>
  <c r="N35" i="159" a="1"/>
  <c r="P12" i="161" a="1"/>
  <c r="P17" i="159" a="1"/>
  <c r="AL9" i="163" a="1"/>
  <c r="J13" i="158" a="1"/>
  <c r="H14" i="158" a="1"/>
  <c r="G21" i="142" a="1"/>
  <c r="Q10" i="163" a="1"/>
  <c r="G32" i="161" a="1"/>
  <c r="H34" i="163" a="1"/>
  <c r="G13" i="161" a="1"/>
  <c r="J27" i="163" a="1"/>
  <c r="F28" i="158" a="1"/>
  <c r="AL79" i="159" a="1"/>
  <c r="M33" i="158" a="1"/>
  <c r="Q16" i="160" a="1"/>
  <c r="AR10" i="162" a="1"/>
  <c r="D37" i="162" a="1"/>
  <c r="AJ5" i="159" a="1"/>
  <c r="G36" i="161" a="1"/>
  <c r="H42" i="142" a="1"/>
  <c r="AL135" i="159" a="1"/>
  <c r="N12" i="160" a="1"/>
  <c r="AO74" i="159" a="1"/>
  <c r="P2" i="158" a="1"/>
  <c r="F2" i="163" a="1"/>
  <c r="AQ143" i="159" a="1"/>
  <c r="F48" i="159" a="1"/>
  <c r="E19" i="158" a="1"/>
  <c r="AR10" i="159" a="1"/>
  <c r="D44" i="161" a="1"/>
  <c r="J41" i="161" a="1"/>
  <c r="I19" i="142" a="1"/>
  <c r="G13" i="162" a="1"/>
  <c r="AP141" i="159" a="1"/>
  <c r="E16" i="159" a="1"/>
  <c r="G48" i="158" a="1"/>
  <c r="H49" i="158" a="1"/>
  <c r="J10" i="161" a="1"/>
  <c r="F40" i="142" a="1"/>
  <c r="AR77" i="163" a="1"/>
  <c r="G13" i="163" a="1"/>
  <c r="H32" i="161" a="1"/>
  <c r="P41" i="142" a="1"/>
  <c r="N19" i="142" a="1"/>
  <c r="AP13" i="163" a="1"/>
  <c r="E50" i="142" a="1"/>
  <c r="H17" i="160" a="1"/>
  <c r="E16" i="161" a="1"/>
  <c r="AO74" i="142" a="1"/>
  <c r="C19" i="162" a="1"/>
  <c r="J24" i="142" a="1"/>
  <c r="Q21" i="161" a="1"/>
  <c r="AR9" i="159" a="1"/>
  <c r="D2" i="159" a="1"/>
  <c r="D42" i="163" a="1"/>
  <c r="K37" i="162" a="1"/>
  <c r="F7" i="160" a="1"/>
  <c r="E31" i="160" a="1"/>
  <c r="Q12" i="158" a="1"/>
  <c r="L40" i="142" a="1"/>
  <c r="E36" i="142" a="1"/>
  <c r="L51" i="161" a="1"/>
  <c r="N6" i="158" a="1"/>
  <c r="AL10" i="142" a="1"/>
  <c r="Q49" i="142" a="1"/>
  <c r="G13" i="159" a="1"/>
  <c r="AP5" i="142" a="1"/>
  <c r="K26" i="160" a="1"/>
  <c r="C14" i="160" a="1"/>
  <c r="P20" i="160" a="1"/>
  <c r="Q48" i="162" a="1"/>
  <c r="F17" i="160" a="1"/>
  <c r="M27" i="142" a="1"/>
  <c r="M39" i="158" a="1"/>
  <c r="M20" i="159" a="1"/>
  <c r="F4" i="158" a="1"/>
  <c r="I30" i="159" a="1"/>
  <c r="L14" i="142" a="1"/>
  <c r="L17" i="163" a="1"/>
  <c r="L19" i="159" a="1"/>
  <c r="F7" i="161" a="1"/>
  <c r="Q16" i="161" a="1"/>
  <c r="D10" i="158" a="1"/>
  <c r="L26" i="142" a="1"/>
  <c r="N50" i="158" a="1"/>
  <c r="I25" i="160" a="1"/>
  <c r="I9" i="142" a="1"/>
  <c r="M50" i="159" a="1"/>
  <c r="K2" i="163" a="1"/>
  <c r="J7" i="158" a="1"/>
  <c r="G14" i="162" a="1"/>
  <c r="N35" i="142" a="1"/>
  <c r="AP8" i="142" a="1"/>
  <c r="H50" i="158" a="1"/>
  <c r="J46" i="158" a="1"/>
  <c r="P31" i="161" a="1"/>
  <c r="L23" i="163" a="1"/>
  <c r="K40" i="159" a="1"/>
  <c r="H43" i="162" a="1"/>
  <c r="Q10" i="158" a="1"/>
  <c r="M41" i="161" a="1"/>
  <c r="L44" i="163" a="1"/>
  <c r="L33" i="142" a="1"/>
  <c r="G35" i="159" a="1"/>
  <c r="Q29" i="162" a="1"/>
  <c r="H30" i="163" a="1"/>
  <c r="P18" i="162" a="1"/>
  <c r="L16" i="159" a="1"/>
  <c r="C43" i="162" a="1"/>
  <c r="J13" i="160" a="1"/>
  <c r="F8" i="142" a="1"/>
  <c r="E30" i="162" a="1"/>
  <c r="I20" i="163" a="1"/>
  <c r="N45" i="163" a="1"/>
  <c r="E17" i="142" a="1"/>
  <c r="Q14" i="159" a="1"/>
  <c r="E16" i="158" a="1"/>
  <c r="AO10" i="162" a="1"/>
  <c r="AR78" i="159" a="1"/>
  <c r="L5" i="163" a="1"/>
  <c r="K17" i="161" a="1"/>
  <c r="E46" i="162" a="1"/>
  <c r="K42" i="158" a="1"/>
  <c r="K44" i="142" a="1"/>
  <c r="AQ203" i="160" a="1"/>
  <c r="N29" i="161" a="1"/>
  <c r="J5" i="160" a="1"/>
  <c r="D10" i="161" a="1"/>
  <c r="AJ13" i="162" a="1"/>
  <c r="AQ73" i="142" a="1"/>
  <c r="F31" i="163" a="1"/>
  <c r="M51" i="158" a="1"/>
  <c r="AQ12" i="163" a="1"/>
  <c r="G43" i="162" a="1"/>
  <c r="J2" i="163" a="1"/>
  <c r="I51" i="160" a="1"/>
  <c r="K7" i="160" a="1"/>
  <c r="AO7" i="162" a="1"/>
  <c r="G40" i="163" a="1"/>
  <c r="F30" i="159" a="1"/>
  <c r="P2" i="162" a="1"/>
  <c r="N48" i="161" a="1"/>
  <c r="J49" i="159" a="1"/>
  <c r="Q35" i="161" a="1"/>
  <c r="AR73" i="163" a="1"/>
  <c r="N46" i="158" a="1"/>
  <c r="Q39" i="159" a="1"/>
  <c r="D29" i="158" a="1"/>
  <c r="AL78" i="162" a="1"/>
  <c r="AR12" i="163" a="1"/>
  <c r="D46" i="161" a="1"/>
  <c r="N2" i="163" a="1"/>
  <c r="J18" i="161" a="1"/>
  <c r="H23" i="160" a="1"/>
  <c r="K32" i="160" a="1"/>
  <c r="K30" i="163" a="1"/>
  <c r="C44" i="161" a="1"/>
  <c r="H33" i="162" a="1"/>
  <c r="AP7" i="160" a="1"/>
  <c r="I23" i="162" a="1"/>
  <c r="C36" i="163" a="1"/>
  <c r="E48" i="142" a="1"/>
  <c r="AP210" i="160" a="1"/>
  <c r="AO79" i="162" a="1"/>
  <c r="K15" i="161" a="1"/>
  <c r="G18" i="160" a="1"/>
  <c r="K23" i="160" a="1"/>
  <c r="C29" i="163" a="1"/>
  <c r="L25" i="163" a="1"/>
  <c r="AR79" i="162" a="1"/>
  <c r="H35" i="163" a="1"/>
  <c r="I6" i="142" a="1"/>
  <c r="E35" i="142" a="1"/>
  <c r="D50" i="161" a="1"/>
  <c r="P18" i="158" a="1"/>
  <c r="AJ7" i="163" a="1"/>
  <c r="C38" i="142" a="1"/>
  <c r="M36" i="163" a="1"/>
  <c r="AR7" i="142" a="1"/>
  <c r="L25" i="158" a="1"/>
  <c r="Q45" i="159" a="1"/>
  <c r="L49" i="160" a="1"/>
  <c r="Q7" i="159" a="1"/>
  <c r="D33" i="163" a="1"/>
  <c r="AP12" i="159" a="1"/>
  <c r="M38" i="159" a="1"/>
  <c r="I5" i="162" a="1"/>
  <c r="F6" i="142" a="1"/>
  <c r="N26" i="160" a="1"/>
  <c r="I21" i="160" a="1"/>
  <c r="E35" i="163" a="1"/>
  <c r="N7" i="158" a="1"/>
  <c r="K15" i="162" a="1"/>
  <c r="G14" i="160" a="1"/>
  <c r="AR137" i="160" a="1"/>
  <c r="D39" i="160" a="1"/>
  <c r="M24" i="142" a="1"/>
  <c r="Q44" i="159" a="1"/>
  <c r="Q29" i="160" a="1"/>
  <c r="K33" i="163" a="1"/>
  <c r="I30" i="142" a="1"/>
  <c r="L11" i="160" a="1"/>
  <c r="N18" i="158" a="1"/>
  <c r="P48" i="163" a="1"/>
  <c r="E17" i="161" a="1"/>
  <c r="J26" i="161" a="1"/>
  <c r="M42" i="142" a="1"/>
  <c r="J27" i="142" a="1"/>
  <c r="G20" i="163" a="1"/>
  <c r="M44" i="162" a="1"/>
  <c r="Q6" i="162" a="1"/>
  <c r="F41" i="161" a="1"/>
  <c r="P28" i="163" a="1"/>
  <c r="G16" i="163" a="1"/>
  <c r="G27" i="142" a="1"/>
  <c r="J37" i="163" a="1"/>
  <c r="J48" i="160" a="1"/>
  <c r="AR81" i="159" a="1"/>
  <c r="D42" i="158" a="1"/>
  <c r="F6" i="163" a="1"/>
  <c r="AR136" i="160" a="1"/>
  <c r="P22" i="160" a="1"/>
  <c r="AO79" i="158" a="1"/>
  <c r="P39" i="160" a="1"/>
  <c r="J11" i="160" a="1"/>
  <c r="Q24" i="161" a="1"/>
  <c r="C25" i="162" a="1"/>
  <c r="Q45" i="160" a="1"/>
  <c r="I7" i="158" a="1"/>
  <c r="P23" i="161" a="1"/>
  <c r="P51" i="142" a="1"/>
  <c r="N21" i="158" a="1"/>
  <c r="K47" i="163" a="1"/>
  <c r="E51" i="163" a="1"/>
  <c r="E45" i="160" a="1"/>
  <c r="H11" i="163" a="1"/>
  <c r="P36" i="142" a="1"/>
  <c r="D25" i="158" a="1"/>
  <c r="N8" i="161" a="1"/>
  <c r="P17" i="142" a="1"/>
  <c r="E26" i="160" a="1"/>
  <c r="H44" i="162" a="1"/>
  <c r="C4" i="159" a="1"/>
  <c r="M28" i="163" a="1"/>
  <c r="AR5" i="159" a="1"/>
  <c r="H51" i="163" a="1"/>
  <c r="C34" i="162" a="1"/>
  <c r="G31" i="158" a="1"/>
  <c r="G38" i="142" a="1"/>
  <c r="AO76" i="159" a="1"/>
  <c r="I34" i="159" a="1"/>
  <c r="I49" i="158" a="1"/>
  <c r="AJ11" i="158" a="1"/>
  <c r="G44" i="158" a="1"/>
  <c r="D46" i="163" a="1"/>
  <c r="E35" i="162" a="1"/>
  <c r="I21" i="142" a="1"/>
  <c r="K22" i="159" a="1"/>
  <c r="K11" i="160" a="1"/>
  <c r="N44" i="162" a="1"/>
  <c r="AQ9" i="159" a="1"/>
  <c r="D20" i="162" a="1"/>
  <c r="E9" i="162" a="1"/>
  <c r="D49" i="161" a="1"/>
  <c r="C41" i="163" a="1"/>
  <c r="L30" i="161" a="1"/>
  <c r="F20" i="163" a="1"/>
  <c r="I49" i="159" a="1"/>
  <c r="F3" i="160" a="1"/>
  <c r="F37" i="159" a="1"/>
  <c r="P15" i="161" a="1"/>
  <c r="J37" i="159" a="1"/>
  <c r="AO76" i="160" a="1"/>
  <c r="L27" i="158" a="1"/>
  <c r="J28" i="161" a="1"/>
  <c r="L7" i="160" a="1"/>
  <c r="G12" i="163" a="1"/>
  <c r="K47" i="160" a="1"/>
  <c r="AJ135" i="159" a="1"/>
  <c r="J28" i="142" a="1"/>
  <c r="Q8" i="142" a="1"/>
  <c r="C17" i="160" a="1"/>
  <c r="L21" i="162" a="1"/>
  <c r="I41" i="162" a="1"/>
  <c r="L4" i="163" a="1"/>
  <c r="C50" i="142" a="1"/>
  <c r="AL76" i="158" a="1"/>
  <c r="L7" i="163" a="1"/>
  <c r="AR210" i="160" a="1"/>
  <c r="D15" i="163" a="1"/>
  <c r="P32" i="161" a="1"/>
  <c r="C27" i="161" a="1"/>
  <c r="G42" i="142" a="1"/>
  <c r="AL13" i="162" a="1"/>
  <c r="Q23" i="159" a="1"/>
  <c r="D46" i="162" a="1"/>
  <c r="G25" i="161" a="1"/>
  <c r="N22" i="142" a="1"/>
  <c r="N4" i="142" a="1"/>
  <c r="E22" i="160" a="1"/>
  <c r="L28" i="159" a="1"/>
  <c r="G13" i="158" a="1"/>
  <c r="F9" i="163" a="1"/>
  <c r="N17" i="142" a="1"/>
  <c r="K10" i="162" a="1"/>
  <c r="AJ77" i="142" a="1"/>
  <c r="C38" i="159" a="1"/>
  <c r="K25" i="161" a="1"/>
  <c r="K9" i="142" a="1"/>
  <c r="L27" i="161" a="1"/>
  <c r="C46" i="158" a="1"/>
  <c r="Q20" i="163" a="1"/>
  <c r="H24" i="163" a="1"/>
  <c r="H31" i="163" a="1"/>
  <c r="L43" i="163" a="1"/>
  <c r="AO142" i="159" a="1"/>
  <c r="L9" i="142" a="1"/>
  <c r="I46" i="158" a="1"/>
  <c r="N4" i="158" a="1"/>
  <c r="G31" i="142" a="1"/>
  <c r="AR200" i="160" a="1"/>
  <c r="AJ205" i="160" a="1"/>
  <c r="Q39" i="160" a="1"/>
  <c r="G2" i="161" a="1"/>
  <c r="L27" i="163" a="1"/>
  <c r="C44" i="162" a="1"/>
  <c r="H13" i="158" a="1"/>
  <c r="AL206" i="160" a="1"/>
  <c r="AR140" i="159" a="1"/>
  <c r="I40" i="142" a="1"/>
  <c r="D32" i="142" a="1"/>
  <c r="G24" i="142" a="1"/>
  <c r="K21" i="163" a="1"/>
  <c r="P8" i="158" a="1"/>
  <c r="C49" i="159" a="1"/>
  <c r="F22" i="158" a="1"/>
  <c r="AL71" i="158" a="1"/>
  <c r="J30" i="162" a="1"/>
  <c r="J46" i="159" a="1"/>
  <c r="G36" i="162" a="1"/>
  <c r="D48" i="162" a="1"/>
  <c r="AP74" i="159" a="1"/>
  <c r="L25" i="159" a="1"/>
  <c r="L38" i="159" a="1"/>
  <c r="E11" i="158" a="1"/>
  <c r="D20" i="161" a="1"/>
  <c r="I31" i="163" a="1"/>
  <c r="G34" i="160" a="1"/>
  <c r="L44" i="161" a="1"/>
  <c r="AO78" i="159" a="1"/>
  <c r="F36" i="159" a="1"/>
  <c r="H24" i="142" a="1"/>
  <c r="K49" i="142" a="1"/>
  <c r="Q25" i="142" a="1"/>
  <c r="L12" i="142" a="1"/>
  <c r="C27" i="160" a="1"/>
  <c r="H8" i="161" a="1"/>
  <c r="M42" i="159" a="1"/>
  <c r="D24" i="161" a="1"/>
  <c r="AR75" i="163" a="1"/>
  <c r="AR10" i="163" a="1"/>
  <c r="L19" i="160" a="1"/>
  <c r="D40" i="160" a="1"/>
  <c r="K37" i="160" a="1"/>
  <c r="AL5" i="163" a="1"/>
  <c r="G2" i="159" a="1"/>
  <c r="C9" i="163" a="1"/>
  <c r="L33" i="160" a="1"/>
  <c r="AL74" i="163" a="1"/>
  <c r="K13" i="158" a="1"/>
  <c r="AR72" i="160" a="1"/>
  <c r="C15" i="160" a="1"/>
  <c r="G10" i="163" a="1"/>
  <c r="J6" i="142" a="1"/>
  <c r="J28" i="163" a="1"/>
  <c r="D35" i="159" a="1"/>
  <c r="M25" i="163" a="1"/>
  <c r="AQ200" i="160" a="1"/>
  <c r="H9" i="162" a="1"/>
  <c r="J17" i="162" a="1"/>
  <c r="P4" i="142" a="1"/>
  <c r="AR79" i="158" a="1"/>
  <c r="C48" i="163" a="1"/>
  <c r="AQ5" i="158" a="1"/>
  <c r="AQ10" i="158" a="1"/>
  <c r="L16" i="163" a="1"/>
  <c r="Q37" i="161" a="1"/>
  <c r="K23" i="159" a="1"/>
  <c r="H19" i="160" a="1"/>
  <c r="H14" i="162" a="1"/>
  <c r="D27" i="162" a="1"/>
  <c r="H4" i="159" a="1"/>
  <c r="J18" i="162" a="1"/>
  <c r="Q49" i="162" a="1"/>
  <c r="C19" i="158" a="1"/>
  <c r="P21" i="142" a="1"/>
  <c r="M23" i="160" a="1"/>
  <c r="M39" i="161" a="1"/>
  <c r="AR6" i="160" a="1"/>
  <c r="P28" i="158" a="1"/>
  <c r="G45" i="160" a="1"/>
  <c r="C41" i="162" a="1"/>
  <c r="G23" i="162" a="1"/>
  <c r="AR70" i="142" a="1"/>
  <c r="AJ210" i="160" a="1"/>
  <c r="M49" i="163" a="1"/>
  <c r="AJ72" i="159" a="1"/>
  <c r="L4" i="162" a="1"/>
  <c r="D3" i="162" a="1"/>
  <c r="AQ14" i="162" a="1"/>
  <c r="F38" i="158" a="1"/>
  <c r="L46" i="158" a="1"/>
  <c r="AP80" i="158" a="1"/>
  <c r="L36" i="160" a="1"/>
  <c r="AP72" i="158" a="1"/>
  <c r="AL71" i="159" a="1"/>
  <c r="N15" i="161" a="1"/>
  <c r="H12" i="162" a="1"/>
  <c r="K48" i="160" a="1"/>
  <c r="I47" i="159" a="1"/>
  <c r="L8" i="159" a="1"/>
  <c r="N51" i="161" a="1"/>
  <c r="F39" i="163" a="1"/>
  <c r="C12" i="142" a="1"/>
  <c r="L14" i="161" a="1"/>
  <c r="C40" i="162" a="1"/>
  <c r="J5" i="162" a="1"/>
  <c r="E8" i="163" a="1"/>
  <c r="F45" i="160" a="1"/>
  <c r="AJ141" i="159" a="1"/>
  <c r="D25" i="161" a="1"/>
  <c r="H31" i="162" a="1"/>
  <c r="M50" i="158" a="1"/>
  <c r="I40" i="158" a="1"/>
  <c r="I25" i="159" a="1"/>
  <c r="K29" i="160" a="1"/>
  <c r="H26" i="161" a="1"/>
  <c r="D20" i="159" a="1"/>
  <c r="F50" i="158" a="1"/>
  <c r="L42" i="159" a="1"/>
  <c r="AL5" i="159" a="1"/>
  <c r="AP137" i="160" a="1"/>
  <c r="AP201" i="160" a="1"/>
  <c r="J48" i="161" a="1"/>
  <c r="C17" i="158" a="1"/>
  <c r="D12" i="162" a="1"/>
  <c r="E7" i="163" a="1"/>
  <c r="AO7" i="158" a="1"/>
  <c r="P43" i="142" a="1"/>
  <c r="Q43" i="159" a="1"/>
  <c r="C11" i="159" a="1"/>
  <c r="G24" i="158" a="1"/>
  <c r="AP9" i="162" a="1"/>
  <c r="K44" i="158" a="1"/>
  <c r="D39" i="161" a="1"/>
  <c r="G17" i="142" a="1"/>
  <c r="I26" i="161" a="1"/>
  <c r="N33" i="159" a="1"/>
  <c r="AO205" i="160" a="1"/>
  <c r="G4" i="158" a="1"/>
  <c r="L46" i="159" a="1"/>
  <c r="N51" i="158" a="1"/>
  <c r="E34" i="160" a="1"/>
  <c r="E14" i="158" a="1"/>
  <c r="AL71" i="162" a="1"/>
  <c r="D38" i="142" a="1"/>
  <c r="K43" i="159" a="1"/>
  <c r="J33" i="142" a="1"/>
  <c r="AQ79" i="158" a="1"/>
  <c r="Q17" i="159" a="1"/>
  <c r="G7" i="158" a="1"/>
  <c r="D48" i="161" a="1"/>
  <c r="I50" i="163" a="1"/>
  <c r="AP79" i="158" a="1"/>
  <c r="AJ77" i="160" a="1"/>
  <c r="F43" i="163" a="1"/>
  <c r="M38" i="163" a="1"/>
  <c r="AL202" i="159" a="1"/>
  <c r="AQ7" i="158" a="1"/>
  <c r="I2" i="162" a="1"/>
  <c r="H30" i="142" a="1"/>
  <c r="I45" i="159" a="1"/>
  <c r="I34" i="158" a="1"/>
  <c r="N33" i="142" a="1"/>
  <c r="P2" i="142" a="1"/>
  <c r="H49" i="142" a="1"/>
  <c r="F42" i="160" a="1"/>
  <c r="E9" i="142" a="1"/>
  <c r="L34" i="163" a="1"/>
  <c r="F13" i="142" a="1"/>
  <c r="I45" i="158" a="1"/>
  <c r="F43" i="160" a="1"/>
  <c r="G19" i="163" a="1"/>
  <c r="J16" i="162" a="1"/>
  <c r="L50" i="158" a="1"/>
  <c r="J40" i="160" a="1"/>
  <c r="Q27" i="163" a="1"/>
  <c r="AL143" i="159" a="1"/>
  <c r="D6" i="163" a="1"/>
  <c r="M44" i="158" a="1"/>
  <c r="P30" i="163" a="1"/>
  <c r="AJ15" i="159" a="1"/>
  <c r="C4" i="163" a="1"/>
  <c r="E36" i="160" a="1"/>
  <c r="F23" i="160" a="1"/>
  <c r="D45" i="163" a="1"/>
  <c r="K47" i="162" a="1"/>
  <c r="G14" i="161" a="1"/>
  <c r="D39" i="162" a="1"/>
  <c r="N2" i="142" a="1"/>
  <c r="K42" i="159" a="1"/>
  <c r="E45" i="162" a="1"/>
  <c r="AL75" i="159" a="1"/>
  <c r="AR12" i="159" a="1"/>
  <c r="K9" i="162" a="1"/>
  <c r="K4" i="162" a="1"/>
  <c r="E42" i="160" a="1"/>
  <c r="Q51" i="163" a="1"/>
  <c r="K17" i="159" a="1"/>
  <c r="H48" i="142" a="1"/>
  <c r="D32" i="160" a="1"/>
  <c r="N42" i="160" a="1"/>
  <c r="L42" i="142" a="1"/>
  <c r="I41" i="163" a="1"/>
  <c r="P43" i="158" a="1"/>
  <c r="D24" i="160" a="1"/>
  <c r="G21" i="158" a="1"/>
  <c r="H10" i="163" a="1"/>
  <c r="J30" i="158" a="1"/>
  <c r="AO210" i="160" a="1"/>
  <c r="Q3" i="142" a="1"/>
  <c r="AL74" i="162" a="1"/>
  <c r="N43" i="161" a="1"/>
  <c r="P26" i="159" a="1"/>
  <c r="G51" i="160" a="1"/>
  <c r="G29" i="163" a="1"/>
  <c r="M4" i="161" a="1"/>
  <c r="H32" i="160" a="1"/>
  <c r="N45" i="160" a="1"/>
  <c r="F43" i="142" a="1"/>
  <c r="Q19" i="163" a="1"/>
  <c r="F40" i="161" a="1"/>
  <c r="L9" i="161" a="1"/>
  <c r="AL207" i="159" a="1"/>
  <c r="G33" i="158" a="1"/>
  <c r="M20" i="142" a="1"/>
  <c r="G23" i="142" a="1"/>
  <c r="AL76" i="159" a="1"/>
  <c r="I37" i="161" a="1"/>
  <c r="M37" i="163" a="1"/>
  <c r="AO143" i="159" a="1"/>
  <c r="Q20" i="159" a="1"/>
  <c r="M16" i="158" a="1"/>
  <c r="F19" i="159" a="1"/>
  <c r="M49" i="159" a="1"/>
  <c r="G30" i="159" a="1"/>
  <c r="AP79" i="159" a="1"/>
  <c r="D14" i="159" a="1"/>
  <c r="D4" i="159" a="1"/>
  <c r="N39" i="142" a="1"/>
  <c r="N43" i="163" a="1"/>
  <c r="I22" i="142" a="1"/>
  <c r="P5" i="142" a="1"/>
  <c r="J23" i="160" a="1"/>
  <c r="I26" i="160" a="1"/>
  <c r="AQ209" i="160" a="1"/>
  <c r="AQ12" i="159" a="1"/>
  <c r="G39" i="158" a="1"/>
  <c r="J4" i="158" a="1"/>
  <c r="J9" i="162" a="1"/>
  <c r="F50" i="159" a="1"/>
  <c r="F23" i="162" a="1"/>
  <c r="AR13" i="162" a="1"/>
  <c r="AO14" i="162" a="1"/>
  <c r="N11" i="158" a="1"/>
  <c r="C9" i="158" a="1"/>
  <c r="AO74" i="158" a="1"/>
  <c r="J24" i="159" a="1"/>
  <c r="C16" i="158" a="1"/>
  <c r="I9" i="158" a="1"/>
  <c r="AJ72" i="162" a="1"/>
  <c r="P24" i="163" a="1"/>
  <c r="H30" i="162" a="1"/>
  <c r="Q43" i="162" a="1"/>
  <c r="Q22" i="163" a="1"/>
  <c r="J35" i="161" a="1"/>
  <c r="H14" i="160" a="1"/>
  <c r="D35" i="162" a="1"/>
  <c r="P3" i="159" a="1"/>
  <c r="N41" i="160" a="1"/>
  <c r="P48" i="162" a="1"/>
  <c r="I35" i="142" a="1"/>
  <c r="E42" i="158" a="1"/>
  <c r="M19" i="160" a="1"/>
  <c r="J31" i="163" a="1"/>
  <c r="AP11" i="163" a="1"/>
  <c r="AQ77" i="162" a="1"/>
  <c r="P19" i="159" a="1"/>
  <c r="F32" i="160" a="1"/>
  <c r="L47" i="163" a="1"/>
  <c r="N10" i="162" a="1"/>
  <c r="M11" i="163" a="1"/>
  <c r="I5" i="142" a="1"/>
  <c r="M43" i="158" a="1"/>
  <c r="J47" i="142" a="1"/>
  <c r="M35" i="158" a="1"/>
  <c r="M8" i="159" a="1"/>
  <c r="AL81" i="158" a="1"/>
  <c r="Q48" i="161" a="1"/>
  <c r="H38" i="158" a="1"/>
  <c r="P31" i="142" a="1"/>
  <c r="L4" i="158" a="1"/>
  <c r="N20" i="142" a="1"/>
  <c r="I33" i="163" a="1"/>
  <c r="J12" i="160" a="1"/>
  <c r="M14" i="159" a="1"/>
  <c r="E10" i="160" a="1"/>
  <c r="M30" i="162" a="1"/>
  <c r="AL8" i="159" a="1"/>
  <c r="F3" i="163" a="1"/>
  <c r="L16" i="162" a="1"/>
  <c r="M47" i="163" a="1"/>
  <c r="C44" i="159" a="1"/>
  <c r="AO77" i="142" a="1"/>
  <c r="I32" i="162" a="1"/>
  <c r="J33" i="161" a="1"/>
  <c r="M21" i="159" a="1"/>
  <c r="AR6" i="163" a="1"/>
  <c r="I47" i="142" a="1"/>
  <c r="K50" i="163" a="1"/>
  <c r="K11" i="161" a="1"/>
  <c r="G22" i="142" a="1"/>
  <c r="AL74" i="159" a="1"/>
  <c r="M47" i="142" a="1"/>
  <c r="N28" i="161" a="1"/>
  <c r="L11" i="163" a="1"/>
  <c r="AR72" i="163" a="1"/>
  <c r="D44" i="163" a="1"/>
  <c r="AJ138" i="142" a="1"/>
  <c r="H41" i="158" a="1"/>
  <c r="AR74" i="160" a="1"/>
  <c r="AO77" i="159" a="1"/>
  <c r="F39" i="158" a="1"/>
  <c r="AQ8" i="158" a="1"/>
  <c r="AR17" i="159" a="1"/>
  <c r="K24" i="163" a="1"/>
  <c r="Q8" i="163" a="1"/>
  <c r="E7" i="160" a="1"/>
  <c r="C36" i="142" a="1"/>
  <c r="P23" i="163" a="1"/>
  <c r="J15" i="160" a="1"/>
  <c r="J12" i="163" a="1"/>
  <c r="G29" i="161" a="1"/>
  <c r="P47" i="142" a="1"/>
  <c r="I17" i="142" a="1"/>
  <c r="C51" i="158" a="1"/>
  <c r="Q31" i="162" a="1"/>
  <c r="L10" i="160" a="1"/>
  <c r="I3" i="142" a="1"/>
  <c r="I38" i="160" a="1"/>
  <c r="AQ7" i="162" a="1"/>
  <c r="Q9" i="162" a="1"/>
  <c r="D48" i="163" a="1"/>
  <c r="N31" i="142" a="1"/>
  <c r="K31" i="161" a="1"/>
  <c r="AQ83" i="159" a="1"/>
  <c r="L27" i="159" a="1"/>
  <c r="AJ77" i="163" a="1"/>
  <c r="J30" i="159" a="1"/>
  <c r="K34" i="158" a="1"/>
  <c r="I4" i="142" a="1"/>
  <c r="Q36" i="163" a="1"/>
  <c r="C14" i="162" a="1"/>
  <c r="E29" i="159" a="1"/>
  <c r="I36" i="158" a="1"/>
  <c r="N36" i="160" a="1"/>
  <c r="C42" i="158" a="1"/>
  <c r="M46" i="161" a="1"/>
  <c r="C11" i="161" a="1"/>
  <c r="N49" i="161" a="1"/>
  <c r="AL201" i="160" a="1"/>
  <c r="P4" i="160" a="1"/>
  <c r="AR74" i="162" a="1"/>
  <c r="G19" i="158" a="1"/>
  <c r="G43" i="161" a="1"/>
  <c r="I14" i="142" a="1"/>
  <c r="AQ81" i="159" a="1"/>
  <c r="L4" i="159" a="1"/>
  <c r="I37" i="142" a="1"/>
  <c r="Q10" i="159" a="1"/>
  <c r="F43" i="161" a="1"/>
  <c r="C19" i="161" a="1"/>
  <c r="I16" i="159" a="1"/>
  <c r="H44" i="159" a="1"/>
  <c r="G4" i="159" a="1"/>
  <c r="N25" i="142" a="1"/>
  <c r="AQ76" i="158" a="1"/>
  <c r="N45" i="159" a="1"/>
  <c r="Q35" i="142" a="1"/>
  <c r="E32" i="163" a="1"/>
  <c r="AJ76" i="142" a="1"/>
  <c r="J40" i="163" a="1"/>
  <c r="L44" i="162" a="1"/>
  <c r="AL136" i="142" a="1"/>
  <c r="I34" i="142" a="1"/>
  <c r="AR9" i="163" a="1"/>
  <c r="I17" i="159" a="1"/>
  <c r="C24" i="142" a="1"/>
  <c r="D26" i="160" a="1"/>
  <c r="AP139" i="142" a="1"/>
  <c r="J43" i="161" a="1"/>
  <c r="H36" i="162" a="1"/>
  <c r="I13" i="142" a="1"/>
  <c r="G17" i="158" a="1"/>
  <c r="D21" i="142" a="1"/>
  <c r="P8" i="159" a="1"/>
  <c r="AP7" i="162" a="1"/>
  <c r="Q36" i="162" a="1"/>
  <c r="J48" i="159" a="1"/>
  <c r="L37" i="158" a="1"/>
  <c r="AO80" i="159" a="1"/>
  <c r="P28" i="159" a="1"/>
  <c r="K15" i="160" a="1"/>
  <c r="D45" i="142" a="1"/>
  <c r="I11" i="142" a="1"/>
  <c r="C42" i="163" a="1"/>
  <c r="N50" i="161" a="1"/>
  <c r="P30" i="159" a="1"/>
  <c r="AO7" i="163" a="1"/>
  <c r="P50" i="159" a="1"/>
  <c r="F45" i="161" a="1"/>
  <c r="N10" i="142" a="1"/>
  <c r="G45" i="142" a="1"/>
  <c r="N12" i="159" a="1"/>
  <c r="J28" i="162" a="1"/>
  <c r="H46" i="162" a="1"/>
  <c r="AJ76" i="159" a="1"/>
  <c r="L29" i="161" a="1"/>
  <c r="D19" i="162" a="1"/>
  <c r="M46" i="142" a="1"/>
  <c r="N12" i="163" a="1"/>
  <c r="C46" i="161" a="1"/>
  <c r="AJ70" i="158" a="1"/>
  <c r="K32" i="163" a="1"/>
  <c r="E16" i="163" a="1"/>
  <c r="C28" i="160" a="1"/>
  <c r="H50" i="161" a="1"/>
  <c r="I50" i="142" a="1"/>
  <c r="G27" i="162" a="1"/>
  <c r="M12" i="142" a="1"/>
  <c r="G34" i="161" a="1"/>
  <c r="L35" i="159" a="1"/>
  <c r="L18" i="161" a="1"/>
  <c r="G38" i="160" a="1"/>
  <c r="D41" i="160" a="1"/>
  <c r="G12" i="162" a="1"/>
  <c r="K2" i="162" a="1"/>
  <c r="J17" i="142" a="1"/>
  <c r="G15" i="142" a="1"/>
  <c r="G35" i="160" a="1"/>
  <c r="J37" i="160" a="1"/>
  <c r="J19" i="163" a="1"/>
  <c r="L3" i="158" a="1"/>
  <c r="H13" i="163" a="1"/>
  <c r="G40" i="158" a="1"/>
  <c r="F25" i="163" a="1"/>
  <c r="M49" i="160" a="1"/>
  <c r="E39" i="163" a="1"/>
  <c r="M26" i="163" a="1"/>
  <c r="AR137" i="159" a="1"/>
  <c r="P39" i="142" a="1"/>
  <c r="D24" i="162" a="1"/>
  <c r="N26" i="162" a="1"/>
  <c r="I33" i="162" a="1"/>
  <c r="N19" i="162" a="1"/>
  <c r="L2" i="159" a="1"/>
  <c r="G28" i="160" a="1"/>
  <c r="Q38" i="162" a="1"/>
  <c r="J9" i="142" a="1"/>
  <c r="AR143" i="159" a="1"/>
  <c r="N7" i="163" a="1"/>
  <c r="E49" i="163" a="1"/>
  <c r="L20" i="142" a="1"/>
  <c r="C39" i="160" a="1"/>
  <c r="L2" i="161" a="1"/>
  <c r="C39" i="161" a="1"/>
  <c r="AO207" i="160" a="1"/>
  <c r="P34" i="162" a="1"/>
  <c r="H3" i="142" a="1"/>
  <c r="AR139" i="159" a="1"/>
  <c r="L32" i="158" a="1"/>
  <c r="I29" i="160" a="1"/>
  <c r="M44" i="142" a="1"/>
  <c r="J31" i="158" a="1"/>
  <c r="AP11" i="159" a="1"/>
  <c r="AO14" i="159" a="1"/>
  <c r="F44" i="158" a="1"/>
  <c r="D31" i="142" a="1"/>
  <c r="G37" i="161" a="1"/>
  <c r="P50" i="142" a="1"/>
  <c r="H7" i="162" a="1"/>
  <c r="P35" i="158" a="1"/>
  <c r="H13" i="161" a="1"/>
  <c r="Q45" i="142" a="1"/>
  <c r="AQ75" i="142" a="1"/>
  <c r="P30" i="142" a="1"/>
  <c r="P10" i="142" a="1"/>
  <c r="F36" i="162" a="1"/>
  <c r="E34" i="161" a="1"/>
  <c r="AL204" i="160" a="1"/>
  <c r="C23" i="158" a="1"/>
  <c r="J32" i="161" a="1"/>
  <c r="I44" i="161" a="1"/>
  <c r="J11" i="159" a="1"/>
  <c r="AJ83" i="159" a="1"/>
  <c r="D3" i="142" a="1"/>
  <c r="P4" i="162" a="1"/>
  <c r="J45" i="160" a="1"/>
  <c r="AO74" i="163" a="1"/>
  <c r="AP77" i="159" a="1"/>
  <c r="D18" i="142" a="1"/>
  <c r="H29" i="163" a="1"/>
  <c r="P22" i="162" a="1"/>
  <c r="E7" i="159" a="1"/>
  <c r="D14" i="160" a="1"/>
  <c r="AL136" i="160" a="1"/>
  <c r="D36" i="142" a="1"/>
  <c r="F49" i="142" a="1"/>
  <c r="E42" i="161" a="1"/>
  <c r="D44" i="159" a="1"/>
  <c r="AO135" i="160" a="1"/>
  <c r="G42" i="161" a="1"/>
  <c r="J34" i="161" a="1"/>
  <c r="AL5" i="161" a="1"/>
  <c r="H9" i="160" a="1"/>
  <c r="I33" i="161" a="1"/>
  <c r="M6" i="160" a="1"/>
  <c r="I31" i="158" a="1"/>
  <c r="L48" i="158" a="1"/>
  <c r="F5" i="161" a="1"/>
  <c r="D36" i="158" a="1"/>
  <c r="AQ72" i="163" a="1"/>
  <c r="H37" i="158" a="1"/>
  <c r="P13" i="158" a="1"/>
  <c r="I36" i="160" a="1"/>
  <c r="H21" i="163" a="1"/>
  <c r="K16" i="158" a="1"/>
  <c r="P9" i="160" a="1"/>
  <c r="J10" i="162" a="1"/>
  <c r="J26" i="162" a="1"/>
  <c r="L44" i="159" a="1"/>
  <c r="AR72" i="159" a="1"/>
  <c r="AL142" i="159" a="1"/>
  <c r="I44" i="158" a="1"/>
  <c r="N25" i="158" a="1"/>
  <c r="P14" i="163" a="1"/>
  <c r="Q24" i="142" a="1"/>
  <c r="C12" i="158" a="1"/>
  <c r="C31" i="158" a="1"/>
  <c r="J20" i="159" a="1"/>
  <c r="E37" i="162" a="1"/>
  <c r="L10" i="142" a="1"/>
  <c r="G26" i="158" a="1"/>
  <c r="K30" i="161" a="1"/>
  <c r="AQ6" i="160" a="1"/>
  <c r="K27" i="160" a="1"/>
  <c r="AJ8" i="142" a="1"/>
  <c r="C15" i="159" a="1"/>
  <c r="AL74" i="142" a="1"/>
  <c r="C51" i="142" a="1"/>
  <c r="H10" i="159" a="1"/>
  <c r="AO77" i="158" a="1"/>
  <c r="G16" i="159" a="1"/>
  <c r="AL13" i="163" a="1"/>
  <c r="J41" i="162" a="1"/>
  <c r="L22" i="159" a="1"/>
  <c r="P17" i="160" a="1"/>
  <c r="J9" i="159" a="1"/>
  <c r="C27" i="142" a="1"/>
  <c r="N18" i="162" a="1"/>
  <c r="D51" i="159" a="1"/>
  <c r="AR7" i="162" a="1"/>
  <c r="I13" i="163" a="1"/>
  <c r="J36" i="163" a="1"/>
  <c r="AJ9" i="159" a="1"/>
  <c r="F7" i="159" a="1"/>
  <c r="AQ8" i="162" a="1"/>
  <c r="AJ73" i="158" a="1"/>
  <c r="M25" i="160" a="1"/>
  <c r="C43" i="161" a="1"/>
  <c r="K6" i="160" a="1"/>
  <c r="K29" i="161" a="1"/>
  <c r="AP70" i="159" a="1"/>
  <c r="Q25" i="159" a="1"/>
  <c r="I20" i="162" a="1"/>
  <c r="AJ202" i="160" a="1"/>
  <c r="H25" i="161" a="1"/>
  <c r="J49" i="158" a="1"/>
  <c r="H18" i="159" a="1"/>
  <c r="AQ72" i="159" a="1"/>
  <c r="M36" i="142" a="1"/>
  <c r="C9" i="162" a="1"/>
  <c r="P19" i="142" a="1"/>
  <c r="F12" i="159" a="1"/>
  <c r="N46" i="160" a="1"/>
  <c r="C49" i="160" a="1"/>
  <c r="AO12" i="159" a="1"/>
  <c r="AP78" i="159" a="1"/>
  <c r="I43" i="162" a="1"/>
  <c r="AR11" i="159" a="1"/>
  <c r="E35" i="158" a="1"/>
  <c r="AL9" i="160" a="1"/>
  <c r="I21" i="158" a="1"/>
  <c r="M47" i="158" a="1"/>
  <c r="H10" i="162" a="1"/>
  <c r="I42" i="158" a="1"/>
  <c r="D9" i="161" a="1"/>
  <c r="P47" i="162" a="1"/>
  <c r="AO70" i="162" a="1"/>
  <c r="P46" i="160" a="1"/>
  <c r="I38" i="162" a="1"/>
  <c r="Q51" i="158" a="1"/>
  <c r="AR5" i="163" a="1"/>
  <c r="M8" i="161" a="1"/>
  <c r="L16" i="142" a="1"/>
  <c r="AJ77" i="159" a="1"/>
  <c r="G37" i="142" a="1"/>
  <c r="N25" i="161" a="1"/>
  <c r="K19" i="142" a="1"/>
  <c r="E18" i="160" a="1"/>
  <c r="C28" i="162" a="1"/>
  <c r="Q27" i="162" a="1"/>
  <c r="F26" i="162" a="1"/>
  <c r="N18" i="142" a="1"/>
  <c r="M26" i="159" a="1"/>
  <c r="E32" i="159" a="1"/>
  <c r="F25" i="161" a="1"/>
  <c r="G28" i="161" a="1"/>
  <c r="AJ79" i="158" a="1"/>
  <c r="J50" i="161" a="1"/>
  <c r="K51" i="158" a="1"/>
  <c r="G42" i="163" a="1"/>
  <c r="F50" i="142" a="1"/>
  <c r="L50" i="142" a="1"/>
  <c r="G46" i="160" a="1"/>
  <c r="G12" i="159" a="1"/>
  <c r="E44" i="158" a="1"/>
  <c r="J29" i="142" a="1"/>
  <c r="AL76" i="163" a="1"/>
  <c r="L50" i="159" a="1"/>
  <c r="H25" i="163" a="1"/>
  <c r="Q20" i="158" a="1"/>
  <c r="K22" i="160" a="1"/>
  <c r="AR70" i="160" a="1"/>
  <c r="C13" i="159" a="1"/>
  <c r="AP5" i="162" a="1"/>
  <c r="G39" i="163" a="1"/>
  <c r="C31" i="162" a="1"/>
  <c r="I14" i="160" a="1"/>
  <c r="H29" i="161" a="1"/>
  <c r="F48" i="161" a="1"/>
  <c r="J15" i="159" a="1"/>
  <c r="D39" i="163" a="1"/>
  <c r="H3" i="159" a="1"/>
  <c r="I40" i="163" a="1"/>
  <c r="J21" i="142" a="1"/>
  <c r="G6" i="161" a="1"/>
  <c r="G21" i="161" a="1"/>
  <c r="K16" i="163" a="1"/>
  <c r="N10" i="163" a="1"/>
  <c r="G35" i="163" a="1"/>
  <c r="I9" i="163" a="1"/>
  <c r="K23" i="142" a="1"/>
  <c r="F18" i="163" a="1"/>
  <c r="K21" i="158" a="1"/>
  <c r="C37" i="159" a="1"/>
  <c r="L39" i="158" a="1"/>
  <c r="P15" i="163" a="1"/>
  <c r="Q5" i="163" a="1"/>
  <c r="K17" i="162" a="1"/>
  <c r="AP70" i="160" a="1"/>
  <c r="P4" i="163" a="1"/>
  <c r="L37" i="162" a="1"/>
  <c r="H9" i="163" a="1"/>
  <c r="N23" i="162" a="1"/>
  <c r="AL6" i="159" a="1"/>
  <c r="G23" i="161" a="1"/>
  <c r="I3" i="159" a="1"/>
  <c r="AO11" i="159" a="1"/>
  <c r="E15" i="161" a="1"/>
  <c r="J11" i="163" a="1"/>
  <c r="AP140" i="159" a="1"/>
  <c r="F19" i="162" a="1"/>
  <c r="Q29" i="158" a="1"/>
  <c r="AJ137" i="142" a="1"/>
  <c r="G32" i="160" a="1"/>
  <c r="N24" i="158" a="1"/>
  <c r="K47" i="142" a="1"/>
  <c r="AO12" i="162" a="1"/>
  <c r="D26" i="158" a="1"/>
  <c r="J34" i="158" a="1"/>
  <c r="H42" i="162" a="1"/>
  <c r="E47" i="142" a="1"/>
  <c r="F39" i="161" a="1"/>
  <c r="AL75" i="142" a="1"/>
  <c r="AL79" i="158" a="1"/>
  <c r="AL8" i="162" a="1"/>
  <c r="AL81" i="159" a="1"/>
  <c r="AL70" i="162" a="1"/>
  <c r="AL8" i="142" a="1"/>
  <c r="AL140" i="159" a="1"/>
  <c r="AL70" i="159" a="1"/>
  <c r="AL82" i="159" a="1"/>
  <c r="AL139" i="142" a="1"/>
  <c r="AL137" i="159" a="1"/>
  <c r="N10" i="162" l="1"/>
  <c r="P20" i="142"/>
  <c r="M10" i="158"/>
  <c r="P8" i="158"/>
  <c r="K18" i="142"/>
  <c r="N18" i="142"/>
  <c r="J19" i="160"/>
  <c r="K38" i="163"/>
  <c r="D35" i="158"/>
  <c r="AQ81" i="158"/>
  <c r="P15" i="162"/>
  <c r="AR5" i="160"/>
  <c r="D3" i="162"/>
  <c r="AO77" i="160"/>
  <c r="AR5" i="142"/>
  <c r="M43" i="162"/>
  <c r="J24" i="159"/>
  <c r="D12" i="163"/>
  <c r="Q47" i="163"/>
  <c r="M40" i="158"/>
  <c r="L51" i="142"/>
  <c r="Q33" i="142"/>
  <c r="M35" i="159"/>
  <c r="AP78" i="159"/>
  <c r="AO210" i="160"/>
  <c r="Q49" i="142"/>
  <c r="N17" i="159"/>
  <c r="D2" i="160"/>
  <c r="H33" i="159"/>
  <c r="E40" i="162"/>
  <c r="I7" i="158"/>
  <c r="N34" i="162"/>
  <c r="N35" i="158"/>
  <c r="AQ73" i="158"/>
  <c r="AQ139" i="159"/>
  <c r="N14" i="142"/>
  <c r="D11" i="161"/>
  <c r="AJ77" i="159"/>
  <c r="AK77" i="159" s="1"/>
  <c r="G10" i="163"/>
  <c r="AO80" i="159"/>
  <c r="N4" i="162"/>
  <c r="H42" i="160"/>
  <c r="G41" i="142"/>
  <c r="N48" i="159"/>
  <c r="E19" i="160"/>
  <c r="AR5" i="163"/>
  <c r="E11" i="142"/>
  <c r="D36" i="163"/>
  <c r="F39" i="159"/>
  <c r="I8" i="159"/>
  <c r="AJ74" i="160"/>
  <c r="AK74" i="160" s="1"/>
  <c r="L7" i="159"/>
  <c r="L5" i="142"/>
  <c r="P32" i="161"/>
  <c r="AQ75" i="159"/>
  <c r="G31" i="163"/>
  <c r="AJ71" i="159"/>
  <c r="AK71" i="159" s="1"/>
  <c r="P40" i="142"/>
  <c r="J36" i="158"/>
  <c r="AR74" i="158"/>
  <c r="K20" i="163"/>
  <c r="L39" i="161"/>
  <c r="J40" i="162"/>
  <c r="AJ8" i="142"/>
  <c r="AK8" i="142" s="1"/>
  <c r="N18" i="158"/>
  <c r="AJ6" i="162"/>
  <c r="AK6" i="162" s="1"/>
  <c r="G34" i="163"/>
  <c r="AP5" i="163"/>
  <c r="H48" i="158"/>
  <c r="P28" i="159"/>
  <c r="E16" i="163"/>
  <c r="H35" i="159"/>
  <c r="I3" i="161"/>
  <c r="Q40" i="162"/>
  <c r="M29" i="142"/>
  <c r="AO18" i="159"/>
  <c r="F38" i="158"/>
  <c r="N5" i="160"/>
  <c r="D23" i="160"/>
  <c r="J45" i="160"/>
  <c r="E48" i="142"/>
  <c r="P11" i="162"/>
  <c r="C32" i="160"/>
  <c r="AP70" i="159"/>
  <c r="K11" i="161"/>
  <c r="H33" i="142"/>
  <c r="I48" i="142"/>
  <c r="D20" i="142"/>
  <c r="E17" i="142"/>
  <c r="J47" i="163"/>
  <c r="C34" i="142"/>
  <c r="C27" i="161"/>
  <c r="E47" i="161"/>
  <c r="E23" i="159"/>
  <c r="M34" i="163"/>
  <c r="M37" i="160"/>
  <c r="M20" i="159"/>
  <c r="I13" i="142"/>
  <c r="F28" i="158"/>
  <c r="AR72" i="159"/>
  <c r="D27" i="160"/>
  <c r="L27" i="158"/>
  <c r="D41" i="163"/>
  <c r="E33" i="162"/>
  <c r="AQ8" i="163"/>
  <c r="H6" i="162"/>
  <c r="AL76" i="163"/>
  <c r="AM76" i="163" s="1"/>
  <c r="D46" i="142"/>
  <c r="M8" i="161"/>
  <c r="D11" i="142"/>
  <c r="N31" i="163"/>
  <c r="P44" i="160"/>
  <c r="AQ70" i="142"/>
  <c r="M38" i="163"/>
  <c r="AP9" i="159"/>
  <c r="M28" i="142"/>
  <c r="AJ7" i="160"/>
  <c r="AK7" i="160" s="1"/>
  <c r="D24" i="159"/>
  <c r="G29" i="163"/>
  <c r="L12" i="158"/>
  <c r="J36" i="162"/>
  <c r="H41" i="142"/>
  <c r="G48" i="161"/>
  <c r="G46" i="161"/>
  <c r="I18" i="163"/>
  <c r="E32" i="159"/>
  <c r="L21" i="163"/>
  <c r="L6" i="161"/>
  <c r="AJ8" i="159"/>
  <c r="AK8" i="159" s="1"/>
  <c r="I8" i="158"/>
  <c r="G35" i="142"/>
  <c r="L51" i="161"/>
  <c r="Q22" i="160"/>
  <c r="E49" i="163"/>
  <c r="P17" i="158"/>
  <c r="C34" i="163"/>
  <c r="P17" i="142"/>
  <c r="AP6" i="162"/>
  <c r="AQ78" i="162"/>
  <c r="D50" i="163"/>
  <c r="M8" i="162"/>
  <c r="D30" i="160"/>
  <c r="D44" i="142"/>
  <c r="M50" i="158"/>
  <c r="M12" i="162"/>
  <c r="N48" i="142"/>
  <c r="AJ75" i="159"/>
  <c r="AK75" i="159" s="1"/>
  <c r="M36" i="161"/>
  <c r="F30" i="163"/>
  <c r="AP73" i="160"/>
  <c r="C28" i="162"/>
  <c r="J13" i="162"/>
  <c r="L3" i="159"/>
  <c r="G13" i="161"/>
  <c r="P34" i="142"/>
  <c r="C18" i="159"/>
  <c r="C33" i="159"/>
  <c r="AJ76" i="142"/>
  <c r="AK76" i="142" s="1"/>
  <c r="K8" i="158"/>
  <c r="M31" i="163"/>
  <c r="H51" i="158"/>
  <c r="J37" i="158"/>
  <c r="G47" i="142"/>
  <c r="M41" i="162"/>
  <c r="C16" i="158"/>
  <c r="P22" i="160"/>
  <c r="H41" i="160"/>
  <c r="AR137" i="142"/>
  <c r="J49" i="160"/>
  <c r="N11" i="160"/>
  <c r="AL137" i="159"/>
  <c r="AM137" i="159" s="1"/>
  <c r="K6" i="162"/>
  <c r="Q22" i="163"/>
  <c r="D42" i="158"/>
  <c r="C8" i="161"/>
  <c r="M29" i="161"/>
  <c r="Q36" i="162"/>
  <c r="E12" i="159"/>
  <c r="C42" i="160"/>
  <c r="E51" i="142"/>
  <c r="P11" i="160"/>
  <c r="E11" i="158"/>
  <c r="G16" i="163"/>
  <c r="C16" i="159"/>
  <c r="F12" i="142"/>
  <c r="N9" i="163"/>
  <c r="H25" i="161"/>
  <c r="G41" i="158"/>
  <c r="Q12" i="159"/>
  <c r="C40" i="159"/>
  <c r="AP141" i="142"/>
  <c r="AP75" i="142"/>
  <c r="AJ76" i="163"/>
  <c r="AK76" i="163" s="1"/>
  <c r="N3" i="160"/>
  <c r="N16" i="142"/>
  <c r="H44" i="162"/>
  <c r="Q3" i="142"/>
  <c r="J4" i="142"/>
  <c r="C9" i="159"/>
  <c r="K49" i="162"/>
  <c r="E3" i="142"/>
  <c r="K40" i="142"/>
  <c r="G45" i="162"/>
  <c r="D34" i="142"/>
  <c r="C35" i="163"/>
  <c r="P23" i="161"/>
  <c r="F38" i="160"/>
  <c r="C25" i="162"/>
  <c r="Q12" i="160"/>
  <c r="L31" i="160"/>
  <c r="P14" i="163"/>
  <c r="P5" i="142"/>
  <c r="H43" i="160"/>
  <c r="E20" i="159"/>
  <c r="M21" i="159"/>
  <c r="N20" i="142"/>
  <c r="AJ76" i="158"/>
  <c r="AK76" i="158" s="1"/>
  <c r="J16" i="163"/>
  <c r="P10" i="142"/>
  <c r="H13" i="161"/>
  <c r="G31" i="160"/>
  <c r="G3" i="160"/>
  <c r="G20" i="163"/>
  <c r="Q27" i="161"/>
  <c r="K22" i="142"/>
  <c r="D9" i="159"/>
  <c r="L28" i="160"/>
  <c r="D23" i="161"/>
  <c r="M18" i="160"/>
  <c r="P26" i="163"/>
  <c r="AQ7" i="160"/>
  <c r="Q33" i="161"/>
  <c r="C41" i="159"/>
  <c r="P38" i="158"/>
  <c r="P17" i="163"/>
  <c r="K41" i="163"/>
  <c r="P19" i="142"/>
  <c r="I22" i="162"/>
  <c r="D20" i="162"/>
  <c r="AR6" i="162"/>
  <c r="AJ141" i="159"/>
  <c r="AK141" i="159" s="1"/>
  <c r="AO5" i="161"/>
  <c r="C25" i="142"/>
  <c r="D45" i="159"/>
  <c r="AQ141" i="159"/>
  <c r="I47" i="163"/>
  <c r="M10" i="159"/>
  <c r="E17" i="158"/>
  <c r="E26" i="142"/>
  <c r="K5" i="163"/>
  <c r="AQ76" i="142"/>
  <c r="N10" i="142"/>
  <c r="G40" i="162"/>
  <c r="Q5" i="158"/>
  <c r="H39" i="163"/>
  <c r="L30" i="158"/>
  <c r="P18" i="142"/>
  <c r="K35" i="163"/>
  <c r="Q9" i="162"/>
  <c r="G3" i="158"/>
  <c r="K22" i="158"/>
  <c r="E31" i="161"/>
  <c r="G26" i="160"/>
  <c r="D8" i="160"/>
  <c r="L7" i="163"/>
  <c r="AL73" i="159"/>
  <c r="AM73" i="159" s="1"/>
  <c r="Q44" i="158"/>
  <c r="AR9" i="162"/>
  <c r="H38" i="161"/>
  <c r="AL75" i="142"/>
  <c r="AM75" i="142" s="1"/>
  <c r="K17" i="161"/>
  <c r="E31" i="142"/>
  <c r="M51" i="159"/>
  <c r="AJ73" i="162"/>
  <c r="AK73" i="162" s="1"/>
  <c r="L39" i="160"/>
  <c r="J19" i="158"/>
  <c r="N25" i="159"/>
  <c r="D13" i="161"/>
  <c r="G23" i="161"/>
  <c r="P9" i="158"/>
  <c r="F15" i="161"/>
  <c r="AL77" i="159"/>
  <c r="AM77" i="159" s="1"/>
  <c r="AQ12" i="159"/>
  <c r="F6" i="142"/>
  <c r="M46" i="142"/>
  <c r="AL205" i="160"/>
  <c r="AM205" i="160" s="1"/>
  <c r="H16" i="163"/>
  <c r="H42" i="142"/>
  <c r="AQ72" i="142"/>
  <c r="H27" i="161"/>
  <c r="K17" i="159"/>
  <c r="G26" i="163"/>
  <c r="J51" i="161"/>
  <c r="H13" i="162"/>
  <c r="AL8" i="162"/>
  <c r="AM8" i="162" s="1"/>
  <c r="M40" i="142"/>
  <c r="K10" i="160"/>
  <c r="E49" i="160"/>
  <c r="C40" i="142"/>
  <c r="G14" i="163"/>
  <c r="H34" i="158"/>
  <c r="L12" i="159"/>
  <c r="F15" i="162"/>
  <c r="L9" i="159"/>
  <c r="P45" i="159"/>
  <c r="M38" i="162"/>
  <c r="N12" i="159"/>
  <c r="D41" i="158"/>
  <c r="I14" i="163"/>
  <c r="D10" i="160"/>
  <c r="J8" i="159"/>
  <c r="N40" i="163"/>
  <c r="D32" i="158"/>
  <c r="L14" i="161"/>
  <c r="H19" i="159"/>
  <c r="AL79" i="158"/>
  <c r="AM79" i="158" s="1"/>
  <c r="L10" i="142"/>
  <c r="D16" i="162"/>
  <c r="F3" i="163"/>
  <c r="M19" i="142"/>
  <c r="AR75" i="142"/>
  <c r="H35" i="142"/>
  <c r="F49" i="160"/>
  <c r="K9" i="162"/>
  <c r="L38" i="159"/>
  <c r="I40" i="158"/>
  <c r="F22" i="163"/>
  <c r="E13" i="161"/>
  <c r="C50" i="163"/>
  <c r="F19" i="158"/>
  <c r="AO5" i="162"/>
  <c r="M40" i="162"/>
  <c r="J46" i="163"/>
  <c r="L45" i="142"/>
  <c r="E13" i="159"/>
  <c r="M50" i="142"/>
  <c r="D22" i="162"/>
  <c r="F31" i="159"/>
  <c r="N7" i="158"/>
  <c r="Q27" i="142"/>
  <c r="G34" i="159"/>
  <c r="K28" i="142"/>
  <c r="F13" i="142"/>
  <c r="F25" i="160"/>
  <c r="D4" i="158"/>
  <c r="C50" i="142"/>
  <c r="G7" i="161"/>
  <c r="J48" i="161"/>
  <c r="L46" i="161"/>
  <c r="AP80" i="158"/>
  <c r="I26" i="161"/>
  <c r="J35" i="160"/>
  <c r="F4" i="160"/>
  <c r="AJ11" i="158"/>
  <c r="AK11" i="158" s="1"/>
  <c r="D46" i="161"/>
  <c r="Q42" i="161"/>
  <c r="I44" i="161"/>
  <c r="J6" i="160"/>
  <c r="N19" i="159"/>
  <c r="H32" i="158"/>
  <c r="H2" i="162"/>
  <c r="AL6" i="159"/>
  <c r="AM6" i="159" s="1"/>
  <c r="G35" i="159"/>
  <c r="H17" i="163"/>
  <c r="D25" i="158"/>
  <c r="J50" i="159"/>
  <c r="L20" i="161"/>
  <c r="I21" i="158"/>
  <c r="D37" i="162"/>
  <c r="M17" i="159"/>
  <c r="AP13" i="159"/>
  <c r="K22" i="162"/>
  <c r="I10" i="159"/>
  <c r="J28" i="159"/>
  <c r="J51" i="160"/>
  <c r="C35" i="159"/>
  <c r="I15" i="161"/>
  <c r="J35" i="162"/>
  <c r="D12" i="162"/>
  <c r="H10" i="160"/>
  <c r="I2" i="158"/>
  <c r="P28" i="162"/>
  <c r="L46" i="158"/>
  <c r="AO10" i="163"/>
  <c r="AL201" i="159"/>
  <c r="AM201" i="159" s="1"/>
  <c r="E4" i="158"/>
  <c r="J6" i="142"/>
  <c r="AQ72" i="160"/>
  <c r="M14" i="159"/>
  <c r="J16" i="162"/>
  <c r="I14" i="160"/>
  <c r="P22" i="162"/>
  <c r="AP138" i="142"/>
  <c r="I27" i="161"/>
  <c r="AJ6" i="160"/>
  <c r="AK6" i="160" s="1"/>
  <c r="J3" i="159"/>
  <c r="K21" i="162"/>
  <c r="N50" i="163"/>
  <c r="AQ14" i="162"/>
  <c r="G30" i="158"/>
  <c r="F22" i="158"/>
  <c r="I8" i="160"/>
  <c r="Q34" i="161"/>
  <c r="D23" i="162"/>
  <c r="E38" i="162"/>
  <c r="D39" i="163"/>
  <c r="I22" i="161"/>
  <c r="H50" i="162"/>
  <c r="P40" i="160"/>
  <c r="Q50" i="162"/>
  <c r="H16" i="160"/>
  <c r="C45" i="158"/>
  <c r="H13" i="142"/>
  <c r="N35" i="159"/>
  <c r="D6" i="160"/>
  <c r="AO74" i="162"/>
  <c r="J41" i="163"/>
  <c r="K39" i="162"/>
  <c r="AR5" i="159"/>
  <c r="Q10" i="158"/>
  <c r="H6" i="161"/>
  <c r="K12" i="163"/>
  <c r="Q41" i="160"/>
  <c r="E46" i="159"/>
  <c r="L15" i="161"/>
  <c r="C9" i="162"/>
  <c r="D18" i="162"/>
  <c r="H30" i="160"/>
  <c r="H22" i="159"/>
  <c r="P32" i="142"/>
  <c r="C18" i="163"/>
  <c r="K28" i="163"/>
  <c r="G5" i="161"/>
  <c r="I41" i="162"/>
  <c r="AJ78" i="159"/>
  <c r="AK78" i="159" s="1"/>
  <c r="P4" i="161"/>
  <c r="L17" i="142"/>
  <c r="Q47" i="160"/>
  <c r="P37" i="142"/>
  <c r="C41" i="142"/>
  <c r="AR71" i="142"/>
  <c r="E37" i="162"/>
  <c r="AR71" i="163"/>
  <c r="AO74" i="160"/>
  <c r="F48" i="163"/>
  <c r="P37" i="158"/>
  <c r="AQ140" i="159"/>
  <c r="F5" i="160"/>
  <c r="AO12" i="159"/>
  <c r="J32" i="161"/>
  <c r="D7" i="162"/>
  <c r="G47" i="160"/>
  <c r="P48" i="163"/>
  <c r="G34" i="161"/>
  <c r="F50" i="161"/>
  <c r="G51" i="160"/>
  <c r="M48" i="163"/>
  <c r="P45" i="158"/>
  <c r="I2" i="160"/>
  <c r="L8" i="161"/>
  <c r="AR203" i="160"/>
  <c r="I48" i="161"/>
  <c r="H2" i="161"/>
  <c r="AR143" i="159"/>
  <c r="K27" i="160"/>
  <c r="I8" i="142"/>
  <c r="E26" i="161"/>
  <c r="F51" i="159"/>
  <c r="AR74" i="142"/>
  <c r="L48" i="142"/>
  <c r="N25" i="161"/>
  <c r="C46" i="161"/>
  <c r="P4" i="162"/>
  <c r="C42" i="159"/>
  <c r="C41" i="158"/>
  <c r="L38" i="161"/>
  <c r="H26" i="162"/>
  <c r="M35" i="158"/>
  <c r="J33" i="158"/>
  <c r="F8" i="160"/>
  <c r="G28" i="160"/>
  <c r="I4" i="158"/>
  <c r="K45" i="161"/>
  <c r="N15" i="162"/>
  <c r="C26" i="163"/>
  <c r="D16" i="158"/>
  <c r="I41" i="142"/>
  <c r="G33" i="162"/>
  <c r="H45" i="160"/>
  <c r="N21" i="160"/>
  <c r="E8" i="160"/>
  <c r="P29" i="163"/>
  <c r="J47" i="142"/>
  <c r="H36" i="160"/>
  <c r="AP72" i="160"/>
  <c r="J27" i="142"/>
  <c r="AQ70" i="162"/>
  <c r="F32" i="160"/>
  <c r="N37" i="159"/>
  <c r="H51" i="160"/>
  <c r="H26" i="158"/>
  <c r="G40" i="160"/>
  <c r="L35" i="159"/>
  <c r="M13" i="162"/>
  <c r="G4" i="159"/>
  <c r="AR80" i="159"/>
  <c r="I29" i="161"/>
  <c r="AJ79" i="158"/>
  <c r="AK79" i="158" s="1"/>
  <c r="K11" i="163"/>
  <c r="G12" i="163"/>
  <c r="AQ10" i="162"/>
  <c r="E39" i="142"/>
  <c r="L47" i="163"/>
  <c r="F23" i="162"/>
  <c r="I39" i="163"/>
  <c r="AL70" i="159"/>
  <c r="AM70" i="159" s="1"/>
  <c r="L39" i="158"/>
  <c r="M8" i="159"/>
  <c r="E9" i="160"/>
  <c r="L5" i="163"/>
  <c r="AR71" i="159"/>
  <c r="I41" i="163"/>
  <c r="M49" i="160"/>
  <c r="J5" i="161"/>
  <c r="AO202" i="160"/>
  <c r="E38" i="158"/>
  <c r="H32" i="161"/>
  <c r="C34" i="159"/>
  <c r="AO74" i="158"/>
  <c r="D24" i="162"/>
  <c r="I19" i="142"/>
  <c r="AQ137" i="159"/>
  <c r="M41" i="161"/>
  <c r="D25" i="162"/>
  <c r="N13" i="161"/>
  <c r="K44" i="158"/>
  <c r="J30" i="158"/>
  <c r="J19" i="161"/>
  <c r="C38" i="163"/>
  <c r="AL8" i="163"/>
  <c r="AM8" i="163" s="1"/>
  <c r="AR77" i="163"/>
  <c r="Q24" i="161"/>
  <c r="P51" i="160"/>
  <c r="G22" i="163"/>
  <c r="L34" i="163"/>
  <c r="C30" i="163"/>
  <c r="D21" i="158"/>
  <c r="D44" i="161"/>
  <c r="C2" i="163"/>
  <c r="AJ8" i="162"/>
  <c r="AK8" i="162" s="1"/>
  <c r="K7" i="158"/>
  <c r="C34" i="158"/>
  <c r="D19" i="162"/>
  <c r="E27" i="162"/>
  <c r="K20" i="160"/>
  <c r="F46" i="158"/>
  <c r="AP210" i="160"/>
  <c r="Q51" i="158"/>
  <c r="L24" i="158"/>
  <c r="Q33" i="160"/>
  <c r="AJ12" i="160"/>
  <c r="AK12" i="160" s="1"/>
  <c r="M24" i="142"/>
  <c r="M16" i="160"/>
  <c r="C16" i="160"/>
  <c r="C45" i="159"/>
  <c r="C30" i="160"/>
  <c r="E47" i="160"/>
  <c r="J22" i="163"/>
  <c r="Q44" i="160"/>
  <c r="J28" i="142"/>
  <c r="J32" i="160"/>
  <c r="L38" i="163"/>
  <c r="I45" i="163"/>
  <c r="D40" i="161"/>
  <c r="L8" i="158"/>
  <c r="H10" i="159"/>
  <c r="L11" i="160"/>
  <c r="K30" i="163"/>
  <c r="L18" i="163"/>
  <c r="C44" i="158"/>
  <c r="E38" i="159"/>
  <c r="L17" i="163"/>
  <c r="I9" i="163"/>
  <c r="Q21" i="158"/>
  <c r="C34" i="162"/>
  <c r="C43" i="162"/>
  <c r="F18" i="159"/>
  <c r="E17" i="163"/>
  <c r="N21" i="161"/>
  <c r="F6" i="159"/>
  <c r="AR5" i="162"/>
  <c r="G27" i="162"/>
  <c r="C36" i="163"/>
  <c r="N33" i="142"/>
  <c r="AQ7" i="158"/>
  <c r="E7" i="142"/>
  <c r="P42" i="142"/>
  <c r="D28" i="163"/>
  <c r="L28" i="162"/>
  <c r="P36" i="160"/>
  <c r="N45" i="163"/>
  <c r="Q32" i="159"/>
  <c r="AL71" i="163"/>
  <c r="AM71" i="163" s="1"/>
  <c r="P37" i="163"/>
  <c r="C19" i="162"/>
  <c r="C29" i="161"/>
  <c r="G26" i="159"/>
  <c r="Q37" i="162"/>
  <c r="AO71" i="158"/>
  <c r="N3" i="158"/>
  <c r="K13" i="159"/>
  <c r="AR70" i="163"/>
  <c r="C40" i="160"/>
  <c r="AR201" i="160"/>
  <c r="AP76" i="159"/>
  <c r="H22" i="160"/>
  <c r="C11" i="159"/>
  <c r="C20" i="158"/>
  <c r="J9" i="160"/>
  <c r="G18" i="163"/>
  <c r="L27" i="161"/>
  <c r="L5" i="161"/>
  <c r="AO203" i="160"/>
  <c r="Q26" i="142"/>
  <c r="M51" i="163"/>
  <c r="AP71" i="162"/>
  <c r="L30" i="160"/>
  <c r="D32" i="162"/>
  <c r="I11" i="158"/>
  <c r="C4" i="159"/>
  <c r="H29" i="142"/>
  <c r="L4" i="161"/>
  <c r="AJ72" i="159"/>
  <c r="AK72" i="159" s="1"/>
  <c r="E21" i="161"/>
  <c r="M48" i="158"/>
  <c r="D20" i="158"/>
  <c r="Q41" i="163"/>
  <c r="Q32" i="142"/>
  <c r="I36" i="161"/>
  <c r="P24" i="163"/>
  <c r="I31" i="162"/>
  <c r="P27" i="142"/>
  <c r="AP73" i="159"/>
  <c r="AR11" i="160"/>
  <c r="AO77" i="162"/>
  <c r="E34" i="160"/>
  <c r="E29" i="160"/>
  <c r="C7" i="142"/>
  <c r="L48" i="161"/>
  <c r="N11" i="159"/>
  <c r="F12" i="158"/>
  <c r="N21" i="142"/>
  <c r="H47" i="163"/>
  <c r="AR73" i="158"/>
  <c r="M17" i="163"/>
  <c r="P35" i="163"/>
  <c r="P15" i="158"/>
  <c r="C14" i="160"/>
  <c r="K18" i="159"/>
  <c r="D13" i="142"/>
  <c r="J49" i="158"/>
  <c r="H50" i="161"/>
  <c r="H30" i="158"/>
  <c r="F40" i="142"/>
  <c r="F38" i="159"/>
  <c r="AP17" i="159"/>
  <c r="AL10" i="142"/>
  <c r="AM10" i="142" s="1"/>
  <c r="I39" i="160"/>
  <c r="E12" i="160"/>
  <c r="N44" i="159"/>
  <c r="Q46" i="142"/>
  <c r="J21" i="160"/>
  <c r="M39" i="158"/>
  <c r="D21" i="142"/>
  <c r="D9" i="160"/>
  <c r="M36" i="159"/>
  <c r="L43" i="161"/>
  <c r="F26" i="159"/>
  <c r="H12" i="163"/>
  <c r="F19" i="161"/>
  <c r="G8" i="158"/>
  <c r="K23" i="161"/>
  <c r="D34" i="158"/>
  <c r="Q14" i="160"/>
  <c r="G9" i="161"/>
  <c r="AR81" i="159"/>
  <c r="G50" i="160"/>
  <c r="AL200" i="160"/>
  <c r="AM200" i="160" s="1"/>
  <c r="L49" i="162"/>
  <c r="P30" i="160"/>
  <c r="M15" i="142"/>
  <c r="H50" i="160"/>
  <c r="Q14" i="159"/>
  <c r="C51" i="162"/>
  <c r="G11" i="160"/>
  <c r="P49" i="160"/>
  <c r="G24" i="160"/>
  <c r="P16" i="162"/>
  <c r="F19" i="162"/>
  <c r="AO17" i="159"/>
  <c r="L11" i="161"/>
  <c r="N21" i="158"/>
  <c r="AR140" i="159"/>
  <c r="M26" i="161"/>
  <c r="M26" i="162"/>
  <c r="H7" i="158"/>
  <c r="M2" i="158"/>
  <c r="H3" i="160"/>
  <c r="J41" i="159"/>
  <c r="L49" i="161"/>
  <c r="N7" i="163"/>
  <c r="F3" i="161"/>
  <c r="P36" i="142"/>
  <c r="L36" i="158"/>
  <c r="H42" i="162"/>
  <c r="AQ74" i="142"/>
  <c r="L11" i="142"/>
  <c r="C10" i="163"/>
  <c r="AJ77" i="158"/>
  <c r="AK77" i="158" s="1"/>
  <c r="F43" i="160"/>
  <c r="AQ71" i="162"/>
  <c r="F10" i="163"/>
  <c r="N23" i="162"/>
  <c r="P3" i="163"/>
  <c r="I50" i="142"/>
  <c r="AO205" i="160"/>
  <c r="AP9" i="160"/>
  <c r="AJ136" i="159"/>
  <c r="AK136" i="159" s="1"/>
  <c r="L30" i="162"/>
  <c r="M46" i="159"/>
  <c r="Q12" i="163"/>
  <c r="D33" i="161"/>
  <c r="K46" i="142"/>
  <c r="AL81" i="158"/>
  <c r="AM81" i="158" s="1"/>
  <c r="AJ8" i="160"/>
  <c r="AK8" i="160" s="1"/>
  <c r="D30" i="142"/>
  <c r="I48" i="160"/>
  <c r="J5" i="162"/>
  <c r="J18" i="163"/>
  <c r="C33" i="163"/>
  <c r="D31" i="163"/>
  <c r="P42" i="162"/>
  <c r="D9" i="161"/>
  <c r="H41" i="163"/>
  <c r="H49" i="158"/>
  <c r="H36" i="159"/>
  <c r="Q51" i="162"/>
  <c r="D29" i="161"/>
  <c r="J27" i="162"/>
  <c r="Q36" i="159"/>
  <c r="AR72" i="162"/>
  <c r="AL78" i="158"/>
  <c r="AM78" i="158" s="1"/>
  <c r="Q28" i="158"/>
  <c r="AQ74" i="160"/>
  <c r="I42" i="162"/>
  <c r="L8" i="163"/>
  <c r="Q24" i="142"/>
  <c r="H4" i="163"/>
  <c r="C34" i="160"/>
  <c r="I37" i="160"/>
  <c r="P3" i="161"/>
  <c r="I40" i="160"/>
  <c r="D6" i="162"/>
  <c r="N36" i="159"/>
  <c r="F17" i="163"/>
  <c r="N32" i="160"/>
  <c r="F49" i="142"/>
  <c r="P17" i="159"/>
  <c r="Q28" i="160"/>
  <c r="I5" i="160"/>
  <c r="Q19" i="159"/>
  <c r="AP138" i="160"/>
  <c r="AR72" i="158"/>
  <c r="K26" i="162"/>
  <c r="C8" i="159"/>
  <c r="H17" i="161"/>
  <c r="N44" i="162"/>
  <c r="N46" i="161"/>
  <c r="AJ202" i="160"/>
  <c r="AK202" i="160" s="1"/>
  <c r="K51" i="142"/>
  <c r="M7" i="158"/>
  <c r="AQ71" i="159"/>
  <c r="C7" i="161"/>
  <c r="I30" i="159"/>
  <c r="AO72" i="162"/>
  <c r="M35" i="160"/>
  <c r="C35" i="160"/>
  <c r="K23" i="162"/>
  <c r="F36" i="162"/>
  <c r="E13" i="158"/>
  <c r="P39" i="160"/>
  <c r="I17" i="158"/>
  <c r="D8" i="158"/>
  <c r="H31" i="163"/>
  <c r="N25" i="158"/>
  <c r="I32" i="162"/>
  <c r="G24" i="158"/>
  <c r="F37" i="161"/>
  <c r="E30" i="159"/>
  <c r="M24" i="163"/>
  <c r="J39" i="162"/>
  <c r="I43" i="158"/>
  <c r="AL6" i="160"/>
  <c r="AM6" i="160" s="1"/>
  <c r="I32" i="160"/>
  <c r="J43" i="161"/>
  <c r="L16" i="142"/>
  <c r="M43" i="158"/>
  <c r="Q20" i="160"/>
  <c r="H32" i="162"/>
  <c r="E6" i="159"/>
  <c r="L8" i="162"/>
  <c r="AJ9" i="163"/>
  <c r="AK9" i="163" s="1"/>
  <c r="AR13" i="162"/>
  <c r="L20" i="163"/>
  <c r="H31" i="158"/>
  <c r="K16" i="161"/>
  <c r="K34" i="161"/>
  <c r="H47" i="142"/>
  <c r="E37" i="160"/>
  <c r="P39" i="162"/>
  <c r="G21" i="161"/>
  <c r="N8" i="161"/>
  <c r="AJ11" i="160"/>
  <c r="AK11" i="160" s="1"/>
  <c r="AP74" i="159"/>
  <c r="C24" i="158"/>
  <c r="I21" i="142"/>
  <c r="L41" i="142"/>
  <c r="M11" i="142"/>
  <c r="E16" i="160"/>
  <c r="K15" i="160"/>
  <c r="AL81" i="159"/>
  <c r="AM81" i="159" s="1"/>
  <c r="AJ76" i="160"/>
  <c r="AK76" i="160" s="1"/>
  <c r="K44" i="161"/>
  <c r="K41" i="162"/>
  <c r="G6" i="158"/>
  <c r="F18" i="162"/>
  <c r="Q46" i="159"/>
  <c r="H36" i="163"/>
  <c r="G19" i="163"/>
  <c r="AL206" i="160"/>
  <c r="AM206" i="160" s="1"/>
  <c r="M28" i="160"/>
  <c r="E26" i="162"/>
  <c r="J43" i="163"/>
  <c r="L51" i="160"/>
  <c r="Q14" i="163"/>
  <c r="H21" i="142"/>
  <c r="E29" i="161"/>
  <c r="L46" i="159"/>
  <c r="E32" i="158"/>
  <c r="AP8" i="160"/>
  <c r="G5" i="158"/>
  <c r="N29" i="158"/>
  <c r="F6" i="163"/>
  <c r="N19" i="142"/>
  <c r="E37" i="159"/>
  <c r="H29" i="158"/>
  <c r="H9" i="159"/>
  <c r="Q50" i="163"/>
  <c r="K8" i="162"/>
  <c r="C15" i="162"/>
  <c r="P43" i="158"/>
  <c r="J22" i="159"/>
  <c r="H43" i="142"/>
  <c r="H40" i="161"/>
  <c r="H15" i="160"/>
  <c r="M33" i="158"/>
  <c r="AQ209" i="160"/>
  <c r="K9" i="142"/>
  <c r="G36" i="163"/>
  <c r="H28" i="163"/>
  <c r="P28" i="163"/>
  <c r="D15" i="161"/>
  <c r="H33" i="163"/>
  <c r="AL208" i="160"/>
  <c r="AM208" i="160" s="1"/>
  <c r="P30" i="142"/>
  <c r="G32" i="158"/>
  <c r="J46" i="162"/>
  <c r="F44" i="162"/>
  <c r="J46" i="160"/>
  <c r="AL9" i="160"/>
  <c r="AM9" i="160" s="1"/>
  <c r="M31" i="142"/>
  <c r="J4" i="163"/>
  <c r="J7" i="159"/>
  <c r="M45" i="159"/>
  <c r="K13" i="163"/>
  <c r="AQ9" i="159"/>
  <c r="M45" i="158"/>
  <c r="AP140" i="142"/>
  <c r="Q32" i="158"/>
  <c r="P20" i="163"/>
  <c r="H25" i="158"/>
  <c r="M20" i="158"/>
  <c r="F33" i="163"/>
  <c r="F2" i="159"/>
  <c r="AQ203" i="160"/>
  <c r="Q50" i="158"/>
  <c r="I8" i="162"/>
  <c r="M4" i="162"/>
  <c r="H47" i="158"/>
  <c r="K29" i="161"/>
  <c r="N26" i="162"/>
  <c r="K15" i="142"/>
  <c r="AP5" i="158"/>
  <c r="H29" i="163"/>
  <c r="F9" i="160"/>
  <c r="M50" i="161"/>
  <c r="N32" i="161"/>
  <c r="AL139" i="159"/>
  <c r="AM139" i="159" s="1"/>
  <c r="K19" i="160"/>
  <c r="K8" i="159"/>
  <c r="I23" i="142"/>
  <c r="E35" i="159"/>
  <c r="F23" i="161"/>
  <c r="F6" i="160"/>
  <c r="E18" i="163"/>
  <c r="K28" i="160"/>
  <c r="D16" i="161"/>
  <c r="L35" i="160"/>
  <c r="L5" i="159"/>
  <c r="J15" i="162"/>
  <c r="H13" i="158"/>
  <c r="P28" i="160"/>
  <c r="E35" i="163"/>
  <c r="L44" i="159"/>
  <c r="D33" i="158"/>
  <c r="F19" i="160"/>
  <c r="P12" i="162"/>
  <c r="AL10" i="163"/>
  <c r="AM10" i="163" s="1"/>
  <c r="H49" i="163"/>
  <c r="C29" i="162"/>
  <c r="E26" i="160"/>
  <c r="G48" i="159"/>
  <c r="G46" i="160"/>
  <c r="L10" i="163"/>
  <c r="AR135" i="159"/>
  <c r="Q8" i="161"/>
  <c r="L30" i="142"/>
  <c r="P27" i="158"/>
  <c r="AR12" i="163"/>
  <c r="P10" i="160"/>
  <c r="AL73" i="160"/>
  <c r="AM73" i="160" s="1"/>
  <c r="L7" i="142"/>
  <c r="C22" i="163"/>
  <c r="H21" i="160"/>
  <c r="M51" i="161"/>
  <c r="M36" i="142"/>
  <c r="Q51" i="163"/>
  <c r="I46" i="162"/>
  <c r="AQ75" i="162"/>
  <c r="L41" i="158"/>
  <c r="M26" i="159"/>
  <c r="L4" i="163"/>
  <c r="P34" i="160"/>
  <c r="P35" i="160"/>
  <c r="C10" i="158"/>
  <c r="K13" i="160"/>
  <c r="AJ76" i="159"/>
  <c r="AK76" i="159" s="1"/>
  <c r="C44" i="159"/>
  <c r="E33" i="158"/>
  <c r="H30" i="159"/>
  <c r="C49" i="160"/>
  <c r="J20" i="159"/>
  <c r="P14" i="159"/>
  <c r="F12" i="163"/>
  <c r="AO140" i="159"/>
  <c r="G42" i="161"/>
  <c r="Q33" i="162"/>
  <c r="P26" i="159"/>
  <c r="AQ135" i="160"/>
  <c r="C23" i="158"/>
  <c r="D32" i="161"/>
  <c r="J4" i="160"/>
  <c r="L43" i="159"/>
  <c r="H6" i="142"/>
  <c r="I49" i="160"/>
  <c r="L9" i="163"/>
  <c r="AQ6" i="160"/>
  <c r="G31" i="142"/>
  <c r="E24" i="160"/>
  <c r="K45" i="163"/>
  <c r="AO75" i="163"/>
  <c r="J34" i="160"/>
  <c r="J38" i="162"/>
  <c r="E10" i="162"/>
  <c r="D3" i="142"/>
  <c r="D22" i="158"/>
  <c r="L29" i="162"/>
  <c r="AQ5" i="163"/>
  <c r="M29" i="160"/>
  <c r="E22" i="158"/>
  <c r="J34" i="159"/>
  <c r="D43" i="160"/>
  <c r="H5" i="161"/>
  <c r="J23" i="159"/>
  <c r="Q48" i="142"/>
  <c r="C41" i="163"/>
  <c r="K6" i="142"/>
  <c r="AR136" i="160"/>
  <c r="L6" i="163"/>
  <c r="L11" i="162"/>
  <c r="G11" i="161"/>
  <c r="K43" i="161"/>
  <c r="P41" i="159"/>
  <c r="L12" i="162"/>
  <c r="H44" i="159"/>
  <c r="K47" i="142"/>
  <c r="J46" i="159"/>
  <c r="M42" i="142"/>
  <c r="N11" i="163"/>
  <c r="I49" i="159"/>
  <c r="K3" i="161"/>
  <c r="I14" i="142"/>
  <c r="N34" i="161"/>
  <c r="K18" i="162"/>
  <c r="F17" i="142"/>
  <c r="G42" i="163"/>
  <c r="M4" i="160"/>
  <c r="G31" i="158"/>
  <c r="L33" i="142"/>
  <c r="AL70" i="142"/>
  <c r="AM70" i="142" s="1"/>
  <c r="F27" i="162"/>
  <c r="H46" i="158"/>
  <c r="AJ9" i="142"/>
  <c r="AK9" i="142" s="1"/>
  <c r="G18" i="160"/>
  <c r="F37" i="159"/>
  <c r="F50" i="159"/>
  <c r="Q11" i="160"/>
  <c r="I22" i="142"/>
  <c r="F20" i="163"/>
  <c r="J15" i="142"/>
  <c r="J40" i="163"/>
  <c r="AR78" i="159"/>
  <c r="AO76" i="159"/>
  <c r="L42" i="142"/>
  <c r="J35" i="158"/>
  <c r="K15" i="163"/>
  <c r="AJ10" i="160"/>
  <c r="AK10" i="160" s="1"/>
  <c r="H17" i="158"/>
  <c r="M9" i="142"/>
  <c r="AJ207" i="160"/>
  <c r="AK207" i="160" s="1"/>
  <c r="C9" i="158"/>
  <c r="P39" i="142"/>
  <c r="N8" i="163"/>
  <c r="P35" i="158"/>
  <c r="D13" i="163"/>
  <c r="N43" i="159"/>
  <c r="AO78" i="163"/>
  <c r="Q42" i="162"/>
  <c r="H10" i="163"/>
  <c r="H46" i="162"/>
  <c r="H36" i="162"/>
  <c r="H13" i="163"/>
  <c r="L32" i="161"/>
  <c r="F8" i="158"/>
  <c r="L35" i="161"/>
  <c r="K24" i="142"/>
  <c r="L2" i="159"/>
  <c r="I51" i="158"/>
  <c r="K3" i="158"/>
  <c r="H7" i="163"/>
  <c r="N40" i="162"/>
  <c r="AP5" i="159"/>
  <c r="L34" i="158"/>
  <c r="C35" i="142"/>
  <c r="D14" i="162"/>
  <c r="F29" i="159"/>
  <c r="J39" i="160"/>
  <c r="L34" i="160"/>
  <c r="M24" i="162"/>
  <c r="I38" i="162"/>
  <c r="M9" i="160"/>
  <c r="N38" i="160"/>
  <c r="M28" i="161"/>
  <c r="D39" i="160"/>
  <c r="P45" i="162"/>
  <c r="M4" i="159"/>
  <c r="I46" i="142"/>
  <c r="L14" i="159"/>
  <c r="F22" i="142"/>
  <c r="D15" i="163"/>
  <c r="P27" i="161"/>
  <c r="I50" i="161"/>
  <c r="E17" i="159"/>
  <c r="M4" i="142"/>
  <c r="G4" i="158"/>
  <c r="K23" i="142"/>
  <c r="M14" i="160"/>
  <c r="J21" i="159"/>
  <c r="I30" i="142"/>
  <c r="K32" i="160"/>
  <c r="AP73" i="158"/>
  <c r="E15" i="142"/>
  <c r="AR210" i="160"/>
  <c r="L9" i="161"/>
  <c r="L36" i="160"/>
  <c r="N33" i="163"/>
  <c r="J50" i="161"/>
  <c r="L16" i="159"/>
  <c r="I40" i="159"/>
  <c r="D5" i="161"/>
  <c r="Q44" i="159"/>
  <c r="K46" i="161"/>
  <c r="F20" i="159"/>
  <c r="P3" i="158"/>
  <c r="I23" i="162"/>
  <c r="I34" i="158"/>
  <c r="Q34" i="159"/>
  <c r="I5" i="162"/>
  <c r="K51" i="158"/>
  <c r="E26" i="159"/>
  <c r="E28" i="160"/>
  <c r="D4" i="160"/>
  <c r="I20" i="163"/>
  <c r="AO7" i="158"/>
  <c r="P31" i="162"/>
  <c r="C25" i="163"/>
  <c r="AJ75" i="142"/>
  <c r="AK75" i="142" s="1"/>
  <c r="C36" i="158"/>
  <c r="G22" i="161"/>
  <c r="L37" i="158"/>
  <c r="E9" i="142"/>
  <c r="Q30" i="142"/>
  <c r="C12" i="142"/>
  <c r="Q39" i="159"/>
  <c r="E18" i="160"/>
  <c r="C46" i="163"/>
  <c r="N5" i="162"/>
  <c r="E21" i="160"/>
  <c r="D21" i="160"/>
  <c r="AP143" i="159"/>
  <c r="H32" i="142"/>
  <c r="AR14" i="159"/>
  <c r="E49" i="161"/>
  <c r="AO76" i="160"/>
  <c r="N32" i="163"/>
  <c r="I42" i="159"/>
  <c r="F15" i="142"/>
  <c r="AR76" i="163"/>
  <c r="I41" i="160"/>
  <c r="M39" i="161"/>
  <c r="I39" i="142"/>
  <c r="H13" i="159"/>
  <c r="E14" i="158"/>
  <c r="K48" i="159"/>
  <c r="AJ81" i="159"/>
  <c r="AK81" i="159" s="1"/>
  <c r="AJ138" i="160"/>
  <c r="AK138" i="160" s="1"/>
  <c r="AL202" i="160"/>
  <c r="AM202" i="160" s="1"/>
  <c r="AR12" i="159"/>
  <c r="Q14" i="161"/>
  <c r="L44" i="162"/>
  <c r="G7" i="160"/>
  <c r="Q12" i="142"/>
  <c r="AJ5" i="163"/>
  <c r="AK5" i="163" s="1"/>
  <c r="N28" i="160"/>
  <c r="I49" i="142"/>
  <c r="H38" i="160"/>
  <c r="H42" i="158"/>
  <c r="E16" i="161"/>
  <c r="AL139" i="142"/>
  <c r="AM139" i="142" s="1"/>
  <c r="P32" i="163"/>
  <c r="J42" i="159"/>
  <c r="E14" i="159"/>
  <c r="AP75" i="159"/>
  <c r="M33" i="159"/>
  <c r="C22" i="142"/>
  <c r="C46" i="158"/>
  <c r="P29" i="159"/>
  <c r="E23" i="161"/>
  <c r="D33" i="142"/>
  <c r="K26" i="160"/>
  <c r="P29" i="161"/>
  <c r="AJ71" i="160"/>
  <c r="AK71" i="160" s="1"/>
  <c r="G39" i="158"/>
  <c r="P33" i="162"/>
  <c r="J31" i="142"/>
  <c r="H31" i="160"/>
  <c r="P10" i="162"/>
  <c r="C35" i="162"/>
  <c r="N13" i="163"/>
  <c r="AP77" i="142"/>
  <c r="F30" i="162"/>
  <c r="N47" i="142"/>
  <c r="P28" i="161"/>
  <c r="H31" i="162"/>
  <c r="M27" i="142"/>
  <c r="G17" i="162"/>
  <c r="AR74" i="160"/>
  <c r="D42" i="162"/>
  <c r="K50" i="161"/>
  <c r="Q40" i="159"/>
  <c r="AO9" i="159"/>
  <c r="AO9" i="162"/>
  <c r="M41" i="158"/>
  <c r="K7" i="142"/>
  <c r="L19" i="161"/>
  <c r="F21" i="161"/>
  <c r="P7" i="159"/>
  <c r="J48" i="160"/>
  <c r="D46" i="163"/>
  <c r="K51" i="163"/>
  <c r="AP7" i="162"/>
  <c r="F39" i="162"/>
  <c r="F38" i="142"/>
  <c r="L2" i="163"/>
  <c r="C18" i="142"/>
  <c r="M13" i="159"/>
  <c r="K3" i="160"/>
  <c r="C36" i="161"/>
  <c r="AO70" i="160"/>
  <c r="C3" i="161"/>
  <c r="Q2" i="163"/>
  <c r="E17" i="160"/>
  <c r="P37" i="161"/>
  <c r="N49" i="160"/>
  <c r="C30" i="159"/>
  <c r="D40" i="142"/>
  <c r="G22" i="162"/>
  <c r="G39" i="159"/>
  <c r="AP5" i="161"/>
  <c r="AL203" i="160"/>
  <c r="AM203" i="160" s="1"/>
  <c r="E49" i="158"/>
  <c r="D10" i="161"/>
  <c r="C2" i="162"/>
  <c r="K42" i="142"/>
  <c r="G24" i="163"/>
  <c r="C28" i="142"/>
  <c r="P19" i="163"/>
  <c r="AR80" i="158"/>
  <c r="N17" i="163"/>
  <c r="AJ72" i="142"/>
  <c r="AK72" i="142" s="1"/>
  <c r="E3" i="158"/>
  <c r="D15" i="160"/>
  <c r="C29" i="159"/>
  <c r="AO8" i="159"/>
  <c r="AL13" i="162"/>
  <c r="AM13" i="162" s="1"/>
  <c r="K32" i="162"/>
  <c r="H4" i="142"/>
  <c r="AR204" i="160"/>
  <c r="P40" i="159"/>
  <c r="J15" i="159"/>
  <c r="Q33" i="163"/>
  <c r="AP141" i="159"/>
  <c r="AP81" i="158"/>
  <c r="H43" i="162"/>
  <c r="G6" i="161"/>
  <c r="AJ9" i="160"/>
  <c r="AK9" i="160" s="1"/>
  <c r="P20" i="158"/>
  <c r="AP142" i="159"/>
  <c r="K11" i="162"/>
  <c r="AO10" i="142"/>
  <c r="AL6" i="163"/>
  <c r="AM6" i="163" s="1"/>
  <c r="E36" i="158"/>
  <c r="C44" i="161"/>
  <c r="I7" i="162"/>
  <c r="I42" i="158"/>
  <c r="M33" i="161"/>
  <c r="M30" i="161"/>
  <c r="M47" i="160"/>
  <c r="P44" i="142"/>
  <c r="K36" i="163"/>
  <c r="C14" i="163"/>
  <c r="I43" i="159"/>
  <c r="H18" i="142"/>
  <c r="G50" i="142"/>
  <c r="F45" i="160"/>
  <c r="J18" i="158"/>
  <c r="N4" i="158"/>
  <c r="H39" i="142"/>
  <c r="C51" i="160"/>
  <c r="M37" i="162"/>
  <c r="I3" i="159"/>
  <c r="AQ75" i="163"/>
  <c r="M34" i="161"/>
  <c r="P12" i="163"/>
  <c r="N45" i="162"/>
  <c r="D12" i="160"/>
  <c r="H48" i="142"/>
  <c r="I25" i="159"/>
  <c r="D36" i="142"/>
  <c r="F40" i="158"/>
  <c r="E4" i="161"/>
  <c r="N47" i="159"/>
  <c r="K32" i="159"/>
  <c r="G12" i="158"/>
  <c r="Q42" i="142"/>
  <c r="G51" i="159"/>
  <c r="P24" i="142"/>
  <c r="I29" i="163"/>
  <c r="L4" i="142"/>
  <c r="AJ203" i="160"/>
  <c r="AK203" i="160" s="1"/>
  <c r="J27" i="163"/>
  <c r="F49" i="159"/>
  <c r="L51" i="162"/>
  <c r="K34" i="160"/>
  <c r="L2" i="158"/>
  <c r="C36" i="160"/>
  <c r="J49" i="163"/>
  <c r="F29" i="160"/>
  <c r="J48" i="162"/>
  <c r="AL9" i="159"/>
  <c r="AM9" i="159" s="1"/>
  <c r="I31" i="161"/>
  <c r="H12" i="160"/>
  <c r="C50" i="159"/>
  <c r="P33" i="159"/>
  <c r="Q49" i="161"/>
  <c r="F7" i="142"/>
  <c r="AL135" i="160"/>
  <c r="AM135" i="160" s="1"/>
  <c r="E39" i="159"/>
  <c r="J13" i="160"/>
  <c r="AQ141" i="142"/>
  <c r="AP13" i="162"/>
  <c r="G36" i="161"/>
  <c r="J44" i="163"/>
  <c r="N38" i="158"/>
  <c r="H14" i="159"/>
  <c r="F13" i="159"/>
  <c r="AJ5" i="161"/>
  <c r="AK5" i="161" s="1"/>
  <c r="AR10" i="142"/>
  <c r="P15" i="161"/>
  <c r="N38" i="159"/>
  <c r="L43" i="163"/>
  <c r="AR83" i="159"/>
  <c r="L50" i="142"/>
  <c r="E37" i="142"/>
  <c r="P16" i="163"/>
  <c r="D49" i="158"/>
  <c r="P21" i="160"/>
  <c r="C22" i="159"/>
  <c r="AO75" i="158"/>
  <c r="K13" i="161"/>
  <c r="J5" i="163"/>
  <c r="C16" i="162"/>
  <c r="AO8" i="142"/>
  <c r="N7" i="159"/>
  <c r="P51" i="142"/>
  <c r="AJ70" i="162"/>
  <c r="AK70" i="162" s="1"/>
  <c r="D44" i="160"/>
  <c r="G23" i="159"/>
  <c r="I50" i="158"/>
  <c r="M37" i="161"/>
  <c r="C40" i="163"/>
  <c r="C39" i="160"/>
  <c r="N45" i="160"/>
  <c r="AP72" i="163"/>
  <c r="P13" i="163"/>
  <c r="C47" i="158"/>
  <c r="E2" i="158"/>
  <c r="G24" i="162"/>
  <c r="E9" i="162"/>
  <c r="N44" i="158"/>
  <c r="L14" i="142"/>
  <c r="Q5" i="163"/>
  <c r="M4" i="158"/>
  <c r="J28" i="160"/>
  <c r="E47" i="162"/>
  <c r="M43" i="160"/>
  <c r="P2" i="142"/>
  <c r="H29" i="162"/>
  <c r="K32" i="163"/>
  <c r="E50" i="142"/>
  <c r="J43" i="158"/>
  <c r="E33" i="161"/>
  <c r="J11" i="142"/>
  <c r="F43" i="163"/>
  <c r="AR138" i="160"/>
  <c r="K46" i="158"/>
  <c r="K30" i="160"/>
  <c r="L33" i="163"/>
  <c r="P27" i="159"/>
  <c r="M20" i="160"/>
  <c r="P48" i="159"/>
  <c r="K30" i="162"/>
  <c r="K23" i="160"/>
  <c r="AO135" i="142"/>
  <c r="E48" i="161"/>
  <c r="Q42" i="159"/>
  <c r="E4" i="163"/>
  <c r="AL7" i="142"/>
  <c r="AM7" i="142" s="1"/>
  <c r="I24" i="142"/>
  <c r="AP139" i="142"/>
  <c r="AJ74" i="163"/>
  <c r="AK74" i="163" s="1"/>
  <c r="I13" i="158"/>
  <c r="F41" i="161"/>
  <c r="G7" i="159"/>
  <c r="F12" i="161"/>
  <c r="Q39" i="162"/>
  <c r="AJ7" i="158"/>
  <c r="AK7" i="158" s="1"/>
  <c r="M45" i="160"/>
  <c r="K27" i="158"/>
  <c r="H51" i="162"/>
  <c r="H15" i="158"/>
  <c r="E35" i="158"/>
  <c r="AR10" i="162"/>
  <c r="E19" i="161"/>
  <c r="I20" i="162"/>
  <c r="L44" i="160"/>
  <c r="F39" i="163"/>
  <c r="N49" i="159"/>
  <c r="AO74" i="142"/>
  <c r="C45" i="142"/>
  <c r="K37" i="161"/>
  <c r="N7" i="162"/>
  <c r="N22" i="161"/>
  <c r="L21" i="158"/>
  <c r="H25" i="142"/>
  <c r="K41" i="142"/>
  <c r="K44" i="142"/>
  <c r="C51" i="142"/>
  <c r="K16" i="160"/>
  <c r="C49" i="159"/>
  <c r="P13" i="160"/>
  <c r="J46" i="161"/>
  <c r="AL72" i="163"/>
  <c r="AM72" i="163" s="1"/>
  <c r="G27" i="161"/>
  <c r="J30" i="162"/>
  <c r="D18" i="142"/>
  <c r="Q18" i="160"/>
  <c r="C44" i="162"/>
  <c r="I44" i="158"/>
  <c r="E44" i="162"/>
  <c r="F5" i="159"/>
  <c r="I11" i="162"/>
  <c r="G17" i="142"/>
  <c r="I20" i="161"/>
  <c r="N21" i="159"/>
  <c r="N27" i="160"/>
  <c r="AL8" i="159"/>
  <c r="AM8" i="159" s="1"/>
  <c r="K20" i="159"/>
  <c r="C43" i="160"/>
  <c r="P6" i="161"/>
  <c r="G37" i="142"/>
  <c r="P43" i="162"/>
  <c r="P15" i="163"/>
  <c r="AP71" i="163"/>
  <c r="F25" i="163"/>
  <c r="L19" i="162"/>
  <c r="D47" i="161"/>
  <c r="G21" i="162"/>
  <c r="M32" i="159"/>
  <c r="E13" i="142"/>
  <c r="E47" i="163"/>
  <c r="D11" i="160"/>
  <c r="D33" i="162"/>
  <c r="D47" i="158"/>
  <c r="AR76" i="158"/>
  <c r="L12" i="161"/>
  <c r="N46" i="159"/>
  <c r="N25" i="142"/>
  <c r="C37" i="161"/>
  <c r="F27" i="163"/>
  <c r="D18" i="161"/>
  <c r="D33" i="159"/>
  <c r="G37" i="160"/>
  <c r="M36" i="160"/>
  <c r="J45" i="161"/>
  <c r="I5" i="159"/>
  <c r="AL5" i="158"/>
  <c r="AM5" i="158" s="1"/>
  <c r="AQ72" i="159"/>
  <c r="J3" i="161"/>
  <c r="L34" i="161"/>
  <c r="P43" i="142"/>
  <c r="J29" i="142"/>
  <c r="G48" i="160"/>
  <c r="M16" i="159"/>
  <c r="I35" i="161"/>
  <c r="J39" i="142"/>
  <c r="N26" i="163"/>
  <c r="E36" i="142"/>
  <c r="E36" i="161"/>
  <c r="G16" i="159"/>
  <c r="K41" i="161"/>
  <c r="AJ72" i="162"/>
  <c r="AK72" i="162" s="1"/>
  <c r="N46" i="160"/>
  <c r="C31" i="158"/>
  <c r="F38" i="162"/>
  <c r="H29" i="161"/>
  <c r="AQ142" i="159"/>
  <c r="E2" i="163"/>
  <c r="Q27" i="162"/>
  <c r="N43" i="161"/>
  <c r="J22" i="142"/>
  <c r="AL204" i="160"/>
  <c r="AM204" i="160" s="1"/>
  <c r="L30" i="161"/>
  <c r="C11" i="160"/>
  <c r="J46" i="142"/>
  <c r="L37" i="159"/>
  <c r="N30" i="160"/>
  <c r="H33" i="158"/>
  <c r="K30" i="161"/>
  <c r="K16" i="163"/>
  <c r="P31" i="163"/>
  <c r="F31" i="142"/>
  <c r="P43" i="161"/>
  <c r="D41" i="162"/>
  <c r="F36" i="142"/>
  <c r="N12" i="163"/>
  <c r="AJ83" i="159"/>
  <c r="AK83" i="159" s="1"/>
  <c r="F19" i="163"/>
  <c r="I26" i="160"/>
  <c r="G43" i="160"/>
  <c r="AO73" i="163"/>
  <c r="L9" i="158"/>
  <c r="C26" i="161"/>
  <c r="L9" i="162"/>
  <c r="N10" i="163"/>
  <c r="N37" i="162"/>
  <c r="C47" i="142"/>
  <c r="E8" i="161"/>
  <c r="AJ71" i="163"/>
  <c r="AK71" i="163" s="1"/>
  <c r="C11" i="158"/>
  <c r="N34" i="160"/>
  <c r="D27" i="159"/>
  <c r="AO5" i="159"/>
  <c r="E51" i="159"/>
  <c r="L26" i="158"/>
  <c r="L2" i="160"/>
  <c r="F22" i="159"/>
  <c r="I18" i="161"/>
  <c r="I23" i="159"/>
  <c r="J26" i="161"/>
  <c r="C16" i="161"/>
  <c r="D37" i="161"/>
  <c r="AQ75" i="142"/>
  <c r="G18" i="161"/>
  <c r="P47" i="162"/>
  <c r="AL6" i="162"/>
  <c r="AM6" i="162" s="1"/>
  <c r="E22" i="142"/>
  <c r="E6" i="160"/>
  <c r="C23" i="162"/>
  <c r="G38" i="163"/>
  <c r="AL202" i="159"/>
  <c r="AM202" i="159" s="1"/>
  <c r="E29" i="163"/>
  <c r="AL140" i="159"/>
  <c r="AM140" i="159" s="1"/>
  <c r="J40" i="160"/>
  <c r="AL137" i="142"/>
  <c r="AM137" i="142" s="1"/>
  <c r="K15" i="161"/>
  <c r="Q18" i="159"/>
  <c r="J9" i="162"/>
  <c r="H27" i="160"/>
  <c r="N3" i="159"/>
  <c r="E28" i="162"/>
  <c r="L3" i="160"/>
  <c r="L7" i="160"/>
  <c r="AO10" i="162"/>
  <c r="D35" i="160"/>
  <c r="N42" i="160"/>
  <c r="G45" i="142"/>
  <c r="M29" i="162"/>
  <c r="N23" i="158"/>
  <c r="K38" i="160"/>
  <c r="G13" i="163"/>
  <c r="AR200" i="160"/>
  <c r="N11" i="158"/>
  <c r="AR137" i="159"/>
  <c r="Q30" i="163"/>
  <c r="F2" i="162"/>
  <c r="P24" i="158"/>
  <c r="G7" i="142"/>
  <c r="E45" i="163"/>
  <c r="AP9" i="162"/>
  <c r="G21" i="158"/>
  <c r="K40" i="161"/>
  <c r="C19" i="161"/>
  <c r="H2" i="163"/>
  <c r="AP6" i="160"/>
  <c r="H27" i="162"/>
  <c r="AO138" i="159"/>
  <c r="M26" i="158"/>
  <c r="N19" i="162"/>
  <c r="AR8" i="158"/>
  <c r="D12" i="142"/>
  <c r="L12" i="163"/>
  <c r="G35" i="163"/>
  <c r="H42" i="163"/>
  <c r="H6" i="163"/>
  <c r="L4" i="162"/>
  <c r="L29" i="161"/>
  <c r="AJ74" i="159"/>
  <c r="AK74" i="159" s="1"/>
  <c r="D49" i="163"/>
  <c r="Q5" i="162"/>
  <c r="K7" i="163"/>
  <c r="P46" i="160"/>
  <c r="Q23" i="159"/>
  <c r="H20" i="161"/>
  <c r="H11" i="158"/>
  <c r="AR137" i="160"/>
  <c r="I21" i="160"/>
  <c r="P42" i="161"/>
  <c r="AL14" i="162"/>
  <c r="AM14" i="162" s="1"/>
  <c r="G22" i="142"/>
  <c r="K45" i="162"/>
  <c r="G11" i="142"/>
  <c r="C13" i="162"/>
  <c r="K49" i="158"/>
  <c r="N24" i="142"/>
  <c r="N51" i="161"/>
  <c r="D12" i="161"/>
  <c r="K34" i="159"/>
  <c r="M36" i="162"/>
  <c r="K40" i="163"/>
  <c r="K33" i="163"/>
  <c r="H23" i="160"/>
  <c r="D50" i="142"/>
  <c r="AL76" i="142"/>
  <c r="AM76" i="142" s="1"/>
  <c r="L24" i="160"/>
  <c r="AO135" i="160"/>
  <c r="G24" i="159"/>
  <c r="G4" i="162"/>
  <c r="P6" i="160"/>
  <c r="P18" i="162"/>
  <c r="AL78" i="162"/>
  <c r="AM78" i="162" s="1"/>
  <c r="H15" i="163"/>
  <c r="K22" i="163"/>
  <c r="P7" i="160"/>
  <c r="Q36" i="161"/>
  <c r="J9" i="142"/>
  <c r="AP7" i="160"/>
  <c r="I45" i="159"/>
  <c r="E42" i="160"/>
  <c r="AP140" i="159"/>
  <c r="P14" i="161"/>
  <c r="C12" i="162"/>
  <c r="N44" i="163"/>
  <c r="D30" i="161"/>
  <c r="E30" i="162"/>
  <c r="J17" i="161"/>
  <c r="L39" i="162"/>
  <c r="E40" i="142"/>
  <c r="AR6" i="163"/>
  <c r="AL12" i="159"/>
  <c r="AM12" i="159" s="1"/>
  <c r="AR10" i="158"/>
  <c r="AQ7" i="163"/>
  <c r="F42" i="160"/>
  <c r="I26" i="142"/>
  <c r="L19" i="163"/>
  <c r="AO9" i="142"/>
  <c r="AL82" i="159"/>
  <c r="AM82" i="159" s="1"/>
  <c r="I42" i="161"/>
  <c r="L32" i="162"/>
  <c r="E13" i="162"/>
  <c r="Q43" i="159"/>
  <c r="H16" i="161"/>
  <c r="P22" i="159"/>
  <c r="AQ12" i="160"/>
  <c r="D22" i="142"/>
  <c r="F33" i="161"/>
  <c r="N51" i="160"/>
  <c r="AJ11" i="159"/>
  <c r="AK11" i="159" s="1"/>
  <c r="P48" i="160"/>
  <c r="G18" i="142"/>
  <c r="C17" i="158"/>
  <c r="E45" i="159"/>
  <c r="M33" i="163"/>
  <c r="G42" i="158"/>
  <c r="AO77" i="158"/>
  <c r="C14" i="142"/>
  <c r="Q48" i="160"/>
  <c r="M48" i="142"/>
  <c r="AJ75" i="160"/>
  <c r="AK75" i="160" s="1"/>
  <c r="H27" i="163"/>
  <c r="L25" i="163"/>
  <c r="J43" i="142"/>
  <c r="P6" i="142"/>
  <c r="K36" i="142"/>
  <c r="M29" i="158"/>
  <c r="G29" i="160"/>
  <c r="AP10" i="158"/>
  <c r="L14" i="163"/>
  <c r="AR135" i="142"/>
  <c r="F40" i="161"/>
  <c r="C19" i="160"/>
  <c r="AR205" i="160"/>
  <c r="F12" i="162"/>
  <c r="F17" i="159"/>
  <c r="E36" i="159"/>
  <c r="P37" i="159"/>
  <c r="D35" i="142"/>
  <c r="L9" i="142"/>
  <c r="AR11" i="162"/>
  <c r="E26" i="158"/>
  <c r="M22" i="163"/>
  <c r="AP5" i="142"/>
  <c r="AQ70" i="163"/>
  <c r="K5" i="159"/>
  <c r="I8" i="163"/>
  <c r="C28" i="160"/>
  <c r="AO79" i="158"/>
  <c r="J10" i="161"/>
  <c r="N48" i="163"/>
  <c r="D14" i="163"/>
  <c r="C21" i="158"/>
  <c r="H34" i="163"/>
  <c r="E42" i="161"/>
  <c r="J14" i="160"/>
  <c r="F29" i="142"/>
  <c r="M6" i="158"/>
  <c r="F17" i="160"/>
  <c r="G17" i="158"/>
  <c r="P36" i="159"/>
  <c r="J30" i="160"/>
  <c r="Q48" i="163"/>
  <c r="J48" i="158"/>
  <c r="I19" i="161"/>
  <c r="F30" i="160"/>
  <c r="F44" i="159"/>
  <c r="J2" i="162"/>
  <c r="N13" i="162"/>
  <c r="Q43" i="163"/>
  <c r="J12" i="142"/>
  <c r="J37" i="163"/>
  <c r="J33" i="163"/>
  <c r="Q6" i="159"/>
  <c r="Q7" i="163"/>
  <c r="F6" i="158"/>
  <c r="Q11" i="159"/>
  <c r="N6" i="160"/>
  <c r="K16" i="142"/>
  <c r="F51" i="160"/>
  <c r="D30" i="163"/>
  <c r="L28" i="158"/>
  <c r="H38" i="162"/>
  <c r="H24" i="161"/>
  <c r="L44" i="163"/>
  <c r="K6" i="160"/>
  <c r="F30" i="142"/>
  <c r="AR139" i="142"/>
  <c r="AJ78" i="162"/>
  <c r="AK78" i="162" s="1"/>
  <c r="K50" i="142"/>
  <c r="J38" i="163"/>
  <c r="D41" i="142"/>
  <c r="J14" i="158"/>
  <c r="I49" i="158"/>
  <c r="E39" i="163"/>
  <c r="J5" i="160"/>
  <c r="Q45" i="160"/>
  <c r="M45" i="161"/>
  <c r="Q3" i="160"/>
  <c r="D24" i="163"/>
  <c r="K5" i="158"/>
  <c r="AL11" i="160"/>
  <c r="AM11" i="160" s="1"/>
  <c r="H37" i="159"/>
  <c r="AL75" i="162"/>
  <c r="AM75" i="162" s="1"/>
  <c r="AO5" i="142"/>
  <c r="I45" i="158"/>
  <c r="I34" i="163"/>
  <c r="L10" i="159"/>
  <c r="L43" i="160"/>
  <c r="J26" i="162"/>
  <c r="H18" i="162"/>
  <c r="N33" i="159"/>
  <c r="M17" i="142"/>
  <c r="P31" i="159"/>
  <c r="AJ77" i="162"/>
  <c r="AK77" i="162" s="1"/>
  <c r="E14" i="163"/>
  <c r="Q25" i="160"/>
  <c r="L4" i="160"/>
  <c r="K35" i="162"/>
  <c r="K19" i="142"/>
  <c r="H44" i="142"/>
  <c r="P2" i="161"/>
  <c r="G13" i="160"/>
  <c r="C40" i="162"/>
  <c r="K49" i="142"/>
  <c r="Q24" i="158"/>
  <c r="J25" i="162"/>
  <c r="L34" i="162"/>
  <c r="H10" i="162"/>
  <c r="E28" i="142"/>
  <c r="G48" i="158"/>
  <c r="M5" i="163"/>
  <c r="Q43" i="161"/>
  <c r="H36" i="161"/>
  <c r="Q6" i="142"/>
  <c r="E27" i="158"/>
  <c r="J29" i="161"/>
  <c r="F44" i="142"/>
  <c r="I50" i="162"/>
  <c r="AJ204" i="160"/>
  <c r="AK204" i="160" s="1"/>
  <c r="AR70" i="142"/>
  <c r="AO12" i="163"/>
  <c r="AP13" i="163"/>
  <c r="H51" i="163"/>
  <c r="L20" i="142"/>
  <c r="N30" i="142"/>
  <c r="AJ75" i="162"/>
  <c r="AK75" i="162" s="1"/>
  <c r="G6" i="160"/>
  <c r="L14" i="162"/>
  <c r="Q34" i="162"/>
  <c r="P20" i="160"/>
  <c r="F10" i="161"/>
  <c r="AL136" i="160"/>
  <c r="AM136" i="160" s="1"/>
  <c r="Q45" i="162"/>
  <c r="K42" i="160"/>
  <c r="AO16" i="159"/>
  <c r="J11" i="162"/>
  <c r="K50" i="158"/>
  <c r="AL77" i="158"/>
  <c r="AM77" i="158" s="1"/>
  <c r="Q23" i="158"/>
  <c r="F47" i="142"/>
  <c r="H45" i="161"/>
  <c r="Q14" i="158"/>
  <c r="M40" i="163"/>
  <c r="N42" i="158"/>
  <c r="M17" i="160"/>
  <c r="AL77" i="162"/>
  <c r="AM77" i="162" s="1"/>
  <c r="E23" i="162"/>
  <c r="AJ80" i="158"/>
  <c r="AK80" i="158" s="1"/>
  <c r="M5" i="159"/>
  <c r="I16" i="163"/>
  <c r="P21" i="159"/>
  <c r="N46" i="163"/>
  <c r="AR7" i="160"/>
  <c r="K5" i="160"/>
  <c r="J47" i="160"/>
  <c r="I25" i="142"/>
  <c r="Q3" i="161"/>
  <c r="N15" i="159"/>
  <c r="H24" i="163"/>
  <c r="H26" i="142"/>
  <c r="AQ77" i="162"/>
  <c r="P36" i="161"/>
  <c r="J28" i="161"/>
  <c r="H46" i="161"/>
  <c r="F33" i="158"/>
  <c r="K34" i="162"/>
  <c r="K17" i="142"/>
  <c r="C20" i="142"/>
  <c r="K5" i="162"/>
  <c r="K5" i="142"/>
  <c r="L45" i="161"/>
  <c r="I5" i="142"/>
  <c r="Q24" i="163"/>
  <c r="AR136" i="142"/>
  <c r="K35" i="160"/>
  <c r="I6" i="163"/>
  <c r="C20" i="161"/>
  <c r="F37" i="160"/>
  <c r="C3" i="159"/>
  <c r="K25" i="163"/>
  <c r="H14" i="163"/>
  <c r="Q22" i="159"/>
  <c r="N16" i="159"/>
  <c r="N6" i="158"/>
  <c r="M21" i="142"/>
  <c r="E28" i="158"/>
  <c r="D4" i="142"/>
  <c r="N4" i="161"/>
  <c r="AR6" i="159"/>
  <c r="M5" i="142"/>
  <c r="N13" i="159"/>
  <c r="J41" i="161"/>
  <c r="N43" i="163"/>
  <c r="Q14" i="162"/>
  <c r="H18" i="161"/>
  <c r="H32" i="160"/>
  <c r="L12" i="160"/>
  <c r="I45" i="142"/>
  <c r="K24" i="160"/>
  <c r="G49" i="160"/>
  <c r="H7" i="162"/>
  <c r="C27" i="158"/>
  <c r="K15" i="158"/>
  <c r="J45" i="159"/>
  <c r="AR8" i="159"/>
  <c r="E47" i="142"/>
  <c r="K45" i="142"/>
  <c r="D34" i="160"/>
  <c r="AR78" i="162"/>
  <c r="C43" i="163"/>
  <c r="K50" i="163"/>
  <c r="M22" i="158"/>
  <c r="F4" i="158"/>
  <c r="D28" i="162"/>
  <c r="Q37" i="158"/>
  <c r="J11" i="161"/>
  <c r="AR71" i="158"/>
  <c r="AR70" i="158"/>
  <c r="P41" i="142"/>
  <c r="J13" i="159"/>
  <c r="E44" i="159"/>
  <c r="N2" i="160"/>
  <c r="Q47" i="161"/>
  <c r="I10" i="162"/>
  <c r="F45" i="161"/>
  <c r="Q35" i="142"/>
  <c r="AO77" i="163"/>
  <c r="H4" i="162"/>
  <c r="P31" i="142"/>
  <c r="F50" i="163"/>
  <c r="AL79" i="159"/>
  <c r="AM79" i="159" s="1"/>
  <c r="J12" i="162"/>
  <c r="N30" i="161"/>
  <c r="C37" i="162"/>
  <c r="Q47" i="158"/>
  <c r="Q6" i="162"/>
  <c r="D47" i="159"/>
  <c r="H28" i="158"/>
  <c r="L48" i="163"/>
  <c r="AQ81" i="159"/>
  <c r="G25" i="161"/>
  <c r="AO12" i="162"/>
  <c r="C18" i="158"/>
  <c r="L18" i="159"/>
  <c r="AR11" i="159"/>
  <c r="M43" i="142"/>
  <c r="Q29" i="158"/>
  <c r="AL15" i="159"/>
  <c r="AM15" i="159" s="1"/>
  <c r="C27" i="159"/>
  <c r="K6" i="161"/>
  <c r="J27" i="158"/>
  <c r="J14" i="163"/>
  <c r="M24" i="159"/>
  <c r="H23" i="158"/>
  <c r="P50" i="161"/>
  <c r="E46" i="161"/>
  <c r="F43" i="161"/>
  <c r="C32" i="159"/>
  <c r="Q43" i="162"/>
  <c r="K42" i="158"/>
  <c r="AL74" i="142"/>
  <c r="AM74" i="142" s="1"/>
  <c r="AJ137" i="142"/>
  <c r="AK137" i="142" s="1"/>
  <c r="M47" i="163"/>
  <c r="L51" i="163"/>
  <c r="M38" i="159"/>
  <c r="I42" i="160"/>
  <c r="C22" i="158"/>
  <c r="AJ141" i="142"/>
  <c r="AK141" i="142" s="1"/>
  <c r="AP77" i="159"/>
  <c r="P24" i="161"/>
  <c r="C41" i="160"/>
  <c r="C6" i="160"/>
  <c r="C3" i="163"/>
  <c r="N45" i="159"/>
  <c r="M12" i="142"/>
  <c r="K26" i="158"/>
  <c r="E7" i="161"/>
  <c r="F9" i="158"/>
  <c r="Q26" i="159"/>
  <c r="K27" i="159"/>
  <c r="L49" i="163"/>
  <c r="M49" i="163"/>
  <c r="N11" i="161"/>
  <c r="G11" i="158"/>
  <c r="C40" i="161"/>
  <c r="Q31" i="163"/>
  <c r="E14" i="161"/>
  <c r="AJ201" i="160"/>
  <c r="AK201" i="160" s="1"/>
  <c r="N46" i="158"/>
  <c r="J37" i="159"/>
  <c r="J11" i="160"/>
  <c r="K23" i="163"/>
  <c r="E2" i="161"/>
  <c r="P15" i="142"/>
  <c r="F36" i="163"/>
  <c r="AR75" i="160"/>
  <c r="AL75" i="159"/>
  <c r="AM75" i="159" s="1"/>
  <c r="E44" i="158"/>
  <c r="C21" i="160"/>
  <c r="F43" i="162"/>
  <c r="N32" i="158"/>
  <c r="F46" i="142"/>
  <c r="J12" i="158"/>
  <c r="L21" i="160"/>
  <c r="E43" i="158"/>
  <c r="E31" i="158"/>
  <c r="C4" i="142"/>
  <c r="H43" i="163"/>
  <c r="M11" i="163"/>
  <c r="P35" i="161"/>
  <c r="H18" i="159"/>
  <c r="D34" i="163"/>
  <c r="I28" i="160"/>
  <c r="I7" i="159"/>
  <c r="M30" i="159"/>
  <c r="H38" i="142"/>
  <c r="AO78" i="162"/>
  <c r="C18" i="160"/>
  <c r="G38" i="142"/>
  <c r="F29" i="161"/>
  <c r="P22" i="161"/>
  <c r="I26" i="159"/>
  <c r="H3" i="159"/>
  <c r="F49" i="161"/>
  <c r="I9" i="158"/>
  <c r="F12" i="159"/>
  <c r="C12" i="158"/>
  <c r="G8" i="163"/>
  <c r="AP201" i="160"/>
  <c r="P24" i="159"/>
  <c r="M46" i="162"/>
  <c r="AJ73" i="163"/>
  <c r="AK73" i="163" s="1"/>
  <c r="AL74" i="162"/>
  <c r="AM74" i="162" s="1"/>
  <c r="AL10" i="158"/>
  <c r="AM10" i="158" s="1"/>
  <c r="E34" i="161"/>
  <c r="F46" i="160"/>
  <c r="D10" i="162"/>
  <c r="C49" i="142"/>
  <c r="F30" i="161"/>
  <c r="J18" i="160"/>
  <c r="N30" i="163"/>
  <c r="G26" i="158"/>
  <c r="AO82" i="159"/>
  <c r="L2" i="162"/>
  <c r="C13" i="163"/>
  <c r="M27" i="160"/>
  <c r="P5" i="159"/>
  <c r="L49" i="142"/>
  <c r="C51" i="161"/>
  <c r="J11" i="159"/>
  <c r="J24" i="158"/>
  <c r="K2" i="159"/>
  <c r="G14" i="159"/>
  <c r="K15" i="162"/>
  <c r="C2" i="142"/>
  <c r="F49" i="162"/>
  <c r="F35" i="162"/>
  <c r="AJ74" i="162"/>
  <c r="AK74" i="162" s="1"/>
  <c r="I26" i="162"/>
  <c r="H28" i="161"/>
  <c r="J35" i="142"/>
  <c r="D18" i="160"/>
  <c r="AQ70" i="158"/>
  <c r="I37" i="162"/>
  <c r="C15" i="161"/>
  <c r="J20" i="163"/>
  <c r="M24" i="160"/>
  <c r="AR6" i="160"/>
  <c r="F3" i="162"/>
  <c r="AQ72" i="158"/>
  <c r="AL71" i="158"/>
  <c r="AM71" i="158" s="1"/>
  <c r="AJ135" i="159"/>
  <c r="AK135" i="159" s="1"/>
  <c r="E17" i="161"/>
  <c r="N24" i="160"/>
  <c r="Q7" i="158"/>
  <c r="L39" i="159"/>
  <c r="G30" i="160"/>
  <c r="G6" i="163"/>
  <c r="F17" i="162"/>
  <c r="L50" i="158"/>
  <c r="L21" i="162"/>
  <c r="F26" i="161"/>
  <c r="P38" i="159"/>
  <c r="P35" i="159"/>
  <c r="Q2" i="161"/>
  <c r="AP70" i="142"/>
  <c r="F7" i="161"/>
  <c r="K39" i="163"/>
  <c r="AO79" i="162"/>
  <c r="F3" i="160"/>
  <c r="J4" i="158"/>
  <c r="I12" i="159"/>
  <c r="F24" i="159"/>
  <c r="AL8" i="142"/>
  <c r="AM8" i="142" s="1"/>
  <c r="AP70" i="160"/>
  <c r="E11" i="161"/>
  <c r="E16" i="158"/>
  <c r="K44" i="162"/>
  <c r="D32" i="160"/>
  <c r="E9" i="159"/>
  <c r="AP18" i="159"/>
  <c r="J34" i="158"/>
  <c r="N51" i="158"/>
  <c r="J44" i="161"/>
  <c r="C42" i="161"/>
  <c r="AO14" i="162"/>
  <c r="M26" i="163"/>
  <c r="K14" i="142"/>
  <c r="K40" i="159"/>
  <c r="G40" i="158"/>
  <c r="AL141" i="159"/>
  <c r="AM141" i="159" s="1"/>
  <c r="Q38" i="142"/>
  <c r="D21" i="161"/>
  <c r="Q39" i="163"/>
  <c r="D24" i="160"/>
  <c r="J28" i="162"/>
  <c r="J10" i="158"/>
  <c r="N38" i="163"/>
  <c r="Q38" i="162"/>
  <c r="C38" i="159"/>
  <c r="E20" i="158"/>
  <c r="AR8" i="160"/>
  <c r="Q30" i="161"/>
  <c r="I33" i="162"/>
  <c r="D5" i="163"/>
  <c r="P11" i="142"/>
  <c r="M25" i="162"/>
  <c r="K9" i="159"/>
  <c r="Q23" i="142"/>
  <c r="H47" i="159"/>
  <c r="H44" i="161"/>
  <c r="Q29" i="142"/>
  <c r="M33" i="162"/>
  <c r="I16" i="159"/>
  <c r="P48" i="142"/>
  <c r="Q40" i="158"/>
  <c r="N48" i="161"/>
  <c r="N2" i="163"/>
  <c r="AO70" i="162"/>
  <c r="G4" i="160"/>
  <c r="G20" i="161"/>
  <c r="E6" i="142"/>
  <c r="G14" i="160"/>
  <c r="H23" i="161"/>
  <c r="C25" i="158"/>
  <c r="M19" i="163"/>
  <c r="Q17" i="158"/>
  <c r="F5" i="158"/>
  <c r="C26" i="158"/>
  <c r="Q27" i="159"/>
  <c r="K28" i="159"/>
  <c r="C33" i="162"/>
  <c r="E9" i="158"/>
  <c r="D38" i="162"/>
  <c r="C32" i="142"/>
  <c r="I6" i="160"/>
  <c r="C29" i="163"/>
  <c r="K26" i="163"/>
  <c r="K34" i="163"/>
  <c r="Q29" i="160"/>
  <c r="D39" i="162"/>
  <c r="J18" i="161"/>
  <c r="P19" i="158"/>
  <c r="G23" i="162"/>
  <c r="Q29" i="162"/>
  <c r="D44" i="159"/>
  <c r="D42" i="159"/>
  <c r="E34" i="163"/>
  <c r="P19" i="161"/>
  <c r="M45" i="163"/>
  <c r="H30" i="163"/>
  <c r="P34" i="158"/>
  <c r="AP139" i="159"/>
  <c r="N12" i="158"/>
  <c r="AQ11" i="159"/>
  <c r="AO142" i="159"/>
  <c r="C46" i="162"/>
  <c r="D12" i="158"/>
  <c r="H33" i="162"/>
  <c r="H30" i="142"/>
  <c r="J38" i="161"/>
  <c r="F42" i="162"/>
  <c r="AJ10" i="142"/>
  <c r="AK10" i="142" s="1"/>
  <c r="D38" i="161"/>
  <c r="L41" i="159"/>
  <c r="AO79" i="159"/>
  <c r="AL75" i="158"/>
  <c r="AM75" i="158" s="1"/>
  <c r="F8" i="142"/>
  <c r="E7" i="163"/>
  <c r="E27" i="142"/>
  <c r="E45" i="160"/>
  <c r="F51" i="161"/>
  <c r="AL5" i="159"/>
  <c r="AM5" i="159" s="1"/>
  <c r="AP70" i="162"/>
  <c r="AJ135" i="142"/>
  <c r="AK135" i="142" s="1"/>
  <c r="J48" i="159"/>
  <c r="H49" i="142"/>
  <c r="N20" i="163"/>
  <c r="J51" i="162"/>
  <c r="N47" i="163"/>
  <c r="AP16" i="159"/>
  <c r="AL135" i="159"/>
  <c r="AM135" i="159" s="1"/>
  <c r="AO9" i="158"/>
  <c r="N33" i="160"/>
  <c r="E10" i="163"/>
  <c r="AQ136" i="142"/>
  <c r="M18" i="159"/>
  <c r="N23" i="142"/>
  <c r="Q51" i="159"/>
  <c r="G49" i="142"/>
  <c r="AJ5" i="158"/>
  <c r="AK5" i="158" s="1"/>
  <c r="P4" i="158"/>
  <c r="L40" i="158"/>
  <c r="F5" i="163"/>
  <c r="G51" i="158"/>
  <c r="I48" i="159"/>
  <c r="G11" i="162"/>
  <c r="N24" i="162"/>
  <c r="D27" i="142"/>
  <c r="E7" i="159"/>
  <c r="I25" i="158"/>
  <c r="J32" i="163"/>
  <c r="C7" i="163"/>
  <c r="C31" i="162"/>
  <c r="J25" i="159"/>
  <c r="F36" i="158"/>
  <c r="AQ5" i="159"/>
  <c r="M2" i="159"/>
  <c r="L24" i="163"/>
  <c r="M21" i="158"/>
  <c r="AQ136" i="159"/>
  <c r="N29" i="162"/>
  <c r="M3" i="161"/>
  <c r="H51" i="159"/>
  <c r="I48" i="158"/>
  <c r="P16" i="159"/>
  <c r="E38" i="161"/>
  <c r="E45" i="158"/>
  <c r="Q19" i="163"/>
  <c r="E23" i="163"/>
  <c r="H44" i="158"/>
  <c r="C49" i="163"/>
  <c r="AQ5" i="161"/>
  <c r="AR72" i="142"/>
  <c r="Q50" i="142"/>
  <c r="P33" i="158"/>
  <c r="I2" i="162"/>
  <c r="F26" i="162"/>
  <c r="L35" i="158"/>
  <c r="AL72" i="159"/>
  <c r="AM72" i="159" s="1"/>
  <c r="AL12" i="160"/>
  <c r="AM12" i="160" s="1"/>
  <c r="H12" i="159"/>
  <c r="G13" i="159"/>
  <c r="Q25" i="159"/>
  <c r="AR10" i="159"/>
  <c r="G35" i="161"/>
  <c r="AP70" i="158"/>
  <c r="G47" i="158"/>
  <c r="H41" i="159"/>
  <c r="F28" i="160"/>
  <c r="C25" i="160"/>
  <c r="H4" i="161"/>
  <c r="AJ137" i="160"/>
  <c r="AK137" i="160" s="1"/>
  <c r="I16" i="158"/>
  <c r="J2" i="142"/>
  <c r="M8" i="142"/>
  <c r="E32" i="163"/>
  <c r="M38" i="161"/>
  <c r="D25" i="161"/>
  <c r="Q48" i="162"/>
  <c r="M14" i="161"/>
  <c r="P3" i="162"/>
  <c r="D34" i="161"/>
  <c r="G17" i="163"/>
  <c r="I37" i="159"/>
  <c r="M41" i="160"/>
  <c r="N24" i="158"/>
  <c r="L18" i="142"/>
  <c r="AQ71" i="163"/>
  <c r="AJ210" i="160"/>
  <c r="AK210" i="160" s="1"/>
  <c r="D26" i="163"/>
  <c r="N26" i="158"/>
  <c r="P35" i="142"/>
  <c r="J45" i="163"/>
  <c r="G27" i="142"/>
  <c r="F24" i="160"/>
  <c r="L13" i="142"/>
  <c r="P8" i="159"/>
  <c r="H50" i="158"/>
  <c r="G28" i="162"/>
  <c r="AL142" i="159"/>
  <c r="AM142" i="159" s="1"/>
  <c r="P30" i="161"/>
  <c r="M29" i="163"/>
  <c r="K12" i="160"/>
  <c r="L19" i="159"/>
  <c r="F39" i="161"/>
  <c r="L33" i="158"/>
  <c r="D8" i="162"/>
  <c r="H11" i="163"/>
  <c r="L27" i="163"/>
  <c r="F9" i="159"/>
  <c r="AP6" i="142"/>
  <c r="N12" i="160"/>
  <c r="K17" i="162"/>
  <c r="C50" i="160"/>
  <c r="H31" i="159"/>
  <c r="J51" i="163"/>
  <c r="M21" i="161"/>
  <c r="P47" i="161"/>
  <c r="K11" i="160"/>
  <c r="N18" i="160"/>
  <c r="N29" i="161"/>
  <c r="AP71" i="159"/>
  <c r="F46" i="161"/>
  <c r="K38" i="158"/>
  <c r="N25" i="163"/>
  <c r="N5" i="158"/>
  <c r="F39" i="142"/>
  <c r="E20" i="163"/>
  <c r="AR141" i="142"/>
  <c r="Q43" i="142"/>
  <c r="J5" i="158"/>
  <c r="P6" i="162"/>
  <c r="C45" i="163"/>
  <c r="Q28" i="159"/>
  <c r="H11" i="159"/>
  <c r="F3" i="142"/>
  <c r="G41" i="159"/>
  <c r="D34" i="162"/>
  <c r="Q9" i="163"/>
  <c r="C21" i="162"/>
  <c r="L22" i="161"/>
  <c r="D31" i="160"/>
  <c r="L36" i="163"/>
  <c r="G13" i="162"/>
  <c r="N41" i="159"/>
  <c r="N6" i="163"/>
  <c r="F11" i="159"/>
  <c r="L26" i="161"/>
  <c r="E23" i="142"/>
  <c r="H18" i="163"/>
  <c r="H40" i="160"/>
  <c r="G50" i="159"/>
  <c r="F14" i="160"/>
  <c r="Q20" i="158"/>
  <c r="D7" i="163"/>
  <c r="E38" i="163"/>
  <c r="N24" i="163"/>
  <c r="AJ139" i="142"/>
  <c r="AK139" i="142" s="1"/>
  <c r="M47" i="158"/>
  <c r="M25" i="142"/>
  <c r="H28" i="159"/>
  <c r="C41" i="162"/>
  <c r="J5" i="142"/>
  <c r="I2" i="159"/>
  <c r="AQ70" i="160"/>
  <c r="AP75" i="163"/>
  <c r="P43" i="159"/>
  <c r="P42" i="158"/>
  <c r="M22" i="159"/>
  <c r="C38" i="161"/>
  <c r="E8" i="163"/>
  <c r="F11" i="163"/>
  <c r="AJ139" i="159"/>
  <c r="AK139" i="159" s="1"/>
  <c r="G8" i="160"/>
  <c r="F43" i="142"/>
  <c r="E27" i="159"/>
  <c r="C29" i="158"/>
  <c r="J3" i="162"/>
  <c r="K22" i="159"/>
  <c r="AQ73" i="160"/>
  <c r="E30" i="163"/>
  <c r="P19" i="159"/>
  <c r="K4" i="163"/>
  <c r="L32" i="142"/>
  <c r="C47" i="160"/>
  <c r="F22" i="162"/>
  <c r="D14" i="160"/>
  <c r="C32" i="161"/>
  <c r="AO72" i="142"/>
  <c r="P17" i="161"/>
  <c r="AQ7" i="162"/>
  <c r="AP135" i="142"/>
  <c r="J36" i="142"/>
  <c r="E11" i="160"/>
  <c r="N20" i="162"/>
  <c r="P12" i="161"/>
  <c r="N8" i="160"/>
  <c r="N14" i="161"/>
  <c r="H10" i="161"/>
  <c r="Q8" i="142"/>
  <c r="E25" i="160"/>
  <c r="F10" i="142"/>
  <c r="E16" i="159"/>
  <c r="Q15" i="161"/>
  <c r="AQ80" i="158"/>
  <c r="I13" i="160"/>
  <c r="J25" i="142"/>
  <c r="M9" i="161"/>
  <c r="J23" i="160"/>
  <c r="AP74" i="142"/>
  <c r="E5" i="163"/>
  <c r="J16" i="161"/>
  <c r="N32" i="159"/>
  <c r="AL80" i="159"/>
  <c r="AM80" i="159" s="1"/>
  <c r="AJ6" i="142"/>
  <c r="AK6" i="142" s="1"/>
  <c r="K37" i="142"/>
  <c r="K48" i="163"/>
  <c r="P49" i="158"/>
  <c r="Q45" i="142"/>
  <c r="I50" i="159"/>
  <c r="G36" i="159"/>
  <c r="L18" i="160"/>
  <c r="AP5" i="160"/>
  <c r="AQ76" i="158"/>
  <c r="AJ5" i="159"/>
  <c r="AK5" i="159" s="1"/>
  <c r="J51" i="158"/>
  <c r="E39" i="161"/>
  <c r="D5" i="160"/>
  <c r="F11" i="161"/>
  <c r="M17" i="162"/>
  <c r="E19" i="163"/>
  <c r="I34" i="159"/>
  <c r="Q46" i="163"/>
  <c r="E31" i="160"/>
  <c r="K19" i="163"/>
  <c r="AQ71" i="158"/>
  <c r="F48" i="161"/>
  <c r="AQ78" i="159"/>
  <c r="H39" i="161"/>
  <c r="E20" i="160"/>
  <c r="K28" i="161"/>
  <c r="P25" i="162"/>
  <c r="G28" i="163"/>
  <c r="Q50" i="159"/>
  <c r="D5" i="158"/>
  <c r="P11" i="163"/>
  <c r="G32" i="160"/>
  <c r="C23" i="163"/>
  <c r="Q26" i="161"/>
  <c r="E41" i="159"/>
  <c r="E35" i="160"/>
  <c r="J42" i="158"/>
  <c r="H17" i="159"/>
  <c r="G45" i="161"/>
  <c r="H8" i="159"/>
  <c r="AP72" i="158"/>
  <c r="L8" i="159"/>
  <c r="E19" i="158"/>
  <c r="G44" i="158"/>
  <c r="M28" i="162"/>
  <c r="E6" i="162"/>
  <c r="I15" i="163"/>
  <c r="M2" i="161"/>
  <c r="G30" i="161"/>
  <c r="C15" i="160"/>
  <c r="D35" i="161"/>
  <c r="Q3" i="163"/>
  <c r="L36" i="159"/>
  <c r="L42" i="163"/>
  <c r="AQ9" i="163"/>
  <c r="M4" i="161"/>
  <c r="AO76" i="163"/>
  <c r="Q38" i="161"/>
  <c r="K7" i="162"/>
  <c r="AJ8" i="163"/>
  <c r="AK8" i="163" s="1"/>
  <c r="H47" i="162"/>
  <c r="N50" i="142"/>
  <c r="K41" i="158"/>
  <c r="N38" i="142"/>
  <c r="AP77" i="162"/>
  <c r="F18" i="158"/>
  <c r="L15" i="158"/>
  <c r="AL74" i="160"/>
  <c r="AM74" i="160" s="1"/>
  <c r="C33" i="161"/>
  <c r="K17" i="160"/>
  <c r="N11" i="142"/>
  <c r="K38" i="142"/>
  <c r="AL72" i="158"/>
  <c r="AM72" i="158" s="1"/>
  <c r="F3" i="159"/>
  <c r="N44" i="160"/>
  <c r="AO11" i="158"/>
  <c r="N29" i="163"/>
  <c r="E8" i="142"/>
  <c r="C16" i="163"/>
  <c r="Q22" i="161"/>
  <c r="AQ6" i="142"/>
  <c r="P30" i="158"/>
  <c r="L13" i="162"/>
  <c r="AJ73" i="160"/>
  <c r="AK73" i="160" s="1"/>
  <c r="AP135" i="159"/>
  <c r="H17" i="160"/>
  <c r="AL73" i="158"/>
  <c r="AM73" i="158" s="1"/>
  <c r="AJ70" i="158"/>
  <c r="AK70" i="158" s="1"/>
  <c r="I28" i="159"/>
  <c r="AR76" i="162"/>
  <c r="Q30" i="158"/>
  <c r="K33" i="158"/>
  <c r="Q49" i="162"/>
  <c r="D18" i="158"/>
  <c r="AO72" i="158"/>
  <c r="H27" i="158"/>
  <c r="L3" i="158"/>
  <c r="P14" i="160"/>
  <c r="M16" i="163"/>
  <c r="C3" i="142"/>
  <c r="H37" i="158"/>
  <c r="D17" i="158"/>
  <c r="G37" i="163"/>
  <c r="F34" i="163"/>
  <c r="M44" i="160"/>
  <c r="D19" i="163"/>
  <c r="D40" i="163"/>
  <c r="J25" i="160"/>
  <c r="Q36" i="163"/>
  <c r="C3" i="160"/>
  <c r="P13" i="159"/>
  <c r="N12" i="142"/>
  <c r="N26" i="160"/>
  <c r="P32" i="160"/>
  <c r="AO13" i="162"/>
  <c r="Q13" i="162"/>
  <c r="L31" i="161"/>
  <c r="K4" i="160"/>
  <c r="M43" i="163"/>
  <c r="Q25" i="162"/>
  <c r="L3" i="163"/>
  <c r="AQ73" i="159"/>
  <c r="P13" i="142"/>
  <c r="K14" i="162"/>
  <c r="D46" i="160"/>
  <c r="K27" i="142"/>
  <c r="M10" i="161"/>
  <c r="M23" i="163"/>
  <c r="F20" i="162"/>
  <c r="Q41" i="161"/>
  <c r="P8" i="161"/>
  <c r="Q28" i="142"/>
  <c r="AL79" i="162"/>
  <c r="AM79" i="162" s="1"/>
  <c r="E12" i="161"/>
  <c r="AL8" i="158"/>
  <c r="AM8" i="158" s="1"/>
  <c r="G3" i="163"/>
  <c r="J26" i="163"/>
  <c r="AP79" i="158"/>
  <c r="E8" i="159"/>
  <c r="AJ9" i="159"/>
  <c r="AK9" i="159" s="1"/>
  <c r="G2" i="161"/>
  <c r="I27" i="163"/>
  <c r="K39" i="142"/>
  <c r="P46" i="162"/>
  <c r="M44" i="162"/>
  <c r="F24" i="163"/>
  <c r="M44" i="163"/>
  <c r="L19" i="158"/>
  <c r="J34" i="142"/>
  <c r="G20" i="162"/>
  <c r="F51" i="162"/>
  <c r="AJ81" i="158"/>
  <c r="AK81" i="158" s="1"/>
  <c r="H39" i="160"/>
  <c r="C34" i="161"/>
  <c r="AJ6" i="159"/>
  <c r="AK6" i="159" s="1"/>
  <c r="G2" i="163"/>
  <c r="L15" i="160"/>
  <c r="D25" i="159"/>
  <c r="L22" i="162"/>
  <c r="H41" i="158"/>
  <c r="AO70" i="163"/>
  <c r="M17" i="161"/>
  <c r="G7" i="163"/>
  <c r="K40" i="158"/>
  <c r="N28" i="163"/>
  <c r="M20" i="163"/>
  <c r="J39" i="163"/>
  <c r="D26" i="158"/>
  <c r="I43" i="162"/>
  <c r="F23" i="163"/>
  <c r="AP9" i="158"/>
  <c r="F50" i="142"/>
  <c r="N40" i="161"/>
  <c r="Q16" i="160"/>
  <c r="AQ143" i="159"/>
  <c r="G44" i="163"/>
  <c r="M12" i="161"/>
  <c r="E25" i="161"/>
  <c r="E14" i="142"/>
  <c r="I19" i="160"/>
  <c r="C33" i="160"/>
  <c r="N42" i="142"/>
  <c r="J50" i="160"/>
  <c r="I10" i="158"/>
  <c r="D3" i="159"/>
  <c r="L17" i="159"/>
  <c r="N49" i="158"/>
  <c r="H3" i="161"/>
  <c r="L46" i="142"/>
  <c r="H30" i="162"/>
  <c r="G50" i="158"/>
  <c r="G26" i="162"/>
  <c r="AL76" i="158"/>
  <c r="AM76" i="158" s="1"/>
  <c r="N20" i="159"/>
  <c r="H9" i="142"/>
  <c r="P13" i="158"/>
  <c r="N7" i="161"/>
  <c r="E6" i="158"/>
  <c r="D39" i="159"/>
  <c r="D29" i="158"/>
  <c r="AO73" i="158"/>
  <c r="C45" i="160"/>
  <c r="E43" i="161"/>
  <c r="K21" i="158"/>
  <c r="I20" i="159"/>
  <c r="I30" i="161"/>
  <c r="L41" i="163"/>
  <c r="F46" i="163"/>
  <c r="E46" i="162"/>
  <c r="E50" i="163"/>
  <c r="F48" i="162"/>
  <c r="C47" i="162"/>
  <c r="C31" i="161"/>
  <c r="C15" i="159"/>
  <c r="E13" i="160"/>
  <c r="J33" i="161"/>
  <c r="L14" i="160"/>
  <c r="M7" i="159"/>
  <c r="J12" i="159"/>
  <c r="E3" i="163"/>
  <c r="AJ71" i="158"/>
  <c r="AK71" i="158" s="1"/>
  <c r="N2" i="159"/>
  <c r="Q21" i="160"/>
  <c r="F6" i="162"/>
  <c r="L34" i="159"/>
  <c r="Q51" i="161"/>
  <c r="E13" i="163"/>
  <c r="D43" i="162"/>
  <c r="Q6" i="160"/>
  <c r="AL210" i="160"/>
  <c r="AM210" i="160" s="1"/>
  <c r="H41" i="161"/>
  <c r="K17" i="163"/>
  <c r="AO74" i="163"/>
  <c r="J27" i="160"/>
  <c r="AQ78" i="163"/>
  <c r="F7" i="160"/>
  <c r="AQ5" i="158"/>
  <c r="G42" i="142"/>
  <c r="M9" i="158"/>
  <c r="AR77" i="159"/>
  <c r="L38" i="160"/>
  <c r="K14" i="159"/>
  <c r="AJ5" i="162"/>
  <c r="AK5" i="162" s="1"/>
  <c r="J42" i="162"/>
  <c r="D15" i="142"/>
  <c r="P12" i="160"/>
  <c r="J50" i="163"/>
  <c r="N21" i="162"/>
  <c r="E2" i="142"/>
  <c r="L50" i="162"/>
  <c r="I51" i="159"/>
  <c r="H34" i="159"/>
  <c r="N9" i="161"/>
  <c r="K4" i="162"/>
  <c r="AJ7" i="162"/>
  <c r="AK7" i="162" s="1"/>
  <c r="I23" i="158"/>
  <c r="C6" i="163"/>
  <c r="M49" i="142"/>
  <c r="M50" i="163"/>
  <c r="Q15" i="159"/>
  <c r="M6" i="142"/>
  <c r="AQ137" i="142"/>
  <c r="E29" i="142"/>
  <c r="G51" i="162"/>
  <c r="G4" i="142"/>
  <c r="Q12" i="158"/>
  <c r="Q4" i="163"/>
  <c r="D27" i="161"/>
  <c r="D9" i="163"/>
  <c r="I47" i="142"/>
  <c r="C40" i="158"/>
  <c r="D38" i="158"/>
  <c r="M40" i="161"/>
  <c r="AJ8" i="158"/>
  <c r="AK8" i="158" s="1"/>
  <c r="L19" i="142"/>
  <c r="G32" i="159"/>
  <c r="AQ82" i="159"/>
  <c r="C17" i="159"/>
  <c r="E12" i="163"/>
  <c r="AJ16" i="159"/>
  <c r="AK16" i="159" s="1"/>
  <c r="AQ14" i="159"/>
  <c r="G31" i="162"/>
  <c r="E45" i="142"/>
  <c r="G26" i="142"/>
  <c r="G16" i="162"/>
  <c r="D39" i="161"/>
  <c r="M14" i="163"/>
  <c r="C24" i="162"/>
  <c r="F32" i="163"/>
  <c r="G19" i="142"/>
  <c r="E11" i="159"/>
  <c r="P7" i="158"/>
  <c r="E42" i="158"/>
  <c r="AJ82" i="159"/>
  <c r="AK82" i="159" s="1"/>
  <c r="D10" i="142"/>
  <c r="G45" i="163"/>
  <c r="K46" i="159"/>
  <c r="G32" i="161"/>
  <c r="L8" i="160"/>
  <c r="C35" i="161"/>
  <c r="AR10" i="160"/>
  <c r="Q7" i="142"/>
  <c r="AL12" i="163"/>
  <c r="AM12" i="163" s="1"/>
  <c r="G29" i="142"/>
  <c r="D2" i="162"/>
  <c r="J43" i="162"/>
  <c r="C24" i="142"/>
  <c r="K30" i="142"/>
  <c r="C23" i="142"/>
  <c r="D10" i="163"/>
  <c r="G27" i="160"/>
  <c r="AP136" i="159"/>
  <c r="C43" i="161"/>
  <c r="L38" i="162"/>
  <c r="I34" i="160"/>
  <c r="G36" i="158"/>
  <c r="I12" i="158"/>
  <c r="AP7" i="142"/>
  <c r="G2" i="162"/>
  <c r="N22" i="159"/>
  <c r="I4" i="162"/>
  <c r="C36" i="162"/>
  <c r="L50" i="163"/>
  <c r="M19" i="160"/>
  <c r="M10" i="160"/>
  <c r="D51" i="160"/>
  <c r="N29" i="142"/>
  <c r="G41" i="160"/>
  <c r="AQ138" i="160"/>
  <c r="AJ10" i="159"/>
  <c r="AK10" i="159" s="1"/>
  <c r="M34" i="159"/>
  <c r="J40" i="158"/>
  <c r="AP76" i="163"/>
  <c r="N42" i="161"/>
  <c r="I40" i="162"/>
  <c r="M38" i="160"/>
  <c r="AP77" i="160"/>
  <c r="D48" i="160"/>
  <c r="J11" i="163"/>
  <c r="L26" i="163"/>
  <c r="D48" i="159"/>
  <c r="AL72" i="160"/>
  <c r="AM72" i="160" s="1"/>
  <c r="N40" i="159"/>
  <c r="I32" i="158"/>
  <c r="J10" i="162"/>
  <c r="K15" i="159"/>
  <c r="AP70" i="163"/>
  <c r="C22" i="161"/>
  <c r="I37" i="158"/>
  <c r="N44" i="161"/>
  <c r="F41" i="160"/>
  <c r="I18" i="159"/>
  <c r="AQ15" i="159"/>
  <c r="H15" i="161"/>
  <c r="N33" i="161"/>
  <c r="Q22" i="158"/>
  <c r="F19" i="159"/>
  <c r="AR7" i="158"/>
  <c r="F47" i="163"/>
  <c r="F3" i="158"/>
  <c r="C37" i="159"/>
  <c r="M38" i="142"/>
  <c r="AO80" i="158"/>
  <c r="M49" i="159"/>
  <c r="F16" i="161"/>
  <c r="C4" i="160"/>
  <c r="Q51" i="160"/>
  <c r="I45" i="160"/>
  <c r="AJ77" i="160"/>
  <c r="AK77" i="160" s="1"/>
  <c r="H6" i="160"/>
  <c r="P49" i="142"/>
  <c r="H31" i="142"/>
  <c r="L23" i="142"/>
  <c r="M24" i="158"/>
  <c r="N14" i="158"/>
  <c r="C11" i="162"/>
  <c r="C42" i="162"/>
  <c r="E12" i="162"/>
  <c r="D2" i="161"/>
  <c r="P21" i="161"/>
  <c r="I40" i="161"/>
  <c r="M47" i="161"/>
  <c r="H28" i="162"/>
  <c r="K2" i="163"/>
  <c r="N45" i="161"/>
  <c r="Q10" i="160"/>
  <c r="F23" i="159"/>
  <c r="AP11" i="159"/>
  <c r="L35" i="142"/>
  <c r="K48" i="160"/>
  <c r="I46" i="158"/>
  <c r="P3" i="160"/>
  <c r="J35" i="163"/>
  <c r="F28" i="162"/>
  <c r="H45" i="159"/>
  <c r="K39" i="158"/>
  <c r="J31" i="158"/>
  <c r="L41" i="162"/>
  <c r="N19" i="158"/>
  <c r="H40" i="158"/>
  <c r="M22" i="160"/>
  <c r="N42" i="162"/>
  <c r="C13" i="142"/>
  <c r="P38" i="162"/>
  <c r="D14" i="161"/>
  <c r="E50" i="159"/>
  <c r="J44" i="158"/>
  <c r="F34" i="158"/>
  <c r="H18" i="158"/>
  <c r="L5" i="160"/>
  <c r="AR208" i="160"/>
  <c r="AR12" i="162"/>
  <c r="L6" i="160"/>
  <c r="Q42" i="158"/>
  <c r="G15" i="162"/>
  <c r="N15" i="142"/>
  <c r="AR8" i="163"/>
  <c r="F41" i="159"/>
  <c r="D9" i="142"/>
  <c r="M44" i="161"/>
  <c r="G15" i="142"/>
  <c r="L38" i="158"/>
  <c r="K24" i="163"/>
  <c r="E18" i="159"/>
  <c r="AL78" i="159"/>
  <c r="AM78" i="159" s="1"/>
  <c r="I27" i="158"/>
  <c r="F21" i="160"/>
  <c r="P30" i="159"/>
  <c r="H48" i="161"/>
  <c r="AQ137" i="160"/>
  <c r="P31" i="158"/>
  <c r="M23" i="161"/>
  <c r="Q2" i="162"/>
  <c r="H30" i="161"/>
  <c r="I47" i="159"/>
  <c r="C39" i="159"/>
  <c r="I30" i="160"/>
  <c r="F11" i="158"/>
  <c r="C4" i="158"/>
  <c r="H46" i="163"/>
  <c r="N39" i="142"/>
  <c r="J6" i="158"/>
  <c r="J34" i="162"/>
  <c r="L51" i="159"/>
  <c r="I36" i="142"/>
  <c r="N38" i="161"/>
  <c r="Q13" i="159"/>
  <c r="E25" i="159"/>
  <c r="I32" i="159"/>
  <c r="H48" i="163"/>
  <c r="G29" i="161"/>
  <c r="E10" i="159"/>
  <c r="I14" i="158"/>
  <c r="C13" i="161"/>
  <c r="E18" i="142"/>
  <c r="L50" i="159"/>
  <c r="Q48" i="161"/>
  <c r="AJ73" i="158"/>
  <c r="AK73" i="158" s="1"/>
  <c r="P6" i="158"/>
  <c r="I24" i="158"/>
  <c r="Q38" i="158"/>
  <c r="C6" i="158"/>
  <c r="I25" i="163"/>
  <c r="N40" i="142"/>
  <c r="P50" i="142"/>
  <c r="F28" i="142"/>
  <c r="F7" i="159"/>
  <c r="AR72" i="160"/>
  <c r="Q7" i="162"/>
  <c r="L28" i="159"/>
  <c r="K18" i="160"/>
  <c r="L42" i="158"/>
  <c r="L40" i="142"/>
  <c r="G33" i="163"/>
  <c r="AL77" i="163"/>
  <c r="AM77" i="163" s="1"/>
  <c r="M16" i="142"/>
  <c r="F2" i="161"/>
  <c r="P20" i="159"/>
  <c r="H41" i="162"/>
  <c r="E42" i="163"/>
  <c r="F37" i="142"/>
  <c r="J16" i="160"/>
  <c r="I43" i="142"/>
  <c r="AL7" i="160"/>
  <c r="AM7" i="160" s="1"/>
  <c r="C14" i="159"/>
  <c r="K3" i="163"/>
  <c r="D3" i="163"/>
  <c r="E51" i="162"/>
  <c r="AR7" i="163"/>
  <c r="K16" i="158"/>
  <c r="D48" i="162"/>
  <c r="L25" i="158"/>
  <c r="H8" i="158"/>
  <c r="AJ79" i="159"/>
  <c r="AK79" i="159" s="1"/>
  <c r="K46" i="160"/>
  <c r="C13" i="158"/>
  <c r="I29" i="159"/>
  <c r="I18" i="158"/>
  <c r="I36" i="160"/>
  <c r="AO75" i="142"/>
  <c r="P21" i="163"/>
  <c r="AJ72" i="160"/>
  <c r="AK72" i="160" s="1"/>
  <c r="D7" i="161"/>
  <c r="Q4" i="159"/>
  <c r="P10" i="158"/>
  <c r="J2" i="159"/>
  <c r="M32" i="160"/>
  <c r="H40" i="159"/>
  <c r="C37" i="160"/>
  <c r="Q24" i="159"/>
  <c r="Q37" i="163"/>
  <c r="P42" i="159"/>
  <c r="AJ17" i="159"/>
  <c r="AK17" i="159" s="1"/>
  <c r="N5" i="142"/>
  <c r="D23" i="142"/>
  <c r="K45" i="159"/>
  <c r="D5" i="159"/>
  <c r="L37" i="162"/>
  <c r="Q35" i="162"/>
  <c r="C48" i="162"/>
  <c r="Q23" i="160"/>
  <c r="H32" i="159"/>
  <c r="M16" i="162"/>
  <c r="F30" i="159"/>
  <c r="L48" i="159"/>
  <c r="AO6" i="142"/>
  <c r="G23" i="163"/>
  <c r="C2" i="161"/>
  <c r="AP12" i="159"/>
  <c r="J7" i="162"/>
  <c r="AQ71" i="160"/>
  <c r="P25" i="159"/>
  <c r="M10" i="142"/>
  <c r="D25" i="163"/>
  <c r="M34" i="160"/>
  <c r="Q8" i="160"/>
  <c r="D11" i="162"/>
  <c r="D22" i="160"/>
  <c r="F35" i="158"/>
  <c r="L40" i="161"/>
  <c r="P30" i="162"/>
  <c r="F32" i="161"/>
  <c r="L9" i="160"/>
  <c r="J22" i="161"/>
  <c r="D36" i="162"/>
  <c r="G22" i="160"/>
  <c r="F4" i="163"/>
  <c r="J4" i="161"/>
  <c r="AR7" i="142"/>
  <c r="AO206" i="160"/>
  <c r="P8" i="142"/>
  <c r="K37" i="158"/>
  <c r="AR73" i="163"/>
  <c r="F35" i="163"/>
  <c r="P33" i="163"/>
  <c r="K47" i="162"/>
  <c r="I20" i="160"/>
  <c r="M6" i="162"/>
  <c r="I40" i="142"/>
  <c r="L3" i="142"/>
  <c r="E45" i="162"/>
  <c r="E29" i="158"/>
  <c r="H24" i="158"/>
  <c r="N27" i="163"/>
  <c r="E20" i="161"/>
  <c r="D7" i="159"/>
  <c r="Q35" i="163"/>
  <c r="I14" i="162"/>
  <c r="J29" i="159"/>
  <c r="E40" i="159"/>
  <c r="H7" i="159"/>
  <c r="AQ202" i="160"/>
  <c r="F14" i="158"/>
  <c r="C5" i="159"/>
  <c r="AP5" i="162"/>
  <c r="Q33" i="159"/>
  <c r="N41" i="163"/>
  <c r="E21" i="142"/>
  <c r="AQ77" i="163"/>
  <c r="J31" i="159"/>
  <c r="N43" i="142"/>
  <c r="K19" i="161"/>
  <c r="M31" i="158"/>
  <c r="P49" i="161"/>
  <c r="Q45" i="161"/>
  <c r="F36" i="161"/>
  <c r="H7" i="142"/>
  <c r="L42" i="159"/>
  <c r="K9" i="163"/>
  <c r="F42" i="142"/>
  <c r="K9" i="160"/>
  <c r="J13" i="163"/>
  <c r="K13" i="142"/>
  <c r="AR71" i="160"/>
  <c r="M11" i="160"/>
  <c r="J29" i="160"/>
  <c r="AO72" i="159"/>
  <c r="I19" i="159"/>
  <c r="P44" i="162"/>
  <c r="K19" i="162"/>
  <c r="I39" i="159"/>
  <c r="N40" i="160"/>
  <c r="AJ138" i="142"/>
  <c r="AK138" i="142" s="1"/>
  <c r="G24" i="161"/>
  <c r="AP75" i="158"/>
  <c r="M51" i="142"/>
  <c r="E6" i="161"/>
  <c r="C6" i="159"/>
  <c r="J25" i="161"/>
  <c r="G38" i="158"/>
  <c r="E3" i="159"/>
  <c r="L29" i="142"/>
  <c r="G40" i="163"/>
  <c r="I24" i="162"/>
  <c r="G36" i="142"/>
  <c r="D8" i="159"/>
  <c r="J3" i="158"/>
  <c r="D14" i="159"/>
  <c r="Q40" i="142"/>
  <c r="L21" i="159"/>
  <c r="K51" i="159"/>
  <c r="E15" i="158"/>
  <c r="D22" i="163"/>
  <c r="P5" i="160"/>
  <c r="Q34" i="142"/>
  <c r="J3" i="160"/>
  <c r="G30" i="159"/>
  <c r="H33" i="160"/>
  <c r="E38" i="160"/>
  <c r="AO78" i="159"/>
  <c r="E18" i="158"/>
  <c r="D43" i="142"/>
  <c r="L45" i="163"/>
  <c r="D45" i="162"/>
  <c r="F13" i="160"/>
  <c r="D46" i="158"/>
  <c r="C47" i="159"/>
  <c r="AL201" i="160"/>
  <c r="AM201" i="160" s="1"/>
  <c r="AO10" i="158"/>
  <c r="H21" i="161"/>
  <c r="H11" i="160"/>
  <c r="D31" i="142"/>
  <c r="J4" i="159"/>
  <c r="E44" i="163"/>
  <c r="M27" i="162"/>
  <c r="G21" i="142"/>
  <c r="J17" i="142"/>
  <c r="P14" i="158"/>
  <c r="Q38" i="160"/>
  <c r="K25" i="160"/>
  <c r="Q41" i="162"/>
  <c r="G15" i="158"/>
  <c r="D45" i="163"/>
  <c r="K44" i="160"/>
  <c r="C32" i="158"/>
  <c r="E24" i="159"/>
  <c r="K21" i="159"/>
  <c r="L39" i="142"/>
  <c r="AO14" i="159"/>
  <c r="L48" i="162"/>
  <c r="AL80" i="158"/>
  <c r="AM80" i="158" s="1"/>
  <c r="I7" i="160"/>
  <c r="Q16" i="159"/>
  <c r="H22" i="142"/>
  <c r="L23" i="163"/>
  <c r="AJ10" i="158"/>
  <c r="AK10" i="158" s="1"/>
  <c r="G19" i="160"/>
  <c r="J10" i="142"/>
  <c r="C15" i="158"/>
  <c r="D49" i="162"/>
  <c r="D32" i="163"/>
  <c r="AJ73" i="142"/>
  <c r="AK73" i="142" s="1"/>
  <c r="I16" i="160"/>
  <c r="M30" i="160"/>
  <c r="M41" i="159"/>
  <c r="M28" i="159"/>
  <c r="N27" i="158"/>
  <c r="I22" i="158"/>
  <c r="I47" i="162"/>
  <c r="F21" i="163"/>
  <c r="AO71" i="160"/>
  <c r="AR18" i="159"/>
  <c r="AR75" i="159"/>
  <c r="M28" i="163"/>
  <c r="D17" i="142"/>
  <c r="H22" i="163"/>
  <c r="H8" i="142"/>
  <c r="AL78" i="163"/>
  <c r="AM78" i="163" s="1"/>
  <c r="I18" i="142"/>
  <c r="AL11" i="162"/>
  <c r="AM11" i="162" s="1"/>
  <c r="D49" i="159"/>
  <c r="AQ13" i="163"/>
  <c r="C3" i="158"/>
  <c r="F44" i="161"/>
  <c r="AJ71" i="162"/>
  <c r="AK71" i="162" s="1"/>
  <c r="F37" i="162"/>
  <c r="K25" i="162"/>
  <c r="K14" i="161"/>
  <c r="I22" i="160"/>
  <c r="AL204" i="159"/>
  <c r="AM204" i="159" s="1"/>
  <c r="E22" i="160"/>
  <c r="D21" i="162"/>
  <c r="F18" i="142"/>
  <c r="N51" i="159"/>
  <c r="H24" i="142"/>
  <c r="M23" i="158"/>
  <c r="N14" i="163"/>
  <c r="G49" i="158"/>
  <c r="F19" i="142"/>
  <c r="I13" i="163"/>
  <c r="AJ75" i="158"/>
  <c r="AK75" i="158" s="1"/>
  <c r="C41" i="161"/>
  <c r="K42" i="161"/>
  <c r="Q7" i="159"/>
  <c r="I27" i="160"/>
  <c r="N35" i="142"/>
  <c r="J28" i="158"/>
  <c r="AO140" i="142"/>
  <c r="M48" i="162"/>
  <c r="AJ14" i="159"/>
  <c r="AK14" i="159" s="1"/>
  <c r="E23" i="158"/>
  <c r="AL140" i="142"/>
  <c r="AM140" i="142" s="1"/>
  <c r="AL77" i="142"/>
  <c r="AM77" i="142" s="1"/>
  <c r="AJ6" i="158"/>
  <c r="AK6" i="158" s="1"/>
  <c r="C38" i="162"/>
  <c r="AO5" i="163"/>
  <c r="AJ70" i="160"/>
  <c r="AK70" i="160" s="1"/>
  <c r="AP7" i="159"/>
  <c r="M50" i="162"/>
  <c r="J39" i="158"/>
  <c r="N46" i="162"/>
  <c r="I24" i="159"/>
  <c r="AP77" i="158"/>
  <c r="K11" i="158"/>
  <c r="E33" i="163"/>
  <c r="G43" i="163"/>
  <c r="K22" i="160"/>
  <c r="Q47" i="142"/>
  <c r="Q19" i="142"/>
  <c r="AP11" i="158"/>
  <c r="E27" i="163"/>
  <c r="H22" i="162"/>
  <c r="AL16" i="159"/>
  <c r="AM16" i="159" s="1"/>
  <c r="E48" i="163"/>
  <c r="J23" i="162"/>
  <c r="J49" i="159"/>
  <c r="D28" i="161"/>
  <c r="N8" i="142"/>
  <c r="AL212" i="159"/>
  <c r="AM212" i="159" s="1"/>
  <c r="E51" i="163"/>
  <c r="P34" i="163"/>
  <c r="J15" i="160"/>
  <c r="P4" i="159"/>
  <c r="AP14" i="162"/>
  <c r="Q45" i="159"/>
  <c r="H51" i="142"/>
  <c r="D36" i="160"/>
  <c r="AJ78" i="158"/>
  <c r="AK78" i="158" s="1"/>
  <c r="N41" i="162"/>
  <c r="M6" i="161"/>
  <c r="P19" i="160"/>
  <c r="AP209" i="160"/>
  <c r="H19" i="142"/>
  <c r="N5" i="161"/>
  <c r="C36" i="159"/>
  <c r="J18" i="162"/>
  <c r="I35" i="159"/>
  <c r="M17" i="158"/>
  <c r="E48" i="159"/>
  <c r="N2" i="142"/>
  <c r="C7" i="160"/>
  <c r="P46" i="142"/>
  <c r="AP74" i="162"/>
  <c r="AQ72" i="163"/>
  <c r="D7" i="160"/>
  <c r="L25" i="160"/>
  <c r="M13" i="158"/>
  <c r="E20" i="162"/>
  <c r="AQ70" i="159"/>
  <c r="E41" i="142"/>
  <c r="E4" i="142"/>
  <c r="M43" i="159"/>
  <c r="F15" i="160"/>
  <c r="D23" i="163"/>
  <c r="N48" i="160"/>
  <c r="AQ77" i="158"/>
  <c r="J20" i="160"/>
  <c r="F32" i="159"/>
  <c r="P31" i="160"/>
  <c r="F14" i="159"/>
  <c r="Q4" i="158"/>
  <c r="F38" i="163"/>
  <c r="D41" i="161"/>
  <c r="AL9" i="163"/>
  <c r="AM9" i="163" s="1"/>
  <c r="P51" i="161"/>
  <c r="P40" i="158"/>
  <c r="E16" i="142"/>
  <c r="M36" i="158"/>
  <c r="L51" i="158"/>
  <c r="AO70" i="159"/>
  <c r="AJ75" i="163"/>
  <c r="AK75" i="163" s="1"/>
  <c r="L37" i="160"/>
  <c r="I15" i="162"/>
  <c r="P18" i="160"/>
  <c r="H36" i="142"/>
  <c r="AQ201" i="160"/>
  <c r="D26" i="162"/>
  <c r="F6" i="161"/>
  <c r="L33" i="159"/>
  <c r="F20" i="158"/>
  <c r="P2" i="162"/>
  <c r="AQ210" i="160"/>
  <c r="E21" i="163"/>
  <c r="D17" i="163"/>
  <c r="H16" i="162"/>
  <c r="C43" i="142"/>
  <c r="M35" i="161"/>
  <c r="N50" i="160"/>
  <c r="G14" i="161"/>
  <c r="J14" i="142"/>
  <c r="I13" i="161"/>
  <c r="M18" i="162"/>
  <c r="K32" i="161"/>
  <c r="L22" i="160"/>
  <c r="C5" i="163"/>
  <c r="E40" i="158"/>
  <c r="L14" i="158"/>
  <c r="H16" i="142"/>
  <c r="H26" i="163"/>
  <c r="H5" i="158"/>
  <c r="D29" i="159"/>
  <c r="G33" i="158"/>
  <c r="H42" i="159"/>
  <c r="AJ200" i="160"/>
  <c r="AK200" i="160" s="1"/>
  <c r="P27" i="163"/>
  <c r="H40" i="142"/>
  <c r="M32" i="158"/>
  <c r="M16" i="161"/>
  <c r="N31" i="161"/>
  <c r="J44" i="160"/>
  <c r="G43" i="161"/>
  <c r="F51" i="163"/>
  <c r="L49" i="159"/>
  <c r="G28" i="161"/>
  <c r="J24" i="142"/>
  <c r="I4" i="142"/>
  <c r="E33" i="160"/>
  <c r="J37" i="162"/>
  <c r="C21" i="161"/>
  <c r="AQ77" i="142"/>
  <c r="G4" i="161"/>
  <c r="Q20" i="142"/>
  <c r="AO76" i="142"/>
  <c r="M27" i="159"/>
  <c r="Q49" i="163"/>
  <c r="I32" i="142"/>
  <c r="K21" i="142"/>
  <c r="H24" i="160"/>
  <c r="P33" i="160"/>
  <c r="F48" i="142"/>
  <c r="L45" i="160"/>
  <c r="G44" i="161"/>
  <c r="P5" i="161"/>
  <c r="J38" i="142"/>
  <c r="AJ12" i="162"/>
  <c r="AK12" i="162" s="1"/>
  <c r="G36" i="162"/>
  <c r="F35" i="160"/>
  <c r="I19" i="162"/>
  <c r="I35" i="160"/>
  <c r="J20" i="142"/>
  <c r="AP79" i="162"/>
  <c r="Q6" i="161"/>
  <c r="N17" i="158"/>
  <c r="H11" i="162"/>
  <c r="G9" i="163"/>
  <c r="AP15" i="159"/>
  <c r="N6" i="142"/>
  <c r="N13" i="160"/>
  <c r="N47" i="158"/>
  <c r="AL135" i="142"/>
  <c r="AM135" i="142" s="1"/>
  <c r="D50" i="158"/>
  <c r="L24" i="161"/>
  <c r="Q19" i="160"/>
  <c r="G37" i="158"/>
  <c r="K44" i="163"/>
  <c r="AJ70" i="163"/>
  <c r="AK70" i="163" s="1"/>
  <c r="Q40" i="161"/>
  <c r="I36" i="163"/>
  <c r="L4" i="158"/>
  <c r="I17" i="161"/>
  <c r="M5" i="160"/>
  <c r="AJ5" i="142"/>
  <c r="AK5" i="142" s="1"/>
  <c r="P25" i="158"/>
  <c r="F16" i="163"/>
  <c r="P43" i="160"/>
  <c r="N16" i="162"/>
  <c r="P12" i="142"/>
  <c r="J46" i="158"/>
  <c r="AQ74" i="162"/>
  <c r="E12" i="158"/>
  <c r="N3" i="163"/>
  <c r="P37" i="162"/>
  <c r="C19" i="163"/>
  <c r="Q19" i="162"/>
  <c r="Q40" i="160"/>
  <c r="K9" i="161"/>
  <c r="AR13" i="163"/>
  <c r="P39" i="161"/>
  <c r="G14" i="162"/>
  <c r="G29" i="162"/>
  <c r="H10" i="158"/>
  <c r="G19" i="162"/>
  <c r="H24" i="159"/>
  <c r="AO137" i="159"/>
  <c r="I23" i="163"/>
  <c r="L37" i="163"/>
  <c r="K14" i="158"/>
  <c r="M22" i="162"/>
  <c r="L30" i="159"/>
  <c r="AR5" i="161"/>
  <c r="C27" i="162"/>
  <c r="G31" i="161"/>
  <c r="M35" i="163"/>
  <c r="AP74" i="163"/>
  <c r="I2" i="161"/>
  <c r="AJ71" i="142"/>
  <c r="AK71" i="142" s="1"/>
  <c r="J24" i="161"/>
  <c r="E43" i="160"/>
  <c r="M49" i="162"/>
  <c r="I9" i="160"/>
  <c r="D10" i="159"/>
  <c r="N41" i="158"/>
  <c r="P49" i="163"/>
  <c r="E4" i="162"/>
  <c r="M42" i="159"/>
  <c r="P25" i="160"/>
  <c r="F34" i="159"/>
  <c r="K28" i="158"/>
  <c r="D12" i="159"/>
  <c r="F48" i="159"/>
  <c r="M18" i="142"/>
  <c r="E3" i="161"/>
  <c r="Q36" i="160"/>
  <c r="D45" i="161"/>
  <c r="N15" i="163"/>
  <c r="C21" i="142"/>
  <c r="C17" i="160"/>
  <c r="Q32" i="160"/>
  <c r="AJ14" i="162"/>
  <c r="AK14" i="162" s="1"/>
  <c r="AP76" i="160"/>
  <c r="E32" i="162"/>
  <c r="J50" i="162"/>
  <c r="E22" i="159"/>
  <c r="K14" i="160"/>
  <c r="L24" i="159"/>
  <c r="AP208" i="160"/>
  <c r="AO11" i="162"/>
  <c r="C45" i="162"/>
  <c r="N49" i="161"/>
  <c r="K41" i="159"/>
  <c r="H20" i="159"/>
  <c r="I24" i="161"/>
  <c r="AL5" i="163"/>
  <c r="AM5" i="163" s="1"/>
  <c r="I36" i="162"/>
  <c r="N39" i="160"/>
  <c r="I35" i="142"/>
  <c r="AJ140" i="142"/>
  <c r="AK140" i="142" s="1"/>
  <c r="AR72" i="163"/>
  <c r="M23" i="160"/>
  <c r="J6" i="162"/>
  <c r="L36" i="142"/>
  <c r="D49" i="160"/>
  <c r="D32" i="159"/>
  <c r="C48" i="163"/>
  <c r="AQ76" i="159"/>
  <c r="I7" i="142"/>
  <c r="I11" i="161"/>
  <c r="J19" i="159"/>
  <c r="G39" i="142"/>
  <c r="N9" i="162"/>
  <c r="D46" i="162"/>
  <c r="L10" i="160"/>
  <c r="AQ205" i="160"/>
  <c r="AP203" i="160"/>
  <c r="D24" i="158"/>
  <c r="N14" i="162"/>
  <c r="D8" i="163"/>
  <c r="AL71" i="160"/>
  <c r="AM71" i="160" s="1"/>
  <c r="N30" i="159"/>
  <c r="C5" i="158"/>
  <c r="L30" i="163"/>
  <c r="P10" i="161"/>
  <c r="C33" i="142"/>
  <c r="K16" i="162"/>
  <c r="H49" i="161"/>
  <c r="K10" i="158"/>
  <c r="Q37" i="160"/>
  <c r="D21" i="159"/>
  <c r="M19" i="158"/>
  <c r="M13" i="161"/>
  <c r="C42" i="142"/>
  <c r="L42" i="161"/>
  <c r="AP8" i="142"/>
  <c r="G22" i="158"/>
  <c r="Q11" i="142"/>
  <c r="G34" i="158"/>
  <c r="K2" i="158"/>
  <c r="N9" i="158"/>
  <c r="H38" i="158"/>
  <c r="Q11" i="163"/>
  <c r="E22" i="161"/>
  <c r="D47" i="142"/>
  <c r="AR75" i="162"/>
  <c r="H12" i="142"/>
  <c r="D49" i="142"/>
  <c r="H8" i="162"/>
  <c r="F45" i="159"/>
  <c r="E19" i="142"/>
  <c r="F36" i="160"/>
  <c r="Q31" i="160"/>
  <c r="K33" i="162"/>
  <c r="G10" i="142"/>
  <c r="F31" i="160"/>
  <c r="I50" i="160"/>
  <c r="K11" i="142"/>
  <c r="I47" i="161"/>
  <c r="G41" i="163"/>
  <c r="G12" i="159"/>
  <c r="F51" i="158"/>
  <c r="M16" i="158"/>
  <c r="AR7" i="162"/>
  <c r="H34" i="160"/>
  <c r="L16" i="161"/>
  <c r="M7" i="163"/>
  <c r="J32" i="142"/>
  <c r="K40" i="162"/>
  <c r="AJ77" i="142"/>
  <c r="AK77" i="142" s="1"/>
  <c r="G50" i="163"/>
  <c r="AQ13" i="159"/>
  <c r="H15" i="162"/>
  <c r="I20" i="142"/>
  <c r="K24" i="158"/>
  <c r="AL8" i="160"/>
  <c r="AM8" i="160" s="1"/>
  <c r="P17" i="162"/>
  <c r="M26" i="160"/>
  <c r="G14" i="142"/>
  <c r="M27" i="163"/>
  <c r="J39" i="161"/>
  <c r="J15" i="163"/>
  <c r="G7" i="162"/>
  <c r="N45" i="142"/>
  <c r="C13" i="160"/>
  <c r="G40" i="161"/>
  <c r="N19" i="160"/>
  <c r="H3" i="162"/>
  <c r="N41" i="161"/>
  <c r="F21" i="159"/>
  <c r="AR77" i="158"/>
  <c r="P23" i="162"/>
  <c r="N27" i="142"/>
  <c r="AQ74" i="158"/>
  <c r="Q16" i="162"/>
  <c r="N2" i="161"/>
  <c r="K36" i="158"/>
  <c r="H9" i="163"/>
  <c r="F31" i="158"/>
  <c r="L28" i="142"/>
  <c r="AO136" i="160"/>
  <c r="AJ136" i="142"/>
  <c r="AK136" i="142" s="1"/>
  <c r="M44" i="142"/>
  <c r="D37" i="158"/>
  <c r="L8" i="142"/>
  <c r="M3" i="160"/>
  <c r="N17" i="161"/>
  <c r="K43" i="163"/>
  <c r="J10" i="160"/>
  <c r="L35" i="162"/>
  <c r="G44" i="160"/>
  <c r="L22" i="142"/>
  <c r="J7" i="161"/>
  <c r="AJ143" i="159"/>
  <c r="AK143" i="159" s="1"/>
  <c r="H49" i="160"/>
  <c r="AQ11" i="162"/>
  <c r="E24" i="162"/>
  <c r="H14" i="142"/>
  <c r="AR73" i="159"/>
  <c r="H4" i="159"/>
  <c r="P2" i="159"/>
  <c r="AP75" i="162"/>
  <c r="Q46" i="158"/>
  <c r="AL76" i="162"/>
  <c r="AM76" i="162" s="1"/>
  <c r="J32" i="159"/>
  <c r="K38" i="162"/>
  <c r="M25" i="159"/>
  <c r="D36" i="158"/>
  <c r="K39" i="160"/>
  <c r="C30" i="142"/>
  <c r="Q31" i="161"/>
  <c r="J16" i="159"/>
  <c r="K10" i="161"/>
  <c r="L10" i="162"/>
  <c r="K49" i="161"/>
  <c r="G49" i="162"/>
  <c r="G23" i="158"/>
  <c r="P34" i="159"/>
  <c r="N46" i="142"/>
  <c r="AL14" i="159"/>
  <c r="AM14" i="159" s="1"/>
  <c r="K8" i="161"/>
  <c r="AP9" i="163"/>
  <c r="H19" i="161"/>
  <c r="P33" i="161"/>
  <c r="G38" i="161"/>
  <c r="D26" i="160"/>
  <c r="E22" i="163"/>
  <c r="F36" i="159"/>
  <c r="I4" i="160"/>
  <c r="C38" i="158"/>
  <c r="AL13" i="163"/>
  <c r="AM13" i="163" s="1"/>
  <c r="C18" i="162"/>
  <c r="D16" i="160"/>
  <c r="F4" i="161"/>
  <c r="AJ209" i="160"/>
  <c r="AK209" i="160" s="1"/>
  <c r="K6" i="159"/>
  <c r="Q8" i="163"/>
  <c r="N39" i="161"/>
  <c r="F47" i="160"/>
  <c r="D28" i="142"/>
  <c r="D7" i="158"/>
  <c r="E21" i="162"/>
  <c r="J45" i="158"/>
  <c r="G5" i="142"/>
  <c r="G48" i="142"/>
  <c r="N43" i="162"/>
  <c r="N50" i="161"/>
  <c r="F32" i="142"/>
  <c r="L10" i="158"/>
  <c r="E30" i="158"/>
  <c r="G41" i="162"/>
  <c r="G5" i="160"/>
  <c r="N49" i="142"/>
  <c r="D15" i="162"/>
  <c r="I51" i="162"/>
  <c r="P13" i="161"/>
  <c r="AQ9" i="158"/>
  <c r="M25" i="160"/>
  <c r="P10" i="159"/>
  <c r="J20" i="158"/>
  <c r="G34" i="162"/>
  <c r="AO9" i="160"/>
  <c r="G6" i="142"/>
  <c r="Q17" i="163"/>
  <c r="F46" i="159"/>
  <c r="L13" i="163"/>
  <c r="Q4" i="160"/>
  <c r="J45" i="142"/>
  <c r="K27" i="163"/>
  <c r="Q7" i="160"/>
  <c r="L24" i="162"/>
  <c r="Q17" i="159"/>
  <c r="Q2" i="159"/>
  <c r="N12" i="162"/>
  <c r="K42" i="163"/>
  <c r="I46" i="159"/>
  <c r="L11" i="158"/>
  <c r="M15" i="159"/>
  <c r="AJ76" i="162"/>
  <c r="AK76" i="162" s="1"/>
  <c r="K34" i="158"/>
  <c r="L13" i="158"/>
  <c r="D4" i="163"/>
  <c r="E25" i="142"/>
  <c r="P9" i="162"/>
  <c r="D19" i="159"/>
  <c r="I15" i="142"/>
  <c r="M30" i="163"/>
  <c r="N31" i="160"/>
  <c r="H43" i="159"/>
  <c r="P9" i="160"/>
  <c r="AR9" i="142"/>
  <c r="K5" i="161"/>
  <c r="E18" i="161"/>
  <c r="I28" i="161"/>
  <c r="K51" i="160"/>
  <c r="AP76" i="162"/>
  <c r="E2" i="159"/>
  <c r="P50" i="163"/>
  <c r="D29" i="162"/>
  <c r="AP78" i="162"/>
  <c r="E35" i="161"/>
  <c r="G7" i="158"/>
  <c r="I17" i="162"/>
  <c r="G26" i="161"/>
  <c r="Q13" i="160"/>
  <c r="AL18" i="159"/>
  <c r="AM18" i="159" s="1"/>
  <c r="AQ135" i="142"/>
  <c r="N50" i="159"/>
  <c r="L47" i="161"/>
  <c r="Q32" i="161"/>
  <c r="I37" i="142"/>
  <c r="AJ13" i="159"/>
  <c r="AK13" i="159" s="1"/>
  <c r="I25" i="161"/>
  <c r="E40" i="163"/>
  <c r="L40" i="159"/>
  <c r="F26" i="142"/>
  <c r="C46" i="160"/>
  <c r="AO208" i="160"/>
  <c r="L6" i="162"/>
  <c r="J47" i="162"/>
  <c r="L40" i="163"/>
  <c r="I11" i="160"/>
  <c r="J17" i="163"/>
  <c r="AQ7" i="159"/>
  <c r="P22" i="158"/>
  <c r="J12" i="163"/>
  <c r="M23" i="159"/>
  <c r="P51" i="163"/>
  <c r="D42" i="160"/>
  <c r="AP135" i="160"/>
  <c r="J23" i="163"/>
  <c r="J4" i="162"/>
  <c r="C8" i="162"/>
  <c r="AR81" i="158"/>
  <c r="M36" i="163"/>
  <c r="N15" i="160"/>
  <c r="H7" i="161"/>
  <c r="C17" i="161"/>
  <c r="AR76" i="142"/>
  <c r="M39" i="159"/>
  <c r="E48" i="162"/>
  <c r="J38" i="158"/>
  <c r="P48" i="161"/>
  <c r="Q50" i="160"/>
  <c r="N8" i="159"/>
  <c r="G8" i="142"/>
  <c r="K29" i="158"/>
  <c r="Q10" i="163"/>
  <c r="F11" i="160"/>
  <c r="E41" i="158"/>
  <c r="AQ76" i="163"/>
  <c r="E48" i="160"/>
  <c r="K12" i="162"/>
  <c r="Q27" i="160"/>
  <c r="G19" i="158"/>
  <c r="G18" i="162"/>
  <c r="E15" i="159"/>
  <c r="AQ79" i="162"/>
  <c r="C50" i="158"/>
  <c r="AR8" i="142"/>
  <c r="D29" i="160"/>
  <c r="I38" i="160"/>
  <c r="F15" i="159"/>
  <c r="C32" i="162"/>
  <c r="AR74" i="162"/>
  <c r="P39" i="163"/>
  <c r="I17" i="159"/>
  <c r="AP7" i="158"/>
  <c r="Q11" i="161"/>
  <c r="AO138" i="142"/>
  <c r="Q47" i="162"/>
  <c r="P48" i="158"/>
  <c r="L24" i="142"/>
  <c r="G41" i="161"/>
  <c r="H50" i="159"/>
  <c r="AQ138" i="159"/>
  <c r="L42" i="160"/>
  <c r="L16" i="158"/>
  <c r="J30" i="159"/>
  <c r="M18" i="161"/>
  <c r="H38" i="163"/>
  <c r="M10" i="163"/>
  <c r="C2" i="160"/>
  <c r="J44" i="159"/>
  <c r="L23" i="158"/>
  <c r="AO13" i="163"/>
  <c r="J18" i="142"/>
  <c r="M37" i="142"/>
  <c r="Q14" i="142"/>
  <c r="AP11" i="163"/>
  <c r="J21" i="162"/>
  <c r="F34" i="160"/>
  <c r="K10" i="162"/>
  <c r="AL70" i="160"/>
  <c r="AM70" i="160" s="1"/>
  <c r="Q42" i="163"/>
  <c r="Q8" i="159"/>
  <c r="AQ204" i="160"/>
  <c r="Q26" i="162"/>
  <c r="N28" i="162"/>
  <c r="N30" i="158"/>
  <c r="K33" i="159"/>
  <c r="I38" i="161"/>
  <c r="F44" i="160"/>
  <c r="M2" i="162"/>
  <c r="AO7" i="162"/>
  <c r="P48" i="162"/>
  <c r="E4" i="159"/>
  <c r="P39" i="158"/>
  <c r="J21" i="142"/>
  <c r="L7" i="158"/>
  <c r="P23" i="160"/>
  <c r="L50" i="160"/>
  <c r="C20" i="159"/>
  <c r="AP137" i="142"/>
  <c r="AR79" i="158"/>
  <c r="K10" i="142"/>
  <c r="H22" i="158"/>
  <c r="E40" i="160"/>
  <c r="J42" i="160"/>
  <c r="L25" i="159"/>
  <c r="G42" i="159"/>
  <c r="F49" i="163"/>
  <c r="L32" i="160"/>
  <c r="H2" i="159"/>
  <c r="E15" i="161"/>
  <c r="D4" i="159"/>
  <c r="K49" i="159"/>
  <c r="Q18" i="161"/>
  <c r="AL7" i="158"/>
  <c r="AM7" i="158" s="1"/>
  <c r="I30" i="162"/>
  <c r="D13" i="160"/>
  <c r="J51" i="142"/>
  <c r="G51" i="163"/>
  <c r="AQ16" i="159"/>
  <c r="N41" i="160"/>
  <c r="K41" i="160"/>
  <c r="J41" i="160"/>
  <c r="M15" i="160"/>
  <c r="H3" i="163"/>
  <c r="I42" i="163"/>
  <c r="E36" i="163"/>
  <c r="Q13" i="161"/>
  <c r="M22" i="161"/>
  <c r="E11" i="162"/>
  <c r="K48" i="142"/>
  <c r="H37" i="161"/>
  <c r="E51" i="161"/>
  <c r="AP76" i="158"/>
  <c r="M41" i="163"/>
  <c r="F23" i="160"/>
  <c r="E41" i="163"/>
  <c r="AL5" i="161"/>
  <c r="AM5" i="161" s="1"/>
  <c r="D40" i="160"/>
  <c r="G37" i="161"/>
  <c r="AL73" i="162"/>
  <c r="AM73" i="162" s="1"/>
  <c r="H20" i="142"/>
  <c r="I16" i="161"/>
  <c r="AL200" i="159"/>
  <c r="AM200" i="159" s="1"/>
  <c r="P46" i="158"/>
  <c r="I23" i="160"/>
  <c r="P46" i="163"/>
  <c r="Q4" i="161"/>
  <c r="J12" i="160"/>
  <c r="D39" i="142"/>
  <c r="J2" i="160"/>
  <c r="AP72" i="159"/>
  <c r="I34" i="161"/>
  <c r="C31" i="159"/>
  <c r="Q30" i="162"/>
  <c r="N44" i="142"/>
  <c r="J41" i="162"/>
  <c r="I10" i="160"/>
  <c r="D29" i="163"/>
  <c r="I7" i="161"/>
  <c r="AO75" i="160"/>
  <c r="I28" i="158"/>
  <c r="E5" i="162"/>
  <c r="F12" i="160"/>
  <c r="Q20" i="159"/>
  <c r="D4" i="162"/>
  <c r="AO72" i="163"/>
  <c r="Q4" i="162"/>
  <c r="H35" i="161"/>
  <c r="F14" i="161"/>
  <c r="K29" i="162"/>
  <c r="K47" i="160"/>
  <c r="Q36" i="142"/>
  <c r="C28" i="158"/>
  <c r="L22" i="158"/>
  <c r="P50" i="159"/>
  <c r="N42" i="159"/>
  <c r="L46" i="163"/>
  <c r="G35" i="160"/>
  <c r="C2" i="159"/>
  <c r="J51" i="159"/>
  <c r="AJ74" i="158"/>
  <c r="AK74" i="158" s="1"/>
  <c r="I22" i="159"/>
  <c r="D32" i="142"/>
  <c r="AO143" i="159"/>
  <c r="L3" i="161"/>
  <c r="P21" i="142"/>
  <c r="G42" i="162"/>
  <c r="P45" i="161"/>
  <c r="C9" i="142"/>
  <c r="D14" i="158"/>
  <c r="AL137" i="160"/>
  <c r="AM137" i="160" s="1"/>
  <c r="P4" i="142"/>
  <c r="L26" i="162"/>
  <c r="F9" i="163"/>
  <c r="N36" i="160"/>
  <c r="AL5" i="160"/>
  <c r="AM5" i="160" s="1"/>
  <c r="E37" i="161"/>
  <c r="C19" i="158"/>
  <c r="L44" i="142"/>
  <c r="Q31" i="162"/>
  <c r="C23" i="159"/>
  <c r="F42" i="163"/>
  <c r="J9" i="159"/>
  <c r="L20" i="159"/>
  <c r="E28" i="161"/>
  <c r="G46" i="158"/>
  <c r="AP200" i="160"/>
  <c r="AR142" i="159"/>
  <c r="K21" i="163"/>
  <c r="AO6" i="159"/>
  <c r="N45" i="158"/>
  <c r="J37" i="161"/>
  <c r="D17" i="161"/>
  <c r="D8" i="161"/>
  <c r="M42" i="161"/>
  <c r="AO5" i="158"/>
  <c r="I29" i="160"/>
  <c r="H6" i="158"/>
  <c r="D47" i="162"/>
  <c r="I36" i="158"/>
  <c r="I46" i="163"/>
  <c r="AO83" i="159"/>
  <c r="I46" i="161"/>
  <c r="L32" i="158"/>
  <c r="AO71" i="163"/>
  <c r="K47" i="158"/>
  <c r="E8" i="162"/>
  <c r="P17" i="160"/>
  <c r="F50" i="158"/>
  <c r="Q34" i="163"/>
  <c r="K20" i="161"/>
  <c r="E10" i="142"/>
  <c r="D33" i="163"/>
  <c r="C23" i="160"/>
  <c r="I47" i="160"/>
  <c r="Q2" i="158"/>
  <c r="H20" i="160"/>
  <c r="I12" i="142"/>
  <c r="K26" i="161"/>
  <c r="C14" i="158"/>
  <c r="K49" i="163"/>
  <c r="I47" i="158"/>
  <c r="M23" i="142"/>
  <c r="N42" i="163"/>
  <c r="P25" i="163"/>
  <c r="AO135" i="159"/>
  <c r="P43" i="163"/>
  <c r="I40" i="163"/>
  <c r="C28" i="163"/>
  <c r="Q41" i="158"/>
  <c r="G20" i="142"/>
  <c r="Q20" i="162"/>
  <c r="K33" i="160"/>
  <c r="E22" i="162"/>
  <c r="D42" i="163"/>
  <c r="Q45" i="163"/>
  <c r="Q27" i="158"/>
  <c r="L47" i="159"/>
  <c r="I3" i="162"/>
  <c r="C43" i="159"/>
  <c r="L23" i="159"/>
  <c r="L31" i="163"/>
  <c r="C13" i="159"/>
  <c r="G28" i="142"/>
  <c r="N2" i="158"/>
  <c r="AO81" i="159"/>
  <c r="M6" i="160"/>
  <c r="G13" i="142"/>
  <c r="G20" i="158"/>
  <c r="AO201" i="160"/>
  <c r="Q3" i="162"/>
  <c r="Q38" i="159"/>
  <c r="G44" i="142"/>
  <c r="N34" i="159"/>
  <c r="I51" i="142"/>
  <c r="M34" i="162"/>
  <c r="L25" i="142"/>
  <c r="M25" i="158"/>
  <c r="AQ208" i="160"/>
  <c r="AP137" i="159"/>
  <c r="P16" i="161"/>
  <c r="G33" i="160"/>
  <c r="L18" i="162"/>
  <c r="N24" i="159"/>
  <c r="Q35" i="161"/>
  <c r="M6" i="163"/>
  <c r="AL136" i="159"/>
  <c r="AM136" i="159" s="1"/>
  <c r="C42" i="163"/>
  <c r="L26" i="160"/>
  <c r="J2" i="161"/>
  <c r="F49" i="158"/>
  <c r="I33" i="161"/>
  <c r="AQ18" i="159"/>
  <c r="I24" i="163"/>
  <c r="E31" i="163"/>
  <c r="J43" i="159"/>
  <c r="Q23" i="162"/>
  <c r="C4" i="162"/>
  <c r="AO139" i="159"/>
  <c r="I2" i="142"/>
  <c r="L6" i="159"/>
  <c r="K19" i="158"/>
  <c r="K37" i="162"/>
  <c r="K37" i="159"/>
  <c r="F47" i="159"/>
  <c r="N8" i="158"/>
  <c r="AQ76" i="160"/>
  <c r="C18" i="161"/>
  <c r="P9" i="159"/>
  <c r="P44" i="163"/>
  <c r="G8" i="162"/>
  <c r="M42" i="158"/>
  <c r="G32" i="163"/>
  <c r="H11" i="142"/>
  <c r="K30" i="159"/>
  <c r="F40" i="159"/>
  <c r="AL73" i="142"/>
  <c r="AM73" i="142" s="1"/>
  <c r="D45" i="158"/>
  <c r="D22" i="159"/>
  <c r="G27" i="163"/>
  <c r="M15" i="161"/>
  <c r="G12" i="162"/>
  <c r="K23" i="159"/>
  <c r="H36" i="158"/>
  <c r="K42" i="159"/>
  <c r="J24" i="162"/>
  <c r="E35" i="162"/>
  <c r="G18" i="158"/>
  <c r="AL9" i="142"/>
  <c r="AM9" i="142" s="1"/>
  <c r="H9" i="158"/>
  <c r="D39" i="158"/>
  <c r="J22" i="158"/>
  <c r="M48" i="161"/>
  <c r="C30" i="158"/>
  <c r="M37" i="158"/>
  <c r="N36" i="161"/>
  <c r="AO15" i="159"/>
  <c r="AR70" i="162"/>
  <c r="I3" i="160"/>
  <c r="C26" i="162"/>
  <c r="N18" i="163"/>
  <c r="F25" i="158"/>
  <c r="K12" i="158"/>
  <c r="M46" i="158"/>
  <c r="M8" i="158"/>
  <c r="AP6" i="163"/>
  <c r="J6" i="161"/>
  <c r="Q37" i="161"/>
  <c r="AQ136" i="160"/>
  <c r="P44" i="159"/>
  <c r="G33" i="159"/>
  <c r="Q13" i="142"/>
  <c r="AJ10" i="163"/>
  <c r="AK10" i="163" s="1"/>
  <c r="K36" i="162"/>
  <c r="P23" i="158"/>
  <c r="Q21" i="161"/>
  <c r="F48" i="158"/>
  <c r="I6" i="162"/>
  <c r="P9" i="161"/>
  <c r="D38" i="160"/>
  <c r="M37" i="163"/>
  <c r="J50" i="142"/>
  <c r="AR78" i="158"/>
  <c r="N18" i="161"/>
  <c r="N23" i="163"/>
  <c r="K47" i="161"/>
  <c r="AP78" i="163"/>
  <c r="Q31" i="142"/>
  <c r="J17" i="162"/>
  <c r="M19" i="159"/>
  <c r="G43" i="142"/>
  <c r="N35" i="161"/>
  <c r="K32" i="142"/>
  <c r="H5" i="159"/>
  <c r="Q44" i="163"/>
  <c r="AJ7" i="163"/>
  <c r="AK7" i="163" s="1"/>
  <c r="J31" i="160"/>
  <c r="AR73" i="160"/>
  <c r="F8" i="161"/>
  <c r="I29" i="162"/>
  <c r="F11" i="162"/>
  <c r="J42" i="161"/>
  <c r="D35" i="163"/>
  <c r="Q51" i="142"/>
  <c r="P26" i="162"/>
  <c r="K29" i="163"/>
  <c r="C49" i="161"/>
  <c r="E15" i="160"/>
  <c r="I17" i="163"/>
  <c r="I21" i="159"/>
  <c r="M3" i="162"/>
  <c r="F18" i="161"/>
  <c r="AL11" i="158"/>
  <c r="AM11" i="158" s="1"/>
  <c r="L27" i="159"/>
  <c r="Q35" i="158"/>
  <c r="F8" i="163"/>
  <c r="E29" i="159"/>
  <c r="D6" i="159"/>
  <c r="L44" i="161"/>
  <c r="AL7" i="159"/>
  <c r="AM7" i="159" s="1"/>
  <c r="AR139" i="159"/>
  <c r="AL6" i="158"/>
  <c r="AM6" i="158" s="1"/>
  <c r="AQ83" i="159"/>
  <c r="N26" i="161"/>
  <c r="H26" i="160"/>
  <c r="AQ8" i="160"/>
  <c r="AQ8" i="162"/>
  <c r="AP8" i="158"/>
  <c r="E37" i="163"/>
  <c r="E5" i="159"/>
  <c r="F41" i="162"/>
  <c r="K23" i="158"/>
  <c r="C21" i="163"/>
  <c r="E5" i="161"/>
  <c r="AL75" i="160"/>
  <c r="AM75" i="160" s="1"/>
  <c r="J35" i="161"/>
  <c r="C32" i="163"/>
  <c r="D11" i="159"/>
  <c r="C20" i="162"/>
  <c r="C48" i="161"/>
  <c r="E49" i="142"/>
  <c r="Q20" i="163"/>
  <c r="D40" i="159"/>
  <c r="J38" i="160"/>
  <c r="G37" i="159"/>
  <c r="AR138" i="159"/>
  <c r="J26" i="158"/>
  <c r="K31" i="161"/>
  <c r="L26" i="159"/>
  <c r="AO78" i="158"/>
  <c r="C11" i="161"/>
  <c r="E4" i="160"/>
  <c r="C10" i="161"/>
  <c r="K49" i="160"/>
  <c r="G30" i="142"/>
  <c r="AO8" i="162"/>
  <c r="L12" i="142"/>
  <c r="AP137" i="160"/>
  <c r="M5" i="158"/>
  <c r="I51" i="160"/>
  <c r="E21" i="159"/>
  <c r="D31" i="158"/>
  <c r="AQ11" i="163"/>
  <c r="I27" i="159"/>
  <c r="Q31" i="158"/>
  <c r="AJ5" i="160"/>
  <c r="AK5" i="160" s="1"/>
  <c r="C20" i="163"/>
  <c r="P39" i="159"/>
  <c r="P38" i="163"/>
  <c r="D49" i="161"/>
  <c r="F28" i="161"/>
  <c r="G38" i="162"/>
  <c r="M42" i="160"/>
  <c r="D44" i="163"/>
  <c r="H49" i="162"/>
  <c r="F26" i="160"/>
  <c r="M8" i="160"/>
  <c r="J9" i="158"/>
  <c r="P3" i="159"/>
  <c r="I49" i="163"/>
  <c r="M15" i="163"/>
  <c r="AO137" i="142"/>
  <c r="AR9" i="163"/>
  <c r="AL75" i="163"/>
  <c r="AM75" i="163" s="1"/>
  <c r="C33" i="158"/>
  <c r="I4" i="161"/>
  <c r="P49" i="159"/>
  <c r="AO209" i="160"/>
  <c r="C48" i="159"/>
  <c r="P26" i="161"/>
  <c r="D43" i="158"/>
  <c r="P36" i="163"/>
  <c r="C48" i="158"/>
  <c r="Q43" i="160"/>
  <c r="H20" i="158"/>
  <c r="E39" i="158"/>
  <c r="E39" i="160"/>
  <c r="N37" i="160"/>
  <c r="AP206" i="160"/>
  <c r="C4" i="163"/>
  <c r="G34" i="142"/>
  <c r="H40" i="162"/>
  <c r="C30" i="161"/>
  <c r="D35" i="162"/>
  <c r="F24" i="162"/>
  <c r="D15" i="158"/>
  <c r="K13" i="158"/>
  <c r="J8" i="162"/>
  <c r="AJ72" i="163"/>
  <c r="AK72" i="163" s="1"/>
  <c r="E15" i="162"/>
  <c r="E9" i="163"/>
  <c r="K46" i="162"/>
  <c r="G43" i="159"/>
  <c r="N49" i="162"/>
  <c r="P38" i="160"/>
  <c r="L15" i="162"/>
  <c r="E34" i="142"/>
  <c r="K50" i="162"/>
  <c r="K47" i="163"/>
  <c r="M2" i="142"/>
  <c r="C17" i="142"/>
  <c r="G45" i="159"/>
  <c r="Q28" i="161"/>
  <c r="AL17" i="159"/>
  <c r="AM17" i="159" s="1"/>
  <c r="C4" i="161"/>
  <c r="M2" i="163"/>
  <c r="AP83" i="159"/>
  <c r="K48" i="158"/>
  <c r="P28" i="142"/>
  <c r="J48" i="142"/>
  <c r="J18" i="159"/>
  <c r="L43" i="142"/>
  <c r="G2" i="160"/>
  <c r="I37" i="161"/>
  <c r="H18" i="160"/>
  <c r="N9" i="160"/>
  <c r="I26" i="163"/>
  <c r="E49" i="159"/>
  <c r="AJ70" i="142"/>
  <c r="AK70" i="142" s="1"/>
  <c r="J30" i="163"/>
  <c r="M42" i="163"/>
  <c r="H9" i="162"/>
  <c r="AL76" i="159"/>
  <c r="AM76" i="159" s="1"/>
  <c r="J34" i="161"/>
  <c r="L16" i="163"/>
  <c r="J36" i="161"/>
  <c r="D2" i="158"/>
  <c r="N36" i="162"/>
  <c r="C12" i="159"/>
  <c r="C51" i="158"/>
  <c r="AQ200" i="160"/>
  <c r="H23" i="163"/>
  <c r="AL5" i="162"/>
  <c r="AM5" i="162" s="1"/>
  <c r="N20" i="158"/>
  <c r="H21" i="163"/>
  <c r="E32" i="142"/>
  <c r="AL7" i="162"/>
  <c r="AM7" i="162" s="1"/>
  <c r="G12" i="142"/>
  <c r="N48" i="158"/>
  <c r="G36" i="160"/>
  <c r="D42" i="142"/>
  <c r="P32" i="162"/>
  <c r="P14" i="162"/>
  <c r="D20" i="159"/>
  <c r="N23" i="161"/>
  <c r="D48" i="142"/>
  <c r="G9" i="158"/>
  <c r="G23" i="142"/>
  <c r="N3" i="162"/>
  <c r="I21" i="162"/>
  <c r="Q23" i="163"/>
  <c r="L15" i="142"/>
  <c r="P18" i="158"/>
  <c r="H3" i="142"/>
  <c r="F16" i="160"/>
  <c r="M25" i="163"/>
  <c r="N10" i="159"/>
  <c r="P20" i="161"/>
  <c r="D36" i="161"/>
  <c r="E5" i="158"/>
  <c r="I38" i="158"/>
  <c r="G9" i="162"/>
  <c r="P34" i="162"/>
  <c r="I17" i="142"/>
  <c r="Q50" i="161"/>
  <c r="J14" i="161"/>
  <c r="Q25" i="161"/>
  <c r="H4" i="160"/>
  <c r="E24" i="163"/>
  <c r="AJ142" i="159"/>
  <c r="AK142" i="159" s="1"/>
  <c r="AJ206" i="160"/>
  <c r="AK206" i="160" s="1"/>
  <c r="D26" i="159"/>
  <c r="D19" i="161"/>
  <c r="D48" i="161"/>
  <c r="J47" i="159"/>
  <c r="F25" i="162"/>
  <c r="I39" i="158"/>
  <c r="J33" i="142"/>
  <c r="P5" i="162"/>
  <c r="E42" i="162"/>
  <c r="D3" i="160"/>
  <c r="I17" i="160"/>
  <c r="AR5" i="158"/>
  <c r="M41" i="142"/>
  <c r="L46" i="162"/>
  <c r="P46" i="161"/>
  <c r="M32" i="163"/>
  <c r="AO207" i="160"/>
  <c r="K20" i="142"/>
  <c r="K30" i="158"/>
  <c r="Q30" i="159"/>
  <c r="AP72" i="162"/>
  <c r="F4" i="162"/>
  <c r="P46" i="159"/>
  <c r="J26" i="159"/>
  <c r="I43" i="160"/>
  <c r="E27" i="160"/>
  <c r="F22" i="161"/>
  <c r="D13" i="159"/>
  <c r="G3" i="162"/>
  <c r="F15" i="158"/>
  <c r="F27" i="160"/>
  <c r="L47" i="142"/>
  <c r="N22" i="163"/>
  <c r="N31" i="142"/>
  <c r="G35" i="158"/>
  <c r="H49" i="159"/>
  <c r="AQ73" i="163"/>
  <c r="I33" i="158"/>
  <c r="P44" i="161"/>
  <c r="Q2" i="142"/>
  <c r="K47" i="159"/>
  <c r="H16" i="159"/>
  <c r="AP12" i="162"/>
  <c r="F24" i="158"/>
  <c r="H50" i="163"/>
  <c r="J2" i="163"/>
  <c r="I11" i="142"/>
  <c r="AL77" i="160"/>
  <c r="AM77" i="160" s="1"/>
  <c r="E14" i="162"/>
  <c r="AP78" i="158"/>
  <c r="F2" i="160"/>
  <c r="AQ17" i="159"/>
  <c r="E42" i="142"/>
  <c r="G17" i="160"/>
  <c r="J9" i="163"/>
  <c r="C39" i="158"/>
  <c r="G4" i="163"/>
  <c r="AR15" i="159"/>
  <c r="G29" i="158"/>
  <c r="M30" i="162"/>
  <c r="L47" i="158"/>
  <c r="F16" i="162"/>
  <c r="AL71" i="162"/>
  <c r="AM71" i="162" s="1"/>
  <c r="M12" i="163"/>
  <c r="F26" i="158"/>
  <c r="AR76" i="159"/>
  <c r="E3" i="162"/>
  <c r="I29" i="142"/>
  <c r="C10" i="142"/>
  <c r="AL70" i="162"/>
  <c r="AM70" i="162" s="1"/>
  <c r="Q21" i="159"/>
  <c r="I23" i="161"/>
  <c r="G49" i="163"/>
  <c r="F34" i="142"/>
  <c r="K3" i="159"/>
  <c r="I44" i="142"/>
  <c r="N39" i="162"/>
  <c r="AR141" i="159"/>
  <c r="G15" i="163"/>
  <c r="M47" i="159"/>
  <c r="D45" i="142"/>
  <c r="E31" i="159"/>
  <c r="C38" i="142"/>
  <c r="AP71" i="158"/>
  <c r="Q18" i="158"/>
  <c r="M20" i="162"/>
  <c r="M39" i="160"/>
  <c r="G16" i="160"/>
  <c r="N6" i="161"/>
  <c r="E44" i="142"/>
  <c r="I35" i="163"/>
  <c r="J37" i="160"/>
  <c r="D28" i="160"/>
  <c r="AJ15" i="159"/>
  <c r="AK15" i="159" s="1"/>
  <c r="I38" i="159"/>
  <c r="AP73" i="142"/>
  <c r="G51" i="142"/>
  <c r="D8" i="142"/>
  <c r="M19" i="161"/>
  <c r="D38" i="159"/>
  <c r="AQ73" i="142"/>
  <c r="AR13" i="159"/>
  <c r="I48" i="163"/>
  <c r="I9" i="161"/>
  <c r="Q21" i="163"/>
  <c r="J29" i="158"/>
  <c r="D9" i="162"/>
  <c r="P26" i="160"/>
  <c r="F13" i="162"/>
  <c r="D50" i="159"/>
  <c r="L4" i="159"/>
  <c r="E51" i="158"/>
  <c r="AO81" i="158"/>
  <c r="AO139" i="142"/>
  <c r="P8" i="160"/>
  <c r="K20" i="158"/>
  <c r="J19" i="142"/>
  <c r="E46" i="158"/>
  <c r="AP10" i="160"/>
  <c r="G18" i="159"/>
  <c r="P27" i="160"/>
  <c r="D23" i="158"/>
  <c r="E43" i="163"/>
  <c r="AP136" i="142"/>
  <c r="D51" i="161"/>
  <c r="Q32" i="162"/>
  <c r="N37" i="163"/>
  <c r="E33" i="159"/>
  <c r="L35" i="163"/>
  <c r="AQ8" i="159"/>
  <c r="G42" i="160"/>
  <c r="I45" i="162"/>
  <c r="AQ6" i="159"/>
  <c r="Q40" i="163"/>
  <c r="D50" i="161"/>
  <c r="L2" i="142"/>
  <c r="P41" i="158"/>
  <c r="J29" i="162"/>
  <c r="AR206" i="160"/>
  <c r="D5" i="162"/>
  <c r="AL74" i="163"/>
  <c r="AM74" i="163" s="1"/>
  <c r="N18" i="159"/>
  <c r="P11" i="159"/>
  <c r="E35" i="142"/>
  <c r="K31" i="142"/>
  <c r="AL76" i="160"/>
  <c r="AM76" i="160" s="1"/>
  <c r="H34" i="161"/>
  <c r="AO6" i="158"/>
  <c r="Q17" i="160"/>
  <c r="C27" i="163"/>
  <c r="L36" i="161"/>
  <c r="G46" i="162"/>
  <c r="P7" i="161"/>
  <c r="J27" i="161"/>
  <c r="I6" i="159"/>
  <c r="N6" i="162"/>
  <c r="P15" i="160"/>
  <c r="P34" i="161"/>
  <c r="AQ8" i="142"/>
  <c r="G6" i="162"/>
  <c r="E46" i="163"/>
  <c r="D35" i="159"/>
  <c r="C24" i="160"/>
  <c r="Q49" i="159"/>
  <c r="M50" i="159"/>
  <c r="P51" i="159"/>
  <c r="F47" i="161"/>
  <c r="AP6" i="158"/>
  <c r="I6" i="142"/>
  <c r="L32" i="163"/>
  <c r="AR75" i="163"/>
  <c r="M15" i="158"/>
  <c r="AO7" i="142"/>
  <c r="K31" i="162"/>
  <c r="F25" i="161"/>
  <c r="AQ79" i="159"/>
  <c r="G31" i="159"/>
  <c r="AJ72" i="158"/>
  <c r="AK72" i="158" s="1"/>
  <c r="H39" i="162"/>
  <c r="AP80" i="159"/>
  <c r="I27" i="142"/>
  <c r="AL207" i="160"/>
  <c r="AM207" i="160" s="1"/>
  <c r="N22" i="158"/>
  <c r="H21" i="162"/>
  <c r="E46" i="142"/>
  <c r="Q29" i="159"/>
  <c r="F35" i="142"/>
  <c r="K39" i="161"/>
  <c r="I18" i="160"/>
  <c r="K8" i="142"/>
  <c r="G33" i="142"/>
  <c r="F4" i="142"/>
  <c r="AO8" i="158"/>
  <c r="N33" i="162"/>
  <c r="Q4" i="142"/>
  <c r="D51" i="159"/>
  <c r="G8" i="161"/>
  <c r="P9" i="163"/>
  <c r="G43" i="162"/>
  <c r="I20" i="158"/>
  <c r="L44" i="158"/>
  <c r="AL209" i="159"/>
  <c r="AM209" i="159" s="1"/>
  <c r="I36" i="159"/>
  <c r="P36" i="162"/>
  <c r="Q15" i="158"/>
  <c r="K38" i="159"/>
  <c r="AP136" i="160"/>
  <c r="AQ12" i="163"/>
  <c r="AJ9" i="162"/>
  <c r="AK9" i="162" s="1"/>
  <c r="AR78" i="163"/>
  <c r="Q37" i="142"/>
  <c r="L47" i="162"/>
  <c r="P14" i="142"/>
  <c r="G51" i="161"/>
  <c r="D15" i="159"/>
  <c r="Q19" i="158"/>
  <c r="J44" i="162"/>
  <c r="J36" i="160"/>
  <c r="J49" i="162"/>
  <c r="G10" i="161"/>
  <c r="N22" i="142"/>
  <c r="I44" i="159"/>
  <c r="M15" i="162"/>
  <c r="D16" i="159"/>
  <c r="P49" i="162"/>
  <c r="L32" i="159"/>
  <c r="G15" i="160"/>
  <c r="G47" i="159"/>
  <c r="G3" i="142"/>
  <c r="Q26" i="158"/>
  <c r="P40" i="161"/>
  <c r="D6" i="158"/>
  <c r="M51" i="158"/>
  <c r="Q48" i="158"/>
  <c r="L15" i="159"/>
  <c r="I12" i="161"/>
  <c r="J33" i="159"/>
  <c r="AL209" i="160"/>
  <c r="AM209" i="160" s="1"/>
  <c r="P30" i="163"/>
  <c r="C31" i="163"/>
  <c r="H12" i="158"/>
  <c r="M51" i="162"/>
  <c r="J42" i="142"/>
  <c r="H21" i="159"/>
  <c r="Q35" i="159"/>
  <c r="I41" i="159"/>
  <c r="I27" i="162"/>
  <c r="M44" i="158"/>
  <c r="AQ75" i="158"/>
  <c r="P18" i="159"/>
  <c r="Q15" i="142"/>
  <c r="I41" i="158"/>
  <c r="Q36" i="158"/>
  <c r="C45" i="161"/>
  <c r="E2" i="160"/>
  <c r="AR202" i="160"/>
  <c r="M2" i="160"/>
  <c r="F10" i="158"/>
  <c r="D20" i="161"/>
  <c r="G39" i="160"/>
  <c r="G46" i="163"/>
  <c r="L21" i="161"/>
  <c r="AO71" i="162"/>
  <c r="H19" i="158"/>
  <c r="G30" i="163"/>
  <c r="I42" i="142"/>
  <c r="AO10" i="160"/>
  <c r="E28" i="163"/>
  <c r="H23" i="142"/>
  <c r="C7" i="159"/>
  <c r="F30" i="158"/>
  <c r="I14" i="161"/>
  <c r="D6" i="163"/>
  <c r="P12" i="158"/>
  <c r="N15" i="158"/>
  <c r="D45" i="160"/>
  <c r="K46" i="163"/>
  <c r="G20" i="159"/>
  <c r="AP8" i="159"/>
  <c r="D48" i="158"/>
  <c r="AL13" i="159"/>
  <c r="AM13" i="159" s="1"/>
  <c r="J3" i="163"/>
  <c r="N38" i="162"/>
  <c r="M11" i="159"/>
  <c r="L29" i="159"/>
  <c r="L2" i="161"/>
  <c r="E40" i="161"/>
  <c r="C19" i="142"/>
  <c r="G3" i="161"/>
  <c r="AQ13" i="162"/>
  <c r="D26" i="142"/>
  <c r="Q22" i="162"/>
  <c r="M32" i="162"/>
  <c r="Q29" i="161"/>
  <c r="M35" i="162"/>
  <c r="AQ76" i="162"/>
  <c r="P51" i="162"/>
  <c r="G17" i="161"/>
  <c r="L28" i="161"/>
  <c r="I24" i="160"/>
  <c r="AO75" i="162"/>
  <c r="L43" i="158"/>
  <c r="H26" i="161"/>
  <c r="C28" i="161"/>
  <c r="J40" i="159"/>
  <c r="Q26" i="163"/>
  <c r="I9" i="159"/>
  <c r="N14" i="159"/>
  <c r="M39" i="142"/>
  <c r="AJ137" i="159"/>
  <c r="AK137" i="159" s="1"/>
  <c r="D37" i="160"/>
  <c r="I3" i="158"/>
  <c r="E32" i="161"/>
  <c r="M23" i="162"/>
  <c r="L20" i="158"/>
  <c r="I51" i="163"/>
  <c r="D43" i="159"/>
  <c r="N11" i="162"/>
  <c r="I16" i="142"/>
  <c r="J32" i="158"/>
  <c r="E11" i="163"/>
  <c r="Q34" i="158"/>
  <c r="D11" i="158"/>
  <c r="E16" i="162"/>
  <c r="AL70" i="163"/>
  <c r="AM70" i="163" s="1"/>
  <c r="P51" i="158"/>
  <c r="L23" i="161"/>
  <c r="G40" i="142"/>
  <c r="C20" i="160"/>
  <c r="L41" i="160"/>
  <c r="C14" i="162"/>
  <c r="L41" i="161"/>
  <c r="N26" i="159"/>
  <c r="I49" i="162"/>
  <c r="L6" i="158"/>
  <c r="M45" i="162"/>
  <c r="K29" i="160"/>
  <c r="D19" i="160"/>
  <c r="H35" i="163"/>
  <c r="J50" i="158"/>
  <c r="P16" i="142"/>
  <c r="N43" i="160"/>
  <c r="F25" i="142"/>
  <c r="K2" i="142"/>
  <c r="G49" i="159"/>
  <c r="K2" i="160"/>
  <c r="J41" i="158"/>
  <c r="J32" i="162"/>
  <c r="AR79" i="159"/>
  <c r="I9" i="142"/>
  <c r="F48" i="160"/>
  <c r="G37" i="162"/>
  <c r="M12" i="158"/>
  <c r="Q9" i="158"/>
  <c r="C48" i="142"/>
  <c r="E47" i="158"/>
  <c r="AR79" i="162"/>
  <c r="G46" i="159"/>
  <c r="F41" i="142"/>
  <c r="M12" i="159"/>
  <c r="H4" i="158"/>
  <c r="C15" i="163"/>
  <c r="N28" i="142"/>
  <c r="I15" i="160"/>
  <c r="G45" i="158"/>
  <c r="H45" i="163"/>
  <c r="F22" i="160"/>
  <c r="I3" i="163"/>
  <c r="G10" i="162"/>
  <c r="G25" i="159"/>
  <c r="N17" i="162"/>
  <c r="F13" i="163"/>
  <c r="Q41" i="142"/>
  <c r="M37" i="159"/>
  <c r="H45" i="142"/>
  <c r="AO73" i="142"/>
  <c r="C39" i="142"/>
  <c r="AO8" i="160"/>
  <c r="P33" i="142"/>
  <c r="J21" i="161"/>
  <c r="C7" i="158"/>
  <c r="C37" i="158"/>
  <c r="F32" i="158"/>
  <c r="E44" i="161"/>
  <c r="M44" i="159"/>
  <c r="AQ10" i="159"/>
  <c r="D21" i="163"/>
  <c r="I18" i="162"/>
  <c r="P37" i="160"/>
  <c r="D28" i="158"/>
  <c r="P47" i="159"/>
  <c r="AO71" i="159"/>
  <c r="Q5" i="160"/>
  <c r="Q34" i="160"/>
  <c r="AP73" i="162"/>
  <c r="P31" i="161"/>
  <c r="H33" i="161"/>
  <c r="G5" i="162"/>
  <c r="L37" i="142"/>
  <c r="G16" i="142"/>
  <c r="AL74" i="159"/>
  <c r="AM74" i="159" s="1"/>
  <c r="G43" i="158"/>
  <c r="D31" i="161"/>
  <c r="H23" i="159"/>
  <c r="D40" i="162"/>
  <c r="K45" i="158"/>
  <c r="I12" i="163"/>
  <c r="C6" i="161"/>
  <c r="C50" i="161"/>
  <c r="AL207" i="159"/>
  <c r="AM207" i="159" s="1"/>
  <c r="H17" i="162"/>
  <c r="AJ208" i="160"/>
  <c r="AK208" i="160" s="1"/>
  <c r="E37" i="158"/>
  <c r="K50" i="159"/>
  <c r="L29" i="158"/>
  <c r="AL10" i="162"/>
  <c r="AM10" i="162" s="1"/>
  <c r="M31" i="160"/>
  <c r="F41" i="158"/>
  <c r="C10" i="162"/>
  <c r="E42" i="159"/>
  <c r="G39" i="162"/>
  <c r="AO72" i="160"/>
  <c r="I33" i="142"/>
  <c r="P21" i="162"/>
  <c r="K11" i="159"/>
  <c r="N32" i="142"/>
  <c r="G32" i="162"/>
  <c r="AJ10" i="162"/>
  <c r="AK10" i="162" s="1"/>
  <c r="AL138" i="142"/>
  <c r="AM138" i="142" s="1"/>
  <c r="K35" i="161"/>
  <c r="J30" i="161"/>
  <c r="G3" i="159"/>
  <c r="N5" i="163"/>
  <c r="AJ6" i="163"/>
  <c r="AK6" i="163" s="1"/>
  <c r="I32" i="161"/>
  <c r="J7" i="158"/>
  <c r="J23" i="161"/>
  <c r="H22" i="161"/>
  <c r="K18" i="163"/>
  <c r="F37" i="158"/>
  <c r="AR8" i="162"/>
  <c r="P29" i="160"/>
  <c r="Q39" i="142"/>
  <c r="I5" i="158"/>
  <c r="K2" i="162"/>
  <c r="N37" i="142"/>
  <c r="G10" i="160"/>
  <c r="J7" i="160"/>
  <c r="J35" i="159"/>
  <c r="N17" i="160"/>
  <c r="N9" i="142"/>
  <c r="I12" i="160"/>
  <c r="AO70" i="142"/>
  <c r="AR209" i="160"/>
  <c r="P50" i="162"/>
  <c r="H5" i="162"/>
  <c r="I26" i="158"/>
  <c r="I34" i="162"/>
  <c r="AQ10" i="158"/>
  <c r="J10" i="159"/>
  <c r="F35" i="159"/>
  <c r="D13" i="158"/>
  <c r="P26" i="142"/>
  <c r="K21" i="160"/>
  <c r="J11" i="158"/>
  <c r="F35" i="161"/>
  <c r="F31" i="163"/>
  <c r="L3" i="162"/>
  <c r="K36" i="159"/>
  <c r="M28" i="158"/>
  <c r="L33" i="160"/>
  <c r="P9" i="142"/>
  <c r="H5" i="142"/>
  <c r="P4" i="163"/>
  <c r="Q18" i="163"/>
  <c r="I3" i="142"/>
  <c r="M29" i="159"/>
  <c r="G39" i="163"/>
  <c r="N24" i="161"/>
  <c r="C17" i="163"/>
  <c r="C28" i="159"/>
  <c r="AP11" i="160"/>
  <c r="D51" i="142"/>
  <c r="D19" i="158"/>
  <c r="F2" i="163"/>
  <c r="C10" i="160"/>
  <c r="Q46" i="162"/>
  <c r="N4" i="142"/>
  <c r="N30" i="162"/>
  <c r="N35" i="162"/>
  <c r="D3" i="161"/>
  <c r="I4" i="159"/>
  <c r="E34" i="162"/>
  <c r="K22" i="161"/>
  <c r="I25" i="160"/>
  <c r="N51" i="162"/>
  <c r="AJ11" i="162"/>
  <c r="AK11" i="162" s="1"/>
  <c r="E18" i="162"/>
  <c r="M40" i="160"/>
  <c r="K4" i="159"/>
  <c r="AR11" i="163"/>
  <c r="D4" i="161"/>
  <c r="C26" i="160"/>
  <c r="N50" i="158"/>
  <c r="C9" i="163"/>
  <c r="Q35" i="160"/>
  <c r="AQ74" i="163"/>
  <c r="N13" i="158"/>
  <c r="H12" i="162"/>
  <c r="K7" i="159"/>
  <c r="L40" i="162"/>
  <c r="M32" i="161"/>
  <c r="F7" i="162"/>
  <c r="F10" i="159"/>
  <c r="AQ78" i="158"/>
  <c r="K24" i="161"/>
  <c r="J48" i="163"/>
  <c r="Q9" i="142"/>
  <c r="C12" i="161"/>
  <c r="D50" i="160"/>
  <c r="F45" i="162"/>
  <c r="H46" i="160"/>
  <c r="N7" i="142"/>
  <c r="E29" i="162"/>
  <c r="D25" i="142"/>
  <c r="K45" i="160"/>
  <c r="AO11" i="160"/>
  <c r="F50" i="160"/>
  <c r="L26" i="142"/>
  <c r="F31" i="162"/>
  <c r="AL143" i="159"/>
  <c r="AM143" i="159" s="1"/>
  <c r="AQ9" i="162"/>
  <c r="Q16" i="142"/>
  <c r="Q45" i="158"/>
  <c r="J8" i="163"/>
  <c r="D26" i="161"/>
  <c r="F26" i="163"/>
  <c r="H27" i="142"/>
  <c r="D48" i="163"/>
  <c r="AR135" i="160"/>
  <c r="L13" i="161"/>
  <c r="K35" i="142"/>
  <c r="M43" i="161"/>
  <c r="C47" i="163"/>
  <c r="K38" i="161"/>
  <c r="AR82" i="159"/>
  <c r="C2" i="158"/>
  <c r="L6" i="142"/>
  <c r="G19" i="161"/>
  <c r="M14" i="162"/>
  <c r="K31" i="159"/>
  <c r="Q6" i="158"/>
  <c r="AR207" i="160"/>
  <c r="L15" i="163"/>
  <c r="F37" i="163"/>
  <c r="N31" i="158"/>
  <c r="C24" i="159"/>
  <c r="AO13" i="159"/>
  <c r="J15" i="158"/>
  <c r="F5" i="142"/>
  <c r="AO138" i="160"/>
  <c r="AQ6" i="158"/>
  <c r="E30" i="142"/>
  <c r="N4" i="163"/>
  <c r="C37" i="142"/>
  <c r="K8" i="160"/>
  <c r="C3" i="162"/>
  <c r="L48" i="160"/>
  <c r="P45" i="160"/>
  <c r="M51" i="160"/>
  <c r="P11" i="161"/>
  <c r="K7" i="160"/>
  <c r="N25" i="160"/>
  <c r="F34" i="162"/>
  <c r="AO200" i="160"/>
  <c r="N16" i="161"/>
  <c r="C22" i="162"/>
  <c r="E50" i="158"/>
  <c r="AL138" i="160"/>
  <c r="AM138" i="160" s="1"/>
  <c r="K25" i="158"/>
  <c r="G25" i="142"/>
  <c r="M39" i="162"/>
  <c r="E30" i="160"/>
  <c r="N22" i="160"/>
  <c r="L33" i="162"/>
  <c r="AL10" i="159"/>
  <c r="AM10" i="159" s="1"/>
  <c r="AP204" i="160"/>
  <c r="AO75" i="159"/>
  <c r="Q9" i="160"/>
  <c r="Q3" i="158"/>
  <c r="AL12" i="162"/>
  <c r="AM12" i="162" s="1"/>
  <c r="N36" i="158"/>
  <c r="G9" i="159"/>
  <c r="P23" i="159"/>
  <c r="F17" i="161"/>
  <c r="J31" i="163"/>
  <c r="Q11" i="158"/>
  <c r="I2" i="163"/>
  <c r="K32" i="158"/>
  <c r="I29" i="158"/>
  <c r="H24" i="162"/>
  <c r="L13" i="160"/>
  <c r="I35" i="162"/>
  <c r="AR6" i="142"/>
  <c r="AO204" i="160"/>
  <c r="G33" i="161"/>
  <c r="C6" i="162"/>
  <c r="F46" i="162"/>
  <c r="G47" i="161"/>
  <c r="K17" i="158"/>
  <c r="P42" i="160"/>
  <c r="K6" i="163"/>
  <c r="E32" i="160"/>
  <c r="AR74" i="159"/>
  <c r="E10" i="161"/>
  <c r="P45" i="142"/>
  <c r="P41" i="162"/>
  <c r="J38" i="159"/>
  <c r="L27" i="160"/>
  <c r="C11" i="142"/>
  <c r="F43" i="159"/>
  <c r="E5" i="160"/>
  <c r="P28" i="158"/>
  <c r="H2" i="158"/>
  <c r="K43" i="162"/>
  <c r="M21" i="162"/>
  <c r="M31" i="162"/>
  <c r="G20" i="160"/>
  <c r="AQ74" i="159"/>
  <c r="K4" i="158"/>
  <c r="P29" i="142"/>
  <c r="AQ6" i="162"/>
  <c r="G48" i="162"/>
  <c r="M27" i="161"/>
  <c r="H44" i="160"/>
  <c r="J14" i="159"/>
  <c r="F29" i="162"/>
  <c r="L31" i="142"/>
  <c r="I32" i="163"/>
  <c r="C51" i="159"/>
  <c r="G12" i="160"/>
  <c r="J23" i="158"/>
  <c r="F40" i="160"/>
  <c r="D27" i="162"/>
  <c r="D38" i="163"/>
  <c r="M33" i="160"/>
  <c r="C46" i="159"/>
  <c r="J24" i="160"/>
  <c r="AP72" i="142"/>
  <c r="Q18" i="162"/>
  <c r="N39" i="163"/>
  <c r="G16" i="161"/>
  <c r="G21" i="163"/>
  <c r="I31" i="160"/>
  <c r="Q24" i="162"/>
  <c r="H37" i="142"/>
  <c r="F13" i="158"/>
  <c r="N7" i="160"/>
  <c r="J2" i="158"/>
  <c r="K26" i="159"/>
  <c r="D9" i="158"/>
  <c r="F9" i="161"/>
  <c r="J29" i="163"/>
  <c r="H35" i="160"/>
  <c r="H37" i="162"/>
  <c r="H28" i="142"/>
  <c r="J28" i="163"/>
  <c r="K18" i="161"/>
  <c r="I13" i="159"/>
  <c r="J37" i="142"/>
  <c r="G47" i="162"/>
  <c r="G49" i="161"/>
  <c r="C39" i="162"/>
  <c r="H48" i="159"/>
  <c r="P47" i="142"/>
  <c r="K6" i="158"/>
  <c r="P12" i="159"/>
  <c r="H2" i="160"/>
  <c r="H15" i="142"/>
  <c r="M5" i="161"/>
  <c r="K14" i="163"/>
  <c r="H45" i="158"/>
  <c r="D50" i="162"/>
  <c r="P7" i="162"/>
  <c r="J40" i="142"/>
  <c r="C24" i="161"/>
  <c r="Q27" i="163"/>
  <c r="E34" i="158"/>
  <c r="L45" i="159"/>
  <c r="C30" i="162"/>
  <c r="AR73" i="142"/>
  <c r="AO71" i="142"/>
  <c r="AJ70" i="159"/>
  <c r="AK70" i="159" s="1"/>
  <c r="L16" i="160"/>
  <c r="AJ135" i="160"/>
  <c r="AK135" i="160" s="1"/>
  <c r="AO5" i="160"/>
  <c r="I38" i="142"/>
  <c r="P45" i="163"/>
  <c r="AQ138" i="142"/>
  <c r="G15" i="159"/>
  <c r="AQ79" i="158"/>
  <c r="E24" i="161"/>
  <c r="J49" i="142"/>
  <c r="AR14" i="162"/>
  <c r="M14" i="158"/>
  <c r="D17" i="162"/>
  <c r="P13" i="162"/>
  <c r="F5" i="161"/>
  <c r="AO12" i="160"/>
  <c r="H48" i="162"/>
  <c r="M21" i="160"/>
  <c r="Q10" i="161"/>
  <c r="AJ80" i="159"/>
  <c r="AK80" i="159" s="1"/>
  <c r="AL6" i="142"/>
  <c r="AM6" i="142" s="1"/>
  <c r="N29" i="159"/>
  <c r="M47" i="162"/>
  <c r="P24" i="160"/>
  <c r="N20" i="160"/>
  <c r="D30" i="158"/>
  <c r="H47" i="161"/>
  <c r="AP11" i="162"/>
  <c r="N43" i="158"/>
  <c r="AO137" i="160"/>
  <c r="D14" i="142"/>
  <c r="C31" i="160"/>
  <c r="L17" i="162"/>
  <c r="H26" i="159"/>
  <c r="J20" i="161"/>
  <c r="AR75" i="158"/>
  <c r="N37" i="161"/>
  <c r="H34" i="142"/>
  <c r="E9" i="161"/>
  <c r="AR17" i="159"/>
  <c r="F27" i="159"/>
  <c r="AQ9" i="160"/>
  <c r="K34" i="142"/>
  <c r="AO73" i="162"/>
  <c r="F13" i="161"/>
  <c r="L37" i="161"/>
  <c r="K3" i="142"/>
  <c r="K42" i="162"/>
  <c r="AJ9" i="158"/>
  <c r="AK9" i="158" s="1"/>
  <c r="H8" i="160"/>
  <c r="D7" i="142"/>
  <c r="L18" i="161"/>
  <c r="Q38" i="163"/>
  <c r="L49" i="158"/>
  <c r="H28" i="160"/>
  <c r="H20" i="162"/>
  <c r="N39" i="158"/>
  <c r="Q7" i="161"/>
  <c r="C26" i="142"/>
  <c r="J44" i="142"/>
  <c r="N6" i="159"/>
  <c r="I28" i="162"/>
  <c r="AQ10" i="160"/>
  <c r="AP74" i="160"/>
  <c r="Q19" i="161"/>
  <c r="C5" i="160"/>
  <c r="E43" i="162"/>
  <c r="AQ11" i="160"/>
  <c r="N16" i="163"/>
  <c r="AJ140" i="159"/>
  <c r="AK140" i="159" s="1"/>
  <c r="D25" i="160"/>
  <c r="L31" i="162"/>
  <c r="L7" i="162"/>
  <c r="Q9" i="159"/>
  <c r="J34" i="163"/>
  <c r="N36" i="163"/>
  <c r="E20" i="142"/>
  <c r="I46" i="160"/>
  <c r="G27" i="158"/>
  <c r="P25" i="161"/>
  <c r="J16" i="158"/>
  <c r="AR9" i="159"/>
  <c r="D29" i="142"/>
  <c r="K43" i="160"/>
  <c r="Q44" i="161"/>
  <c r="H35" i="162"/>
  <c r="C8" i="142"/>
  <c r="G40" i="159"/>
  <c r="J40" i="161"/>
  <c r="F33" i="159"/>
  <c r="M19" i="162"/>
  <c r="F43" i="158"/>
  <c r="Q42" i="160"/>
  <c r="AR77" i="142"/>
  <c r="K8" i="163"/>
  <c r="H43" i="161"/>
  <c r="AP202" i="160"/>
  <c r="C26" i="159"/>
  <c r="M42" i="162"/>
  <c r="E43" i="159"/>
  <c r="G5" i="163"/>
  <c r="Q46" i="160"/>
  <c r="M39" i="163"/>
  <c r="Q32" i="163"/>
  <c r="K43" i="142"/>
  <c r="M21" i="163"/>
  <c r="AL9" i="162"/>
  <c r="AM9" i="162" s="1"/>
  <c r="G38" i="159"/>
  <c r="F7" i="158"/>
  <c r="I33" i="159"/>
  <c r="D24" i="161"/>
  <c r="H12" i="161"/>
  <c r="F27" i="158"/>
  <c r="Q12" i="161"/>
  <c r="P5" i="163"/>
  <c r="C47" i="161"/>
  <c r="D47" i="160"/>
  <c r="F5" i="162"/>
  <c r="M18" i="163"/>
  <c r="E8" i="158"/>
  <c r="L20" i="160"/>
  <c r="P2" i="158"/>
  <c r="P20" i="162"/>
  <c r="N47" i="160"/>
  <c r="M33" i="142"/>
  <c r="L17" i="161"/>
  <c r="G12" i="161"/>
  <c r="Q10" i="162"/>
  <c r="I48" i="162"/>
  <c r="P10" i="163"/>
  <c r="N41" i="142"/>
  <c r="AP71" i="160"/>
  <c r="J26" i="160"/>
  <c r="F20" i="160"/>
  <c r="Q11" i="162"/>
  <c r="Q31" i="159"/>
  <c r="C35" i="158"/>
  <c r="N32" i="162"/>
  <c r="F40" i="163"/>
  <c r="P7" i="163"/>
  <c r="L47" i="160"/>
  <c r="L7" i="161"/>
  <c r="AJ138" i="159"/>
  <c r="AK138" i="159" s="1"/>
  <c r="AJ7" i="142"/>
  <c r="AK7" i="142" s="1"/>
  <c r="P32" i="158"/>
  <c r="K25" i="161"/>
  <c r="P50" i="158"/>
  <c r="AR73" i="162"/>
  <c r="K31" i="158"/>
  <c r="K29" i="142"/>
  <c r="F51" i="142"/>
  <c r="AQ12" i="162"/>
  <c r="P23" i="163"/>
  <c r="E7" i="158"/>
  <c r="J13" i="158"/>
  <c r="F27" i="142"/>
  <c r="Q13" i="163"/>
  <c r="AO141" i="159"/>
  <c r="AP79" i="159"/>
  <c r="Q17" i="162"/>
  <c r="N39" i="159"/>
  <c r="E49" i="162"/>
  <c r="F29" i="158"/>
  <c r="P27" i="162"/>
  <c r="L22" i="159"/>
  <c r="M32" i="142"/>
  <c r="Q8" i="162"/>
  <c r="H16" i="158"/>
  <c r="H45" i="162"/>
  <c r="E27" i="161"/>
  <c r="C46" i="142"/>
  <c r="Q25" i="163"/>
  <c r="AQ10" i="142"/>
  <c r="C25" i="159"/>
  <c r="C16" i="142"/>
  <c r="L22" i="163"/>
  <c r="AP6" i="159"/>
  <c r="G17" i="159"/>
  <c r="I11" i="159"/>
  <c r="H29" i="160"/>
  <c r="AR71" i="162"/>
  <c r="P23" i="142"/>
  <c r="M11" i="158"/>
  <c r="M49" i="158"/>
  <c r="L31" i="158"/>
  <c r="N48" i="162"/>
  <c r="AP14" i="159"/>
  <c r="AP205" i="160"/>
  <c r="H39" i="158"/>
  <c r="K16" i="159"/>
  <c r="D2" i="163"/>
  <c r="C14" i="161"/>
  <c r="E10" i="158"/>
  <c r="AQ5" i="160"/>
  <c r="H21" i="158"/>
  <c r="I6" i="161"/>
  <c r="J25" i="158"/>
  <c r="M45" i="142"/>
  <c r="E36" i="160"/>
  <c r="P22" i="163"/>
  <c r="AO76" i="158"/>
  <c r="J47" i="161"/>
  <c r="M34" i="158"/>
  <c r="G50" i="161"/>
  <c r="F33" i="160"/>
  <c r="E43" i="142"/>
  <c r="AQ9" i="142"/>
  <c r="AO70" i="158"/>
  <c r="AJ73" i="159"/>
  <c r="AK73" i="159" s="1"/>
  <c r="K21" i="161"/>
  <c r="J13" i="161"/>
  <c r="Q29" i="163"/>
  <c r="M38" i="158"/>
  <c r="AP82" i="159"/>
  <c r="F11" i="142"/>
  <c r="G44" i="159"/>
  <c r="P32" i="159"/>
  <c r="Q15" i="162"/>
  <c r="H13" i="160"/>
  <c r="C5" i="162"/>
  <c r="C8" i="158"/>
  <c r="AJ13" i="162"/>
  <c r="AK13" i="162" s="1"/>
  <c r="F23" i="142"/>
  <c r="F24" i="161"/>
  <c r="D28" i="159"/>
  <c r="L29" i="160"/>
  <c r="M6" i="159"/>
  <c r="I7" i="163"/>
  <c r="G9" i="142"/>
  <c r="H43" i="158"/>
  <c r="G24" i="142"/>
  <c r="AR140" i="142"/>
  <c r="D51" i="158"/>
  <c r="D37" i="163"/>
  <c r="J6" i="159"/>
  <c r="C38" i="160"/>
  <c r="N33" i="158"/>
  <c r="N40" i="158"/>
  <c r="D18" i="163"/>
  <c r="AQ206" i="160"/>
  <c r="L11" i="163"/>
  <c r="AP9" i="142"/>
  <c r="D43" i="163"/>
  <c r="I19" i="163"/>
  <c r="E15" i="163"/>
  <c r="D22" i="161"/>
  <c r="C22" i="160"/>
  <c r="Q44" i="142"/>
  <c r="H51" i="161"/>
  <c r="L39" i="163"/>
  <c r="K25" i="159"/>
  <c r="E41" i="162"/>
  <c r="AR6" i="158"/>
  <c r="AQ75" i="160"/>
  <c r="F27" i="161"/>
  <c r="F21" i="142"/>
  <c r="I35" i="158"/>
  <c r="C11" i="163"/>
  <c r="Q16" i="161"/>
  <c r="G50" i="162"/>
  <c r="N10" i="161"/>
  <c r="F2" i="158"/>
  <c r="AP12" i="160"/>
  <c r="D2" i="159"/>
  <c r="AP207" i="160"/>
  <c r="D6" i="161"/>
  <c r="M18" i="158"/>
  <c r="E12" i="142"/>
  <c r="P26" i="158"/>
  <c r="M35" i="142"/>
  <c r="E33" i="142"/>
  <c r="E44" i="160"/>
  <c r="C50" i="162"/>
  <c r="I44" i="160"/>
  <c r="Q28" i="163"/>
  <c r="AL73" i="163"/>
  <c r="AM73" i="163" s="1"/>
  <c r="N16" i="160"/>
  <c r="E34" i="159"/>
  <c r="D37" i="142"/>
  <c r="H9" i="161"/>
  <c r="N9" i="159"/>
  <c r="AR76" i="160"/>
  <c r="AR77" i="160"/>
  <c r="AO77" i="159"/>
  <c r="P16" i="160"/>
  <c r="M50" i="160"/>
  <c r="I37" i="163"/>
  <c r="K12" i="159"/>
  <c r="P22" i="142"/>
  <c r="AP12" i="163"/>
  <c r="I8" i="161"/>
  <c r="N19" i="161"/>
  <c r="H9" i="160"/>
  <c r="J33" i="160"/>
  <c r="G19" i="159"/>
  <c r="C29" i="160"/>
  <c r="AL210" i="159"/>
  <c r="AM210" i="159" s="1"/>
  <c r="Q24" i="160"/>
  <c r="P29" i="162"/>
  <c r="AJ12" i="163"/>
  <c r="AK12" i="163" s="1"/>
  <c r="J30" i="142"/>
  <c r="AO6" i="163"/>
  <c r="P4" i="160"/>
  <c r="E3" i="160"/>
  <c r="J15" i="161"/>
  <c r="L46" i="160"/>
  <c r="C36" i="142"/>
  <c r="AO74" i="159"/>
  <c r="H15" i="159"/>
  <c r="H23" i="162"/>
  <c r="E25" i="163"/>
  <c r="H17" i="142"/>
  <c r="AR11" i="158"/>
  <c r="E7" i="162"/>
  <c r="Q20" i="161"/>
  <c r="H32" i="163"/>
  <c r="D30" i="159"/>
  <c r="F16" i="158"/>
  <c r="D5" i="142"/>
  <c r="J8" i="161"/>
  <c r="AJ79" i="162"/>
  <c r="AK79" i="162" s="1"/>
  <c r="G14" i="158"/>
  <c r="P36" i="158"/>
  <c r="H29" i="159"/>
  <c r="AJ13" i="163"/>
  <c r="AK13" i="163" s="1"/>
  <c r="N2" i="162"/>
  <c r="Q13" i="158"/>
  <c r="H14" i="158"/>
  <c r="AR77" i="162"/>
  <c r="J13" i="142"/>
  <c r="L10" i="161"/>
  <c r="N19" i="163"/>
  <c r="E19" i="159"/>
  <c r="M9" i="163"/>
  <c r="Q39" i="160"/>
  <c r="H37" i="160"/>
  <c r="N13" i="142"/>
  <c r="M48" i="160"/>
  <c r="Q12" i="162"/>
  <c r="AP138" i="159"/>
  <c r="M40" i="159"/>
  <c r="H19" i="163"/>
  <c r="I22" i="163"/>
  <c r="J36" i="159"/>
  <c r="N34" i="163"/>
  <c r="K4" i="161"/>
  <c r="D41" i="160"/>
  <c r="AO76" i="162"/>
  <c r="Q26" i="160"/>
  <c r="D10" i="158"/>
  <c r="F44" i="158"/>
  <c r="AJ136" i="160"/>
  <c r="AK136" i="160" s="1"/>
  <c r="H6" i="159"/>
  <c r="AQ10" i="163"/>
  <c r="H5" i="160"/>
  <c r="I45" i="161"/>
  <c r="AJ205" i="160"/>
  <c r="AK205" i="160" s="1"/>
  <c r="AQ207" i="160"/>
  <c r="P47" i="160"/>
  <c r="F34" i="161"/>
  <c r="P50" i="160"/>
  <c r="H44" i="163"/>
  <c r="K31" i="163"/>
  <c r="G2" i="158"/>
  <c r="Q44" i="162"/>
  <c r="I15" i="158"/>
  <c r="F33" i="142"/>
  <c r="I12" i="162"/>
  <c r="P40" i="162"/>
  <c r="AQ8" i="158"/>
  <c r="C8" i="163"/>
  <c r="L25" i="161"/>
  <c r="F45" i="163"/>
  <c r="K37" i="163"/>
  <c r="D17" i="160"/>
  <c r="D6" i="142"/>
  <c r="J9" i="161"/>
  <c r="C31" i="142"/>
  <c r="E31" i="162"/>
  <c r="G8" i="159"/>
  <c r="AQ71" i="142"/>
  <c r="E6" i="163"/>
  <c r="F33" i="162"/>
  <c r="N26" i="142"/>
  <c r="N21" i="163"/>
  <c r="G28" i="158"/>
  <c r="Q23" i="161"/>
  <c r="H47" i="160"/>
  <c r="M46" i="160"/>
  <c r="I6" i="158"/>
  <c r="AR74" i="163"/>
  <c r="AO77" i="142"/>
  <c r="C49" i="162"/>
  <c r="Q21" i="162"/>
  <c r="N28" i="161"/>
  <c r="Q5" i="159"/>
  <c r="AO9" i="163"/>
  <c r="H25" i="162"/>
  <c r="D34" i="159"/>
  <c r="AR70" i="159"/>
  <c r="M10" i="162"/>
  <c r="J5" i="159"/>
  <c r="I44" i="162"/>
  <c r="N8" i="162"/>
  <c r="P8" i="162"/>
  <c r="H11" i="161"/>
  <c r="P8" i="163"/>
  <c r="F4" i="159"/>
  <c r="J8" i="142"/>
  <c r="P25" i="142"/>
  <c r="P47" i="158"/>
  <c r="H39" i="159"/>
  <c r="J45" i="162"/>
  <c r="H50" i="142"/>
  <c r="I50" i="163"/>
  <c r="N23" i="160"/>
  <c r="N31" i="162"/>
  <c r="P38" i="142"/>
  <c r="L31" i="159"/>
  <c r="H46" i="159"/>
  <c r="G25" i="160"/>
  <c r="N20" i="161"/>
  <c r="E39" i="162"/>
  <c r="G21" i="160"/>
  <c r="N35" i="160"/>
  <c r="H7" i="160"/>
  <c r="P35" i="162"/>
  <c r="P18" i="161"/>
  <c r="AQ5" i="162"/>
  <c r="J19" i="162"/>
  <c r="D19" i="142"/>
  <c r="E10" i="160"/>
  <c r="Q15" i="163"/>
  <c r="G25" i="162"/>
  <c r="AL138" i="159"/>
  <c r="AM138" i="159" s="1"/>
  <c r="E50" i="161"/>
  <c r="N5" i="159"/>
  <c r="D2" i="142"/>
  <c r="L42" i="162"/>
  <c r="AP77" i="163"/>
  <c r="D31" i="159"/>
  <c r="F21" i="158"/>
  <c r="J24" i="163"/>
  <c r="N51" i="142"/>
  <c r="AP10" i="142"/>
  <c r="P21" i="158"/>
  <c r="Q8" i="158"/>
  <c r="I21" i="163"/>
  <c r="F21" i="162"/>
  <c r="L27" i="142"/>
  <c r="F47" i="162"/>
  <c r="AR9" i="158"/>
  <c r="N37" i="158"/>
  <c r="H25" i="163"/>
  <c r="P7" i="142"/>
  <c r="K20" i="162"/>
  <c r="I10" i="163"/>
  <c r="D37" i="159"/>
  <c r="E38" i="142"/>
  <c r="H34" i="162"/>
  <c r="D44" i="162"/>
  <c r="E14" i="160"/>
  <c r="I30" i="158"/>
  <c r="N47" i="162"/>
  <c r="P41" i="163"/>
  <c r="AR16" i="159"/>
  <c r="E41" i="160"/>
  <c r="AO7" i="159"/>
  <c r="C51" i="163"/>
  <c r="K18" i="158"/>
  <c r="E41" i="161"/>
  <c r="P19" i="162"/>
  <c r="N49" i="163"/>
  <c r="F31" i="161"/>
  <c r="H3" i="158"/>
  <c r="K13" i="162"/>
  <c r="F32" i="162"/>
  <c r="AQ140" i="142"/>
  <c r="I43" i="161"/>
  <c r="K33" i="161"/>
  <c r="J23" i="142"/>
  <c r="L25" i="162"/>
  <c r="C39" i="163"/>
  <c r="C21" i="159"/>
  <c r="Q39" i="158"/>
  <c r="D11" i="163"/>
  <c r="I49" i="161"/>
  <c r="C25" i="161"/>
  <c r="P3" i="142"/>
  <c r="L43" i="162"/>
  <c r="E30" i="161"/>
  <c r="E36" i="162"/>
  <c r="AP10" i="163"/>
  <c r="G2" i="159"/>
  <c r="G39" i="161"/>
  <c r="J27" i="159"/>
  <c r="H19" i="162"/>
  <c r="C37" i="163"/>
  <c r="AO6" i="160"/>
  <c r="L45" i="162"/>
  <c r="I5" i="161"/>
  <c r="M11" i="162"/>
  <c r="G23" i="160"/>
  <c r="F8" i="159"/>
  <c r="H37" i="163"/>
  <c r="P15" i="159"/>
  <c r="G30" i="162"/>
  <c r="M27" i="158"/>
  <c r="E7" i="160"/>
  <c r="K51" i="161"/>
  <c r="C44" i="160"/>
  <c r="D43" i="161"/>
  <c r="L18" i="158"/>
  <c r="M9" i="159"/>
  <c r="J6" i="163"/>
  <c r="Q16" i="158"/>
  <c r="AP8" i="163"/>
  <c r="AL9" i="158"/>
  <c r="AM9" i="158" s="1"/>
  <c r="Q41" i="159"/>
  <c r="F20" i="161"/>
  <c r="AO136" i="142"/>
  <c r="M12" i="160"/>
  <c r="N47" i="161"/>
  <c r="AP10" i="162"/>
  <c r="N22" i="162"/>
  <c r="Q37" i="159"/>
  <c r="G27" i="159"/>
  <c r="M25" i="161"/>
  <c r="AR138" i="142"/>
  <c r="J7" i="142"/>
  <c r="D41" i="159"/>
  <c r="F39" i="158"/>
  <c r="M7" i="160"/>
  <c r="N28" i="159"/>
  <c r="AQ11" i="158"/>
  <c r="D46" i="159"/>
  <c r="N27" i="159"/>
  <c r="AO73" i="159"/>
  <c r="C5" i="142"/>
  <c r="AJ11" i="163"/>
  <c r="AK11" i="163" s="1"/>
  <c r="F40" i="162"/>
  <c r="K51" i="162"/>
  <c r="I19" i="158"/>
  <c r="D16" i="163"/>
  <c r="K2" i="161"/>
  <c r="C44" i="163"/>
  <c r="D18" i="159"/>
  <c r="G15" i="161"/>
  <c r="G10" i="158"/>
  <c r="N50" i="162"/>
  <c r="J31" i="161"/>
  <c r="H8" i="161"/>
  <c r="E48" i="158"/>
  <c r="Q39" i="161"/>
  <c r="Q49" i="160"/>
  <c r="G32" i="142"/>
  <c r="I10" i="142"/>
  <c r="K27" i="161"/>
  <c r="AP71" i="142"/>
  <c r="H14" i="161"/>
  <c r="J26" i="142"/>
  <c r="M13" i="142"/>
  <c r="P11" i="158"/>
  <c r="G16" i="158"/>
  <c r="J41" i="142"/>
  <c r="K26" i="142"/>
  <c r="F42" i="161"/>
  <c r="F47" i="158"/>
  <c r="G25" i="163"/>
  <c r="D27" i="163"/>
  <c r="N4" i="159"/>
  <c r="C23" i="161"/>
  <c r="M4" i="163"/>
  <c r="K35" i="159"/>
  <c r="M3" i="159"/>
  <c r="M46" i="161"/>
  <c r="AQ139" i="142"/>
  <c r="H42" i="161"/>
  <c r="P40" i="163"/>
  <c r="I9" i="162"/>
  <c r="J49" i="161"/>
  <c r="AL141" i="142"/>
  <c r="AM141" i="142" s="1"/>
  <c r="F29" i="163"/>
  <c r="AL7" i="163"/>
  <c r="AM7" i="163" s="1"/>
  <c r="E47" i="159"/>
  <c r="Q17" i="142"/>
  <c r="F44" i="163"/>
  <c r="C7" i="162"/>
  <c r="AO6" i="162"/>
  <c r="AQ135" i="159"/>
  <c r="P16" i="158"/>
  <c r="F25" i="159"/>
  <c r="F8" i="162"/>
  <c r="D40" i="158"/>
  <c r="N17" i="142"/>
  <c r="G47" i="163"/>
  <c r="M47" i="142"/>
  <c r="E19" i="162"/>
  <c r="M3" i="163"/>
  <c r="P6" i="163"/>
  <c r="AQ77" i="160"/>
  <c r="K24" i="162"/>
  <c r="K43" i="159"/>
  <c r="K19" i="159"/>
  <c r="J39" i="159"/>
  <c r="M9" i="162"/>
  <c r="AO7" i="163"/>
  <c r="L45" i="158"/>
  <c r="K28" i="162"/>
  <c r="J47" i="158"/>
  <c r="H5" i="163"/>
  <c r="H40" i="163"/>
  <c r="K50" i="160"/>
  <c r="D47" i="163"/>
  <c r="N29" i="160"/>
  <c r="D44" i="158"/>
  <c r="J8" i="160"/>
  <c r="F28" i="163"/>
  <c r="AP75" i="160"/>
  <c r="M31" i="161"/>
  <c r="E5" i="142"/>
  <c r="K29" i="159"/>
  <c r="P47" i="163"/>
  <c r="AJ74" i="142"/>
  <c r="AK74" i="142" s="1"/>
  <c r="F23" i="158"/>
  <c r="K10" i="163"/>
  <c r="M14" i="142"/>
  <c r="G11" i="159"/>
  <c r="H46" i="142"/>
  <c r="Q9" i="161"/>
  <c r="M8" i="163"/>
  <c r="C29" i="142"/>
  <c r="H31" i="161"/>
  <c r="F45" i="142"/>
  <c r="Q21" i="142"/>
  <c r="I30" i="163"/>
  <c r="L29" i="163"/>
  <c r="Q17" i="161"/>
  <c r="I44" i="163"/>
  <c r="M5" i="162"/>
  <c r="D16" i="142"/>
  <c r="D36" i="159"/>
  <c r="E2" i="162"/>
  <c r="N10" i="158"/>
  <c r="I21" i="161"/>
  <c r="L11" i="159"/>
  <c r="J25" i="163"/>
  <c r="N18" i="162"/>
  <c r="M34" i="142"/>
  <c r="G48" i="163"/>
  <c r="J42" i="163"/>
  <c r="E25" i="158"/>
  <c r="K25" i="142"/>
  <c r="M11" i="161"/>
  <c r="L38" i="142"/>
  <c r="F16" i="142"/>
  <c r="P41" i="160"/>
  <c r="I34" i="142"/>
  <c r="F39" i="160"/>
  <c r="Q5" i="161"/>
  <c r="G11" i="163"/>
  <c r="K12" i="161"/>
  <c r="AO7" i="160"/>
  <c r="D20" i="160"/>
  <c r="L19" i="160"/>
  <c r="M7" i="162"/>
  <c r="E24" i="158"/>
  <c r="M7" i="142"/>
  <c r="AR9" i="160"/>
  <c r="K33" i="142"/>
  <c r="F9" i="142"/>
  <c r="G5" i="159"/>
  <c r="N16" i="158"/>
  <c r="I25" i="162"/>
  <c r="F16" i="159"/>
  <c r="I13" i="162"/>
  <c r="H14" i="160"/>
  <c r="L36" i="162"/>
  <c r="I28" i="163"/>
  <c r="G29" i="159"/>
  <c r="N35" i="163"/>
  <c r="K24" i="159"/>
  <c r="AO141" i="142"/>
  <c r="H25" i="160"/>
  <c r="E50" i="160"/>
  <c r="J17" i="159"/>
  <c r="C43" i="158"/>
  <c r="F42" i="158"/>
  <c r="L33" i="161"/>
  <c r="D13" i="162"/>
  <c r="J17" i="160"/>
  <c r="I4" i="163"/>
  <c r="AL72" i="142"/>
  <c r="AM72" i="142" s="1"/>
  <c r="D20" i="163"/>
  <c r="AR136" i="159"/>
  <c r="F10" i="160"/>
  <c r="P24" i="162"/>
  <c r="J7" i="163"/>
  <c r="L28" i="163"/>
  <c r="I33" i="160"/>
  <c r="G2" i="142"/>
  <c r="P18" i="163"/>
  <c r="D51" i="163"/>
  <c r="H14" i="162"/>
  <c r="K7" i="161"/>
  <c r="F18" i="160"/>
  <c r="I5" i="163"/>
  <c r="J21" i="163"/>
  <c r="D27" i="158"/>
  <c r="AQ6" i="163"/>
  <c r="E24" i="142"/>
  <c r="L48" i="158"/>
  <c r="I41" i="161"/>
  <c r="K36" i="161"/>
  <c r="Q3" i="159"/>
  <c r="N31" i="159"/>
  <c r="N4" i="160"/>
  <c r="C9" i="160"/>
  <c r="D31" i="162"/>
  <c r="C12" i="163"/>
  <c r="P5" i="158"/>
  <c r="AO11" i="159"/>
  <c r="E21" i="158"/>
  <c r="AQ80" i="159"/>
  <c r="F38" i="161"/>
  <c r="M3" i="142"/>
  <c r="L13" i="159"/>
  <c r="L17" i="160"/>
  <c r="AL71" i="142"/>
  <c r="AM71" i="142" s="1"/>
  <c r="N12" i="161"/>
  <c r="AQ72" i="162"/>
  <c r="F14" i="142"/>
  <c r="AO136" i="159"/>
  <c r="J12" i="161"/>
  <c r="AQ73" i="162"/>
  <c r="Q46" i="161"/>
  <c r="M26" i="142"/>
  <c r="G22" i="159"/>
  <c r="H38" i="159"/>
  <c r="Q48" i="159"/>
  <c r="L17" i="158"/>
  <c r="F20" i="142"/>
  <c r="M3" i="158"/>
  <c r="AL136" i="142"/>
  <c r="AM136" i="142" s="1"/>
  <c r="C10" i="159"/>
  <c r="H8" i="163"/>
  <c r="K48" i="162"/>
  <c r="L27" i="162"/>
  <c r="I43" i="163"/>
  <c r="J22" i="160"/>
  <c r="Q49" i="158"/>
  <c r="AO8" i="163"/>
  <c r="G34" i="160"/>
  <c r="K3" i="162"/>
  <c r="J16" i="142"/>
  <c r="I51" i="161"/>
  <c r="M49" i="161"/>
  <c r="AL5" i="142"/>
  <c r="AM5" i="142" s="1"/>
  <c r="C15" i="142"/>
  <c r="E23" i="160"/>
  <c r="C42" i="158"/>
  <c r="H25" i="159"/>
  <c r="Q2" i="160"/>
  <c r="AL71" i="159"/>
  <c r="AM71" i="159" s="1"/>
  <c r="M30" i="142"/>
  <c r="Q43" i="158"/>
  <c r="G45" i="160"/>
  <c r="M7" i="161"/>
  <c r="C8" i="160"/>
  <c r="AL70" i="158"/>
  <c r="AM70" i="158" s="1"/>
  <c r="I33" i="163"/>
  <c r="N28" i="158"/>
  <c r="F17" i="158"/>
  <c r="Q30" i="160"/>
  <c r="I28" i="142"/>
  <c r="E46" i="160"/>
  <c r="AO10" i="159"/>
  <c r="K10" i="159"/>
  <c r="L34" i="142"/>
  <c r="I38" i="163"/>
  <c r="N34" i="142"/>
  <c r="L23" i="162"/>
  <c r="K43" i="158"/>
  <c r="J3" i="142"/>
  <c r="J20" i="162"/>
  <c r="L16" i="162"/>
  <c r="I14" i="159"/>
  <c r="AQ5" i="142"/>
  <c r="M30" i="158"/>
  <c r="C19" i="159"/>
  <c r="J19" i="163"/>
  <c r="F42" i="159"/>
  <c r="H27" i="159"/>
  <c r="AR70" i="160"/>
  <c r="J10" i="163"/>
  <c r="Q28" i="162"/>
  <c r="N27" i="161"/>
  <c r="M13" i="163"/>
  <c r="M24" i="161"/>
  <c r="C44" i="142"/>
  <c r="L40" i="160"/>
  <c r="P42" i="163"/>
  <c r="G13" i="158"/>
  <c r="Q25" i="142"/>
  <c r="M20" i="142"/>
  <c r="P38" i="161"/>
  <c r="N14" i="160"/>
  <c r="E25" i="162"/>
  <c r="P44" i="158"/>
  <c r="N27" i="162"/>
  <c r="J17" i="158"/>
  <c r="Q25" i="158"/>
  <c r="H10" i="142"/>
  <c r="AP76" i="142"/>
  <c r="K44" i="159"/>
  <c r="AP7" i="163"/>
  <c r="F50" i="162"/>
  <c r="G46" i="142"/>
  <c r="AR10" i="163"/>
  <c r="AR7" i="159"/>
  <c r="D42" i="161"/>
  <c r="H48" i="160"/>
  <c r="K37" i="160"/>
  <c r="P29" i="158"/>
  <c r="K35" i="158"/>
  <c r="K4" i="142"/>
  <c r="AJ7" i="159"/>
  <c r="AK7" i="159" s="1"/>
  <c r="AL11" i="163"/>
  <c r="AM11" i="163" s="1"/>
  <c r="AJ78" i="163"/>
  <c r="AK78" i="163" s="1"/>
  <c r="F2" i="142"/>
  <c r="N34" i="158"/>
  <c r="K40" i="160"/>
  <c r="C27" i="142"/>
  <c r="AO11" i="163"/>
  <c r="D3" i="158"/>
  <c r="G21" i="159"/>
  <c r="Q33" i="158"/>
  <c r="Q10" i="142"/>
  <c r="N36" i="142"/>
  <c r="L23" i="160"/>
  <c r="H20" i="163"/>
  <c r="N51" i="163"/>
  <c r="Q47" i="159"/>
  <c r="I31" i="159"/>
  <c r="J14" i="162"/>
  <c r="Q15" i="160"/>
  <c r="D24" i="142"/>
  <c r="I10" i="161"/>
  <c r="AL11" i="159"/>
  <c r="AM11" i="159" s="1"/>
  <c r="K12" i="142"/>
  <c r="K31" i="160"/>
  <c r="AR12" i="160"/>
  <c r="K39" i="159"/>
  <c r="J33" i="162"/>
  <c r="AQ7" i="142"/>
  <c r="AJ77" i="163"/>
  <c r="AK77" i="163" s="1"/>
  <c r="Q5" i="142"/>
  <c r="D30" i="162"/>
  <c r="G10" i="159"/>
  <c r="P6" i="159"/>
  <c r="K27" i="162"/>
  <c r="I11" i="163"/>
  <c r="Q10" i="159"/>
  <c r="F10" i="162"/>
  <c r="M31" i="159"/>
  <c r="C48" i="160"/>
  <c r="F14" i="162"/>
  <c r="C49" i="158"/>
  <c r="C39" i="161"/>
  <c r="AQ77" i="159"/>
  <c r="E28" i="159"/>
  <c r="F45" i="158"/>
  <c r="K48" i="161"/>
  <c r="H35" i="158"/>
  <c r="D17" i="159"/>
  <c r="F41" i="163"/>
  <c r="J22" i="162"/>
  <c r="L5" i="162"/>
  <c r="J36" i="163"/>
  <c r="G44" i="162"/>
  <c r="AP8" i="162"/>
  <c r="AL83" i="159"/>
  <c r="AM83" i="159" s="1"/>
  <c r="G25" i="158"/>
  <c r="P2" i="163"/>
  <c r="AO73" i="160"/>
  <c r="G28" i="159"/>
  <c r="H2" i="142"/>
  <c r="K36" i="160"/>
  <c r="H19" i="160"/>
  <c r="F15" i="163"/>
  <c r="C9" i="161"/>
  <c r="C12" i="160"/>
  <c r="M22" i="142"/>
  <c r="AP10" i="159"/>
  <c r="E51" i="160"/>
  <c r="Q16" i="163"/>
  <c r="I31" i="158"/>
  <c r="AP73" i="163"/>
  <c r="D51" i="162"/>
  <c r="N23" i="159"/>
  <c r="I31" i="142"/>
  <c r="L20" i="162"/>
  <c r="E26" i="163"/>
  <c r="P41" i="161"/>
  <c r="C5" i="161"/>
  <c r="M13" i="160"/>
  <c r="I31" i="163"/>
  <c r="G9" i="160"/>
  <c r="I16" i="162"/>
  <c r="Q18" i="142"/>
  <c r="E45" i="161"/>
  <c r="AJ12" i="159"/>
  <c r="AK12" i="159" s="1"/>
  <c r="J21" i="158"/>
  <c r="N15" i="161"/>
  <c r="J43" i="160"/>
  <c r="M46" i="163"/>
  <c r="I39" i="162"/>
  <c r="F28" i="159"/>
  <c r="D23" i="159"/>
  <c r="M48" i="159"/>
  <c r="N3" i="161"/>
  <c r="M20" i="161"/>
  <c r="E17" i="162"/>
  <c r="D33" i="160"/>
  <c r="AL72" i="162"/>
  <c r="AM72" i="162" s="1"/>
  <c r="D38" i="142"/>
  <c r="L49" i="160"/>
  <c r="L5" i="158"/>
  <c r="J8" i="158"/>
  <c r="I15" i="159"/>
  <c r="F9" i="162"/>
  <c r="AJ18" i="159"/>
  <c r="AK18" i="159" s="1"/>
  <c r="G38" i="160"/>
  <c r="C17" i="162"/>
  <c r="AP81" i="159"/>
  <c r="AL74" i="158"/>
  <c r="AM74" i="158" s="1"/>
  <c r="F18" i="163"/>
  <c r="K9" i="158"/>
  <c r="AL10" i="160"/>
  <c r="AM10" i="160" s="1"/>
  <c r="G35" i="162"/>
  <c r="N3" i="142"/>
  <c r="F14" i="163"/>
  <c r="C24" i="163"/>
  <c r="AP74" i="158"/>
  <c r="Q22" i="142"/>
  <c r="C27" i="160"/>
  <c r="L50" i="161"/>
  <c r="N10" i="160"/>
  <c r="L21" i="142"/>
  <c r="F24" i="142"/>
  <c r="E50" i="162"/>
  <c r="I39" i="161"/>
  <c r="J31" i="162"/>
  <c r="C6" i="142"/>
  <c r="N25" i="162"/>
  <c r="U9" i="162"/>
  <c r="U70" i="158"/>
  <c r="U7" i="160"/>
  <c r="U7" i="163" a="1"/>
  <c r="U202" i="160"/>
  <c r="U8" i="160"/>
  <c r="U207" i="160"/>
  <c r="U70" i="160"/>
  <c r="U71" i="158"/>
  <c r="U72" i="160"/>
  <c r="U74" i="158"/>
  <c r="U76" i="160"/>
  <c r="U18" i="159"/>
  <c r="U135" i="160"/>
  <c r="U73" i="142"/>
  <c r="U11" i="159"/>
  <c r="U9" i="163" a="1"/>
  <c r="U13" i="163" a="1"/>
  <c r="U12" i="160"/>
  <c r="U11" i="158"/>
  <c r="U79" i="159"/>
  <c r="U201" i="160"/>
  <c r="U10" i="163" a="1"/>
  <c r="U6" i="158"/>
  <c r="U74" i="160"/>
  <c r="U141" i="142"/>
  <c r="U5" i="158"/>
  <c r="U5" i="159"/>
  <c r="U70" i="162"/>
  <c r="U73" i="158"/>
  <c r="U9" i="158"/>
  <c r="U76" i="163"/>
  <c r="U136" i="159"/>
  <c r="U74" i="142"/>
  <c r="U82" i="159"/>
  <c r="U8" i="163" a="1"/>
  <c r="U7" i="162"/>
  <c r="U77" i="159"/>
  <c r="U141" i="159"/>
  <c r="U70" i="163"/>
  <c r="U12" i="163" a="1"/>
  <c r="U13" i="159"/>
  <c r="U10" i="158"/>
  <c r="U81" i="159"/>
  <c r="U6" i="163" a="1"/>
  <c r="U78" i="163"/>
  <c r="U71" i="142"/>
  <c r="U78" i="159"/>
  <c r="U75" i="163"/>
  <c r="U140" i="159"/>
  <c r="U10" i="142"/>
  <c r="U74" i="162"/>
  <c r="U8" i="159"/>
  <c r="U79" i="162"/>
  <c r="U70" i="159"/>
  <c r="U76" i="162"/>
  <c r="U12" i="159"/>
  <c r="U137" i="142"/>
  <c r="U74" i="159"/>
  <c r="U79" i="158"/>
  <c r="U136" i="160"/>
  <c r="U204" i="160"/>
  <c r="U139" i="159"/>
  <c r="U6" i="142"/>
  <c r="U14" i="162"/>
  <c r="U210" i="160"/>
  <c r="U10" i="159"/>
  <c r="U76" i="142"/>
  <c r="U77" i="162"/>
  <c r="U205" i="160"/>
  <c r="U9" i="159"/>
  <c r="U8" i="162"/>
  <c r="U75" i="162"/>
  <c r="U13" i="162"/>
  <c r="U83" i="159"/>
  <c r="U7" i="159"/>
  <c r="U71" i="159"/>
  <c r="U12" i="162"/>
  <c r="U140" i="142"/>
  <c r="U77" i="142"/>
  <c r="U208" i="160"/>
  <c r="U72" i="162"/>
  <c r="U70" i="142"/>
  <c r="U77" i="163"/>
  <c r="U9" i="160"/>
  <c r="U71" i="160"/>
  <c r="U10" i="160"/>
  <c r="U135" i="159"/>
  <c r="U80" i="158"/>
  <c r="U75" i="158"/>
  <c r="U5" i="162"/>
  <c r="U71" i="162"/>
  <c r="U5" i="142"/>
  <c r="U77" i="158"/>
  <c r="U139" i="142"/>
  <c r="U11" i="163" a="1"/>
  <c r="U138" i="160"/>
  <c r="U7" i="142"/>
  <c r="U72" i="158"/>
  <c r="U138" i="142"/>
  <c r="U73" i="159"/>
  <c r="U200" i="160"/>
  <c r="U137" i="159"/>
  <c r="U78" i="158"/>
  <c r="U72" i="159"/>
  <c r="U75" i="142"/>
  <c r="U77" i="160"/>
  <c r="U72" i="142"/>
  <c r="U16" i="159"/>
  <c r="U71" i="163"/>
  <c r="U75" i="160"/>
  <c r="U10" i="162"/>
  <c r="U137" i="160"/>
  <c r="U78" i="162"/>
  <c r="U6" i="159"/>
  <c r="U5" i="160"/>
  <c r="U142" i="159"/>
  <c r="U76" i="159"/>
  <c r="U74" i="163"/>
  <c r="U11" i="160"/>
  <c r="U5" i="161"/>
  <c r="U76" i="158"/>
  <c r="U11" i="162"/>
  <c r="U9" i="142"/>
  <c r="U73" i="162"/>
  <c r="U203" i="160"/>
  <c r="U73" i="163"/>
  <c r="U75" i="159"/>
  <c r="U80" i="159"/>
  <c r="U8" i="158"/>
  <c r="U206" i="160"/>
  <c r="U6" i="160"/>
  <c r="U17" i="159"/>
  <c r="U15" i="159"/>
  <c r="U209" i="160"/>
  <c r="U136" i="142"/>
  <c r="U135" i="142"/>
  <c r="U6" i="162"/>
  <c r="U5" i="163" a="1"/>
  <c r="U73" i="160"/>
  <c r="U14" i="159"/>
  <c r="U72" i="163"/>
  <c r="U8" i="142"/>
  <c r="U138" i="159"/>
  <c r="U7" i="158"/>
  <c r="U143" i="159"/>
  <c r="U81" i="158"/>
  <c r="U13" i="163" l="1"/>
  <c r="T225" i="160"/>
  <c r="U11" i="163"/>
  <c r="T160" i="159"/>
  <c r="T30" i="162"/>
  <c r="T30" i="142"/>
  <c r="T95" i="159"/>
  <c r="T160" i="160"/>
  <c r="T30" i="158"/>
  <c r="U9" i="163"/>
  <c r="U7" i="163"/>
  <c r="U8" i="163"/>
  <c r="U5" i="163"/>
  <c r="T30" i="161"/>
  <c r="T95" i="158"/>
  <c r="T160" i="142"/>
  <c r="U6" i="163"/>
  <c r="U10" i="163"/>
  <c r="T95" i="160"/>
  <c r="T95" i="163"/>
  <c r="T30" i="160"/>
  <c r="T95" i="142"/>
  <c r="U12" i="163"/>
  <c r="T30" i="159"/>
  <c r="T95"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<sst xmlns="http://schemas.openxmlformats.org/spreadsheetml/2006/main" count="42164" uniqueCount="1455">
  <si>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</si>
  <si>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</si>
  <si>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</si>
  <si>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</si>
  <si>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</si>
  <si>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</si>
  <si>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</si>
  <si>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</si>
  <si>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</si>
  <si>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</si>
  <si>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</si>
  <si>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</si>
  <si>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</si>
  <si>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</si>
  <si>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</si>
  <si>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</si>
  <si>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</si>
  <si>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</si>
  <si>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</si>
  <si>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</si>
  <si>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</si>
  <si>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</si>
  <si>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</si>
  <si>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</si>
  <si>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</si>
  <si>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</si>
  <si>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</si>
  <si>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</si>
  <si>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</si>
  <si>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</si>
  <si>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</si>
  <si>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</si>
  <si>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</si>
  <si>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</si>
  <si>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</si>
  <si>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</si>
  <si>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</si>
  <si>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</si>
  <si>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</si>
  <si>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</si>
  <si>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</si>
  <si>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</si>
  <si>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</si>
  <si>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</si>
  <si>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</si>
  <si>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</si>
  <si>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</si>
  <si>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</si>
  <si>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</si>
  <si>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</si>
  <si>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</si>
  <si>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</si>
  <si>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</si>
  <si>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</si>
  <si>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</si>
  <si>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</si>
  <si>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</si>
  <si>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</si>
  <si>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</si>
  <si>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</si>
  <si>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</si>
  <si>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</si>
  <si>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</si>
  <si>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</si>
  <si>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</si>
  <si>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</si>
  <si>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</si>
  <si>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</si>
  <si>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</si>
  <si>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</si>
  <si>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</si>
  <si>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</si>
  <si>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</si>
  <si>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</si>
  <si>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</si>
  <si>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</si>
  <si>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</si>
  <si>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</si>
  <si>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</si>
  <si>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</si>
  <si>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</si>
  <si>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</si>
  <si>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</si>
  <si>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</si>
  <si>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</si>
  <si>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</si>
  <si>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</si>
  <si>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</si>
  <si>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</si>
  <si>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</si>
  <si>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</si>
  <si>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</si>
  <si>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</si>
  <si>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</si>
  <si>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</si>
  <si>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</si>
  <si>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</si>
  <si>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</si>
  <si>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</si>
  <si>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</si>
  <si>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</si>
  <si>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</si>
  <si>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</si>
  <si>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</si>
  <si>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</si>
  <si>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</si>
  <si>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</si>
  <si>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</si>
  <si>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</si>
  <si>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</si>
  <si>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</si>
  <si>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</si>
  <si>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</si>
  <si>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</si>
  <si>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</si>
  <si>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</si>
  <si>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</si>
  <si>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</si>
  <si>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</si>
  <si>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</si>
  <si>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</si>
  <si>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</si>
  <si>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</si>
  <si>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</si>
  <si>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</si>
  <si>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</si>
  <si>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</si>
  <si>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</si>
  <si>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</si>
  <si>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</si>
  <si>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</si>
  <si>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</si>
  <si>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</si>
  <si>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</si>
  <si>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</si>
  <si>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</si>
  <si>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</si>
  <si>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</si>
  <si>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</si>
  <si>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</si>
  <si>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</si>
  <si>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</si>
  <si>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</si>
  <si>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</si>
  <si>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</si>
  <si>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</si>
  <si>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</si>
  <si>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</si>
  <si>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</si>
  <si>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</si>
  <si>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</si>
  <si>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</si>
  <si>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</si>
  <si>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</si>
  <si>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</si>
  <si>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</si>
  <si>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</si>
  <si>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</si>
  <si>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</si>
  <si>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</si>
  <si>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</si>
  <si>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</si>
  <si>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</si>
  <si>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</si>
  <si>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</si>
  <si>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</si>
  <si>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</si>
  <si>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</si>
  <si>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</si>
  <si>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</si>
  <si>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</si>
  <si>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</si>
  <si>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</si>
  <si>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</si>
  <si>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</si>
  <si>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</si>
  <si>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</si>
  <si>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</si>
  <si>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</si>
  <si>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</si>
  <si>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</si>
  <si>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</si>
  <si>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</si>
  <si>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</si>
  <si>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</si>
  <si>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</si>
  <si>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</si>
  <si>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</si>
  <si>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</si>
  <si>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</si>
  <si>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</si>
  <si>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</si>
  <si>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</si>
  <si>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</si>
  <si>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</si>
  <si>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</si>
  <si>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</si>
  <si>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</si>
  <si>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</si>
  <si>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</si>
  <si>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</si>
  <si>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</si>
  <si>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</si>
  <si>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</si>
  <si>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</si>
  <si>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</si>
  <si>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</si>
  <si>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</si>
  <si>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</si>
  <si>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</si>
  <si>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</si>
  <si>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</si>
  <si>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</si>
  <si>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</si>
  <si>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</si>
  <si>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</si>
  <si>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</si>
  <si>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</si>
  <si>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</si>
  <si>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</si>
  <si>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</si>
  <si>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</si>
  <si>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</si>
  <si>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</si>
  <si>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</si>
  <si>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</si>
  <si>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</si>
  <si>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</si>
  <si>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</si>
  <si>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</si>
  <si>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</si>
  <si>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</si>
  <si>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</si>
  <si>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</si>
  <si>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</si>
  <si>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</si>
  <si>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</si>
  <si>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</si>
  <si>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</si>
  <si>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</si>
  <si>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</si>
  <si>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</si>
  <si>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</si>
  <si>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</si>
  <si>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</si>
  <si>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</si>
  <si>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</si>
  <si>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</si>
  <si>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</si>
  <si>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</si>
  <si>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</si>
  <si>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</si>
  <si>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</si>
  <si>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</si>
  <si>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</si>
  <si>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</si>
  <si>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</si>
  <si>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</si>
  <si>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</si>
  <si>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</si>
  <si>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</si>
  <si>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</si>
  <si>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</si>
  <si>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</si>
  <si>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</si>
  <si>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</si>
  <si>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</si>
  <si>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</si>
  <si>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</si>
  <si>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</si>
  <si>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</si>
  <si>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</si>
  <si>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</si>
  <si>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</si>
  <si>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</si>
  <si>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</si>
  <si>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</si>
  <si>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</si>
  <si>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</si>
  <si>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</si>
  <si>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</si>
  <si>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</si>
  <si>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</si>
  <si>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</si>
  <si>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</si>
  <si>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</si>
  <si>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</si>
  <si>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</si>
  <si>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</si>
  <si>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</si>
  <si>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</si>
  <si>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</si>
  <si>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</si>
  <si>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</si>
  <si>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</si>
  <si>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</si>
  <si>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</si>
  <si>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</si>
  <si>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</si>
  <si>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</si>
  <si>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</si>
  <si>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</si>
  <si>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</si>
  <si>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</si>
  <si>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</si>
  <si>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</si>
  <si>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</si>
  <si>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</si>
  <si>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</si>
  <si>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</si>
  <si>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</si>
  <si>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</si>
  <si>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</si>
  <si>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</si>
  <si>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</si>
  <si>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</si>
  <si>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</si>
  <si>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</si>
  <si>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</si>
  <si>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</si>
  <si>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</si>
  <si>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</si>
  <si>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</si>
  <si>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</si>
  <si>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</si>
  <si>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</si>
  <si>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</si>
  <si>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</si>
  <si>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</si>
  <si>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</si>
  <si>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</si>
  <si>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</si>
  <si>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</si>
  <si>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</si>
  <si>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</si>
  <si>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</si>
  <si>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</si>
  <si>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</si>
  <si>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</si>
  <si>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</si>
  <si>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</si>
  <si>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</si>
  <si>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</si>
  <si>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</si>
  <si>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</si>
  <si>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</si>
  <si>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</si>
  <si>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</si>
  <si>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</si>
  <si>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</si>
  <si>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</si>
  <si>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</si>
  <si>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</si>
  <si>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</si>
  <si>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</si>
  <si>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</si>
  <si>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</si>
  <si>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</si>
  <si>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</si>
  <si>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</si>
  <si>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</si>
  <si>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</si>
  <si>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</si>
  <si>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</si>
  <si>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</si>
  <si>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</si>
  <si>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</si>
  <si>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</si>
  <si>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</si>
  <si>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</si>
  <si>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</si>
  <si>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</si>
  <si>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</si>
  <si>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</si>
  <si>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</si>
  <si>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</si>
  <si>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</si>
  <si>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</si>
  <si>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</si>
  <si>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</si>
  <si>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</si>
  <si>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</si>
  <si>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</si>
  <si>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</si>
  <si>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</si>
  <si>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</si>
  <si>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</si>
  <si>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</si>
  <si>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</si>
  <si>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</si>
  <si>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</si>
  <si>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</si>
  <si>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</si>
  <si>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</si>
  <si>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</si>
  <si>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</si>
  <si>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</si>
  <si>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</si>
  <si>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</si>
  <si>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</si>
  <si>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</si>
  <si>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</si>
  <si>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</si>
  <si>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</si>
  <si>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</si>
  <si>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</si>
  <si>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</si>
  <si>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</si>
  <si>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</si>
  <si>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</si>
  <si>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</si>
  <si>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</si>
  <si>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</si>
  <si>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</si>
  <si>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</si>
  <si>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</si>
  <si>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</si>
  <si>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</si>
  <si>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</si>
  <si>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</si>
  <si>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</si>
  <si>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</si>
  <si>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</si>
  <si>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</si>
  <si>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</si>
  <si>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</si>
  <si>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</si>
  <si>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</si>
  <si>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</si>
  <si>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</si>
  <si>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</si>
  <si>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</si>
  <si>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</si>
  <si>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</si>
  <si>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</si>
  <si>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</si>
  <si>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</si>
  <si>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</si>
  <si>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</si>
  <si>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</si>
  <si>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</si>
  <si>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</si>
  <si>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</si>
  <si>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</si>
  <si>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</si>
  <si>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</si>
  <si>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</si>
  <si>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</si>
  <si>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</si>
  <si>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</si>
  <si>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</si>
  <si>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</si>
  <si>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</si>
  <si>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</si>
  <si>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</si>
  <si>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</si>
  <si>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</si>
  <si>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</si>
  <si>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</si>
  <si>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</si>
  <si>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</si>
  <si>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</si>
  <si>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</si>
  <si>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</si>
  <si>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</si>
  <si>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</si>
  <si>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</si>
  <si>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</si>
  <si>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</si>
  <si>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</si>
  <si>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</si>
  <si>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</si>
  <si>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</si>
  <si>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</si>
  <si>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</si>
  <si>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</si>
  <si>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</si>
  <si>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</si>
  <si>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</si>
  <si>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</si>
  <si>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</si>
  <si>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</si>
  <si>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</si>
  <si>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</si>
  <si>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</si>
  <si>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</si>
  <si>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</si>
  <si>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</si>
  <si>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</si>
  <si>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</si>
  <si>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</si>
  <si>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</si>
  <si>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</si>
  <si>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</si>
  <si>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</si>
  <si>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</si>
  <si>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</si>
  <si>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</si>
  <si>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</si>
  <si>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</si>
  <si>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</si>
  <si>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</si>
  <si>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</si>
  <si>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</si>
  <si>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</si>
  <si>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</si>
  <si>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</si>
  <si>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</si>
  <si>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</si>
  <si>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</si>
  <si>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</si>
  <si>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</si>
  <si>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</si>
  <si>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</si>
  <si>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</si>
  <si>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</si>
  <si>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</si>
  <si>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</si>
  <si>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</si>
  <si>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</si>
  <si>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</si>
  <si>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</si>
  <si>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</si>
  <si>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</si>
  <si>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</si>
  <si>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</si>
  <si>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</si>
  <si>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</si>
  <si>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</si>
  <si>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</si>
  <si>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</si>
  <si>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</si>
  <si>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</si>
  <si>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</si>
  <si>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</si>
  <si>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</si>
  <si>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</si>
  <si>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</si>
  <si>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</si>
  <si>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</si>
  <si>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</si>
  <si>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</si>
  <si>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</si>
  <si>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</si>
  <si>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</si>
  <si>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</si>
  <si>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</si>
  <si>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</si>
  <si>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</si>
  <si>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</si>
  <si>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</si>
  <si>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</si>
  <si>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</si>
  <si>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</si>
  <si>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</si>
  <si>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</si>
  <si>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</si>
  <si>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</si>
  <si>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</si>
  <si>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</si>
  <si>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</si>
  <si>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</si>
  <si>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</si>
  <si>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</si>
  <si>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</si>
  <si>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</si>
  <si>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</si>
  <si>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</si>
  <si>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</si>
  <si>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</si>
  <si>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</si>
  <si>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</si>
  <si>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</si>
  <si>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</si>
  <si>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</si>
  <si>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</si>
  <si>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</si>
  <si>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</si>
  <si>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</si>
  <si>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</si>
  <si>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</si>
  <si>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</si>
  <si>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</si>
  <si>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</si>
  <si>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</si>
  <si>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</si>
  <si>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</si>
  <si>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</si>
  <si>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</si>
  <si>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</si>
  <si>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</si>
  <si>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</si>
  <si>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</si>
  <si>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</si>
  <si>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</si>
  <si>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</si>
  <si>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</si>
  <si>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</si>
  <si>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</si>
  <si>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</si>
  <si>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</si>
  <si>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</si>
  <si>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</si>
  <si>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</si>
  <si>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</si>
  <si>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</si>
  <si>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</si>
  <si>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</si>
  <si>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</si>
  <si>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</si>
  <si>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</si>
  <si>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</si>
  <si>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</si>
  <si>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</si>
  <si>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</si>
  <si>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</si>
  <si>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</si>
  <si>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</si>
  <si>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</si>
  <si>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</si>
  <si>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</si>
  <si>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</si>
  <si>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</si>
  <si>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</si>
  <si>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</si>
  <si>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</si>
  <si>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</si>
  <si>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</si>
  <si>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</si>
  <si>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</si>
  <si>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</si>
  <si>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</si>
  <si>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</si>
  <si>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</si>
  <si>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</si>
  <si>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</si>
  <si>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</si>
  <si>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</si>
  <si>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</si>
  <si>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</si>
  <si>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</si>
  <si>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</si>
  <si>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</si>
  <si>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</si>
  <si>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</si>
  <si>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</si>
  <si>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</si>
  <si>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</si>
  <si>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</si>
  <si>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</si>
  <si>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</si>
  <si>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</si>
  <si>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</si>
  <si>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</si>
  <si>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</si>
  <si>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</si>
  <si>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</si>
  <si>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</si>
  <si>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</si>
  <si>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</si>
  <si>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</si>
  <si>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</si>
  <si>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</si>
  <si>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</si>
  <si>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</si>
  <si>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</si>
  <si>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</si>
  <si>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</si>
  <si>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</si>
  <si>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</si>
  <si>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</si>
  <si>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</si>
  <si>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</si>
  <si>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</si>
  <si>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</si>
  <si>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</si>
  <si>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</si>
  <si>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</si>
  <si>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</si>
  <si>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</si>
  <si>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</si>
  <si>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</si>
  <si>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</si>
  <si>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</si>
  <si>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</si>
  <si>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</si>
  <si>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</si>
  <si>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</si>
  <si>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</si>
  <si>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</si>
  <si>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</si>
  <si>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</si>
  <si>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</si>
  <si>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</si>
  <si>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</si>
  <si>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</si>
  <si>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</si>
  <si>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</si>
  <si>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</si>
  <si>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</si>
  <si>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</si>
  <si>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</si>
  <si>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</si>
  <si>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</si>
  <si>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</si>
  <si>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</si>
  <si>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</si>
  <si>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</si>
  <si>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</si>
  <si>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</si>
  <si>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</si>
  <si>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</si>
  <si>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</si>
  <si>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</si>
  <si>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</si>
  <si>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</si>
  <si>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</si>
  <si>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</si>
  <si>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</si>
  <si>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</si>
  <si>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</si>
  <si>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</si>
  <si>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</si>
  <si>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</si>
  <si>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</si>
  <si>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</si>
  <si>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</si>
  <si>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</si>
  <si>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</si>
  <si>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</si>
  <si>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</si>
  <si>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</si>
  <si>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</si>
  <si>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</si>
  <si>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</si>
  <si>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</si>
  <si>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</si>
  <si>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</si>
  <si>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</si>
  <si>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</si>
  <si>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</si>
  <si>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</si>
  <si>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</si>
  <si>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</si>
  <si>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</si>
  <si>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</si>
  <si>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</si>
  <si>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</si>
  <si>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</si>
  <si>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</si>
  <si>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</si>
  <si>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</si>
  <si>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</si>
  <si>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</si>
  <si>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</si>
  <si>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</si>
  <si>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</si>
  <si>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</si>
  <si>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</si>
  <si>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</si>
  <si>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</si>
  <si>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</si>
  <si>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</si>
  <si>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</si>
  <si>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</si>
  <si>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</si>
  <si>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</si>
  <si>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</si>
  <si>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</si>
  <si>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</si>
  <si>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</si>
  <si>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</si>
  <si>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</si>
  <si>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</si>
  <si>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</si>
  <si>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</si>
  <si>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</si>
  <si>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</si>
  <si>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</si>
  <si>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</si>
  <si>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</si>
  <si>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</si>
  <si>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</si>
  <si>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</si>
  <si>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</si>
  <si>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</si>
  <si>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</si>
  <si>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</si>
  <si>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</si>
  <si>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</si>
  <si>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</si>
  <si>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</si>
  <si>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</si>
  <si>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</si>
  <si>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</si>
  <si>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</si>
  <si>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</si>
  <si>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</si>
  <si>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</si>
  <si>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</si>
  <si>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</si>
  <si>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</si>
  <si>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</si>
  <si>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</si>
  <si>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</si>
  <si>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</si>
  <si>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</si>
  <si>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</si>
  <si>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</si>
  <si>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</si>
  <si>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</si>
  <si>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</si>
  <si>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</si>
  <si>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</si>
  <si>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</si>
  <si>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</si>
  <si>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</si>
  <si>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</si>
  <si>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</si>
  <si>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</si>
  <si>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</si>
  <si>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</si>
  <si>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</si>
  <si>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</si>
  <si>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</si>
  <si>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</si>
  <si>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</si>
  <si>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</si>
  <si>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</si>
  <si>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</si>
  <si>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</si>
  <si>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</si>
  <si>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</si>
  <si>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</si>
  <si>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</si>
  <si>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</si>
  <si>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</si>
  <si>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</si>
  <si>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</si>
  <si>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</si>
  <si>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</si>
  <si>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</si>
  <si>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</si>
  <si>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</si>
  <si>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</si>
  <si>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</si>
  <si>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</si>
  <si>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</si>
  <si>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</si>
  <si>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</si>
  <si>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</si>
  <si>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</si>
  <si>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</si>
  <si>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</si>
  <si>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</si>
  <si>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</si>
  <si>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</si>
  <si>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</si>
  <si>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</si>
  <si>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</si>
  <si>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</si>
  <si>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</si>
  <si>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</si>
  <si>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</si>
  <si>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</si>
  <si>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</si>
  <si>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</si>
  <si>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</si>
  <si>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</si>
  <si>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</si>
  <si>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</si>
  <si>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</si>
  <si>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</si>
  <si>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</si>
  <si>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</si>
  <si>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</si>
  <si>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</si>
  <si>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</si>
  <si>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</si>
  <si>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</si>
  <si>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</si>
  <si>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</si>
  <si>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</si>
  <si>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</si>
  <si>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</si>
  <si>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</si>
  <si>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</si>
  <si>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</si>
  <si>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</si>
  <si>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</si>
  <si>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</si>
  <si>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</si>
  <si>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</si>
  <si>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</si>
  <si>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</si>
  <si>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</si>
  <si>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</si>
  <si>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</si>
  <si>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</si>
  <si>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</si>
  <si>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</si>
  <si>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</si>
  <si>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</si>
  <si>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</si>
  <si>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</si>
  <si>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</si>
  <si>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</si>
  <si>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</si>
  <si>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</si>
  <si>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</si>
  <si>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</si>
  <si>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</si>
  <si>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</si>
  <si>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</si>
  <si>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</si>
  <si>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</si>
  <si>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</si>
  <si>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</si>
  <si>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</si>
  <si>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</si>
  <si>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</si>
  <si>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</si>
  <si>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</si>
  <si>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</si>
  <si>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</si>
  <si>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</si>
  <si>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</si>
  <si>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</si>
  <si>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</si>
  <si>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</si>
  <si>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</si>
  <si>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</si>
  <si>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</si>
  <si>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</si>
  <si>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</si>
  <si>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</si>
  <si>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</si>
  <si>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</si>
  <si>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</si>
  <si>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</si>
  <si>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</si>
  <si>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</si>
  <si>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</si>
  <si>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</si>
  <si>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</si>
  <si>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</si>
  <si>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</si>
  <si>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</si>
  <si>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</si>
  <si>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</si>
  <si>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</si>
  <si>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</si>
  <si>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</si>
  <si>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</si>
  <si>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</si>
  <si>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</si>
  <si>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</si>
  <si>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</si>
  <si>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</si>
  <si>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</si>
  <si>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</si>
  <si>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</si>
  <si>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</si>
  <si>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</si>
  <si>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</si>
  <si>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</si>
  <si>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</si>
  <si>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</si>
  <si>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</si>
  <si>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</si>
  <si>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</si>
  <si>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</si>
  <si>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</si>
  <si>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</si>
  <si>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</si>
  <si>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</si>
  <si>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</si>
  <si>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</si>
  <si>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</si>
  <si>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</si>
  <si>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</si>
  <si>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</si>
  <si>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</si>
  <si>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</si>
  <si>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</si>
  <si>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</si>
  <si>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</si>
  <si>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</si>
  <si>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</si>
  <si>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</si>
  <si>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</si>
  <si>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</si>
  <si>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</si>
  <si>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</si>
  <si>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</si>
  <si>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</si>
  <si>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</si>
  <si>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</si>
  <si>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</si>
  <si>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</si>
  <si>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</si>
  <si>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</si>
  <si>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</si>
  <si>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</si>
  <si>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</si>
  <si>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</si>
  <si>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</si>
  <si>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</si>
  <si>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</si>
  <si>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</si>
  <si>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</si>
  <si>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</si>
  <si>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</si>
  <si>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</si>
  <si>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</si>
  <si>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</si>
  <si>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</si>
  <si>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</si>
  <si>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</si>
  <si>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</si>
  <si>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</si>
  <si>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</si>
  <si>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</si>
  <si>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</si>
  <si>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</si>
  <si>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</si>
  <si>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</si>
  <si>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</si>
  <si>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</si>
  <si>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</si>
  <si>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</si>
  <si>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</si>
  <si>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</si>
  <si>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</si>
  <si>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</si>
  <si>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</si>
  <si>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</si>
  <si>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</si>
  <si>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</si>
  <si>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</si>
  <si>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</si>
  <si>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</si>
  <si>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</si>
  <si>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</si>
  <si>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</si>
  <si>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</si>
  <si>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</si>
  <si>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</si>
  <si>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</si>
  <si>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</si>
  <si>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</si>
  <si>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</si>
  <si>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</si>
  <si>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</si>
  <si>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</si>
  <si>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</si>
  <si>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</si>
  <si>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</si>
  <si>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</si>
  <si>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</si>
  <si>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</si>
  <si>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</si>
  <si>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</si>
  <si>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</si>
  <si>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</si>
  <si>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</si>
  <si>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</si>
  <si>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</si>
  <si>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</si>
  <si>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</si>
  <si>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</si>
  <si>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</si>
  <si>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</si>
  <si>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</si>
  <si>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</si>
  <si>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</si>
  <si>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</si>
  <si>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</si>
  <si>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</si>
  <si>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</si>
  <si>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</si>
  <si>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</si>
  <si>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</si>
  <si>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</si>
  <si>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</si>
  <si>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</si>
  <si>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</si>
  <si>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</si>
  <si>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</si>
  <si>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</si>
  <si>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</si>
  <si>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</si>
  <si>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</si>
  <si>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</si>
  <si>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</si>
  <si>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</si>
  <si>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</si>
  <si>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</si>
  <si>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</si>
  <si>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</si>
  <si>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</si>
  <si>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</si>
  <si>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</si>
  <si>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</si>
  <si>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</si>
  <si>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</si>
  <si>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</si>
  <si>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</si>
  <si>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</si>
  <si>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</si>
  <si>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</si>
  <si>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</si>
  <si>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</si>
  <si>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</si>
  <si>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</si>
  <si>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</si>
  <si>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</si>
  <si>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</si>
  <si>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</si>
  <si>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</si>
  <si>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</si>
  <si>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</si>
  <si>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</si>
  <si>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</si>
  <si>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</si>
  <si>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</si>
  <si>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</si>
  <si>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</si>
  <si>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</si>
  <si>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</si>
  <si>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</si>
  <si>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</si>
  <si>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</si>
  <si>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</si>
  <si>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</si>
  <si>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</si>
  <si>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</si>
  <si>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</si>
  <si>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</si>
  <si>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</si>
  <si>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</si>
  <si>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</si>
  <si>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</si>
  <si>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</si>
  <si>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</si>
  <si>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</si>
  <si>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</si>
  <si>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</si>
  <si>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</si>
  <si>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</si>
  <si>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</si>
  <si>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</si>
  <si>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</si>
  <si>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</si>
  <si>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</si>
  <si>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</si>
  <si>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</si>
  <si>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</si>
  <si>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</si>
  <si>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</si>
  <si>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</si>
  <si>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</si>
  <si>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</si>
  <si>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</si>
  <si>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</si>
  <si>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</si>
  <si>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</si>
  <si>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</si>
  <si>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</si>
  <si>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</si>
  <si>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</si>
  <si>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</si>
  <si>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</si>
  <si>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</si>
  <si>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</si>
  <si>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</si>
  <si>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</si>
  <si>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</si>
  <si>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</si>
  <si>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</si>
  <si>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</si>
  <si>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</si>
  <si>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</si>
  <si>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</si>
  <si>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</si>
  <si>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</si>
  <si>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</si>
  <si>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</si>
  <si>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</si>
  <si>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</si>
  <si>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</si>
  <si>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</si>
  <si>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</si>
  <si>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bit11</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</si>
  <si>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</si>
  <si>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</si>
  <si>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</si>
  <si>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</si>
  <si>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</si>
  <si>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</si>
  <si>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</si>
  <si>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bit16/18/19/24/42/43/36/37</t>
  </si>
  <si>
    <t>vad input source selletion</t>
  </si>
  <si>
    <t>sel_vadin</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</si>
  <si>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</si>
  <si>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</si>
  <si>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</si>
  <si>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</si>
  <si>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</si>
  <si>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</si>
  <si>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</si>
  <si>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</si>
  <si>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</si>
  <si>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</si>
  <si>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</si>
  <si>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</si>
  <si>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</si>
  <si>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</si>
  <si>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</si>
  <si>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</si>
  <si>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</si>
  <si>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</si>
  <si>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</si>
  <si>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</si>
  <si>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</si>
  <si>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</si>
  <si>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</si>
  <si>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</si>
  <si>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</si>
  <si>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</si>
  <si>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</si>
  <si>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</si>
  <si>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</si>
  <si>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</si>
  <si>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</si>
  <si>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</si>
  <si>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</si>
  <si>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</si>
  <si>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</si>
  <si>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</si>
  <si>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</si>
  <si>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</si>
  <si>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</si>
  <si>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</si>
  <si>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</si>
  <si>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</si>
  <si>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</si>
  <si>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</si>
  <si>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</si>
  <si>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</si>
  <si>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</si>
  <si>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</si>
  <si>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</si>
  <si>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</si>
  <si>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</si>
  <si>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</si>
  <si>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</si>
  <si>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</si>
  <si>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</si>
  <si>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</si>
  <si>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</si>
  <si>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</si>
  <si>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</si>
  <si>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</si>
  <si>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</si>
  <si>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</si>
  <si>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</si>
  <si>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</si>
  <si>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</si>
  <si>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</si>
  <si>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</si>
  <si>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</si>
  <si>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</si>
  <si>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</si>
  <si>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</si>
  <si>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</si>
  <si>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</si>
  <si>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</si>
  <si>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</si>
  <si>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8V</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</si>
  <si>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</si>
  <si>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</si>
  <si>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</si>
  <si>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</si>
  <si>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</si>
  <si>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</si>
  <si>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</si>
  <si>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</si>
  <si>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</si>
  <si>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</si>
  <si>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</si>
  <si>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</si>
  <si>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</si>
  <si>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</si>
  <si>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</si>
  <si>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</si>
  <si>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</si>
  <si>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</si>
  <si>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</si>
  <si>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</si>
  <si>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</si>
  <si>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</si>
  <si>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</si>
  <si>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</si>
  <si>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</si>
  <si>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</si>
  <si>
    <t>bit17</t>
  </si>
  <si>
    <t>Bit11,15</t>
  </si>
  <si>
    <t>Bit11,15</t>
    <phoneticPr fontId="1" type="noConversion"/>
  </si>
  <si>
    <t>Bit11,14,15</t>
    <phoneticPr fontId="1" type="noConversion"/>
  </si>
  <si>
    <t>Bit11,13,15</t>
    <phoneticPr fontId="1" type="noConversion"/>
  </si>
  <si>
    <t>一、mod_sel = 00 ( nor_slvl ) : clamph 1diode , clampl 1diode ;  micindc 0v ( 50mv ? )/0.3v --sel_larR=0,pud_in2=1,pud_in3=0 主要是針對micin電平 ( 之前客戶低頻打火機聲音導致micin DC偏移 )</t>
  </si>
  <si>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</si>
  <si>
    <t>三、mod_sel=10 ( hier_slvl ( haac ) ) : clamph 1diode + larR,clampl 1diode ; micindc 0v ( 50mv ? ) / 0.3v --sel_larR=1,pud_in2=1,pud_in3=0 ，類似之前4804w*的做法</t>
  </si>
  <si>
    <t>Gain-inphase</t>
  </si>
  <si>
    <t>Gain-inphase</t>
    <phoneticPr fontId="1" type="noConversion"/>
  </si>
  <si>
    <t>Gain-outphase</t>
  </si>
  <si>
    <t>Gain-outphase</t>
    <phoneticPr fontId="1" type="noConversion"/>
  </si>
  <si>
    <t>100~170</t>
    <phoneticPr fontId="1" type="noConversion"/>
  </si>
  <si>
    <t>RangeC</t>
    <phoneticPr fontId="1" type="noConversion"/>
  </si>
  <si>
    <t>CP vbias max Bin1+ Bin21(16.5V~15.3V)
ANC機種，初感降低-39
2024/12/30 : mail通知降低電流生產</t>
    <phoneticPr fontId="1" type="noConversion"/>
  </si>
  <si>
    <t>50~100</t>
    <phoneticPr fontId="1" type="noConversion"/>
  </si>
  <si>
    <t>ZTS6156_lowiq</t>
  </si>
  <si>
    <t>AMIC</t>
    <phoneticPr fontId="1" type="noConversion"/>
  </si>
  <si>
    <t>ZTS6156SE_lowiq</t>
  </si>
  <si>
    <t>ZTS6856B</t>
  </si>
  <si>
    <t>還未編輯</t>
    <phoneticPr fontId="1" type="noConversion"/>
  </si>
  <si>
    <t>ZTS6756S</t>
    <phoneticPr fontId="1" type="noConversion"/>
  </si>
  <si>
    <t>4807ZB</t>
    <phoneticPr fontId="1" type="noConversion"/>
  </si>
  <si>
    <t>2101M</t>
    <phoneticPr fontId="1" type="noConversion"/>
  </si>
  <si>
    <t>6V</t>
  </si>
  <si>
    <t>6V</t>
    <phoneticPr fontId="1" type="noConversion"/>
  </si>
  <si>
    <t>ZTS6753</t>
    <phoneticPr fontId="1" type="noConversion"/>
  </si>
  <si>
    <t>2145M</t>
    <phoneticPr fontId="1" type="noConversion"/>
  </si>
  <si>
    <t>1101DAV</t>
    <phoneticPr fontId="1" type="noConversion"/>
  </si>
  <si>
    <t>ZTS6856S-lowiq</t>
    <phoneticPr fontId="1" type="noConversion"/>
  </si>
  <si>
    <t>下次生產是否換配置需確認</t>
    <phoneticPr fontId="1" type="noConversion"/>
  </si>
  <si>
    <t>易盛德調試test mode</t>
    <phoneticPr fontId="1" type="noConversion"/>
  </si>
  <si>
    <t>一、mod_sel = 00 ( nor_slvl ) : clamph 1diode , clampl 1diode ;  micindc 0v ( 50mv ? )/0.3v --sel_larR=0,pud_in2=1,pud_in3=0 主要是針對micin電平 ( 之前客戶低頻打火機聲音導致micin DC偏移 )</t>
    <phoneticPr fontId="1" type="noConversion"/>
  </si>
  <si>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phoneticPr fontId="1" type="noConversion"/>
  </si>
  <si>
    <t>三、mod_sel=10 ( hier_slvl ( haac ) ) : clamph 1diode + larR,clampl 1diode ; micindc 0v ( 50mv ? ) / 0.3v --sel_larR=1,pud_in2=1,pud_in3=0 ，類似之前4804w*的做法</t>
    <phoneticPr fontId="1" type="noConversion"/>
  </si>
  <si>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phoneticPr fontId="1" type="noConversion"/>
  </si>
  <si>
    <t>Settimg</t>
  </si>
  <si>
    <t>ZTS6856S-lowiq</t>
  </si>
  <si>
    <t>13.11V(13V)</t>
  </si>
  <si>
    <t>12.04VV(12V)</t>
  </si>
  <si>
    <t>10.96V(11V)</t>
  </si>
  <si>
    <t>9.83V(10V)</t>
  </si>
  <si>
    <t>8.72V(9V)</t>
  </si>
  <si>
    <t>7.58V(8V)</t>
  </si>
  <si>
    <t>6.47V(7V)</t>
  </si>
  <si>
    <t>ModeSel 10 (Bit 11/Bit 12)</t>
    <phoneticPr fontId="1" type="noConversion"/>
  </si>
  <si>
    <t>bit 11</t>
    <phoneticPr fontId="1" type="noConversion"/>
  </si>
  <si>
    <t>inciqo_b(1x_ampio)</t>
    <phoneticPr fontId="1" type="noConversion"/>
  </si>
  <si>
    <t>bit 16</t>
    <phoneticPr fontId="1" type="noConversion"/>
  </si>
  <si>
    <t>bit 15</t>
    <phoneticPr fontId="1" type="noConversion"/>
  </si>
  <si>
    <t>Rfil(en_LPF)</t>
    <phoneticPr fontId="1" type="noConversion"/>
  </si>
  <si>
    <t>bit 14</t>
    <phoneticPr fontId="1" type="noConversion"/>
  </si>
  <si>
    <t>dec_iq(dec_ampiq(0.5x) + dec_preiq(0.5x/0.33x))</t>
    <phoneticPr fontId="1" type="noConversion"/>
  </si>
  <si>
    <t>bit 13</t>
    <phoneticPr fontId="1" type="noConversion"/>
  </si>
  <si>
    <t>130mV micinvos</t>
    <phoneticPr fontId="1" type="noConversion"/>
  </si>
  <si>
    <t>bit2</t>
    <phoneticPr fontId="1" type="noConversion"/>
  </si>
  <si>
    <t>1. normal iq &amp; normal sensitivity : modsel 10 , 65mV micinvos , sel diocpfil</t>
  </si>
  <si>
    <t>2. normal iq &amp; high sensitivity(-26dBV ) : modsel 10 , 130mV micinvos , sel diocpfil</t>
  </si>
  <si>
    <t>3. lowiq &amp; normal sensitivity : modsel 10 , 130mV micinvos , sel diocpfil , inciqo_b , dec_iq(dec_ampiq(0.5x) + dec_preiq(0.5x/0.33x))</t>
    <phoneticPr fontId="1" type="noConversion"/>
  </si>
  <si>
    <t>4. 按封裝使用Rfil</t>
  </si>
  <si>
    <t>5. modesel 10 ,modesel 00可使用</t>
    <phoneticPr fontId="1" type="noConversion"/>
  </si>
  <si>
    <t>6. modesel 01 不建議配置</t>
    <phoneticPr fontId="1" type="noConversion"/>
  </si>
  <si>
    <t>7. modesel 11 功能取消</t>
    <phoneticPr fontId="1" type="noConversion"/>
  </si>
  <si>
    <t>8. if bit2/bit13 =1 , bit2 復用0.5xampiq</t>
    <phoneticPr fontId="1" type="noConversion"/>
  </si>
  <si>
    <t>For信賴性(高壓燒錄)</t>
    <phoneticPr fontId="1" type="noConversion"/>
  </si>
  <si>
    <t>14.38V(14V)</t>
  </si>
  <si>
    <t>13.18V(13V)</t>
  </si>
  <si>
    <t>12.07V(12V)</t>
  </si>
  <si>
    <t>10.95V(11V)</t>
  </si>
  <si>
    <t>9.82V(10V)</t>
  </si>
  <si>
    <t>8.71V(9V)</t>
  </si>
  <si>
    <t>7.59V(8V)</t>
  </si>
  <si>
    <t>6.48V(7V)</t>
  </si>
  <si>
    <t>通用配置</t>
  </si>
  <si>
    <t>通用配置</t>
    <phoneticPr fontId="1" type="noConversion"/>
  </si>
  <si>
    <t>通用配置_enable lpf</t>
    <phoneticPr fontId="1" type="noConversion"/>
  </si>
  <si>
    <t>sel_diocpfil, modesel 10</t>
    <phoneticPr fontId="1" type="noConversion"/>
  </si>
  <si>
    <t>sel_diocpfil, modesel 10, en_lpf</t>
    <phoneticPr fontId="1" type="noConversion"/>
  </si>
  <si>
    <t>sel_diocpfil, modesel 00</t>
    <phoneticPr fontId="1" type="noConversion"/>
  </si>
  <si>
    <t>sel_diocpfil, modesel 10, dec_iq</t>
    <phoneticPr fontId="1" type="noConversion"/>
  </si>
  <si>
    <t>通用配置_小電流</t>
    <phoneticPr fontId="1" type="noConversion"/>
  </si>
  <si>
    <t>通用配置_小電流</t>
  </si>
  <si>
    <t>Bit15,16</t>
    <phoneticPr fontId="1" type="noConversion"/>
  </si>
  <si>
    <t>快速響應模式_outphase</t>
  </si>
  <si>
    <t>快速響應模式_outphase</t>
    <phoneticPr fontId="1" type="noConversion"/>
  </si>
  <si>
    <t>通用配置_enable lpf</t>
  </si>
  <si>
    <t>sel vout,0.8x preiq,2/3x ampiq,osc frequency trim_328k,0.5x cmpq,0.5x vadampiq,zcr lowside threshold_100</t>
    <phoneticPr fontId="1" type="noConversion"/>
  </si>
  <si>
    <t>四、mod_sel=11(&amp;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</si>
  <si>
    <t>四、mod_sel=11(&amp;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phoneticPr fontId="1" type="noConversion"/>
  </si>
  <si>
    <t>ModeSel 10 (Bit 11/Bit 12)</t>
  </si>
  <si>
    <t>sel_diocpfil</t>
  </si>
  <si>
    <t>ModeSel 10,sel_diocpfil</t>
  </si>
  <si>
    <t>ModeSel 10,sel_diocpfil</t>
    <phoneticPr fontId="1" type="noConversion"/>
  </si>
  <si>
    <t>bit 11</t>
  </si>
  <si>
    <t>bit 16</t>
  </si>
  <si>
    <t>bit 15</t>
  </si>
  <si>
    <t>bit 14</t>
  </si>
  <si>
    <t>bit 13</t>
  </si>
  <si>
    <t>inciqo_b(1x_ampio)</t>
  </si>
  <si>
    <t>Rfil(en_LPF)</t>
  </si>
  <si>
    <t>dec_iq(dec_ampiq(0.5x) + dec_preiq(0.5x/0.33x))</t>
  </si>
  <si>
    <t>130mV micinvos</t>
  </si>
  <si>
    <t>配置</t>
  </si>
  <si>
    <t>3. lowiq &amp; normal sensitivity : modsel 10 , 130mV micinvos , sel diocpfil , inciqo_b , dec_iq(dec_ampiq(0.5x) + dec_preiq(0.5x/0.33x))</t>
  </si>
  <si>
    <t>5. modesel 10 ,modesel 00可使用</t>
  </si>
  <si>
    <t>6. modesel 01 不建議配置</t>
  </si>
  <si>
    <t>7. modesel 11 功能取消</t>
  </si>
  <si>
    <t>8. if bit2/bit13 =1 , bit2 復用0.5xampiq</t>
  </si>
  <si>
    <t>bit11,15</t>
  </si>
  <si>
    <t>bit2,11,15</t>
  </si>
  <si>
    <t>bit2,11,14,15</t>
  </si>
  <si>
    <t>High gain</t>
  </si>
  <si>
    <t>Signel vbg</t>
  </si>
  <si>
    <t>Norman Gain</t>
  </si>
  <si>
    <t>Full vbg</t>
  </si>
  <si>
    <t>通用配置_disb_vos</t>
  </si>
  <si>
    <t>通用配置_disb_vos</t>
    <phoneticPr fontId="1" type="noConversion"/>
  </si>
  <si>
    <t>ModeSel 10,sel_diocpfil,disb_vos</t>
    <phoneticPr fontId="1" type="noConversion"/>
  </si>
  <si>
    <t>通用配置_disb_vos_Rfil</t>
  </si>
  <si>
    <t>通用配置_disb_vos_Rfil</t>
    <phoneticPr fontId="1" type="noConversion"/>
  </si>
  <si>
    <t>ModeSel 10,sel_diocpfil,disb_vos,Rfil</t>
    <phoneticPr fontId="1" type="noConversion"/>
  </si>
  <si>
    <t>ZTS6156SE26</t>
    <phoneticPr fontId="1" type="noConversion"/>
  </si>
  <si>
    <t>4807ZE</t>
    <phoneticPr fontId="1" type="noConversion"/>
  </si>
  <si>
    <t>6.48V(7V)</t>
    <phoneticPr fontId="1" type="noConversion"/>
  </si>
  <si>
    <t>9.82V(10V)</t>
    <phoneticPr fontId="1" type="noConversion"/>
  </si>
  <si>
    <t>ZTS6853S</t>
    <phoneticPr fontId="1" type="noConversion"/>
  </si>
  <si>
    <t>1102LAZ</t>
    <phoneticPr fontId="1" type="noConversion"/>
  </si>
  <si>
    <t>13.18V(13V)</t>
    <phoneticPr fontId="1" type="noConversion"/>
  </si>
  <si>
    <t>ZTS6856SR-377</t>
    <phoneticPr fontId="1" type="noConversion"/>
  </si>
  <si>
    <t>12.07V(12V)</t>
    <phoneticPr fontId="1" type="noConversion"/>
  </si>
  <si>
    <t>10.95V(11V)</t>
    <phoneticPr fontId="1" type="noConversion"/>
  </si>
  <si>
    <t>8.71V(9V)</t>
    <phoneticPr fontId="1" type="noConversion"/>
  </si>
  <si>
    <t>ZTS6856A</t>
    <phoneticPr fontId="1" type="noConversion"/>
  </si>
  <si>
    <t>初感與燒錄後抬高0.15dB，FW? Check ?</t>
    <phoneticPr fontId="1" type="noConversion"/>
  </si>
  <si>
    <t>7.59V(8V)</t>
    <phoneticPr fontId="1" type="noConversion"/>
  </si>
  <si>
    <t>1102LAV</t>
    <phoneticPr fontId="1" type="noConversion"/>
  </si>
  <si>
    <t>14.38V(14V)</t>
    <phoneticPr fontId="1" type="noConversion"/>
  </si>
  <si>
    <t>特殊分Bin出貨
BinB : -25.4~-25.7
BinC : -25.1~-25.4
BinD : -24.8~-25.1
BinE : -24.5~-24.8
BinF : -24.2~-24.5</t>
    <phoneticPr fontId="1" type="noConversion"/>
  </si>
  <si>
    <t>1102LDV</t>
    <phoneticPr fontId="1" type="noConversion"/>
  </si>
  <si>
    <t>ZTS6856SL</t>
    <phoneticPr fontId="1" type="noConversion"/>
  </si>
  <si>
    <t>ZTSQ6811</t>
    <phoneticPr fontId="1" type="noConversion"/>
  </si>
  <si>
    <t>ZTSQ6853</t>
  </si>
  <si>
    <t>ZTSQ6853</t>
    <phoneticPr fontId="1" type="noConversion"/>
  </si>
  <si>
    <t>ZTSQ6011</t>
  </si>
  <si>
    <t>ZTSQ6011</t>
    <phoneticPr fontId="1" type="noConversion"/>
  </si>
  <si>
    <t>ZTSQ6851</t>
  </si>
  <si>
    <t>ZTSQ6851</t>
    <phoneticPr fontId="1" type="noConversion"/>
  </si>
  <si>
    <t>埋容埋阻_高壓燒錄</t>
    <phoneticPr fontId="1" type="noConversion"/>
  </si>
  <si>
    <t>埋容埋阻高壓燒錄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</si>
</sst>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2">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14">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37">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3" borderId="0" xfId="0" applyFont="1" applyFill="1" applyAlignment="1">
      <alignment horizontal="left"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xf numFmtId="0" fontId="6" fillId="11" borderId="0" xfId="0" applyFont="1" applyFill="1" applyAlignment="1" applyProtection="1">
      <alignment horizontal="center" vertical="center"/>
      <protection hidden="1"/>
    </xf>
    <xf numFmtId="0" fontId="5" fillId="3" borderId="1" xfId="0" applyFont="1" applyFill="1" applyBorder="1" applyAlignment="1">
      <alignment horizontal="center" vertical="center"/>
    </xf>
    <xf numFmtId="176" fontId="5" fillId="3" borderId="0" xfId="0" applyNumberFormat="1" applyFont="1" applyFill="1" applyAlignment="1">
      <alignment horizontal="center" vertical="center"/>
    </xf>
    <xf numFmtId="0" fontId="5" fillId="10" borderId="5" xfId="0" applyFont="1" applyFill="1" applyBorder="1" applyAlignment="1">
      <alignment horizontal="center" vertical="center"/>
    </xf>
    <xf numFmtId="0" fontId="5" fillId="10" borderId="0" xfId="0" applyFont="1" applyFill="1" applyAlignment="1">
      <alignment vertical="center" wrapText="1"/>
    </xf>
    <xf numFmtId="0" fontId="6" fillId="3" borderId="0" xfId="0" applyFont="1" applyFill="1" applyAlignment="1" applyProtection="1">
      <alignment horizontal="left" vertical="center"/>
      <protection hidden="1"/>
    </xf>
    <xf numFmtId="0" fontId="6" fillId="3" borderId="0" xfId="0" applyFont="1" applyFill="1" applyAlignment="1" applyProtection="1">
      <alignment horizontal="center" vertical="center"/>
      <protection hidden="1"/>
    </xf>
    <xf numFmtId="0" fontId="5" fillId="3" borderId="0" xfId="0" applyFont="1" applyFill="1" applyAlignment="1">
      <alignment vertical="center"/>
    </xf>
    <xf numFmtId="0" fontId="6" fillId="11" borderId="0" xfId="0" applyFont="1" applyFill="1" applyAlignment="1" applyProtection="1">
      <alignment horizontal="right" vertical="center"/>
      <protection hidden="1"/>
    </xf>
    <xf numFmtId="0" fontId="6" fillId="11" borderId="11" xfId="0" applyFont="1" applyFill="1" applyBorder="1" applyAlignment="1" applyProtection="1">
      <alignment horizontal="left" vertical="center"/>
      <protection hidden="1"/>
    </xf>
    <xf numFmtId="0" fontId="6" fillId="11" borderId="12" xfId="0" applyFont="1" applyFill="1" applyBorder="1" applyAlignment="1" applyProtection="1">
      <alignment horizontal="left" vertical="center"/>
      <protection hidden="1"/>
    </xf>
    <xf numFmtId="0" fontId="6" fillId="11" borderId="13" xfId="0" applyFont="1" applyFill="1" applyBorder="1" applyAlignment="1" applyProtection="1">
      <alignment horizontal="left" vertical="center"/>
      <protection hidden="1"/>
    </xf>
    <xf numFmtId="0" fontId="6" fillId="11" borderId="11" xfId="0" applyFont="1" applyFill="1" applyBorder="1" applyAlignment="1" applyProtection="1">
      <alignment horizontal="center" vertical="center"/>
      <protection hidden="1"/>
    </xf>
    <xf numFmtId="0" fontId="6" fillId="11" borderId="12" xfId="0" applyFont="1" applyFill="1" applyBorder="1" applyAlignment="1" applyProtection="1">
      <alignment horizontal="center" vertical="center"/>
      <protection hidden="1"/>
    </xf>
    <xf numFmtId="0" fontId="6" fillId="11" borderId="13" xfId="0" applyFont="1" applyFill="1" applyBorder="1" applyAlignment="1" applyProtection="1">
      <alignment horizontal="center" vertical="center"/>
      <protection hidden="1"/>
    </xf>
    <xf numFmtId="0" fontId="6" fillId="11" borderId="10" xfId="0" applyFont="1" applyFill="1" applyBorder="1" applyAlignment="1" applyProtection="1">
      <alignment horizontal="left" vertical="top" wrapText="1"/>
      <protection hidden="1"/>
    </xf>
    <xf numFmtId="0" fontId="6" fillId="11" borderId="10" xfId="0" applyFont="1" applyFill="1" applyBorder="1" applyAlignment="1" applyProtection="1">
      <alignment horizontal="left" vertical="center"/>
      <protection hidden="1"/>
    </xf>
    <xf numFmtId="0" fontId="5" fillId="2" borderId="0" xfId="0" applyFont="1" applyFill="1" applyAlignment="1">
      <alignment horizontal="left" vertical="center" wrapText="1"/>
    </xf>
    <xf numFmtId="0" fontId="6" fillId="3" borderId="0" xfId="0" applyFont="1" applyFill="1" applyAlignment="1" applyProtection="1">
      <alignment horizontal="right" vertical="center"/>
      <protection hidden="1"/>
    </xf>
    <xf numFmtId="0" fontId="6" fillId="3" borderId="0" xfId="0" applyFont="1" applyFill="1" applyBorder="1" applyAlignment="1" applyProtection="1">
      <alignment horizontal="center" vertical="center"/>
      <protection hidden="1"/>
    </xf>
    <xf numFmtId="0" fontId="6" fillId="3" borderId="0" xfId="0" applyFont="1" applyFill="1" applyBorder="1" applyAlignment="1" applyProtection="1">
      <alignment horizontal="left" vertical="center"/>
      <protection hidden="1"/>
    </xf>
    <xf numFmtId="0" fontId="3" fillId="3" borderId="0" xfId="0" applyNumberFormat="1" applyFont="1" applyFill="1" applyAlignment="1">
      <alignment horizontal="left"/>
    </xf>
    <xf numFmtId="0" fontId="3" fillId="3" borderId="0" xfId="0" applyNumberFormat="1" applyFont="1" applyFill="1" applyAlignment="1">
      <alignment horizontal="center"/>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emf"/></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7.emf"/></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1.emf"/></Relationships>
</file>

<file path=xl/drawings/_rels/drawing10.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3.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49</xdr:col>
      <xdr:colOff>0</xdr:colOff>
      <xdr:row>13</xdr:row>
      <xdr:rowOff>0</xdr:rowOff>
    </xdr:from>
    <xdr:to>
      <xdr:col>53</xdr:col>
      <xdr:colOff>592310</xdr:colOff>
      <xdr:row>18</xdr:row>
      <xdr:rowOff>159011</xdr:rowOff>
    </xdr:to>
    <xdr:pic>
      <xdr:nvPicPr>
        <xdr:cNvPr id="2" name="圖片 1">
          <a:extLst>
            <a:ext uri="{FF2B5EF4-FFF2-40B4-BE49-F238E27FC236}">
              <a16:creationId xmlns:a16="http://schemas.microsoft.com/office/drawing/2014/main" id="{24BAFD0E-F434-4FA2-A97A-26DE100FF118}"/>
            </a:ext>
          </a:extLst>
        </xdr:cNvPr>
        <xdr:cNvPicPr>
          <a:picLocks noChangeAspect="1"/>
        </xdr:cNvPicPr>
      </xdr:nvPicPr>
      <xdr:blipFill>
        <a:blip xmlns:r="http://schemas.openxmlformats.org/officeDocument/2006/relationships" r:embed="rId1"/>
        <a:stretch>
          <a:fillRect/>
        </a:stretch>
      </xdr:blipFill>
      <xdr:spPr>
        <a:xfrm>
          <a:off x="68103750" y="4991100"/>
          <a:ext cx="2687810" cy="2064011"/>
        </a:xfrm>
        <a:prstGeom prst="rect">
          <a:avLst/>
        </a:prstGeom>
      </xdr:spPr>
    </xdr:pic>
    <xdr:clientData/>
  </xdr:twoCellAnchor>
  <xdr:twoCellAnchor editAs="oneCell">
    <xdr:from>
      <xdr:col>49</xdr:col>
      <xdr:colOff>0</xdr:colOff>
      <xdr:row>20</xdr:row>
      <xdr:rowOff>0</xdr:rowOff>
    </xdr:from>
    <xdr:to>
      <xdr:col>55</xdr:col>
      <xdr:colOff>173690</xdr:colOff>
      <xdr:row>23</xdr:row>
      <xdr:rowOff>296885</xdr:rowOff>
    </xdr:to>
    <xdr:pic>
      <xdr:nvPicPr>
        <xdr:cNvPr id="3" name="圖片 2">
          <a:extLst>
            <a:ext uri="{FF2B5EF4-FFF2-40B4-BE49-F238E27FC236}">
              <a16:creationId xmlns:a16="http://schemas.microsoft.com/office/drawing/2014/main" id="{EB1104B7-6D9D-470D-ADE3-25EED4E7618C}"/>
            </a:ext>
          </a:extLst>
        </xdr:cNvPr>
        <xdr:cNvPicPr>
          <a:picLocks noChangeAspect="1"/>
        </xdr:cNvPicPr>
      </xdr:nvPicPr>
      <xdr:blipFill>
        <a:blip xmlns:r="http://schemas.openxmlformats.org/officeDocument/2006/relationships" r:embed="rId2"/>
        <a:stretch>
          <a:fillRect/>
        </a:stretch>
      </xdr:blipFill>
      <xdr:spPr>
        <a:xfrm>
          <a:off x="68103750" y="7658100"/>
          <a:ext cx="4155140" cy="1439885"/>
        </a:xfrm>
        <a:prstGeom prst="rect">
          <a:avLst/>
        </a:prstGeom>
      </xdr:spPr>
    </xdr:pic>
    <xdr:clientData/>
  </xdr:twoCellAnchor>
  <xdr:twoCellAnchor editAs="oneCell">
    <xdr:from>
      <xdr:col>60</xdr:col>
      <xdr:colOff>0</xdr:colOff>
      <xdr:row>14</xdr:row>
      <xdr:rowOff>0</xdr:rowOff>
    </xdr:from>
    <xdr:to>
      <xdr:col>62</xdr:col>
      <xdr:colOff>484699</xdr:colOff>
      <xdr:row>22</xdr:row>
      <xdr:rowOff>229588</xdr:rowOff>
    </xdr:to>
    <xdr:pic>
      <xdr:nvPicPr>
        <xdr:cNvPr id="4" name="圖片 3">
          <a:extLst>
            <a:ext uri="{FF2B5EF4-FFF2-40B4-BE49-F238E27FC236}">
              <a16:creationId xmlns:a16="http://schemas.microsoft.com/office/drawing/2014/main" id="{3EDF80C4-6693-476F-B93B-34AD9FD5CDAA}"/>
            </a:ext>
          </a:extLst>
        </xdr:cNvPr>
        <xdr:cNvPicPr>
          <a:picLocks noChangeAspect="1"/>
        </xdr:cNvPicPr>
      </xdr:nvPicPr>
      <xdr:blipFill>
        <a:blip xmlns:r="http://schemas.openxmlformats.org/officeDocument/2006/relationships" r:embed="rId3"/>
        <a:stretch>
          <a:fillRect/>
        </a:stretch>
      </xdr:blipFill>
      <xdr:spPr>
        <a:xfrm>
          <a:off x="74075925" y="5372100"/>
          <a:ext cx="3551749" cy="32775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129</xdr:col>
      <xdr:colOff>574223</xdr:colOff>
      <xdr:row>22</xdr:row>
      <xdr:rowOff>44904</xdr:rowOff>
    </xdr:from>
    <xdr:to>
      <xdr:col>129</xdr:col>
      <xdr:colOff>9513207</xdr:colOff>
      <xdr:row>30</xdr:row>
      <xdr:rowOff>102142</xdr:rowOff>
    </xdr:to>
    <xdr:pic>
      <xdr:nvPicPr>
        <xdr:cNvPr id="2" name="圖片 1">
          <a:extLst>
            <a:ext uri="{FF2B5EF4-FFF2-40B4-BE49-F238E27FC236}">
              <a16:creationId xmlns:a16="http://schemas.microsoft.com/office/drawing/2014/main" id="{8321B88E-2A45-4322-9961-53859B0C3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374009" y="8467725"/>
          <a:ext cx="8938984"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108858</xdr:colOff>
      <xdr:row>22</xdr:row>
      <xdr:rowOff>54428</xdr:rowOff>
    </xdr:from>
    <xdr:to>
      <xdr:col>128</xdr:col>
      <xdr:colOff>1972391</xdr:colOff>
      <xdr:row>24</xdr:row>
      <xdr:rowOff>234494</xdr:rowOff>
    </xdr:to>
    <xdr:pic>
      <xdr:nvPicPr>
        <xdr:cNvPr id="3" name="圖片 2">
          <a:extLst>
            <a:ext uri="{FF2B5EF4-FFF2-40B4-BE49-F238E27FC236}">
              <a16:creationId xmlns:a16="http://schemas.microsoft.com/office/drawing/2014/main" id="{D175496F-9795-46D8-AE22-0AC62D47C7C8}"/>
            </a:ext>
          </a:extLst>
        </xdr:cNvPr>
        <xdr:cNvPicPr>
          <a:picLocks noChangeAspect="1"/>
        </xdr:cNvPicPr>
      </xdr:nvPicPr>
      <xdr:blipFill>
        <a:blip xmlns:r="http://schemas.openxmlformats.org/officeDocument/2006/relationships" r:embed="rId2"/>
        <a:stretch>
          <a:fillRect/>
        </a:stretch>
      </xdr:blipFill>
      <xdr:spPr>
        <a:xfrm>
          <a:off x="133649358" y="8477249"/>
          <a:ext cx="6149783" cy="94206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500063</xdr:colOff>
      <xdr:row>6</xdr:row>
      <xdr:rowOff>119063</xdr:rowOff>
    </xdr:from>
    <xdr:to>
      <xdr:col>129</xdr:col>
      <xdr:colOff>3078917</xdr:colOff>
      <xdr:row>14</xdr:row>
      <xdr:rowOff>236430</xdr:rowOff>
    </xdr:to>
    <xdr:pic>
      <xdr:nvPicPr>
        <xdr:cNvPr id="5" name="圖片 4">
          <a:extLst>
            <a:ext uri="{FF2B5EF4-FFF2-40B4-BE49-F238E27FC236}">
              <a16:creationId xmlns:a16="http://schemas.microsoft.com/office/drawing/2014/main" id="{418884A4-0776-4DE0-B47D-DD1E3289B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790532" y="2440782"/>
          <a:ext cx="8841541" cy="31653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78</xdr:col>
      <xdr:colOff>0</xdr:colOff>
      <xdr:row>14</xdr:row>
      <xdr:rowOff>0</xdr:rowOff>
    </xdr:from>
    <xdr:to>
      <xdr:col>85</xdr:col>
      <xdr:colOff>125245</xdr:colOff>
      <xdr:row>26</xdr:row>
      <xdr:rowOff>245417</xdr:rowOff>
    </xdr:to>
    <xdr:pic>
      <xdr:nvPicPr>
        <xdr:cNvPr id="7" name="圖片 6">
          <a:extLst>
            <a:ext uri="{FF2B5EF4-FFF2-40B4-BE49-F238E27FC236}">
              <a16:creationId xmlns:a16="http://schemas.microsoft.com/office/drawing/2014/main" id="{123E2CBE-AAFB-4D9B-8B38-7B0D2A39A590}"/>
            </a:ext>
          </a:extLst>
        </xdr:cNvPr>
        <xdr:cNvPicPr>
          <a:picLocks noChangeAspect="1"/>
        </xdr:cNvPicPr>
      </xdr:nvPicPr>
      <xdr:blipFill>
        <a:blip xmlns:r="http://schemas.openxmlformats.org/officeDocument/2006/relationships" r:embed="rId2"/>
        <a:stretch>
          <a:fillRect/>
        </a:stretch>
      </xdr:blipFill>
      <xdr:spPr>
        <a:xfrm>
          <a:off x="89737406" y="5369719"/>
          <a:ext cx="5137777" cy="4817417"/>
        </a:xfrm>
        <a:prstGeom prst="rect">
          <a:avLst/>
        </a:prstGeom>
      </xdr:spPr>
    </xdr:pic>
    <xdr:clientData/>
  </xdr:twoCellAnchor>
  <xdr:twoCellAnchor editAs="oneCell">
    <xdr:from>
      <xdr:col>74</xdr:col>
      <xdr:colOff>416719</xdr:colOff>
      <xdr:row>14</xdr:row>
      <xdr:rowOff>130969</xdr:rowOff>
    </xdr:from>
    <xdr:to>
      <xdr:col>76</xdr:col>
      <xdr:colOff>889529</xdr:colOff>
      <xdr:row>24</xdr:row>
      <xdr:rowOff>116874</xdr:rowOff>
    </xdr:to>
    <xdr:pic>
      <xdr:nvPicPr>
        <xdr:cNvPr id="8" name="圖片 7">
          <a:extLst>
            <a:ext uri="{FF2B5EF4-FFF2-40B4-BE49-F238E27FC236}">
              <a16:creationId xmlns:a16="http://schemas.microsoft.com/office/drawing/2014/main" id="{4CBAFE41-6D52-4C1A-B743-CBED8688A580}"/>
            </a:ext>
          </a:extLst>
        </xdr:cNvPr>
        <xdr:cNvPicPr>
          <a:picLocks noChangeAspect="1"/>
        </xdr:cNvPicPr>
      </xdr:nvPicPr>
      <xdr:blipFill>
        <a:blip xmlns:r="http://schemas.openxmlformats.org/officeDocument/2006/relationships" r:embed="rId3"/>
        <a:stretch>
          <a:fillRect/>
        </a:stretch>
      </xdr:blipFill>
      <xdr:spPr>
        <a:xfrm>
          <a:off x="87034688" y="5500688"/>
          <a:ext cx="2080154" cy="37959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49</xdr:col>
      <xdr:colOff>0</xdr:colOff>
      <xdr:row>13</xdr:row>
      <xdr:rowOff>0</xdr:rowOff>
    </xdr:from>
    <xdr:to>
      <xdr:col>53</xdr:col>
      <xdr:colOff>592310</xdr:colOff>
      <xdr:row>18</xdr:row>
      <xdr:rowOff>159011</xdr:rowOff>
    </xdr:to>
    <xdr:pic>
      <xdr:nvPicPr>
        <xdr:cNvPr id="5" name="圖片 4">
          <a:extLst>
            <a:ext uri="{FF2B5EF4-FFF2-40B4-BE49-F238E27FC236}">
              <a16:creationId xmlns:a16="http://schemas.microsoft.com/office/drawing/2014/main" id="{3354A2EB-BC2D-4D08-BB52-865373A200B6}"/>
            </a:ext>
          </a:extLst>
        </xdr:cNvPr>
        <xdr:cNvPicPr>
          <a:picLocks noChangeAspect="1"/>
        </xdr:cNvPicPr>
      </xdr:nvPicPr>
      <xdr:blipFill>
        <a:blip xmlns:r="http://schemas.openxmlformats.org/officeDocument/2006/relationships" r:embed="rId1"/>
        <a:stretch>
          <a:fillRect/>
        </a:stretch>
      </xdr:blipFill>
      <xdr:spPr>
        <a:xfrm>
          <a:off x="68199000" y="4984750"/>
          <a:ext cx="2703685" cy="2064011"/>
        </a:xfrm>
        <a:prstGeom prst="rect">
          <a:avLst/>
        </a:prstGeom>
      </xdr:spPr>
    </xdr:pic>
    <xdr:clientData/>
  </xdr:twoCellAnchor>
  <xdr:twoCellAnchor editAs="oneCell">
    <xdr:from>
      <xdr:col>49</xdr:col>
      <xdr:colOff>0</xdr:colOff>
      <xdr:row>20</xdr:row>
      <xdr:rowOff>0</xdr:rowOff>
    </xdr:from>
    <xdr:to>
      <xdr:col>55</xdr:col>
      <xdr:colOff>173690</xdr:colOff>
      <xdr:row>23</xdr:row>
      <xdr:rowOff>296885</xdr:rowOff>
    </xdr:to>
    <xdr:pic>
      <xdr:nvPicPr>
        <xdr:cNvPr id="6" name="圖片 5">
          <a:extLst>
            <a:ext uri="{FF2B5EF4-FFF2-40B4-BE49-F238E27FC236}">
              <a16:creationId xmlns:a16="http://schemas.microsoft.com/office/drawing/2014/main" id="{B520B3D5-D79E-41A7-A0AC-FD2A6BA969D7}"/>
            </a:ext>
          </a:extLst>
        </xdr:cNvPr>
        <xdr:cNvPicPr>
          <a:picLocks noChangeAspect="1"/>
        </xdr:cNvPicPr>
      </xdr:nvPicPr>
      <xdr:blipFill>
        <a:blip xmlns:r="http://schemas.openxmlformats.org/officeDocument/2006/relationships" r:embed="rId2"/>
        <a:stretch>
          <a:fillRect/>
        </a:stretch>
      </xdr:blipFill>
      <xdr:spPr>
        <a:xfrm>
          <a:off x="68199000" y="7651750"/>
          <a:ext cx="4158315" cy="1439885"/>
        </a:xfrm>
        <a:prstGeom prst="rect">
          <a:avLst/>
        </a:prstGeom>
      </xdr:spPr>
    </xdr:pic>
    <xdr:clientData/>
  </xdr:twoCellAnchor>
  <xdr:twoCellAnchor editAs="oneCell">
    <xdr:from>
      <xdr:col>60</xdr:col>
      <xdr:colOff>0</xdr:colOff>
      <xdr:row>14</xdr:row>
      <xdr:rowOff>0</xdr:rowOff>
    </xdr:from>
    <xdr:to>
      <xdr:col>62</xdr:col>
      <xdr:colOff>484699</xdr:colOff>
      <xdr:row>22</xdr:row>
      <xdr:rowOff>229588</xdr:rowOff>
    </xdr:to>
    <xdr:pic>
      <xdr:nvPicPr>
        <xdr:cNvPr id="7" name="圖片 6">
          <a:extLst>
            <a:ext uri="{FF2B5EF4-FFF2-40B4-BE49-F238E27FC236}">
              <a16:creationId xmlns:a16="http://schemas.microsoft.com/office/drawing/2014/main" id="{88A4EBEE-1452-4C6A-84A9-E7F6944FBB40}"/>
            </a:ext>
          </a:extLst>
        </xdr:cNvPr>
        <xdr:cNvPicPr>
          <a:picLocks noChangeAspect="1"/>
        </xdr:cNvPicPr>
      </xdr:nvPicPr>
      <xdr:blipFill>
        <a:blip xmlns:r="http://schemas.openxmlformats.org/officeDocument/2006/relationships" r:embed="rId3"/>
        <a:stretch>
          <a:fillRect/>
        </a:stretch>
      </xdr:blipFill>
      <xdr:spPr>
        <a:xfrm>
          <a:off x="74152125" y="5365750"/>
          <a:ext cx="3564449" cy="32775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9" tableType="queryTable" totalsRowShown="0" headerRowDxfId="24" dataDxfId="23">
  <autoFilter ref="A1:E209" xr:uid="{639CF0EE-1A44-43B1-9288-A519C8FED524}"/>
  <sortState xmlns:xlrd2="http://schemas.microsoft.com/office/spreadsheetml/2017/richdata2" ref="A2:E209">
    <sortCondition ref="A1:A209"/>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9"/>
  <sheetViews>
    <sheetView topLeftCell="A193" workbookViewId="0">
      <selection activeCell="E205" sqref="E205"/>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1324</v>
      </c>
      <c r="B52" s="1" t="s">
        <v>1323</v>
      </c>
      <c r="C52" s="1" t="s">
        <v>1259</v>
      </c>
      <c r="D52" s="1">
        <v>-38</v>
      </c>
      <c r="E52" s="1" t="s">
        <v>190</v>
      </c>
    </row>
    <row r="53" spans="1:5" x14ac:dyDescent="0.25">
      <c r="A53" s="67" t="s">
        <v>1322</v>
      </c>
      <c r="B53" s="1" t="s">
        <v>1323</v>
      </c>
      <c r="C53" s="1" t="s">
        <v>1259</v>
      </c>
      <c r="D53" s="1">
        <v>-38</v>
      </c>
      <c r="E53" s="1" t="s">
        <v>190</v>
      </c>
    </row>
    <row r="54" spans="1:5" x14ac:dyDescent="0.25">
      <c r="A54" s="67" t="s">
        <v>287</v>
      </c>
      <c r="B54" s="1" t="s">
        <v>173</v>
      </c>
      <c r="C54" s="1" t="s">
        <v>189</v>
      </c>
      <c r="D54" s="1">
        <v>-37</v>
      </c>
      <c r="E54" s="1" t="s">
        <v>185</v>
      </c>
    </row>
    <row r="55" spans="1:5" x14ac:dyDescent="0.25">
      <c r="A55" s="67" t="s">
        <v>288</v>
      </c>
      <c r="B55" s="1" t="s">
        <v>188</v>
      </c>
      <c r="C55" s="1" t="s">
        <v>189</v>
      </c>
      <c r="D55" s="1">
        <v>-38</v>
      </c>
      <c r="E55" s="1" t="s">
        <v>190</v>
      </c>
    </row>
    <row r="56" spans="1:5" x14ac:dyDescent="0.25">
      <c r="A56" s="67" t="s">
        <v>289</v>
      </c>
      <c r="B56" s="1" t="s">
        <v>188</v>
      </c>
      <c r="C56" s="1" t="s">
        <v>189</v>
      </c>
      <c r="D56" s="1">
        <v>-38</v>
      </c>
      <c r="E56" s="1" t="s">
        <v>190</v>
      </c>
    </row>
    <row r="57" spans="1:5" x14ac:dyDescent="0.25">
      <c r="A57" s="67" t="s">
        <v>290</v>
      </c>
      <c r="B57" s="1" t="s">
        <v>188</v>
      </c>
      <c r="C57" s="1" t="s">
        <v>189</v>
      </c>
      <c r="D57" s="1">
        <v>-38</v>
      </c>
      <c r="E57" s="1" t="s">
        <v>190</v>
      </c>
    </row>
    <row r="58" spans="1:5" x14ac:dyDescent="0.25">
      <c r="A58" s="67" t="s">
        <v>291</v>
      </c>
      <c r="B58" s="1" t="s">
        <v>188</v>
      </c>
      <c r="C58" s="1" t="s">
        <v>189</v>
      </c>
      <c r="D58" s="1">
        <v>-38</v>
      </c>
      <c r="E58" s="1" t="s">
        <v>190</v>
      </c>
    </row>
    <row r="59" spans="1:5" x14ac:dyDescent="0.25">
      <c r="A59" s="67" t="s">
        <v>292</v>
      </c>
      <c r="B59" s="1" t="s">
        <v>188</v>
      </c>
      <c r="C59" s="1" t="s">
        <v>189</v>
      </c>
      <c r="D59" s="1">
        <v>-38</v>
      </c>
      <c r="E59" s="1" t="s">
        <v>190</v>
      </c>
    </row>
    <row r="60" spans="1:5" x14ac:dyDescent="0.25">
      <c r="A60" s="67" t="s">
        <v>293</v>
      </c>
      <c r="B60" s="1" t="s">
        <v>188</v>
      </c>
      <c r="C60" s="1" t="s">
        <v>189</v>
      </c>
      <c r="D60" s="1">
        <v>-38</v>
      </c>
      <c r="E60" s="1" t="s">
        <v>190</v>
      </c>
    </row>
    <row r="61" spans="1:5" x14ac:dyDescent="0.25">
      <c r="A61" s="67" t="s">
        <v>294</v>
      </c>
      <c r="B61" s="1" t="s">
        <v>188</v>
      </c>
      <c r="C61" s="1" t="s">
        <v>189</v>
      </c>
      <c r="D61" s="1">
        <v>-38</v>
      </c>
      <c r="E61" s="1" t="s">
        <v>190</v>
      </c>
    </row>
    <row r="62" spans="1:5" x14ac:dyDescent="0.25">
      <c r="A62" s="67" t="s">
        <v>191</v>
      </c>
      <c r="B62" s="1" t="s">
        <v>173</v>
      </c>
      <c r="C62" s="1" t="s">
        <v>189</v>
      </c>
      <c r="D62" s="1">
        <v>-26</v>
      </c>
      <c r="E62" s="1" t="s">
        <v>185</v>
      </c>
    </row>
    <row r="63" spans="1:5" x14ac:dyDescent="0.25">
      <c r="A63" s="67" t="s">
        <v>251</v>
      </c>
      <c r="B63" s="1" t="s">
        <v>173</v>
      </c>
      <c r="C63" s="1" t="s">
        <v>189</v>
      </c>
      <c r="D63" s="1">
        <v>-26</v>
      </c>
      <c r="E63" s="1" t="s">
        <v>185</v>
      </c>
    </row>
    <row r="64" spans="1:5" x14ac:dyDescent="0.25">
      <c r="A64" s="67" t="s">
        <v>192</v>
      </c>
      <c r="B64" s="1" t="s">
        <v>173</v>
      </c>
      <c r="C64" s="1" t="s">
        <v>189</v>
      </c>
      <c r="D64" s="1">
        <v>-26</v>
      </c>
      <c r="E64" s="1" t="s">
        <v>185</v>
      </c>
    </row>
    <row r="65" spans="1:5" x14ac:dyDescent="0.25">
      <c r="A65" s="67" t="s">
        <v>295</v>
      </c>
      <c r="B65" s="1" t="s">
        <v>173</v>
      </c>
      <c r="C65" s="1" t="s">
        <v>189</v>
      </c>
      <c r="D65" s="1">
        <v>-22</v>
      </c>
      <c r="E65" s="1" t="s">
        <v>185</v>
      </c>
    </row>
    <row r="66" spans="1:5" x14ac:dyDescent="0.25">
      <c r="A66" s="67" t="s">
        <v>193</v>
      </c>
      <c r="B66" s="1" t="s">
        <v>173</v>
      </c>
      <c r="C66" s="1" t="s">
        <v>189</v>
      </c>
      <c r="D66" s="1">
        <v>-26</v>
      </c>
      <c r="E66" s="1" t="s">
        <v>185</v>
      </c>
    </row>
    <row r="67" spans="1:5" x14ac:dyDescent="0.25">
      <c r="A67" s="67" t="s">
        <v>194</v>
      </c>
      <c r="B67" s="1" t="s">
        <v>173</v>
      </c>
      <c r="C67" s="1" t="s">
        <v>189</v>
      </c>
      <c r="D67" s="1">
        <v>-26</v>
      </c>
      <c r="E67" s="1" t="s">
        <v>185</v>
      </c>
    </row>
    <row r="68" spans="1:5" x14ac:dyDescent="0.25">
      <c r="A68" s="67" t="s">
        <v>241</v>
      </c>
      <c r="B68" s="1" t="s">
        <v>173</v>
      </c>
      <c r="C68" s="1" t="s">
        <v>189</v>
      </c>
      <c r="D68" s="1">
        <v>-26</v>
      </c>
      <c r="E68" s="1" t="s">
        <v>185</v>
      </c>
    </row>
    <row r="69" spans="1:5" x14ac:dyDescent="0.25">
      <c r="A69" s="67" t="s">
        <v>195</v>
      </c>
      <c r="B69" s="1" t="s">
        <v>173</v>
      </c>
      <c r="C69" s="1" t="s">
        <v>189</v>
      </c>
      <c r="D69" s="1">
        <v>-26</v>
      </c>
      <c r="E69" s="1" t="s">
        <v>185</v>
      </c>
    </row>
    <row r="70" spans="1:5" x14ac:dyDescent="0.25">
      <c r="A70" s="67" t="s">
        <v>196</v>
      </c>
      <c r="B70" s="1" t="s">
        <v>173</v>
      </c>
      <c r="C70" s="1" t="s">
        <v>189</v>
      </c>
      <c r="D70" s="1">
        <v>-26</v>
      </c>
      <c r="E70" s="1" t="s">
        <v>185</v>
      </c>
    </row>
    <row r="71" spans="1:5" x14ac:dyDescent="0.25">
      <c r="A71" s="67" t="s">
        <v>296</v>
      </c>
      <c r="B71" s="1" t="s">
        <v>188</v>
      </c>
      <c r="C71" s="1" t="s">
        <v>189</v>
      </c>
      <c r="D71" s="1">
        <v>-38</v>
      </c>
      <c r="E71" s="1" t="s">
        <v>190</v>
      </c>
    </row>
    <row r="72" spans="1:5" x14ac:dyDescent="0.25">
      <c r="A72" s="67" t="s">
        <v>297</v>
      </c>
      <c r="B72" s="1" t="s">
        <v>188</v>
      </c>
      <c r="C72" s="1" t="s">
        <v>174</v>
      </c>
      <c r="D72" s="1">
        <v>-44</v>
      </c>
      <c r="E72" s="1" t="s">
        <v>190</v>
      </c>
    </row>
    <row r="73" spans="1:5" x14ac:dyDescent="0.25">
      <c r="A73" s="67" t="s">
        <v>298</v>
      </c>
      <c r="B73" s="1" t="s">
        <v>188</v>
      </c>
      <c r="C73" s="1" t="s">
        <v>174</v>
      </c>
      <c r="D73" s="1">
        <v>-42</v>
      </c>
      <c r="E73" s="1" t="s">
        <v>190</v>
      </c>
    </row>
    <row r="74" spans="1:5" x14ac:dyDescent="0.25">
      <c r="A74" s="67" t="s">
        <v>299</v>
      </c>
      <c r="B74" s="1" t="s">
        <v>188</v>
      </c>
      <c r="C74" s="1" t="s">
        <v>189</v>
      </c>
      <c r="D74" s="1">
        <v>-38</v>
      </c>
      <c r="E74" s="1" t="s">
        <v>190</v>
      </c>
    </row>
    <row r="75" spans="1:5" x14ac:dyDescent="0.25">
      <c r="A75" s="67" t="s">
        <v>197</v>
      </c>
      <c r="B75" s="1" t="s">
        <v>173</v>
      </c>
      <c r="C75" s="1" t="s">
        <v>189</v>
      </c>
      <c r="D75" s="1">
        <v>-26</v>
      </c>
      <c r="E75" s="1" t="s">
        <v>185</v>
      </c>
    </row>
    <row r="76" spans="1:5" x14ac:dyDescent="0.25">
      <c r="A76" s="67" t="s">
        <v>300</v>
      </c>
      <c r="B76" s="1" t="s">
        <v>188</v>
      </c>
      <c r="C76" s="1" t="s">
        <v>174</v>
      </c>
      <c r="D76" s="1">
        <v>-38</v>
      </c>
      <c r="E76" s="1" t="s">
        <v>190</v>
      </c>
    </row>
    <row r="77" spans="1:5" x14ac:dyDescent="0.25">
      <c r="A77" s="67" t="s">
        <v>301</v>
      </c>
      <c r="B77" s="1" t="s">
        <v>188</v>
      </c>
      <c r="C77" s="1" t="s">
        <v>189</v>
      </c>
      <c r="D77" s="1">
        <v>-35</v>
      </c>
      <c r="E77" s="1" t="s">
        <v>190</v>
      </c>
    </row>
    <row r="78" spans="1:5" x14ac:dyDescent="0.25">
      <c r="A78" s="67" t="s">
        <v>302</v>
      </c>
      <c r="B78" s="1" t="s">
        <v>188</v>
      </c>
      <c r="C78" s="1" t="s">
        <v>189</v>
      </c>
      <c r="D78" s="1">
        <v>-35</v>
      </c>
      <c r="E78" s="1" t="s">
        <v>190</v>
      </c>
    </row>
    <row r="79" spans="1:5" x14ac:dyDescent="0.25">
      <c r="A79" s="67" t="s">
        <v>1100</v>
      </c>
      <c r="B79" s="1" t="s">
        <v>188</v>
      </c>
      <c r="C79" s="1" t="s">
        <v>189</v>
      </c>
      <c r="D79" s="1">
        <v>-38</v>
      </c>
      <c r="E79" s="1" t="s">
        <v>190</v>
      </c>
    </row>
    <row r="80" spans="1:5" x14ac:dyDescent="0.25">
      <c r="A80" s="67" t="s">
        <v>303</v>
      </c>
      <c r="B80" s="1" t="s">
        <v>173</v>
      </c>
      <c r="C80" s="1" t="s">
        <v>189</v>
      </c>
      <c r="D80" s="1">
        <v>-37</v>
      </c>
      <c r="E80" s="1" t="s">
        <v>185</v>
      </c>
    </row>
    <row r="81" spans="1:5" x14ac:dyDescent="0.25">
      <c r="A81" s="67" t="s">
        <v>198</v>
      </c>
      <c r="B81" s="1" t="s">
        <v>173</v>
      </c>
      <c r="C81" s="1" t="s">
        <v>174</v>
      </c>
      <c r="D81" s="1">
        <v>-26</v>
      </c>
      <c r="E81" s="1" t="s">
        <v>175</v>
      </c>
    </row>
    <row r="82" spans="1:5" x14ac:dyDescent="0.25">
      <c r="A82" s="67" t="s">
        <v>199</v>
      </c>
      <c r="B82" s="1" t="s">
        <v>173</v>
      </c>
      <c r="C82" s="1" t="s">
        <v>189</v>
      </c>
      <c r="D82" s="1">
        <v>-26</v>
      </c>
      <c r="E82" s="1" t="s">
        <v>185</v>
      </c>
    </row>
    <row r="83" spans="1:5" x14ac:dyDescent="0.25">
      <c r="A83" s="67" t="s">
        <v>200</v>
      </c>
      <c r="B83" s="1" t="s">
        <v>173</v>
      </c>
      <c r="C83" s="1" t="s">
        <v>189</v>
      </c>
      <c r="D83" s="1">
        <v>-26</v>
      </c>
      <c r="E83" s="1" t="s">
        <v>185</v>
      </c>
    </row>
    <row r="84" spans="1:5" x14ac:dyDescent="0.25">
      <c r="A84" s="67" t="s">
        <v>252</v>
      </c>
      <c r="B84" s="1" t="s">
        <v>173</v>
      </c>
      <c r="C84" s="1" t="s">
        <v>189</v>
      </c>
      <c r="D84" s="1">
        <v>-26</v>
      </c>
      <c r="E84" s="1" t="s">
        <v>185</v>
      </c>
    </row>
    <row r="85" spans="1:5" x14ac:dyDescent="0.25">
      <c r="A85" s="67" t="s">
        <v>240</v>
      </c>
      <c r="B85" s="1" t="s">
        <v>173</v>
      </c>
      <c r="C85" s="1" t="s">
        <v>189</v>
      </c>
      <c r="D85" s="1">
        <v>-26</v>
      </c>
      <c r="E85" s="1" t="s">
        <v>185</v>
      </c>
    </row>
    <row r="86" spans="1:5" x14ac:dyDescent="0.25">
      <c r="A86" s="67" t="s">
        <v>201</v>
      </c>
      <c r="B86" s="1" t="s">
        <v>173</v>
      </c>
      <c r="C86" s="1" t="s">
        <v>189</v>
      </c>
      <c r="D86" s="1">
        <v>-26</v>
      </c>
      <c r="E86" s="1" t="s">
        <v>185</v>
      </c>
    </row>
    <row r="87" spans="1:5" x14ac:dyDescent="0.25">
      <c r="A87" s="67" t="s">
        <v>202</v>
      </c>
      <c r="B87" s="1" t="s">
        <v>173</v>
      </c>
      <c r="C87" s="1" t="s">
        <v>189</v>
      </c>
      <c r="D87" s="1">
        <v>-26</v>
      </c>
      <c r="E87" s="1" t="s">
        <v>185</v>
      </c>
    </row>
    <row r="88" spans="1:5" x14ac:dyDescent="0.25">
      <c r="A88" s="67" t="s">
        <v>203</v>
      </c>
      <c r="B88" s="1" t="s">
        <v>173</v>
      </c>
      <c r="C88" s="1" t="s">
        <v>189</v>
      </c>
      <c r="D88" s="1">
        <v>-26</v>
      </c>
      <c r="E88" s="1" t="s">
        <v>185</v>
      </c>
    </row>
    <row r="89" spans="1:5" x14ac:dyDescent="0.25">
      <c r="A89" s="67" t="s">
        <v>204</v>
      </c>
      <c r="B89" s="1" t="s">
        <v>173</v>
      </c>
      <c r="C89" s="1" t="s">
        <v>174</v>
      </c>
      <c r="D89" s="1">
        <v>-26</v>
      </c>
      <c r="E89" s="1" t="s">
        <v>175</v>
      </c>
    </row>
    <row r="90" spans="1:5" x14ac:dyDescent="0.25">
      <c r="A90" s="67" t="s">
        <v>250</v>
      </c>
      <c r="B90" s="1" t="s">
        <v>173</v>
      </c>
      <c r="C90" s="1" t="s">
        <v>174</v>
      </c>
      <c r="D90" s="1">
        <v>-26</v>
      </c>
      <c r="E90" s="1" t="s">
        <v>175</v>
      </c>
    </row>
    <row r="91" spans="1:5" x14ac:dyDescent="0.25">
      <c r="A91" s="67" t="s">
        <v>205</v>
      </c>
      <c r="B91" s="1" t="s">
        <v>173</v>
      </c>
      <c r="C91" s="1" t="s">
        <v>174</v>
      </c>
      <c r="D91" s="1">
        <v>-26</v>
      </c>
      <c r="E91" s="1" t="s">
        <v>175</v>
      </c>
    </row>
    <row r="92" spans="1:5" x14ac:dyDescent="0.25">
      <c r="A92" s="67" t="s">
        <v>249</v>
      </c>
      <c r="B92" s="1" t="s">
        <v>173</v>
      </c>
      <c r="C92" s="1" t="s">
        <v>174</v>
      </c>
      <c r="D92" s="1">
        <v>-26</v>
      </c>
      <c r="E92" s="1" t="s">
        <v>175</v>
      </c>
    </row>
    <row r="93" spans="1:5" x14ac:dyDescent="0.25">
      <c r="A93" s="67" t="s">
        <v>248</v>
      </c>
      <c r="B93" s="1" t="s">
        <v>173</v>
      </c>
      <c r="C93" s="1" t="s">
        <v>174</v>
      </c>
      <c r="D93" s="1">
        <v>-26</v>
      </c>
      <c r="E93" s="1" t="s">
        <v>175</v>
      </c>
    </row>
    <row r="94" spans="1:5" x14ac:dyDescent="0.25">
      <c r="A94" s="67" t="s">
        <v>245</v>
      </c>
      <c r="B94" s="1" t="s">
        <v>173</v>
      </c>
      <c r="C94" s="1" t="s">
        <v>189</v>
      </c>
      <c r="D94" s="1">
        <v>-26</v>
      </c>
      <c r="E94" s="1" t="s">
        <v>185</v>
      </c>
    </row>
    <row r="95" spans="1:5" x14ac:dyDescent="0.25">
      <c r="A95" s="67" t="s">
        <v>242</v>
      </c>
      <c r="B95" s="1" t="s">
        <v>173</v>
      </c>
      <c r="C95" s="1" t="s">
        <v>189</v>
      </c>
      <c r="D95" s="1">
        <v>-26</v>
      </c>
      <c r="E95" s="1" t="s">
        <v>185</v>
      </c>
    </row>
    <row r="96" spans="1:5" x14ac:dyDescent="0.25">
      <c r="A96" s="67" t="s">
        <v>253</v>
      </c>
      <c r="B96" s="1" t="s">
        <v>173</v>
      </c>
      <c r="C96" s="1" t="s">
        <v>189</v>
      </c>
      <c r="D96" s="1">
        <v>-26</v>
      </c>
      <c r="E96" s="1" t="s">
        <v>185</v>
      </c>
    </row>
    <row r="97" spans="1:5" x14ac:dyDescent="0.25">
      <c r="A97" s="67" t="s">
        <v>206</v>
      </c>
      <c r="B97" s="1" t="s">
        <v>173</v>
      </c>
      <c r="C97" s="1" t="s">
        <v>189</v>
      </c>
      <c r="D97" s="1">
        <v>-26</v>
      </c>
      <c r="E97" s="1" t="s">
        <v>185</v>
      </c>
    </row>
    <row r="98" spans="1:5" x14ac:dyDescent="0.25">
      <c r="A98" s="67" t="s">
        <v>207</v>
      </c>
      <c r="B98" s="1" t="s">
        <v>173</v>
      </c>
      <c r="C98" s="1" t="s">
        <v>189</v>
      </c>
      <c r="D98" s="1">
        <v>-26</v>
      </c>
      <c r="E98" s="1" t="s">
        <v>185</v>
      </c>
    </row>
    <row r="99" spans="1:5" x14ac:dyDescent="0.25">
      <c r="A99" s="67" t="s">
        <v>304</v>
      </c>
      <c r="B99" s="1" t="s">
        <v>173</v>
      </c>
      <c r="C99" s="1" t="s">
        <v>189</v>
      </c>
      <c r="D99" s="1">
        <v>-37</v>
      </c>
      <c r="E99" s="1" t="s">
        <v>185</v>
      </c>
    </row>
    <row r="100" spans="1:5" x14ac:dyDescent="0.25">
      <c r="A100" s="67" t="s">
        <v>208</v>
      </c>
      <c r="B100" s="1" t="s">
        <v>173</v>
      </c>
      <c r="C100" s="1" t="s">
        <v>174</v>
      </c>
      <c r="D100" s="1">
        <v>-26</v>
      </c>
      <c r="E100" s="1" t="s">
        <v>175</v>
      </c>
    </row>
    <row r="101" spans="1:5" x14ac:dyDescent="0.25">
      <c r="A101" s="67" t="s">
        <v>305</v>
      </c>
      <c r="B101" s="1" t="s">
        <v>173</v>
      </c>
      <c r="C101" s="1" t="s">
        <v>174</v>
      </c>
      <c r="D101" s="1">
        <v>-37</v>
      </c>
      <c r="E101" s="1" t="s">
        <v>175</v>
      </c>
    </row>
    <row r="102" spans="1:5" x14ac:dyDescent="0.25">
      <c r="A102" s="67" t="s">
        <v>209</v>
      </c>
      <c r="B102" s="1" t="s">
        <v>173</v>
      </c>
      <c r="C102" s="1" t="s">
        <v>174</v>
      </c>
      <c r="D102" s="1">
        <v>-26</v>
      </c>
      <c r="E102" s="1" t="s">
        <v>175</v>
      </c>
    </row>
    <row r="103" spans="1:5" x14ac:dyDescent="0.25">
      <c r="A103" s="67" t="s">
        <v>210</v>
      </c>
      <c r="B103" s="1" t="s">
        <v>173</v>
      </c>
      <c r="C103" s="1" t="s">
        <v>174</v>
      </c>
      <c r="D103" s="1">
        <v>-26</v>
      </c>
      <c r="E103" s="1" t="s">
        <v>175</v>
      </c>
    </row>
    <row r="104" spans="1:5" x14ac:dyDescent="0.25">
      <c r="A104" s="67" t="s">
        <v>211</v>
      </c>
      <c r="B104" s="1" t="s">
        <v>173</v>
      </c>
      <c r="C104" s="1" t="s">
        <v>174</v>
      </c>
      <c r="D104" s="1">
        <v>-26</v>
      </c>
      <c r="E104" s="1" t="s">
        <v>175</v>
      </c>
    </row>
    <row r="105" spans="1:5" x14ac:dyDescent="0.25">
      <c r="A105" s="67" t="s">
        <v>247</v>
      </c>
      <c r="B105" s="1" t="s">
        <v>173</v>
      </c>
      <c r="C105" s="1" t="s">
        <v>174</v>
      </c>
      <c r="D105" s="1">
        <v>-26</v>
      </c>
      <c r="E105" s="1" t="s">
        <v>175</v>
      </c>
    </row>
    <row r="106" spans="1:5" x14ac:dyDescent="0.25">
      <c r="A106" s="67" t="s">
        <v>212</v>
      </c>
      <c r="B106" s="1" t="s">
        <v>173</v>
      </c>
      <c r="C106" s="1" t="s">
        <v>174</v>
      </c>
      <c r="D106" s="1">
        <v>-26</v>
      </c>
      <c r="E106" s="1" t="s">
        <v>175</v>
      </c>
    </row>
    <row r="107" spans="1:5" x14ac:dyDescent="0.25">
      <c r="A107" s="67" t="s">
        <v>306</v>
      </c>
      <c r="B107" s="1" t="s">
        <v>188</v>
      </c>
      <c r="C107" s="1" t="s">
        <v>189</v>
      </c>
      <c r="D107" s="1">
        <v>-35</v>
      </c>
      <c r="E107" s="1" t="s">
        <v>190</v>
      </c>
    </row>
    <row r="108" spans="1:5" x14ac:dyDescent="0.25">
      <c r="A108" s="67" t="s">
        <v>1101</v>
      </c>
      <c r="B108" s="1" t="s">
        <v>188</v>
      </c>
      <c r="C108" s="1" t="s">
        <v>189</v>
      </c>
      <c r="D108" s="1">
        <v>-38</v>
      </c>
      <c r="E108" s="1" t="s">
        <v>190</v>
      </c>
    </row>
    <row r="109" spans="1:5" x14ac:dyDescent="0.25">
      <c r="A109" s="67" t="s">
        <v>307</v>
      </c>
      <c r="B109" s="1" t="s">
        <v>188</v>
      </c>
      <c r="C109" s="1" t="s">
        <v>189</v>
      </c>
      <c r="D109" s="1">
        <v>-35</v>
      </c>
      <c r="E109" s="1" t="s">
        <v>190</v>
      </c>
    </row>
    <row r="110" spans="1:5" x14ac:dyDescent="0.25">
      <c r="A110" s="67" t="s">
        <v>1102</v>
      </c>
      <c r="B110" s="1" t="s">
        <v>188</v>
      </c>
      <c r="C110" s="1" t="s">
        <v>189</v>
      </c>
      <c r="D110" s="1">
        <v>-38</v>
      </c>
      <c r="E110" s="1" t="s">
        <v>190</v>
      </c>
    </row>
    <row r="111" spans="1:5" x14ac:dyDescent="0.25">
      <c r="A111" s="67" t="s">
        <v>308</v>
      </c>
      <c r="B111" s="1" t="s">
        <v>188</v>
      </c>
      <c r="C111" s="1" t="s">
        <v>189</v>
      </c>
      <c r="D111" s="1">
        <v>-35</v>
      </c>
      <c r="E111" s="1" t="s">
        <v>190</v>
      </c>
    </row>
    <row r="112" spans="1:5" x14ac:dyDescent="0.25">
      <c r="A112" s="67" t="s">
        <v>1103</v>
      </c>
      <c r="B112" s="1" t="s">
        <v>188</v>
      </c>
      <c r="C112" s="1" t="s">
        <v>189</v>
      </c>
      <c r="D112" s="1">
        <v>-38</v>
      </c>
      <c r="E112" s="1" t="s">
        <v>190</v>
      </c>
    </row>
    <row r="113" spans="1:5" x14ac:dyDescent="0.25">
      <c r="A113" s="67" t="s">
        <v>1109</v>
      </c>
      <c r="B113" s="1" t="s">
        <v>188</v>
      </c>
      <c r="C113" s="1" t="s">
        <v>189</v>
      </c>
      <c r="D113" s="1">
        <v>-36</v>
      </c>
      <c r="E113" s="1" t="s">
        <v>185</v>
      </c>
    </row>
    <row r="114" spans="1:5" x14ac:dyDescent="0.25">
      <c r="A114" s="67" t="s">
        <v>356</v>
      </c>
      <c r="B114" s="1" t="s">
        <v>188</v>
      </c>
      <c r="C114" s="1" t="s">
        <v>189</v>
      </c>
      <c r="D114" s="1">
        <v>-35</v>
      </c>
      <c r="E114" s="1" t="s">
        <v>190</v>
      </c>
    </row>
    <row r="115" spans="1:5" x14ac:dyDescent="0.25">
      <c r="A115" s="67" t="s">
        <v>309</v>
      </c>
      <c r="B115" s="1" t="s">
        <v>188</v>
      </c>
      <c r="C115" s="1" t="s">
        <v>189</v>
      </c>
      <c r="D115" s="1">
        <v>-35</v>
      </c>
      <c r="E115" s="1" t="s">
        <v>190</v>
      </c>
    </row>
    <row r="116" spans="1:5" x14ac:dyDescent="0.25">
      <c r="A116" s="67" t="s">
        <v>1104</v>
      </c>
      <c r="B116" s="1" t="s">
        <v>188</v>
      </c>
      <c r="C116" s="1" t="s">
        <v>189</v>
      </c>
      <c r="D116" s="1">
        <v>-38</v>
      </c>
      <c r="E116" s="1" t="s">
        <v>190</v>
      </c>
    </row>
    <row r="117" spans="1:5" x14ac:dyDescent="0.25">
      <c r="A117" s="67" t="s">
        <v>1105</v>
      </c>
      <c r="B117" s="1" t="s">
        <v>188</v>
      </c>
      <c r="C117" s="1" t="s">
        <v>189</v>
      </c>
      <c r="D117" s="1">
        <v>-37</v>
      </c>
      <c r="E117" s="1" t="s">
        <v>190</v>
      </c>
    </row>
    <row r="118" spans="1:5" x14ac:dyDescent="0.25">
      <c r="A118" s="67" t="s">
        <v>1106</v>
      </c>
      <c r="B118" s="1" t="s">
        <v>188</v>
      </c>
      <c r="C118" s="1" t="s">
        <v>189</v>
      </c>
      <c r="D118" s="1">
        <v>-38</v>
      </c>
      <c r="E118" s="1" t="s">
        <v>190</v>
      </c>
    </row>
    <row r="119" spans="1:5" x14ac:dyDescent="0.25">
      <c r="A119" s="67" t="s">
        <v>310</v>
      </c>
      <c r="B119" s="1" t="s">
        <v>188</v>
      </c>
      <c r="C119" s="1" t="s">
        <v>189</v>
      </c>
      <c r="D119" s="1">
        <v>-35</v>
      </c>
      <c r="E119" s="1" t="s">
        <v>190</v>
      </c>
    </row>
    <row r="120" spans="1:5" x14ac:dyDescent="0.25">
      <c r="A120" s="67" t="s">
        <v>1107</v>
      </c>
      <c r="B120" s="1" t="s">
        <v>188</v>
      </c>
      <c r="C120" s="1" t="s">
        <v>189</v>
      </c>
      <c r="D120" s="1">
        <v>-38</v>
      </c>
      <c r="E120" s="1" t="s">
        <v>190</v>
      </c>
    </row>
    <row r="121" spans="1:5" x14ac:dyDescent="0.25">
      <c r="A121" s="67" t="s">
        <v>311</v>
      </c>
      <c r="B121" s="1" t="s">
        <v>173</v>
      </c>
      <c r="C121" s="1" t="s">
        <v>189</v>
      </c>
      <c r="D121" s="1">
        <v>-37</v>
      </c>
      <c r="E121" s="1" t="s">
        <v>185</v>
      </c>
    </row>
    <row r="122" spans="1:5" x14ac:dyDescent="0.25">
      <c r="A122" s="67" t="s">
        <v>343</v>
      </c>
      <c r="B122" s="1" t="s">
        <v>173</v>
      </c>
      <c r="C122" s="1" t="s">
        <v>189</v>
      </c>
      <c r="D122" s="1">
        <v>-37</v>
      </c>
      <c r="E122" s="1" t="s">
        <v>185</v>
      </c>
    </row>
    <row r="123" spans="1:5" x14ac:dyDescent="0.25">
      <c r="A123" s="67" t="s">
        <v>312</v>
      </c>
      <c r="B123" s="1" t="s">
        <v>173</v>
      </c>
      <c r="C123" s="1" t="s">
        <v>189</v>
      </c>
      <c r="D123" s="1">
        <v>-46</v>
      </c>
      <c r="E123" s="1" t="s">
        <v>185</v>
      </c>
    </row>
    <row r="124" spans="1:5" x14ac:dyDescent="0.25">
      <c r="A124" s="67" t="s">
        <v>213</v>
      </c>
      <c r="B124" s="1" t="s">
        <v>173</v>
      </c>
      <c r="C124" s="1" t="s">
        <v>189</v>
      </c>
      <c r="D124" s="1">
        <v>-26</v>
      </c>
      <c r="E124" s="1" t="s">
        <v>185</v>
      </c>
    </row>
    <row r="125" spans="1:5" x14ac:dyDescent="0.25">
      <c r="A125" s="67" t="s">
        <v>214</v>
      </c>
      <c r="B125" s="1" t="s">
        <v>173</v>
      </c>
      <c r="C125" s="1" t="s">
        <v>189</v>
      </c>
      <c r="D125" s="1">
        <v>-26</v>
      </c>
      <c r="E125" s="1" t="s">
        <v>185</v>
      </c>
    </row>
    <row r="126" spans="1:5" x14ac:dyDescent="0.25">
      <c r="A126" s="67" t="s">
        <v>313</v>
      </c>
      <c r="B126" s="1" t="s">
        <v>173</v>
      </c>
      <c r="C126" s="1" t="s">
        <v>189</v>
      </c>
      <c r="D126" s="1">
        <v>-22</v>
      </c>
      <c r="E126" s="1" t="s">
        <v>185</v>
      </c>
    </row>
    <row r="127" spans="1:5" x14ac:dyDescent="0.25">
      <c r="A127" s="67" t="s">
        <v>215</v>
      </c>
      <c r="B127" s="1" t="s">
        <v>173</v>
      </c>
      <c r="C127" s="1" t="s">
        <v>189</v>
      </c>
      <c r="D127" s="1">
        <v>-26</v>
      </c>
      <c r="E127" s="1" t="s">
        <v>185</v>
      </c>
    </row>
    <row r="128" spans="1:5" x14ac:dyDescent="0.25">
      <c r="A128" s="67" t="s">
        <v>314</v>
      </c>
      <c r="B128" s="1" t="s">
        <v>173</v>
      </c>
      <c r="C128" s="1" t="s">
        <v>189</v>
      </c>
      <c r="D128" s="1">
        <v>-37</v>
      </c>
      <c r="E128" s="1" t="s">
        <v>185</v>
      </c>
    </row>
    <row r="129" spans="1:5" x14ac:dyDescent="0.25">
      <c r="A129" s="67" t="s">
        <v>315</v>
      </c>
      <c r="B129" s="1" t="s">
        <v>173</v>
      </c>
      <c r="C129" s="1" t="s">
        <v>189</v>
      </c>
      <c r="D129" s="1">
        <v>-41</v>
      </c>
      <c r="E129" s="1" t="s">
        <v>185</v>
      </c>
    </row>
    <row r="130" spans="1:5" x14ac:dyDescent="0.25">
      <c r="A130" s="67" t="s">
        <v>216</v>
      </c>
      <c r="B130" s="1" t="s">
        <v>173</v>
      </c>
      <c r="C130" s="1" t="s">
        <v>189</v>
      </c>
      <c r="D130" s="1">
        <v>-26</v>
      </c>
      <c r="E130" s="1" t="s">
        <v>185</v>
      </c>
    </row>
    <row r="131" spans="1:5" x14ac:dyDescent="0.25">
      <c r="A131" s="67" t="s">
        <v>217</v>
      </c>
      <c r="B131" s="1" t="s">
        <v>173</v>
      </c>
      <c r="C131" s="1" t="s">
        <v>189</v>
      </c>
      <c r="D131" s="1">
        <v>-26</v>
      </c>
      <c r="E131" s="1" t="s">
        <v>185</v>
      </c>
    </row>
    <row r="132" spans="1:5" x14ac:dyDescent="0.25">
      <c r="A132" s="67" t="s">
        <v>218</v>
      </c>
      <c r="B132" s="1" t="s">
        <v>173</v>
      </c>
      <c r="C132" s="1" t="s">
        <v>189</v>
      </c>
      <c r="D132" s="1">
        <v>-26</v>
      </c>
      <c r="E132" s="1" t="s">
        <v>185</v>
      </c>
    </row>
    <row r="133" spans="1:5" x14ac:dyDescent="0.25">
      <c r="A133" s="67" t="s">
        <v>219</v>
      </c>
      <c r="B133" s="1" t="s">
        <v>173</v>
      </c>
      <c r="C133" s="1" t="s">
        <v>189</v>
      </c>
      <c r="D133" s="1">
        <v>-26</v>
      </c>
      <c r="E133" s="1" t="s">
        <v>185</v>
      </c>
    </row>
    <row r="134" spans="1:5" x14ac:dyDescent="0.25">
      <c r="A134" s="67" t="s">
        <v>316</v>
      </c>
      <c r="B134" s="1" t="s">
        <v>173</v>
      </c>
      <c r="C134" s="1" t="s">
        <v>189</v>
      </c>
      <c r="D134" s="1">
        <v>-37</v>
      </c>
      <c r="E134" s="1" t="s">
        <v>185</v>
      </c>
    </row>
    <row r="135" spans="1:5" x14ac:dyDescent="0.25">
      <c r="A135" s="67" t="s">
        <v>220</v>
      </c>
      <c r="B135" s="1" t="s">
        <v>173</v>
      </c>
      <c r="C135" s="1" t="s">
        <v>189</v>
      </c>
      <c r="D135" s="1">
        <v>-26</v>
      </c>
      <c r="E135" s="1" t="s">
        <v>185</v>
      </c>
    </row>
    <row r="136" spans="1:5" x14ac:dyDescent="0.25">
      <c r="A136" s="67" t="s">
        <v>317</v>
      </c>
      <c r="B136" s="1" t="s">
        <v>188</v>
      </c>
      <c r="C136" s="1" t="s">
        <v>174</v>
      </c>
      <c r="D136" s="1">
        <v>-42</v>
      </c>
      <c r="E136" s="1" t="s">
        <v>190</v>
      </c>
    </row>
    <row r="137" spans="1:5" x14ac:dyDescent="0.25">
      <c r="A137" s="67" t="s">
        <v>318</v>
      </c>
      <c r="B137" s="1" t="s">
        <v>188</v>
      </c>
      <c r="C137" s="1" t="s">
        <v>174</v>
      </c>
      <c r="D137" s="1">
        <v>-42</v>
      </c>
      <c r="E137" s="1" t="s">
        <v>190</v>
      </c>
    </row>
    <row r="138" spans="1:5" x14ac:dyDescent="0.25">
      <c r="A138" s="67" t="s">
        <v>319</v>
      </c>
      <c r="B138" s="1" t="s">
        <v>188</v>
      </c>
      <c r="C138" s="1" t="s">
        <v>174</v>
      </c>
      <c r="D138" s="1">
        <v>-42</v>
      </c>
      <c r="E138" s="1" t="s">
        <v>190</v>
      </c>
    </row>
    <row r="139" spans="1:5" x14ac:dyDescent="0.25">
      <c r="A139" s="67" t="s">
        <v>221</v>
      </c>
      <c r="B139" s="1" t="s">
        <v>173</v>
      </c>
      <c r="C139" s="1" t="s">
        <v>189</v>
      </c>
      <c r="D139" s="1">
        <v>-26</v>
      </c>
      <c r="E139" s="1" t="s">
        <v>185</v>
      </c>
    </row>
    <row r="140" spans="1:5" x14ac:dyDescent="0.25">
      <c r="A140" s="67" t="s">
        <v>320</v>
      </c>
      <c r="B140" s="1" t="s">
        <v>173</v>
      </c>
      <c r="C140" s="1" t="s">
        <v>189</v>
      </c>
      <c r="D140" s="1">
        <v>-37</v>
      </c>
      <c r="E140" s="1" t="s">
        <v>185</v>
      </c>
    </row>
    <row r="141" spans="1:5" x14ac:dyDescent="0.25">
      <c r="A141" s="67" t="s">
        <v>222</v>
      </c>
      <c r="B141" s="1" t="s">
        <v>173</v>
      </c>
      <c r="C141" s="1" t="s">
        <v>189</v>
      </c>
      <c r="D141" s="1">
        <v>-26</v>
      </c>
      <c r="E141" s="1" t="s">
        <v>185</v>
      </c>
    </row>
    <row r="142" spans="1:5" x14ac:dyDescent="0.25">
      <c r="A142" s="67" t="s">
        <v>321</v>
      </c>
      <c r="B142" s="1" t="s">
        <v>188</v>
      </c>
      <c r="C142" s="1" t="s">
        <v>189</v>
      </c>
      <c r="D142" s="1">
        <v>-38</v>
      </c>
      <c r="E142" s="1" t="s">
        <v>190</v>
      </c>
    </row>
    <row r="143" spans="1:5" x14ac:dyDescent="0.25">
      <c r="A143" s="67" t="s">
        <v>322</v>
      </c>
      <c r="B143" s="1" t="s">
        <v>188</v>
      </c>
      <c r="C143" s="1" t="s">
        <v>189</v>
      </c>
      <c r="D143" s="1">
        <v>-38</v>
      </c>
      <c r="E143" s="1" t="s">
        <v>190</v>
      </c>
    </row>
    <row r="144" spans="1:5" x14ac:dyDescent="0.25">
      <c r="A144" s="67" t="s">
        <v>349</v>
      </c>
      <c r="B144" s="1" t="s">
        <v>188</v>
      </c>
      <c r="C144" s="1" t="s">
        <v>189</v>
      </c>
      <c r="D144" s="1">
        <v>-38</v>
      </c>
      <c r="E144" s="1" t="s">
        <v>190</v>
      </c>
    </row>
    <row r="145" spans="1:5" x14ac:dyDescent="0.25">
      <c r="A145" s="67" t="s">
        <v>323</v>
      </c>
      <c r="B145" s="1" t="s">
        <v>188</v>
      </c>
      <c r="C145" s="1" t="s">
        <v>189</v>
      </c>
      <c r="D145" s="1">
        <v>-42</v>
      </c>
      <c r="E145" s="1" t="s">
        <v>190</v>
      </c>
    </row>
    <row r="146" spans="1:5" x14ac:dyDescent="0.25">
      <c r="A146" s="67" t="s">
        <v>223</v>
      </c>
      <c r="B146" s="1" t="s">
        <v>173</v>
      </c>
      <c r="C146" s="1" t="s">
        <v>189</v>
      </c>
      <c r="D146" s="1">
        <v>-26</v>
      </c>
      <c r="E146" s="1" t="s">
        <v>185</v>
      </c>
    </row>
    <row r="147" spans="1:5" x14ac:dyDescent="0.25">
      <c r="A147" s="67" t="s">
        <v>324</v>
      </c>
      <c r="B147" s="1" t="s">
        <v>173</v>
      </c>
      <c r="C147" s="1" t="s">
        <v>189</v>
      </c>
      <c r="D147" s="1">
        <v>-37</v>
      </c>
      <c r="E147" s="1" t="s">
        <v>185</v>
      </c>
    </row>
    <row r="148" spans="1:5" x14ac:dyDescent="0.25">
      <c r="A148" s="67" t="s">
        <v>224</v>
      </c>
      <c r="B148" s="1" t="s">
        <v>173</v>
      </c>
      <c r="C148" s="1" t="s">
        <v>189</v>
      </c>
      <c r="D148" s="1">
        <v>-26</v>
      </c>
      <c r="E148" s="1" t="s">
        <v>185</v>
      </c>
    </row>
    <row r="149" spans="1:5" x14ac:dyDescent="0.25">
      <c r="A149" s="67" t="s">
        <v>225</v>
      </c>
      <c r="B149" s="1" t="s">
        <v>173</v>
      </c>
      <c r="C149" s="1" t="s">
        <v>189</v>
      </c>
      <c r="D149" s="1">
        <v>-26</v>
      </c>
      <c r="E149" s="1" t="s">
        <v>185</v>
      </c>
    </row>
    <row r="150" spans="1:5" x14ac:dyDescent="0.25">
      <c r="A150" s="67" t="s">
        <v>225</v>
      </c>
      <c r="B150" s="1" t="s">
        <v>173</v>
      </c>
      <c r="C150" s="1" t="s">
        <v>189</v>
      </c>
      <c r="D150" s="1">
        <v>-26</v>
      </c>
      <c r="E150" s="1" t="s">
        <v>185</v>
      </c>
    </row>
    <row r="151" spans="1:5" x14ac:dyDescent="0.25">
      <c r="A151" s="67" t="s">
        <v>243</v>
      </c>
      <c r="B151" s="1" t="s">
        <v>173</v>
      </c>
      <c r="C151" s="1" t="s">
        <v>189</v>
      </c>
      <c r="D151" s="1">
        <v>-26</v>
      </c>
      <c r="E151" s="1" t="s">
        <v>185</v>
      </c>
    </row>
    <row r="152" spans="1:5" x14ac:dyDescent="0.25">
      <c r="A152" s="67" t="s">
        <v>226</v>
      </c>
      <c r="B152" s="1" t="s">
        <v>173</v>
      </c>
      <c r="C152" s="1" t="s">
        <v>189</v>
      </c>
      <c r="D152" s="1">
        <v>-26</v>
      </c>
      <c r="E152" s="1" t="s">
        <v>185</v>
      </c>
    </row>
    <row r="153" spans="1:5" x14ac:dyDescent="0.25">
      <c r="A153" s="67" t="s">
        <v>348</v>
      </c>
      <c r="B153" s="1" t="s">
        <v>188</v>
      </c>
      <c r="C153" s="1" t="s">
        <v>189</v>
      </c>
      <c r="D153" s="1">
        <v>-34.700000000000003</v>
      </c>
      <c r="E153" s="1" t="s">
        <v>190</v>
      </c>
    </row>
    <row r="154" spans="1:5" x14ac:dyDescent="0.25">
      <c r="A154" s="67" t="s">
        <v>325</v>
      </c>
      <c r="B154" s="1" t="s">
        <v>188</v>
      </c>
      <c r="C154" s="1" t="s">
        <v>189</v>
      </c>
      <c r="D154" s="1">
        <v>-38</v>
      </c>
      <c r="E154" s="1" t="s">
        <v>190</v>
      </c>
    </row>
    <row r="155" spans="1:5" x14ac:dyDescent="0.25">
      <c r="A155" s="67" t="s">
        <v>326</v>
      </c>
      <c r="B155" s="1" t="s">
        <v>188</v>
      </c>
      <c r="C155" s="1" t="s">
        <v>189</v>
      </c>
      <c r="D155" s="1">
        <v>-38</v>
      </c>
      <c r="E155" s="1" t="s">
        <v>190</v>
      </c>
    </row>
    <row r="156" spans="1:5" x14ac:dyDescent="0.25">
      <c r="A156" s="67" t="s">
        <v>327</v>
      </c>
      <c r="B156" s="1" t="s">
        <v>188</v>
      </c>
      <c r="C156" s="1" t="s">
        <v>189</v>
      </c>
      <c r="D156" s="1">
        <v>-38</v>
      </c>
      <c r="E156" s="1" t="s">
        <v>190</v>
      </c>
    </row>
    <row r="157" spans="1:5" x14ac:dyDescent="0.25">
      <c r="A157" s="67" t="s">
        <v>227</v>
      </c>
      <c r="B157" s="1" t="s">
        <v>173</v>
      </c>
      <c r="C157" s="1" t="s">
        <v>189</v>
      </c>
      <c r="D157" s="1">
        <v>-26</v>
      </c>
      <c r="E157" s="1" t="s">
        <v>185</v>
      </c>
    </row>
    <row r="158" spans="1:5" x14ac:dyDescent="0.25">
      <c r="A158" s="67" t="s">
        <v>358</v>
      </c>
      <c r="B158" s="1" t="s">
        <v>173</v>
      </c>
      <c r="C158" s="1" t="s">
        <v>189</v>
      </c>
      <c r="D158" s="1">
        <v>-37</v>
      </c>
      <c r="E158" s="1" t="s">
        <v>185</v>
      </c>
    </row>
    <row r="159" spans="1:5" x14ac:dyDescent="0.25">
      <c r="A159" s="67" t="s">
        <v>228</v>
      </c>
      <c r="B159" s="1" t="s">
        <v>173</v>
      </c>
      <c r="C159" s="1" t="s">
        <v>189</v>
      </c>
      <c r="D159" s="1">
        <v>-26</v>
      </c>
      <c r="E159" s="1" t="s">
        <v>185</v>
      </c>
    </row>
    <row r="160" spans="1:5" x14ac:dyDescent="0.25">
      <c r="A160" s="67" t="s">
        <v>229</v>
      </c>
      <c r="B160" s="1" t="s">
        <v>173</v>
      </c>
      <c r="C160" s="1" t="s">
        <v>189</v>
      </c>
      <c r="D160" s="1">
        <v>-26</v>
      </c>
      <c r="E160" s="1" t="s">
        <v>185</v>
      </c>
    </row>
    <row r="161" spans="1:5" x14ac:dyDescent="0.25">
      <c r="A161" s="67" t="s">
        <v>328</v>
      </c>
      <c r="B161" s="1" t="s">
        <v>188</v>
      </c>
      <c r="C161" s="1" t="s">
        <v>189</v>
      </c>
      <c r="D161" s="1">
        <v>-38</v>
      </c>
      <c r="E161" s="1" t="s">
        <v>190</v>
      </c>
    </row>
    <row r="162" spans="1:5" x14ac:dyDescent="0.25">
      <c r="A162" s="67" t="s">
        <v>329</v>
      </c>
      <c r="B162" s="1" t="s">
        <v>188</v>
      </c>
      <c r="C162" s="1" t="s">
        <v>189</v>
      </c>
      <c r="D162" s="1">
        <v>-38</v>
      </c>
      <c r="E162" s="1" t="s">
        <v>190</v>
      </c>
    </row>
    <row r="163" spans="1:5" x14ac:dyDescent="0.25">
      <c r="A163" s="67" t="s">
        <v>353</v>
      </c>
      <c r="B163" s="1" t="s">
        <v>188</v>
      </c>
      <c r="C163" s="1" t="s">
        <v>189</v>
      </c>
      <c r="D163" s="1">
        <v>-25.8</v>
      </c>
      <c r="E163" s="1" t="s">
        <v>190</v>
      </c>
    </row>
    <row r="164" spans="1:5" x14ac:dyDescent="0.25">
      <c r="A164" s="67" t="s">
        <v>330</v>
      </c>
      <c r="B164" s="1" t="s">
        <v>188</v>
      </c>
      <c r="C164" s="1" t="s">
        <v>189</v>
      </c>
      <c r="D164" s="1">
        <v>-42</v>
      </c>
      <c r="E164" s="1" t="s">
        <v>190</v>
      </c>
    </row>
    <row r="165" spans="1:5" x14ac:dyDescent="0.25">
      <c r="A165" s="67" t="s">
        <v>359</v>
      </c>
      <c r="B165" s="1" t="s">
        <v>188</v>
      </c>
      <c r="C165" s="1" t="s">
        <v>189</v>
      </c>
      <c r="D165" s="1">
        <v>-38</v>
      </c>
      <c r="E165" s="1" t="s">
        <v>185</v>
      </c>
    </row>
    <row r="166" spans="1:5" x14ac:dyDescent="0.25">
      <c r="A166" s="67" t="s">
        <v>1325</v>
      </c>
      <c r="B166" s="1" t="s">
        <v>188</v>
      </c>
      <c r="C166" s="1" t="s">
        <v>189</v>
      </c>
      <c r="D166" s="1">
        <v>-38</v>
      </c>
      <c r="E166" s="1" t="s">
        <v>190</v>
      </c>
    </row>
    <row r="167" spans="1:5" x14ac:dyDescent="0.25">
      <c r="A167" s="67" t="s">
        <v>331</v>
      </c>
      <c r="B167" s="1" t="s">
        <v>188</v>
      </c>
      <c r="C167" s="1" t="s">
        <v>189</v>
      </c>
      <c r="D167" s="1">
        <v>-40</v>
      </c>
      <c r="E167" s="1" t="s">
        <v>190</v>
      </c>
    </row>
    <row r="168" spans="1:5" x14ac:dyDescent="0.25">
      <c r="A168" s="67" t="s">
        <v>1343</v>
      </c>
      <c r="B168" s="1" t="s">
        <v>188</v>
      </c>
      <c r="C168" s="1" t="s">
        <v>189</v>
      </c>
      <c r="D168" s="1">
        <v>-38</v>
      </c>
      <c r="E168" s="1" t="s">
        <v>190</v>
      </c>
    </row>
    <row r="169" spans="1:5" x14ac:dyDescent="0.25">
      <c r="A169" s="67" t="s">
        <v>332</v>
      </c>
      <c r="B169" s="1" t="s">
        <v>188</v>
      </c>
      <c r="C169" s="1" t="s">
        <v>189</v>
      </c>
      <c r="D169" s="1">
        <v>-38</v>
      </c>
      <c r="E169" s="1" t="s">
        <v>190</v>
      </c>
    </row>
    <row r="170" spans="1:5" x14ac:dyDescent="0.25">
      <c r="A170" s="67" t="s">
        <v>333</v>
      </c>
      <c r="B170" s="1" t="s">
        <v>188</v>
      </c>
      <c r="C170" s="1" t="s">
        <v>189</v>
      </c>
      <c r="D170" s="1">
        <v>-38</v>
      </c>
      <c r="E170" s="1" t="s">
        <v>190</v>
      </c>
    </row>
    <row r="171" spans="1:5" x14ac:dyDescent="0.25">
      <c r="A171" s="67" t="s">
        <v>1258</v>
      </c>
      <c r="B171" s="1" t="s">
        <v>188</v>
      </c>
      <c r="C171" s="1" t="s">
        <v>1259</v>
      </c>
      <c r="D171" s="1">
        <v>-38</v>
      </c>
      <c r="E171" s="1" t="s">
        <v>190</v>
      </c>
    </row>
    <row r="172" spans="1:5" x14ac:dyDescent="0.25">
      <c r="A172" s="67" t="s">
        <v>334</v>
      </c>
      <c r="B172" s="1" t="s">
        <v>188</v>
      </c>
      <c r="C172" s="1" t="s">
        <v>189</v>
      </c>
      <c r="D172" s="1">
        <v>-38</v>
      </c>
      <c r="E172" s="1" t="s">
        <v>190</v>
      </c>
    </row>
    <row r="173" spans="1:5" x14ac:dyDescent="0.25">
      <c r="A173" s="67" t="s">
        <v>361</v>
      </c>
      <c r="B173" s="1" t="s">
        <v>188</v>
      </c>
      <c r="C173" s="1" t="s">
        <v>189</v>
      </c>
      <c r="D173" s="1">
        <v>-38</v>
      </c>
      <c r="E173" s="1" t="s">
        <v>190</v>
      </c>
    </row>
    <row r="174" spans="1:5" x14ac:dyDescent="0.25">
      <c r="A174" s="67" t="s">
        <v>350</v>
      </c>
      <c r="B174" s="1" t="s">
        <v>188</v>
      </c>
      <c r="C174" s="1" t="s">
        <v>189</v>
      </c>
      <c r="D174" s="1">
        <v>-38</v>
      </c>
      <c r="E174" s="1" t="s">
        <v>190</v>
      </c>
    </row>
    <row r="175" spans="1:5" x14ac:dyDescent="0.25">
      <c r="A175" s="67" t="s">
        <v>352</v>
      </c>
      <c r="B175" s="1" t="s">
        <v>188</v>
      </c>
      <c r="C175" s="1" t="s">
        <v>189</v>
      </c>
      <c r="D175" s="1">
        <v>-37.700000000000003</v>
      </c>
      <c r="E175" s="1" t="s">
        <v>190</v>
      </c>
    </row>
    <row r="176" spans="1:5" x14ac:dyDescent="0.25">
      <c r="A176" s="67" t="s">
        <v>335</v>
      </c>
      <c r="B176" s="1" t="s">
        <v>173</v>
      </c>
      <c r="C176" s="1" t="s">
        <v>189</v>
      </c>
      <c r="D176" s="1">
        <v>-37</v>
      </c>
      <c r="E176" s="1" t="s">
        <v>185</v>
      </c>
    </row>
    <row r="177" spans="1:5" x14ac:dyDescent="0.25">
      <c r="A177" s="67" t="s">
        <v>336</v>
      </c>
      <c r="B177" s="1" t="s">
        <v>173</v>
      </c>
      <c r="C177" s="1" t="s">
        <v>189</v>
      </c>
      <c r="D177" s="1">
        <v>-35</v>
      </c>
      <c r="E177" s="1" t="s">
        <v>185</v>
      </c>
    </row>
    <row r="178" spans="1:5" x14ac:dyDescent="0.25">
      <c r="A178" s="67" t="s">
        <v>337</v>
      </c>
      <c r="B178" s="1" t="s">
        <v>173</v>
      </c>
      <c r="C178" s="1" t="s">
        <v>189</v>
      </c>
      <c r="D178" s="1">
        <v>-37</v>
      </c>
      <c r="E178" s="1" t="s">
        <v>185</v>
      </c>
    </row>
    <row r="179" spans="1:5" x14ac:dyDescent="0.25">
      <c r="A179" s="67" t="s">
        <v>344</v>
      </c>
      <c r="B179" s="1" t="s">
        <v>173</v>
      </c>
      <c r="C179" s="1" t="s">
        <v>189</v>
      </c>
      <c r="D179" s="1">
        <v>-37</v>
      </c>
      <c r="E179" s="1" t="s">
        <v>185</v>
      </c>
    </row>
    <row r="180" spans="1:5" x14ac:dyDescent="0.25">
      <c r="A180" s="67" t="s">
        <v>346</v>
      </c>
      <c r="B180" s="1" t="s">
        <v>173</v>
      </c>
      <c r="C180" s="1" t="s">
        <v>189</v>
      </c>
      <c r="D180" s="1">
        <v>-35</v>
      </c>
      <c r="E180" s="1" t="s">
        <v>185</v>
      </c>
    </row>
    <row r="181" spans="1:5" x14ac:dyDescent="0.25">
      <c r="A181" s="67" t="s">
        <v>230</v>
      </c>
      <c r="B181" s="1" t="s">
        <v>173</v>
      </c>
      <c r="C181" s="1" t="s">
        <v>189</v>
      </c>
      <c r="D181" s="1">
        <v>-26</v>
      </c>
      <c r="E181" s="1" t="s">
        <v>185</v>
      </c>
    </row>
    <row r="182" spans="1:5" x14ac:dyDescent="0.25">
      <c r="A182" s="67" t="s">
        <v>231</v>
      </c>
      <c r="B182" s="1" t="s">
        <v>173</v>
      </c>
      <c r="C182" s="1" t="s">
        <v>189</v>
      </c>
      <c r="D182" s="1">
        <v>-26</v>
      </c>
      <c r="E182" s="1" t="s">
        <v>185</v>
      </c>
    </row>
    <row r="183" spans="1:5" x14ac:dyDescent="0.25">
      <c r="A183" s="67" t="s">
        <v>232</v>
      </c>
      <c r="B183" s="1" t="s">
        <v>173</v>
      </c>
      <c r="C183" s="1" t="s">
        <v>189</v>
      </c>
      <c r="D183" s="1">
        <v>-26</v>
      </c>
      <c r="E183" s="1" t="s">
        <v>185</v>
      </c>
    </row>
    <row r="184" spans="1:5" x14ac:dyDescent="0.25">
      <c r="A184" s="67" t="s">
        <v>233</v>
      </c>
      <c r="B184" s="1" t="s">
        <v>173</v>
      </c>
      <c r="C184" s="1" t="s">
        <v>189</v>
      </c>
      <c r="D184" s="1">
        <v>-37</v>
      </c>
      <c r="E184" s="1" t="s">
        <v>185</v>
      </c>
    </row>
    <row r="185" spans="1:5" x14ac:dyDescent="0.25">
      <c r="A185" s="67" t="s">
        <v>233</v>
      </c>
      <c r="B185" s="1" t="s">
        <v>173</v>
      </c>
      <c r="C185" s="1" t="s">
        <v>189</v>
      </c>
      <c r="D185" s="1">
        <v>-26</v>
      </c>
      <c r="E185" s="1" t="s">
        <v>185</v>
      </c>
    </row>
    <row r="186" spans="1:5" x14ac:dyDescent="0.25">
      <c r="A186" s="67" t="s">
        <v>234</v>
      </c>
      <c r="B186" s="1" t="s">
        <v>173</v>
      </c>
      <c r="C186" s="1" t="s">
        <v>174</v>
      </c>
      <c r="D186" s="1">
        <v>-26</v>
      </c>
      <c r="E186" s="1" t="s">
        <v>175</v>
      </c>
    </row>
    <row r="187" spans="1:5" x14ac:dyDescent="0.25">
      <c r="A187" s="67" t="s">
        <v>338</v>
      </c>
      <c r="B187" s="1" t="s">
        <v>173</v>
      </c>
      <c r="C187" s="1" t="s">
        <v>174</v>
      </c>
      <c r="D187" s="1">
        <v>-37</v>
      </c>
      <c r="E187" s="1" t="s">
        <v>175</v>
      </c>
    </row>
    <row r="188" spans="1:5" x14ac:dyDescent="0.25">
      <c r="A188" s="67" t="s">
        <v>339</v>
      </c>
      <c r="B188" s="1" t="s">
        <v>173</v>
      </c>
      <c r="C188" s="1" t="s">
        <v>174</v>
      </c>
      <c r="D188" s="1">
        <v>-29</v>
      </c>
      <c r="E188" s="1" t="s">
        <v>175</v>
      </c>
    </row>
    <row r="189" spans="1:5" x14ac:dyDescent="0.25">
      <c r="A189" s="67" t="s">
        <v>339</v>
      </c>
      <c r="B189" s="1" t="s">
        <v>173</v>
      </c>
      <c r="C189" s="1" t="s">
        <v>174</v>
      </c>
      <c r="D189" s="1">
        <v>-29</v>
      </c>
      <c r="E189" s="1" t="s">
        <v>185</v>
      </c>
    </row>
    <row r="190" spans="1:5" x14ac:dyDescent="0.25">
      <c r="A190" s="67" t="s">
        <v>357</v>
      </c>
      <c r="B190" s="1" t="s">
        <v>173</v>
      </c>
      <c r="C190" s="1" t="s">
        <v>189</v>
      </c>
      <c r="D190" s="1">
        <v>-37</v>
      </c>
      <c r="E190" s="1" t="s">
        <v>185</v>
      </c>
    </row>
    <row r="191" spans="1:5" x14ac:dyDescent="0.25">
      <c r="A191" s="67" t="s">
        <v>355</v>
      </c>
      <c r="B191" s="1" t="s">
        <v>173</v>
      </c>
      <c r="C191" s="1" t="s">
        <v>189</v>
      </c>
      <c r="D191" s="1">
        <v>-35</v>
      </c>
      <c r="E191" s="1" t="s">
        <v>185</v>
      </c>
    </row>
    <row r="192" spans="1:5" x14ac:dyDescent="0.25">
      <c r="A192" s="67" t="s">
        <v>351</v>
      </c>
      <c r="B192" s="1" t="s">
        <v>173</v>
      </c>
      <c r="C192" s="1" t="s">
        <v>189</v>
      </c>
      <c r="D192" s="1">
        <v>-35</v>
      </c>
      <c r="E192" s="1" t="s">
        <v>185</v>
      </c>
    </row>
    <row r="193" spans="1:5" x14ac:dyDescent="0.25">
      <c r="A193" s="67" t="s">
        <v>235</v>
      </c>
      <c r="B193" s="1" t="s">
        <v>173</v>
      </c>
      <c r="C193" s="1" t="s">
        <v>189</v>
      </c>
      <c r="D193" s="1">
        <v>-26</v>
      </c>
      <c r="E193" s="1" t="s">
        <v>185</v>
      </c>
    </row>
    <row r="194" spans="1:5" x14ac:dyDescent="0.25">
      <c r="A194" s="67" t="s">
        <v>236</v>
      </c>
      <c r="B194" s="1" t="s">
        <v>173</v>
      </c>
      <c r="C194" s="1" t="s">
        <v>189</v>
      </c>
      <c r="D194" s="1">
        <v>-26</v>
      </c>
      <c r="E194" s="1" t="s">
        <v>185</v>
      </c>
    </row>
    <row r="195" spans="1:5" x14ac:dyDescent="0.25">
      <c r="A195" s="67" t="s">
        <v>360</v>
      </c>
      <c r="B195" s="1" t="s">
        <v>173</v>
      </c>
      <c r="C195" s="1" t="s">
        <v>189</v>
      </c>
      <c r="D195" s="1">
        <v>-36</v>
      </c>
      <c r="E195" s="1" t="s">
        <v>185</v>
      </c>
    </row>
    <row r="196" spans="1:5" x14ac:dyDescent="0.25">
      <c r="A196" s="67" t="s">
        <v>340</v>
      </c>
      <c r="B196" s="1" t="s">
        <v>173</v>
      </c>
      <c r="C196" s="1" t="s">
        <v>189</v>
      </c>
      <c r="D196" s="1">
        <v>-35</v>
      </c>
      <c r="E196" s="1" t="s">
        <v>185</v>
      </c>
    </row>
    <row r="197" spans="1:5" x14ac:dyDescent="0.25">
      <c r="A197" s="67" t="s">
        <v>340</v>
      </c>
      <c r="B197" s="1" t="s">
        <v>173</v>
      </c>
      <c r="C197" s="1" t="s">
        <v>189</v>
      </c>
      <c r="D197" s="1">
        <v>-37</v>
      </c>
      <c r="E197" s="1" t="s">
        <v>185</v>
      </c>
    </row>
    <row r="198" spans="1:5" x14ac:dyDescent="0.25">
      <c r="A198" s="67" t="s">
        <v>341</v>
      </c>
      <c r="B198" s="1" t="s">
        <v>173</v>
      </c>
      <c r="C198" s="1" t="s">
        <v>189</v>
      </c>
      <c r="D198" s="1">
        <v>-37</v>
      </c>
      <c r="E198" s="1" t="s">
        <v>185</v>
      </c>
    </row>
    <row r="199" spans="1:5" x14ac:dyDescent="0.25">
      <c r="A199" s="67" t="s">
        <v>1108</v>
      </c>
      <c r="B199" s="1" t="s">
        <v>173</v>
      </c>
      <c r="C199" s="1" t="s">
        <v>189</v>
      </c>
      <c r="D199" s="1">
        <v>-26</v>
      </c>
      <c r="E199" s="1" t="s">
        <v>185</v>
      </c>
    </row>
    <row r="200" spans="1:5" x14ac:dyDescent="0.25">
      <c r="A200" s="67" t="s">
        <v>237</v>
      </c>
      <c r="B200" s="1" t="s">
        <v>173</v>
      </c>
      <c r="C200" s="1" t="s">
        <v>189</v>
      </c>
      <c r="D200" s="1">
        <v>-26</v>
      </c>
      <c r="E200" s="1" t="s">
        <v>185</v>
      </c>
    </row>
    <row r="201" spans="1:5" x14ac:dyDescent="0.25">
      <c r="A201" s="67" t="s">
        <v>238</v>
      </c>
      <c r="B201" s="1" t="s">
        <v>173</v>
      </c>
      <c r="C201" s="1" t="s">
        <v>189</v>
      </c>
      <c r="D201" s="1">
        <v>-26</v>
      </c>
      <c r="E201" s="1" t="s">
        <v>185</v>
      </c>
    </row>
    <row r="202" spans="1:5" x14ac:dyDescent="0.25">
      <c r="A202" s="135" t="s">
        <v>1449</v>
      </c>
      <c r="B202" s="136" t="s">
        <v>188</v>
      </c>
      <c r="C202" s="136" t="s">
        <v>174</v>
      </c>
      <c r="D202" s="1">
        <v>-42</v>
      </c>
      <c r="E202" s="136" t="s">
        <v>190</v>
      </c>
    </row>
    <row r="203" spans="1:5" x14ac:dyDescent="0.25">
      <c r="A203" s="67" t="s">
        <v>363</v>
      </c>
      <c r="B203" s="1" t="s">
        <v>188</v>
      </c>
      <c r="C203" s="1" t="s">
        <v>174</v>
      </c>
      <c r="D203" s="1">
        <v>-42</v>
      </c>
      <c r="E203" s="1" t="s">
        <v>190</v>
      </c>
    </row>
    <row r="204" spans="1:5" x14ac:dyDescent="0.25">
      <c r="A204" s="67" t="s">
        <v>342</v>
      </c>
      <c r="B204" s="1" t="s">
        <v>188</v>
      </c>
      <c r="C204" s="1" t="s">
        <v>189</v>
      </c>
      <c r="D204" s="1">
        <v>-38</v>
      </c>
      <c r="E204" s="1" t="s">
        <v>190</v>
      </c>
    </row>
    <row r="205" spans="1:5" x14ac:dyDescent="0.25">
      <c r="A205" s="135" t="s">
        <v>1451</v>
      </c>
      <c r="B205" s="136" t="s">
        <v>188</v>
      </c>
      <c r="C205" s="136" t="s">
        <v>189</v>
      </c>
      <c r="D205" s="1">
        <v>-38</v>
      </c>
      <c r="E205" s="136" t="s">
        <v>190</v>
      </c>
    </row>
    <row r="206" spans="1:5" x14ac:dyDescent="0.25">
      <c r="A206" s="135" t="s">
        <v>1447</v>
      </c>
      <c r="B206" s="136" t="s">
        <v>188</v>
      </c>
      <c r="C206" s="136" t="s">
        <v>189</v>
      </c>
      <c r="D206" s="1">
        <v>-38</v>
      </c>
      <c r="E206" s="1" t="s">
        <v>190</v>
      </c>
    </row>
    <row r="207" spans="1:5" x14ac:dyDescent="0.25">
      <c r="A207" s="67" t="s">
        <v>362</v>
      </c>
      <c r="B207" s="1" t="s">
        <v>173</v>
      </c>
      <c r="C207" s="1" t="s">
        <v>189</v>
      </c>
      <c r="D207" s="1">
        <v>-37</v>
      </c>
      <c r="E207" s="1" t="s">
        <v>185</v>
      </c>
    </row>
    <row r="208" spans="1:5" x14ac:dyDescent="0.25">
      <c r="A208" s="67" t="s">
        <v>239</v>
      </c>
      <c r="B208" s="1" t="s">
        <v>173</v>
      </c>
      <c r="C208" s="1" t="s">
        <v>189</v>
      </c>
      <c r="D208" s="1">
        <v>-26</v>
      </c>
      <c r="E208" s="1" t="s">
        <v>185</v>
      </c>
    </row>
    <row r="209" spans="1:5" x14ac:dyDescent="0.25">
      <c r="A209" s="67" t="s">
        <v>254</v>
      </c>
      <c r="B209" s="1" t="s">
        <v>173</v>
      </c>
      <c r="C209" s="1" t="s">
        <v>189</v>
      </c>
      <c r="D209" s="1">
        <v>-26</v>
      </c>
      <c r="E209"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792EE-CB9B-45C3-A481-77323C0A8120}">
  <sheetPr codeName="工作表24">
    <tabColor rgb="FFFFC000"/>
  </sheetPr>
  <dimension ref="A1:EJ2080"/>
  <sheetViews>
    <sheetView topLeftCell="Q63" zoomScale="80" zoomScaleNormal="80" workbookViewId="0">
      <selection activeCell="Q64" sqref="Q6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1307</v>
      </c>
      <c r="V1" s="12"/>
      <c r="W1" s="65"/>
      <c r="X1" s="12"/>
      <c r="Y1" s="7">
        <f>VLOOKUP(U1,$DX$1:$DZ$21,3,FALSE)</f>
        <v>0</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5" t="s">
        <v>1315</v>
      </c>
      <c r="BN1" s="115" t="s">
        <v>1317</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6.47V(7V)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ZTS6856SR</v>
      </c>
      <c r="H2" s="59" t="str" cm="1">
        <f t="array" aca="1" ref="H2" ca="1">BoxVal($A2,5,COLUMN(INDIRECT("T"&amp;($A2-1)*65+2)),1)</f>
        <v>4807ZC</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default_NormalMode_38dB_304ZC_2227F_375_438_ZTS6856SR_PR1.4</v>
      </c>
      <c r="Q2" s="64" t="str" cm="1">
        <f t="array" aca="1" ref="Q2" ca="1">BoxVal($A2,2,COLUMN(INDIRECT("AJ"&amp;($A2-1)*65+2)),1)</f>
        <v>For信賴性(高壓燒錄)</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default_NormalMode_38dB_304ZC_2227F_375_438_ZTS6856SR_PR1.4</v>
      </c>
      <c r="AC2" s="18"/>
      <c r="AD2" s="18"/>
      <c r="AE2" s="18"/>
      <c r="AF2" s="18"/>
      <c r="AG2" s="18"/>
      <c r="AH2" s="19"/>
      <c r="AI2" s="19" t="s">
        <v>2</v>
      </c>
      <c r="AJ2" s="16" t="s">
        <v>1370</v>
      </c>
      <c r="AK2" s="16"/>
      <c r="AL2" s="16"/>
      <c r="AM2" s="16"/>
      <c r="AN2" s="16"/>
      <c r="AO2" s="16"/>
      <c r="AP2" s="16"/>
      <c r="AQ2" s="16"/>
      <c r="AR2" s="16"/>
      <c r="AS2" s="16"/>
      <c r="AT2" s="34"/>
      <c r="AU2" s="14" t="s">
        <v>581</v>
      </c>
      <c r="AV2" s="5" t="s">
        <v>818</v>
      </c>
      <c r="AW2" s="5" t="s">
        <v>581</v>
      </c>
      <c r="AX2" s="5" t="s">
        <v>255</v>
      </c>
      <c r="AY2" s="5" t="s">
        <v>255</v>
      </c>
      <c r="AZ2" s="5" t="s">
        <v>255</v>
      </c>
      <c r="BB2" s="14" t="s">
        <v>581</v>
      </c>
      <c r="BC2" s="5">
        <v>0</v>
      </c>
      <c r="BD2" s="5">
        <v>0</v>
      </c>
      <c r="BE2" s="5">
        <v>1</v>
      </c>
      <c r="BF2" s="14"/>
      <c r="BG2" s="14"/>
      <c r="BH2" s="14"/>
      <c r="BI2" s="14" t="s">
        <v>811</v>
      </c>
      <c r="BJ2" s="14" t="s">
        <v>562</v>
      </c>
      <c r="BK2" s="14" t="s">
        <v>562</v>
      </c>
      <c r="BM2" s="79">
        <v>-4.4000000000000004</v>
      </c>
      <c r="BN2" s="116" t="s">
        <v>562</v>
      </c>
      <c r="BO2" s="79">
        <v>0</v>
      </c>
      <c r="BP2" s="79">
        <v>0</v>
      </c>
      <c r="BQ2" s="79">
        <v>0</v>
      </c>
      <c r="BR2" s="79">
        <v>1</v>
      </c>
      <c r="BU2" s="116" t="s">
        <v>784</v>
      </c>
      <c r="BV2" s="116" t="s">
        <v>562</v>
      </c>
      <c r="BW2" s="116"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1307</v>
      </c>
      <c r="DY2" s="22" t="s">
        <v>1308</v>
      </c>
      <c r="DZ2" s="22"/>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1344</v>
      </c>
      <c r="AV3" s="5" t="s">
        <v>580</v>
      </c>
      <c r="AW3" s="5" t="s">
        <v>580</v>
      </c>
      <c r="AX3" s="5" t="s">
        <v>255</v>
      </c>
      <c r="AY3" s="5" t="s">
        <v>255</v>
      </c>
      <c r="AZ3" s="5" t="s">
        <v>255</v>
      </c>
      <c r="BB3" s="14" t="s">
        <v>1344</v>
      </c>
      <c r="BC3" s="5">
        <v>0</v>
      </c>
      <c r="BD3" s="5">
        <v>1</v>
      </c>
      <c r="BE3" s="5">
        <v>1</v>
      </c>
      <c r="BF3" s="14"/>
      <c r="BG3" s="14"/>
      <c r="BH3" s="14"/>
      <c r="BI3" s="14" t="s">
        <v>810</v>
      </c>
      <c r="BJ3" s="14" t="s">
        <v>562</v>
      </c>
      <c r="BK3" s="14" t="s">
        <v>562</v>
      </c>
      <c r="BM3" s="79">
        <v>-3.1</v>
      </c>
      <c r="BN3" s="116" t="s">
        <v>562</v>
      </c>
      <c r="BO3" s="79">
        <v>0</v>
      </c>
      <c r="BP3" s="79">
        <v>0</v>
      </c>
      <c r="BQ3" s="79">
        <v>1</v>
      </c>
      <c r="BR3" s="79">
        <v>1</v>
      </c>
      <c r="BU3" s="116" t="s">
        <v>785</v>
      </c>
      <c r="BV3" s="116" t="s">
        <v>562</v>
      </c>
      <c r="BW3" s="116"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350</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1345</v>
      </c>
      <c r="AV4" s="5" t="s">
        <v>587</v>
      </c>
      <c r="AW4" s="5" t="s">
        <v>587</v>
      </c>
      <c r="AX4" s="5" t="s">
        <v>255</v>
      </c>
      <c r="AY4" s="5" t="s">
        <v>255</v>
      </c>
      <c r="AZ4" s="5" t="s">
        <v>255</v>
      </c>
      <c r="BB4" s="14" t="s">
        <v>1345</v>
      </c>
      <c r="BC4" s="5">
        <v>0</v>
      </c>
      <c r="BD4" s="5">
        <v>1</v>
      </c>
      <c r="BE4" s="5">
        <v>0</v>
      </c>
      <c r="BF4" s="14"/>
      <c r="BG4" s="14"/>
      <c r="BH4" s="14"/>
      <c r="BI4" s="14" t="s">
        <v>809</v>
      </c>
      <c r="BJ4" s="14" t="s">
        <v>562</v>
      </c>
      <c r="BK4" s="14" t="s">
        <v>562</v>
      </c>
      <c r="BM4" s="79">
        <v>-2</v>
      </c>
      <c r="BN4" s="116" t="s">
        <v>562</v>
      </c>
      <c r="BO4" s="79">
        <v>1</v>
      </c>
      <c r="BP4" s="79">
        <v>1</v>
      </c>
      <c r="BQ4" s="79">
        <v>0</v>
      </c>
      <c r="BR4" s="79">
        <v>0</v>
      </c>
      <c r="BU4" s="116" t="s">
        <v>793</v>
      </c>
      <c r="BV4" s="116" t="s">
        <v>562</v>
      </c>
      <c r="BW4" s="116"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163</v>
      </c>
      <c r="U5" s="36" t="str">
        <f t="shared" ref="U5:U16" ca="1" si="1">ConfigCode($AA5,$AN5,$AO5,$AP5,$AQ5,$AR5,$AF5,$AG5,2)</f>
        <v>0x3B=-38.30,-37.50;</v>
      </c>
      <c r="V5" s="37"/>
      <c r="W5" s="37"/>
      <c r="X5" s="68"/>
      <c r="Y5" s="68"/>
      <c r="Z5" s="55">
        <f t="shared" ref="Z5:Z16" ca="1" si="2" xml:space="preserve">
N("vbias,vlookup vbias range")+
VLOOKUP($AA5,INDIRECT(BoxVal(ROW($AA5),34,COLUMN(T1))),2,FALSE)+
N("gain")+
$AB5+
N("vcm")+
VLOOKUP($AC5,$CT$1:$DC$31,7,FALSE)+
N("(vbias*vcp*vbg-vbias)*sensor ratio")+
VbiasCal($AA5,$AD5,$AE5,BoxVal(ROW($AC5),18,COLUMN($T$22)))+
N("vbias ref+gain ref")+
$V5+$W5</f>
        <v>4.7</v>
      </c>
      <c r="AA5" s="39" t="s">
        <v>1347</v>
      </c>
      <c r="AB5" s="40">
        <v>0.5</v>
      </c>
      <c r="AC5" s="40" t="s">
        <v>996</v>
      </c>
      <c r="AD5" s="40">
        <v>1</v>
      </c>
      <c r="AE5" s="41">
        <v>0</v>
      </c>
      <c r="AF5" s="42">
        <v>-38.299999999999997</v>
      </c>
      <c r="AG5" s="42">
        <v>-37.5</v>
      </c>
      <c r="AH5" s="43">
        <f t="shared" ref="AH5:AH16" ca="1" si="3">$AF5+$Z5</f>
        <v>-33.599999999999994</v>
      </c>
      <c r="AI5" s="43">
        <f t="shared" ref="AI5:AI16" ca="1" si="4">$AG5+$Z5</f>
        <v>-32.799999999999997</v>
      </c>
      <c r="AJ5" s="44">
        <f t="shared" ref="AJ5:AJ16" ca="1" si="5" xml:space="preserve">
N("initial sens-loopgain")+
$AF5-BoxVal(ROW($AA5),26,COLUMN(INDIRECT("T"&amp;(INT(ROW($AA22)/65))*65+2)))</f>
        <v>-38.299999999999997</v>
      </c>
      <c r="AK5" s="44">
        <f t="shared" ref="AK5:AK16" ca="1" si="6">AJ5+(AG5-AF5)</f>
        <v>-37.5</v>
      </c>
      <c r="AL5" s="44">
        <f t="shared" ref="AL5:AL16" ca="1" si="7" xml:space="preserve">
N("initial sens-loopgain-gain-gain ref-vcm")+
$AH5-
BoxVal(ROW($AA5),26,COLUMN(INDIRECT("T"&amp;(INT(ROW($AA22)/65))*65+2)))-
$AB5-
$W5-
IFERROR(VLOOKUP($AC5,$CT$1:$DC$31,7,FALSE),0)</f>
        <v>-34.099999999999994</v>
      </c>
      <c r="AM5" s="44">
        <f t="shared" ref="AM5:AM16" ca="1" si="8">AL5+(AG5-AF5)</f>
        <v>-33.299999999999997</v>
      </c>
      <c r="AN5" s="36" t="str">
        <f t="shared" ref="AN5:AN16" ca="1" si="9">IF(BoxVal(ROW(AA5),9,COLUMN(T3))="FIX","00",ManualLookup(AA5,BoxVal(ROW(AA5),4,COLUMN(AN3)),INDIRECT(DN$3)))</f>
        <v>30</v>
      </c>
      <c r="AO5" s="36" t="str">
        <f t="shared" ref="AO5:AO16" ca="1" si="10">ManualLookup(AB5,BoxVal(ROW(AB5),4,COLUMN(AO3)),IF(INDIRECT("$AB$"&amp;(INT((ROW()-4)/65)*65+4))="Gain-outphase",INDIRECT(DO$4),INDIRECT(DO$3)))</f>
        <v>0B</v>
      </c>
      <c r="AP5" s="36" t="str">
        <f t="shared" ref="AP5:AR16" ca="1" si="11">ManualLookup(AC5,BoxVal(ROW(AC5),4,COLUMN(AP3)),INDIRECT(DP$3))</f>
        <v>00</v>
      </c>
      <c r="AQ5" s="36" t="str">
        <f t="shared" ca="1" si="11"/>
        <v>00</v>
      </c>
      <c r="AR5" s="36" t="str">
        <f t="shared" ca="1" si="11"/>
        <v>00</v>
      </c>
      <c r="AS5" s="33"/>
      <c r="AT5" s="34"/>
      <c r="AU5" s="14" t="s">
        <v>1346</v>
      </c>
      <c r="AV5" s="5" t="s">
        <v>586</v>
      </c>
      <c r="AW5" s="5" t="s">
        <v>586</v>
      </c>
      <c r="AX5" s="5" t="s">
        <v>255</v>
      </c>
      <c r="AY5" s="5" t="s">
        <v>255</v>
      </c>
      <c r="AZ5" s="5" t="s">
        <v>255</v>
      </c>
      <c r="BB5" s="14" t="s">
        <v>1346</v>
      </c>
      <c r="BC5" s="5">
        <v>1</v>
      </c>
      <c r="BD5" s="5">
        <v>0</v>
      </c>
      <c r="BE5" s="5">
        <v>1</v>
      </c>
      <c r="BF5" s="14"/>
      <c r="BG5" s="14"/>
      <c r="BH5" s="14"/>
      <c r="BI5" s="14" t="s">
        <v>808</v>
      </c>
      <c r="BJ5" s="14" t="s">
        <v>562</v>
      </c>
      <c r="BK5" s="14" t="s">
        <v>562</v>
      </c>
      <c r="BM5" s="79">
        <v>-1</v>
      </c>
      <c r="BN5" s="116" t="s">
        <v>562</v>
      </c>
      <c r="BO5" s="79">
        <v>0</v>
      </c>
      <c r="BP5" s="79">
        <v>0</v>
      </c>
      <c r="BQ5" s="79">
        <v>1</v>
      </c>
      <c r="BR5" s="79">
        <v>0</v>
      </c>
      <c r="BU5" s="116" t="s">
        <v>786</v>
      </c>
      <c r="BV5" s="116" t="s">
        <v>562</v>
      </c>
      <c r="BW5" s="116"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0xCB=-38.90,-38.30;</v>
      </c>
      <c r="V6" s="37"/>
      <c r="W6" s="37"/>
      <c r="X6" s="68"/>
      <c r="Y6" s="68"/>
      <c r="Z6" s="55">
        <f t="shared" ca="1" si="2"/>
        <v>5.09856</v>
      </c>
      <c r="AA6" s="39" t="s">
        <v>1346</v>
      </c>
      <c r="AB6" s="40">
        <v>0.5</v>
      </c>
      <c r="AC6" s="40" t="s">
        <v>996</v>
      </c>
      <c r="AD6" s="40">
        <v>1</v>
      </c>
      <c r="AE6" s="41">
        <v>-6.4000000000000001E-2</v>
      </c>
      <c r="AF6" s="42">
        <v>-38.9</v>
      </c>
      <c r="AG6" s="47">
        <f t="shared" ref="AG6:AG16" si="12">AF5</f>
        <v>-38.299999999999997</v>
      </c>
      <c r="AH6" s="43">
        <f t="shared" ca="1" si="3"/>
        <v>-33.801439999999999</v>
      </c>
      <c r="AI6" s="43">
        <f t="shared" ca="1" si="4"/>
        <v>-33.201439999999998</v>
      </c>
      <c r="AJ6" s="44">
        <f t="shared" ca="1" si="5"/>
        <v>-38.9</v>
      </c>
      <c r="AK6" s="44">
        <f t="shared" ca="1" si="6"/>
        <v>-38.299999999999997</v>
      </c>
      <c r="AL6" s="44">
        <f t="shared" ca="1" si="7"/>
        <v>-34.301439999999999</v>
      </c>
      <c r="AM6" s="44">
        <f t="shared" ca="1" si="8"/>
        <v>-33.701439999999998</v>
      </c>
      <c r="AN6" s="36" t="str">
        <f t="shared" ca="1" si="9"/>
        <v>40</v>
      </c>
      <c r="AO6" s="36" t="str">
        <f t="shared" ca="1" si="10"/>
        <v>0B</v>
      </c>
      <c r="AP6" s="36" t="str">
        <f t="shared" ca="1" si="11"/>
        <v>00</v>
      </c>
      <c r="AQ6" s="36" t="str">
        <f t="shared" ca="1" si="11"/>
        <v>00</v>
      </c>
      <c r="AR6" s="36" t="str">
        <f t="shared" ca="1" si="11"/>
        <v>80</v>
      </c>
      <c r="AS6" s="36"/>
      <c r="AT6" s="34"/>
      <c r="AU6" s="14" t="s">
        <v>1347</v>
      </c>
      <c r="AV6" s="5" t="s">
        <v>584</v>
      </c>
      <c r="AW6" s="5" t="s">
        <v>584</v>
      </c>
      <c r="AX6" s="5" t="s">
        <v>255</v>
      </c>
      <c r="AY6" s="5" t="s">
        <v>255</v>
      </c>
      <c r="AZ6" s="5" t="s">
        <v>255</v>
      </c>
      <c r="BB6" s="14" t="s">
        <v>1347</v>
      </c>
      <c r="BC6" s="5">
        <v>1</v>
      </c>
      <c r="BD6" s="5">
        <v>0</v>
      </c>
      <c r="BE6" s="5">
        <v>0</v>
      </c>
      <c r="BF6" s="14"/>
      <c r="BG6" s="14"/>
      <c r="BH6" s="14"/>
      <c r="BI6" s="14" t="s">
        <v>807</v>
      </c>
      <c r="BJ6" s="14" t="s">
        <v>562</v>
      </c>
      <c r="BK6" s="14" t="s">
        <v>562</v>
      </c>
      <c r="BM6" s="79">
        <v>0</v>
      </c>
      <c r="BN6" s="116" t="s">
        <v>562</v>
      </c>
      <c r="BO6" s="79">
        <v>0</v>
      </c>
      <c r="BP6" s="79">
        <v>0</v>
      </c>
      <c r="BQ6" s="79">
        <v>0</v>
      </c>
      <c r="BR6" s="79">
        <v>0</v>
      </c>
      <c r="BU6" s="116" t="s">
        <v>783</v>
      </c>
      <c r="BV6" s="116" t="s">
        <v>562</v>
      </c>
      <c r="BW6" s="116"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0x40=-39.50,-38.90;</v>
      </c>
      <c r="V7" s="37"/>
      <c r="W7" s="37"/>
      <c r="X7" s="68"/>
      <c r="Y7" s="68"/>
      <c r="Z7" s="55">
        <f t="shared" ca="1" si="2"/>
        <v>5.3</v>
      </c>
      <c r="AA7" s="39" t="s">
        <v>1346</v>
      </c>
      <c r="AB7" s="40">
        <v>0</v>
      </c>
      <c r="AC7" s="40" t="s">
        <v>995</v>
      </c>
      <c r="AD7" s="40">
        <v>1</v>
      </c>
      <c r="AE7" s="41">
        <v>0</v>
      </c>
      <c r="AF7" s="42">
        <v>-39.5</v>
      </c>
      <c r="AG7" s="47">
        <f t="shared" si="12"/>
        <v>-38.9</v>
      </c>
      <c r="AH7" s="43">
        <f t="shared" ca="1" si="3"/>
        <v>-34.200000000000003</v>
      </c>
      <c r="AI7" s="43">
        <f t="shared" ca="1" si="4"/>
        <v>-33.6</v>
      </c>
      <c r="AJ7" s="44">
        <f t="shared" ca="1" si="5"/>
        <v>-39.5</v>
      </c>
      <c r="AK7" s="44">
        <f t="shared" ca="1" si="6"/>
        <v>-38.9</v>
      </c>
      <c r="AL7" s="44">
        <f t="shared" ca="1" si="7"/>
        <v>-34.200000000000003</v>
      </c>
      <c r="AM7" s="44">
        <f t="shared" ca="1" si="8"/>
        <v>-33.6</v>
      </c>
      <c r="AN7" s="36" t="str">
        <f t="shared" ca="1" si="9"/>
        <v>40</v>
      </c>
      <c r="AO7" s="36" t="str">
        <f t="shared" ca="1" si="10"/>
        <v>00</v>
      </c>
      <c r="AP7" s="36" t="str">
        <f t="shared" ca="1" si="11"/>
        <v>00</v>
      </c>
      <c r="AQ7" s="36" t="str">
        <f t="shared" ca="1" si="11"/>
        <v>00</v>
      </c>
      <c r="AR7" s="36" t="str">
        <f t="shared" ca="1" si="11"/>
        <v>00</v>
      </c>
      <c r="AS7" s="36"/>
      <c r="AT7" s="34"/>
      <c r="AU7" s="14" t="s">
        <v>1348</v>
      </c>
      <c r="AV7" s="5" t="s">
        <v>583</v>
      </c>
      <c r="AW7" s="5" t="s">
        <v>583</v>
      </c>
      <c r="AX7" s="5" t="s">
        <v>255</v>
      </c>
      <c r="AY7" s="5" t="s">
        <v>255</v>
      </c>
      <c r="AZ7" s="5" t="s">
        <v>255</v>
      </c>
      <c r="BB7" s="14" t="s">
        <v>1348</v>
      </c>
      <c r="BC7" s="5">
        <v>1</v>
      </c>
      <c r="BD7" s="5">
        <v>1</v>
      </c>
      <c r="BE7" s="5">
        <v>1</v>
      </c>
      <c r="BF7" s="14"/>
      <c r="BG7" s="14"/>
      <c r="BH7" s="14"/>
      <c r="BI7" s="14" t="s">
        <v>806</v>
      </c>
      <c r="BJ7" s="14" t="s">
        <v>562</v>
      </c>
      <c r="BK7" s="14" t="s">
        <v>562</v>
      </c>
      <c r="BM7" s="79">
        <v>0.5</v>
      </c>
      <c r="BN7" s="116" t="s">
        <v>562</v>
      </c>
      <c r="BO7" s="79">
        <v>1</v>
      </c>
      <c r="BP7" s="79">
        <v>0</v>
      </c>
      <c r="BQ7" s="79">
        <v>1</v>
      </c>
      <c r="BR7" s="79">
        <v>1</v>
      </c>
      <c r="BU7" s="116" t="s">
        <v>792</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1350</v>
      </c>
      <c r="U8" s="36" t="str">
        <f t="shared" ca="1" si="1"/>
        <v>0x4B=-40.00,-39.50;</v>
      </c>
      <c r="V8" s="37"/>
      <c r="W8" s="37"/>
      <c r="X8" s="68"/>
      <c r="Y8" s="68"/>
      <c r="Z8" s="55">
        <f t="shared" ca="1" si="2"/>
        <v>5.8</v>
      </c>
      <c r="AA8" s="39" t="s">
        <v>1346</v>
      </c>
      <c r="AB8" s="40">
        <v>0.5</v>
      </c>
      <c r="AC8" s="40" t="s">
        <v>995</v>
      </c>
      <c r="AD8" s="40">
        <v>1</v>
      </c>
      <c r="AE8" s="41">
        <v>0</v>
      </c>
      <c r="AF8" s="42">
        <v>-40</v>
      </c>
      <c r="AG8" s="47">
        <f t="shared" si="12"/>
        <v>-39.5</v>
      </c>
      <c r="AH8" s="43">
        <f t="shared" ca="1" si="3"/>
        <v>-34.200000000000003</v>
      </c>
      <c r="AI8" s="43">
        <f t="shared" ca="1" si="4"/>
        <v>-33.700000000000003</v>
      </c>
      <c r="AJ8" s="44">
        <f t="shared" ca="1" si="5"/>
        <v>-40</v>
      </c>
      <c r="AK8" s="44">
        <f t="shared" ca="1" si="6"/>
        <v>-39.5</v>
      </c>
      <c r="AL8" s="44">
        <f t="shared" ca="1" si="7"/>
        <v>-34.700000000000003</v>
      </c>
      <c r="AM8" s="44">
        <f t="shared" ca="1" si="8"/>
        <v>-34.200000000000003</v>
      </c>
      <c r="AN8" s="36" t="str">
        <f t="shared" ca="1" si="9"/>
        <v>40</v>
      </c>
      <c r="AO8" s="36" t="str">
        <f t="shared" ca="1" si="10"/>
        <v>0B</v>
      </c>
      <c r="AP8" s="36" t="str">
        <f t="shared" ca="1" si="11"/>
        <v>00</v>
      </c>
      <c r="AQ8" s="36" t="str">
        <f t="shared" ca="1" si="11"/>
        <v>00</v>
      </c>
      <c r="AR8" s="36" t="str">
        <f t="shared" ca="1" si="11"/>
        <v>00</v>
      </c>
      <c r="AS8" s="36"/>
      <c r="AT8" s="34"/>
      <c r="AU8" s="14" t="s">
        <v>1349</v>
      </c>
      <c r="AV8" s="14" t="s">
        <v>582</v>
      </c>
      <c r="AW8" s="5" t="s">
        <v>582</v>
      </c>
      <c r="AX8" s="5" t="s">
        <v>255</v>
      </c>
      <c r="AY8" s="5" t="s">
        <v>255</v>
      </c>
      <c r="AZ8" s="5" t="s">
        <v>255</v>
      </c>
      <c r="BB8" s="14" t="s">
        <v>1349</v>
      </c>
      <c r="BC8" s="5">
        <v>1</v>
      </c>
      <c r="BD8" s="5">
        <v>1</v>
      </c>
      <c r="BE8" s="5">
        <v>0</v>
      </c>
      <c r="BF8" s="14"/>
      <c r="BG8" s="14"/>
      <c r="BH8" s="14"/>
      <c r="BI8" s="14" t="s">
        <v>805</v>
      </c>
      <c r="BJ8" s="14" t="s">
        <v>562</v>
      </c>
      <c r="BK8" s="14" t="s">
        <v>562</v>
      </c>
      <c r="BM8" s="79">
        <v>1</v>
      </c>
      <c r="BN8" s="116" t="s">
        <v>562</v>
      </c>
      <c r="BO8" s="79">
        <v>0</v>
      </c>
      <c r="BP8" s="79">
        <v>1</v>
      </c>
      <c r="BQ8" s="79">
        <v>0</v>
      </c>
      <c r="BR8" s="79">
        <v>0</v>
      </c>
      <c r="BU8" s="116" t="s">
        <v>787</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0xDB=-40.40,-40.00;</v>
      </c>
      <c r="V9" s="37"/>
      <c r="W9" s="37"/>
      <c r="X9" s="68"/>
      <c r="Y9" s="68"/>
      <c r="Z9" s="55">
        <f t="shared" ca="1" si="2"/>
        <v>6.32944</v>
      </c>
      <c r="AA9" s="39" t="s">
        <v>1345</v>
      </c>
      <c r="AB9" s="40">
        <v>0.5</v>
      </c>
      <c r="AC9" s="40" t="s">
        <v>995</v>
      </c>
      <c r="AD9" s="40">
        <v>1</v>
      </c>
      <c r="AE9" s="41">
        <v>-6.4000000000000001E-2</v>
      </c>
      <c r="AF9" s="42">
        <v>-40.4</v>
      </c>
      <c r="AG9" s="47">
        <f t="shared" si="12"/>
        <v>-40</v>
      </c>
      <c r="AH9" s="43">
        <f t="shared" ca="1" si="3"/>
        <v>-34.07056</v>
      </c>
      <c r="AI9" s="43">
        <f t="shared" ca="1" si="4"/>
        <v>-33.670560000000002</v>
      </c>
      <c r="AJ9" s="44">
        <f t="shared" ca="1" si="5"/>
        <v>-40.4</v>
      </c>
      <c r="AK9" s="44">
        <f t="shared" ca="1" si="6"/>
        <v>-40</v>
      </c>
      <c r="AL9" s="44">
        <f t="shared" ca="1" si="7"/>
        <v>-34.57056</v>
      </c>
      <c r="AM9" s="44">
        <f t="shared" ca="1" si="8"/>
        <v>-34.170560000000002</v>
      </c>
      <c r="AN9" s="36" t="str">
        <f t="shared" ca="1" si="9"/>
        <v>50</v>
      </c>
      <c r="AO9" s="36" t="str">
        <f t="shared" ca="1" si="10"/>
        <v>0B</v>
      </c>
      <c r="AP9" s="36" t="str">
        <f t="shared" ca="1" si="11"/>
        <v>00</v>
      </c>
      <c r="AQ9" s="36" t="str">
        <f t="shared" ca="1" si="11"/>
        <v>00</v>
      </c>
      <c r="AR9" s="36" t="str">
        <f t="shared" ca="1" si="11"/>
        <v>80</v>
      </c>
      <c r="AS9" s="36"/>
      <c r="AT9" s="34"/>
      <c r="AU9" s="14" t="s">
        <v>1350</v>
      </c>
      <c r="AV9" s="14" t="s">
        <v>581</v>
      </c>
      <c r="AW9" s="5" t="s">
        <v>585</v>
      </c>
      <c r="AX9" s="5" t="s">
        <v>255</v>
      </c>
      <c r="AY9" s="5" t="s">
        <v>255</v>
      </c>
      <c r="AZ9" s="5" t="s">
        <v>255</v>
      </c>
      <c r="BB9" s="14" t="s">
        <v>1350</v>
      </c>
      <c r="BC9" s="5">
        <v>0</v>
      </c>
      <c r="BD9" s="5">
        <v>0</v>
      </c>
      <c r="BE9" s="5">
        <v>0</v>
      </c>
      <c r="BF9" s="14"/>
      <c r="BG9" s="14"/>
      <c r="BH9" s="14"/>
      <c r="BI9" s="14" t="s">
        <v>783</v>
      </c>
      <c r="BJ9" s="14" t="s">
        <v>562</v>
      </c>
      <c r="BK9" s="14" t="s">
        <v>562</v>
      </c>
      <c r="BM9" s="79">
        <v>1.5</v>
      </c>
      <c r="BN9" s="116" t="s">
        <v>562</v>
      </c>
      <c r="BO9" s="79">
        <v>0</v>
      </c>
      <c r="BP9" s="79">
        <v>1</v>
      </c>
      <c r="BQ9" s="79">
        <v>0</v>
      </c>
      <c r="BR9" s="79">
        <v>1</v>
      </c>
      <c r="BU9" s="116" t="s">
        <v>788</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0xD4=-40.90,-40.40;</v>
      </c>
      <c r="V10" s="37"/>
      <c r="W10" s="37"/>
      <c r="X10" s="68"/>
      <c r="Y10" s="68"/>
      <c r="Z10" s="55">
        <f t="shared" ca="1" si="2"/>
        <v>6.82944</v>
      </c>
      <c r="AA10" s="39" t="s">
        <v>1345</v>
      </c>
      <c r="AB10" s="40">
        <v>1</v>
      </c>
      <c r="AC10" s="40" t="s">
        <v>995</v>
      </c>
      <c r="AD10" s="40">
        <v>1</v>
      </c>
      <c r="AE10" s="41">
        <v>-6.4000000000000001E-2</v>
      </c>
      <c r="AF10" s="42">
        <v>-40.9</v>
      </c>
      <c r="AG10" s="47">
        <f t="shared" si="12"/>
        <v>-40.4</v>
      </c>
      <c r="AH10" s="43">
        <f t="shared" ca="1" si="3"/>
        <v>-34.07056</v>
      </c>
      <c r="AI10" s="43">
        <f t="shared" ca="1" si="4"/>
        <v>-33.57056</v>
      </c>
      <c r="AJ10" s="44">
        <f t="shared" ca="1" si="5"/>
        <v>-40.9</v>
      </c>
      <c r="AK10" s="44">
        <f t="shared" ca="1" si="6"/>
        <v>-40.4</v>
      </c>
      <c r="AL10" s="44">
        <f t="shared" ca="1" si="7"/>
        <v>-35.07056</v>
      </c>
      <c r="AM10" s="44">
        <f t="shared" ca="1" si="8"/>
        <v>-34.57056</v>
      </c>
      <c r="AN10" s="36" t="str">
        <f t="shared" ca="1" si="9"/>
        <v>50</v>
      </c>
      <c r="AO10" s="36" t="str">
        <f t="shared" ca="1" si="10"/>
        <v>04</v>
      </c>
      <c r="AP10" s="36" t="str">
        <f t="shared" ca="1" si="11"/>
        <v>00</v>
      </c>
      <c r="AQ10" s="36" t="str">
        <f t="shared" ca="1" si="11"/>
        <v>00</v>
      </c>
      <c r="AR10" s="36" t="str">
        <f t="shared" ca="1" si="11"/>
        <v>80</v>
      </c>
      <c r="AS10" s="36"/>
      <c r="AT10" s="34"/>
      <c r="AU10" s="14" t="s">
        <v>436</v>
      </c>
      <c r="AV10" s="14" t="s">
        <v>818</v>
      </c>
      <c r="AW10" s="5" t="s">
        <v>818</v>
      </c>
      <c r="AX10" s="5" t="s">
        <v>255</v>
      </c>
      <c r="AY10" s="5" t="s">
        <v>255</v>
      </c>
      <c r="AZ10" s="5" t="s">
        <v>255</v>
      </c>
      <c r="BB10" s="14" t="s">
        <v>436</v>
      </c>
      <c r="BC10" s="5">
        <v>0</v>
      </c>
      <c r="BD10" s="5">
        <v>0</v>
      </c>
      <c r="BE10" s="5">
        <v>0</v>
      </c>
      <c r="BF10" s="14"/>
      <c r="BG10" s="14"/>
      <c r="BH10" s="14"/>
      <c r="BI10" s="14" t="s">
        <v>783</v>
      </c>
      <c r="BJ10" s="14" t="s">
        <v>562</v>
      </c>
      <c r="BK10" s="14" t="s">
        <v>562</v>
      </c>
      <c r="BM10" s="79">
        <v>2</v>
      </c>
      <c r="BN10" s="116" t="s">
        <v>562</v>
      </c>
      <c r="BO10" s="79">
        <v>0</v>
      </c>
      <c r="BP10" s="79">
        <v>1</v>
      </c>
      <c r="BQ10" s="79">
        <v>1</v>
      </c>
      <c r="BR10" s="79">
        <v>0</v>
      </c>
      <c r="BU10" s="116" t="s">
        <v>789</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0x5B=-41.40,-40.90;</v>
      </c>
      <c r="V11" s="37"/>
      <c r="W11" s="37"/>
      <c r="X11" s="68"/>
      <c r="Y11" s="68"/>
      <c r="Z11" s="55">
        <f t="shared" ca="1" si="2"/>
        <v>7.1</v>
      </c>
      <c r="AA11" s="39" t="s">
        <v>1345</v>
      </c>
      <c r="AB11" s="40">
        <v>0.5</v>
      </c>
      <c r="AC11" s="40" t="s">
        <v>995</v>
      </c>
      <c r="AD11" s="40">
        <v>1</v>
      </c>
      <c r="AE11" s="41">
        <v>0</v>
      </c>
      <c r="AF11" s="42">
        <v>-41.4</v>
      </c>
      <c r="AG11" s="47">
        <f t="shared" si="12"/>
        <v>-40.9</v>
      </c>
      <c r="AH11" s="43">
        <f t="shared" ca="1" si="3"/>
        <v>-34.299999999999997</v>
      </c>
      <c r="AI11" s="43">
        <f t="shared" ca="1" si="4"/>
        <v>-33.799999999999997</v>
      </c>
      <c r="AJ11" s="44">
        <f t="shared" ca="1" si="5"/>
        <v>-41.4</v>
      </c>
      <c r="AK11" s="44">
        <f t="shared" ca="1" si="6"/>
        <v>-40.9</v>
      </c>
      <c r="AL11" s="44">
        <f t="shared" ca="1" si="7"/>
        <v>-34.799999999999997</v>
      </c>
      <c r="AM11" s="44">
        <f t="shared" ca="1" si="8"/>
        <v>-34.299999999999997</v>
      </c>
      <c r="AN11" s="36" t="str">
        <f t="shared" ca="1" si="9"/>
        <v>50</v>
      </c>
      <c r="AO11" s="36" t="str">
        <f t="shared" ca="1" si="10"/>
        <v>0B</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2.5</v>
      </c>
      <c r="BN11" s="116" t="s">
        <v>562</v>
      </c>
      <c r="BO11" s="79">
        <v>0</v>
      </c>
      <c r="BP11" s="79">
        <v>1</v>
      </c>
      <c r="BQ11" s="79">
        <v>1</v>
      </c>
      <c r="BR11" s="79">
        <v>1</v>
      </c>
      <c r="BU11" s="116" t="s">
        <v>790</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0xEB=-41.90,-41.40;</v>
      </c>
      <c r="V12" s="37"/>
      <c r="W12" s="37"/>
      <c r="X12" s="68"/>
      <c r="Y12" s="68"/>
      <c r="Z12" s="55">
        <f t="shared" ca="1" si="2"/>
        <v>7.3609599999999995</v>
      </c>
      <c r="AA12" s="39" t="s">
        <v>1344</v>
      </c>
      <c r="AB12" s="40">
        <v>0.5</v>
      </c>
      <c r="AC12" s="40" t="s">
        <v>995</v>
      </c>
      <c r="AD12" s="40">
        <v>1</v>
      </c>
      <c r="AE12" s="41">
        <v>-6.4000000000000001E-2</v>
      </c>
      <c r="AF12" s="42">
        <v>-41.9</v>
      </c>
      <c r="AG12" s="47">
        <f t="shared" si="12"/>
        <v>-41.4</v>
      </c>
      <c r="AH12" s="43">
        <f t="shared" ca="1" si="3"/>
        <v>-34.53904</v>
      </c>
      <c r="AI12" s="43">
        <f t="shared" ca="1" si="4"/>
        <v>-34.03904</v>
      </c>
      <c r="AJ12" s="44">
        <f t="shared" ca="1" si="5"/>
        <v>-41.9</v>
      </c>
      <c r="AK12" s="44">
        <f t="shared" ca="1" si="6"/>
        <v>-41.4</v>
      </c>
      <c r="AL12" s="44">
        <f t="shared" ca="1" si="7"/>
        <v>-35.03904</v>
      </c>
      <c r="AM12" s="44">
        <f t="shared" ca="1" si="8"/>
        <v>-34.53904</v>
      </c>
      <c r="AN12" s="36" t="str">
        <f t="shared" ca="1" si="9"/>
        <v>60</v>
      </c>
      <c r="AO12" s="36" t="str">
        <f t="shared" ca="1" si="10"/>
        <v>0B</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3.5</v>
      </c>
      <c r="BN12" s="116" t="s">
        <v>562</v>
      </c>
      <c r="BO12" s="79">
        <v>1</v>
      </c>
      <c r="BP12" s="79">
        <v>0</v>
      </c>
      <c r="BQ12" s="79">
        <v>0</v>
      </c>
      <c r="BR12" s="79">
        <v>0</v>
      </c>
      <c r="BU12" s="116" t="s">
        <v>813</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0xE4=-42.40,-41.90;</v>
      </c>
      <c r="V13" s="37"/>
      <c r="W13" s="37"/>
      <c r="X13" s="38"/>
      <c r="Y13" s="38"/>
      <c r="Z13" s="55">
        <f t="shared" ca="1" si="2"/>
        <v>7.8609599999999995</v>
      </c>
      <c r="AA13" s="39" t="s">
        <v>1344</v>
      </c>
      <c r="AB13" s="40">
        <v>1</v>
      </c>
      <c r="AC13" s="40" t="s">
        <v>995</v>
      </c>
      <c r="AD13" s="40">
        <v>1</v>
      </c>
      <c r="AE13" s="41">
        <v>-6.4000000000000001E-2</v>
      </c>
      <c r="AF13" s="42">
        <v>-42.4</v>
      </c>
      <c r="AG13" s="47">
        <f t="shared" si="12"/>
        <v>-41.9</v>
      </c>
      <c r="AH13" s="43">
        <f t="shared" ca="1" si="3"/>
        <v>-34.53904</v>
      </c>
      <c r="AI13" s="43">
        <f t="shared" ca="1" si="4"/>
        <v>-34.03904</v>
      </c>
      <c r="AJ13" s="44">
        <f t="shared" ca="1" si="5"/>
        <v>-42.4</v>
      </c>
      <c r="AK13" s="44">
        <f t="shared" ca="1" si="6"/>
        <v>-41.9</v>
      </c>
      <c r="AL13" s="44">
        <f t="shared" ca="1" si="7"/>
        <v>-35.53904</v>
      </c>
      <c r="AM13" s="44">
        <f t="shared" ca="1" si="8"/>
        <v>-35.03904</v>
      </c>
      <c r="AN13" s="36" t="str">
        <f t="shared" ca="1" si="9"/>
        <v>60</v>
      </c>
      <c r="AO13" s="36" t="str">
        <f t="shared" ca="1" si="10"/>
        <v>04</v>
      </c>
      <c r="AP13" s="36" t="str">
        <f t="shared" ca="1" si="11"/>
        <v>00</v>
      </c>
      <c r="AQ13" s="36" t="str">
        <f t="shared" ca="1" si="11"/>
        <v>00</v>
      </c>
      <c r="AR13" s="36" t="str">
        <f t="shared" ca="1" si="11"/>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4.5</v>
      </c>
      <c r="BN13" s="116" t="s">
        <v>562</v>
      </c>
      <c r="BO13" s="79">
        <v>1</v>
      </c>
      <c r="BP13" s="79">
        <v>0</v>
      </c>
      <c r="BQ13" s="79">
        <v>0</v>
      </c>
      <c r="BR13" s="79">
        <v>1</v>
      </c>
      <c r="BU13" s="116" t="s">
        <v>975</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121"/>
      <c r="EC13" s="72"/>
      <c r="ED13" s="7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1318</v>
      </c>
      <c r="U14" s="36" t="str">
        <f t="shared" ca="1" si="1"/>
        <v>0xE5=-42.90,-42.40;</v>
      </c>
      <c r="V14" s="37">
        <v>-0.2</v>
      </c>
      <c r="W14" s="37"/>
      <c r="X14" s="38"/>
      <c r="Y14" s="38"/>
      <c r="Z14" s="55">
        <f t="shared" ca="1" si="2"/>
        <v>8.1609599999999993</v>
      </c>
      <c r="AA14" s="39" t="s">
        <v>1344</v>
      </c>
      <c r="AB14" s="40">
        <v>1.5</v>
      </c>
      <c r="AC14" s="40" t="s">
        <v>995</v>
      </c>
      <c r="AD14" s="40">
        <v>1</v>
      </c>
      <c r="AE14" s="41">
        <v>-6.4000000000000001E-2</v>
      </c>
      <c r="AF14" s="42">
        <v>-42.9</v>
      </c>
      <c r="AG14" s="47">
        <f t="shared" si="12"/>
        <v>-42.4</v>
      </c>
      <c r="AH14" s="43">
        <f t="shared" ca="1" si="3"/>
        <v>-34.739040000000003</v>
      </c>
      <c r="AI14" s="43">
        <f t="shared" ca="1" si="4"/>
        <v>-34.239040000000003</v>
      </c>
      <c r="AJ14" s="44">
        <f t="shared" ca="1" si="5"/>
        <v>-42.9</v>
      </c>
      <c r="AK14" s="44">
        <f t="shared" ca="1" si="6"/>
        <v>-42.4</v>
      </c>
      <c r="AL14" s="44">
        <f t="shared" ca="1" si="7"/>
        <v>-36.239040000000003</v>
      </c>
      <c r="AM14" s="44">
        <f t="shared" ca="1" si="8"/>
        <v>-35.739040000000003</v>
      </c>
      <c r="AN14" s="36" t="str">
        <f t="shared" ca="1" si="9"/>
        <v>60</v>
      </c>
      <c r="AO14" s="36" t="str">
        <f t="shared" ca="1" si="10"/>
        <v>05</v>
      </c>
      <c r="AP14" s="36" t="str">
        <f t="shared" ca="1" si="11"/>
        <v>00</v>
      </c>
      <c r="AQ14" s="36" t="str">
        <f t="shared" ca="1" si="11"/>
        <v>00</v>
      </c>
      <c r="AR14" s="36" t="str">
        <f t="shared" ca="1" si="11"/>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5.5</v>
      </c>
      <c r="BN14" s="116" t="s">
        <v>562</v>
      </c>
      <c r="BO14" s="79">
        <v>1</v>
      </c>
      <c r="BP14" s="79">
        <v>0</v>
      </c>
      <c r="BQ14" s="79">
        <v>1</v>
      </c>
      <c r="BR14" s="79">
        <v>0</v>
      </c>
      <c r="BU14" s="116" t="s">
        <v>791</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1"/>
      <c r="EC14" s="119"/>
      <c r="ED14" s="7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0xE6=-43.40,-42.90;</v>
      </c>
      <c r="V15" s="37">
        <v>-0.3</v>
      </c>
      <c r="W15" s="37"/>
      <c r="X15" s="38"/>
      <c r="Y15" s="38"/>
      <c r="Z15" s="55">
        <f t="shared" ca="1" si="2"/>
        <v>8.5609599999999979</v>
      </c>
      <c r="AA15" s="39" t="s">
        <v>1344</v>
      </c>
      <c r="AB15" s="40">
        <v>2</v>
      </c>
      <c r="AC15" s="40" t="s">
        <v>995</v>
      </c>
      <c r="AD15" s="40">
        <v>1</v>
      </c>
      <c r="AE15" s="41">
        <v>-6.4000000000000001E-2</v>
      </c>
      <c r="AF15" s="42">
        <v>-43.4</v>
      </c>
      <c r="AG15" s="47">
        <f t="shared" si="12"/>
        <v>-42.9</v>
      </c>
      <c r="AH15" s="43">
        <f t="shared" ca="1" si="3"/>
        <v>-34.839039999999997</v>
      </c>
      <c r="AI15" s="43">
        <f t="shared" ca="1" si="4"/>
        <v>-34.339039999999997</v>
      </c>
      <c r="AJ15" s="44">
        <f t="shared" ca="1" si="5"/>
        <v>-43.4</v>
      </c>
      <c r="AK15" s="44">
        <f t="shared" ca="1" si="6"/>
        <v>-42.9</v>
      </c>
      <c r="AL15" s="44">
        <f t="shared" ca="1" si="7"/>
        <v>-36.839039999999997</v>
      </c>
      <c r="AM15" s="44">
        <f t="shared" ca="1" si="8"/>
        <v>-36.339039999999997</v>
      </c>
      <c r="AN15" s="36" t="str">
        <f t="shared" ca="1" si="9"/>
        <v>60</v>
      </c>
      <c r="AO15" s="36" t="str">
        <f t="shared" ca="1" si="10"/>
        <v>06</v>
      </c>
      <c r="AP15" s="36" t="str">
        <f t="shared" ca="1" si="11"/>
        <v>00</v>
      </c>
      <c r="AQ15" s="36" t="str">
        <f t="shared" ca="1" si="11"/>
        <v>00</v>
      </c>
      <c r="AR15" s="36" t="str">
        <f t="shared" ca="1" si="11"/>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116" t="s">
        <v>562</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1"/>
      <c r="EC15" s="119"/>
      <c r="ED15" s="72"/>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0xE7=-43.90,-43.40;</v>
      </c>
      <c r="V16" s="37">
        <v>-0.4</v>
      </c>
      <c r="W16" s="37"/>
      <c r="X16" s="38"/>
      <c r="Y16" s="38"/>
      <c r="Z16" s="55">
        <f t="shared" ca="1" si="2"/>
        <v>8.9609599999999983</v>
      </c>
      <c r="AA16" s="39" t="s">
        <v>1344</v>
      </c>
      <c r="AB16" s="40">
        <v>2.5</v>
      </c>
      <c r="AC16" s="40" t="s">
        <v>995</v>
      </c>
      <c r="AD16" s="40">
        <v>1</v>
      </c>
      <c r="AE16" s="41">
        <v>-6.4000000000000001E-2</v>
      </c>
      <c r="AF16" s="42">
        <v>-43.9</v>
      </c>
      <c r="AG16" s="47">
        <f t="shared" si="12"/>
        <v>-43.4</v>
      </c>
      <c r="AH16" s="43">
        <f t="shared" ca="1" si="3"/>
        <v>-34.939039999999999</v>
      </c>
      <c r="AI16" s="43">
        <f t="shared" ca="1" si="4"/>
        <v>-34.439039999999999</v>
      </c>
      <c r="AJ16" s="44">
        <f t="shared" ca="1" si="5"/>
        <v>-43.9</v>
      </c>
      <c r="AK16" s="44">
        <f t="shared" ca="1" si="6"/>
        <v>-43.4</v>
      </c>
      <c r="AL16" s="44">
        <f t="shared" ca="1" si="7"/>
        <v>-37.439039999999999</v>
      </c>
      <c r="AM16" s="44">
        <f t="shared" ca="1" si="8"/>
        <v>-36.939039999999999</v>
      </c>
      <c r="AN16" s="36" t="str">
        <f t="shared" ca="1" si="9"/>
        <v>60</v>
      </c>
      <c r="AO16" s="36" t="str">
        <f t="shared" ca="1" si="10"/>
        <v>07</v>
      </c>
      <c r="AP16" s="36" t="str">
        <f t="shared" ca="1" si="11"/>
        <v>00</v>
      </c>
      <c r="AQ16" s="36" t="str">
        <f t="shared" ca="1" si="11"/>
        <v>00</v>
      </c>
      <c r="AR16" s="36" t="str">
        <f t="shared" ca="1" si="11"/>
        <v>80</v>
      </c>
      <c r="AS16" s="36"/>
      <c r="AT16" s="34"/>
      <c r="AU16" s="14" t="s">
        <v>562</v>
      </c>
      <c r="AV16" s="14" t="s">
        <v>562</v>
      </c>
      <c r="AW16" s="14" t="s">
        <v>562</v>
      </c>
      <c r="AX16" s="5" t="s">
        <v>255</v>
      </c>
      <c r="AY16" s="5" t="s">
        <v>255</v>
      </c>
      <c r="AZ16" s="5" t="s">
        <v>255</v>
      </c>
      <c r="BB16" s="14" t="s">
        <v>562</v>
      </c>
      <c r="BI16" s="14" t="s">
        <v>562</v>
      </c>
      <c r="BJ16" s="14" t="s">
        <v>562</v>
      </c>
      <c r="BK16" s="14" t="s">
        <v>562</v>
      </c>
      <c r="BM16" s="79">
        <v>11.5</v>
      </c>
      <c r="BN16" s="116" t="s">
        <v>562</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1"/>
      <c r="EC16" s="119"/>
      <c r="ED16" s="72"/>
    </row>
    <row r="17" spans="1:135"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79">
        <v>12.5</v>
      </c>
      <c r="BN17" s="116" t="s">
        <v>562</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B17" s="79"/>
      <c r="EC17" s="119"/>
      <c r="ED17" s="72"/>
    </row>
    <row r="18" spans="1:135"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79" t="s">
        <v>562</v>
      </c>
      <c r="BN18" s="116"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B18" s="79"/>
      <c r="EC18" s="120"/>
      <c r="ED18" s="72"/>
    </row>
    <row r="19" spans="1:135"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22" t="s">
        <v>1351</v>
      </c>
      <c r="DY19" s="114" t="s">
        <v>1352</v>
      </c>
    </row>
    <row r="20" spans="1:135"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22" t="s">
        <v>1353</v>
      </c>
      <c r="DY20" s="114" t="s">
        <v>1354</v>
      </c>
    </row>
    <row r="21" spans="1:135"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22" t="s">
        <v>1032</v>
      </c>
      <c r="DY21" s="114" t="s">
        <v>1355</v>
      </c>
      <c r="DZ21" s="126" t="s">
        <v>699</v>
      </c>
      <c r="EA21" s="127"/>
      <c r="EB21" s="127"/>
      <c r="EC21" s="127"/>
      <c r="ED21" s="127"/>
      <c r="EE21" s="128"/>
    </row>
    <row r="22" spans="1:135"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22" t="s">
        <v>1356</v>
      </c>
      <c r="DY22" s="114" t="s">
        <v>1357</v>
      </c>
      <c r="DZ22" s="123" t="s">
        <v>1362</v>
      </c>
      <c r="EA22" s="124"/>
      <c r="EB22" s="124"/>
      <c r="EC22" s="124"/>
      <c r="ED22" s="124"/>
      <c r="EE22" s="125"/>
    </row>
    <row r="23" spans="1:135"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22" t="s">
        <v>1358</v>
      </c>
      <c r="DY23" s="114" t="s">
        <v>1359</v>
      </c>
      <c r="DZ23" s="123" t="s">
        <v>1363</v>
      </c>
      <c r="EA23" s="124"/>
      <c r="EB23" s="124"/>
      <c r="EC23" s="124"/>
      <c r="ED23" s="124"/>
      <c r="EE23" s="125"/>
    </row>
    <row r="24" spans="1:135"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22" t="s">
        <v>1360</v>
      </c>
      <c r="DY24" s="114" t="s">
        <v>1361</v>
      </c>
      <c r="DZ24" s="123" t="s">
        <v>1364</v>
      </c>
      <c r="EA24" s="124"/>
      <c r="EB24" s="124"/>
      <c r="EC24" s="124"/>
      <c r="ED24" s="124"/>
      <c r="EE24" s="125"/>
    </row>
    <row r="25" spans="1:135"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123" t="s">
        <v>1365</v>
      </c>
      <c r="EA25" s="124"/>
      <c r="EB25" s="124"/>
      <c r="EC25" s="124"/>
      <c r="ED25" s="124"/>
      <c r="EE25" s="125"/>
    </row>
    <row r="26" spans="1:135"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Z26" s="123" t="s">
        <v>1366</v>
      </c>
      <c r="EA26" s="124"/>
      <c r="EB26" s="124"/>
      <c r="EC26" s="124"/>
      <c r="ED26" s="124"/>
      <c r="EE26" s="125"/>
    </row>
    <row r="27" spans="1:135"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Z27" s="123" t="s">
        <v>1367</v>
      </c>
      <c r="EA27" s="124"/>
      <c r="EB27" s="124"/>
      <c r="EC27" s="124"/>
      <c r="ED27" s="124"/>
      <c r="EE27" s="125"/>
    </row>
    <row r="28" spans="1:135"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45384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Z28" s="123" t="s">
        <v>1368</v>
      </c>
      <c r="EA28" s="124"/>
      <c r="EB28" s="124"/>
      <c r="EC28" s="124"/>
      <c r="ED28" s="124"/>
      <c r="EE28" s="125"/>
    </row>
    <row r="29" spans="1:135"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Z29" s="123" t="s">
        <v>1369</v>
      </c>
      <c r="EA29" s="124"/>
      <c r="EB29" s="124"/>
      <c r="EC29" s="124"/>
      <c r="ED29" s="124"/>
      <c r="EE29" s="125"/>
    </row>
    <row r="30" spans="1:135"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5"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5"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DZ34" s="130" t="s">
        <v>1338</v>
      </c>
      <c r="EA34" s="130"/>
      <c r="EB34" s="130"/>
      <c r="EC34" s="130"/>
      <c r="ED34" s="130"/>
      <c r="EE34" s="130"/>
      <c r="EF34" s="130"/>
      <c r="EG34" s="130"/>
      <c r="EH34" s="130"/>
      <c r="EI34" s="130"/>
      <c r="EJ34" s="130"/>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DZ35" s="130" t="s">
        <v>1339</v>
      </c>
      <c r="EA35" s="130"/>
      <c r="EB35" s="130"/>
      <c r="EC35" s="130"/>
      <c r="ED35" s="130"/>
      <c r="EE35" s="130"/>
      <c r="EF35" s="130"/>
      <c r="EG35" s="130"/>
      <c r="EH35" s="130"/>
      <c r="EI35" s="130"/>
      <c r="EJ35" s="130"/>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13.11V(13V)</v>
      </c>
      <c r="T36" s="3">
        <v>7.7</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DZ36" s="130" t="s">
        <v>1340</v>
      </c>
      <c r="EA36" s="130"/>
      <c r="EB36" s="130"/>
      <c r="EC36" s="130"/>
      <c r="ED36" s="130"/>
      <c r="EE36" s="130"/>
      <c r="EF36" s="130"/>
      <c r="EG36" s="130"/>
      <c r="EH36" s="130"/>
      <c r="EI36" s="130"/>
      <c r="EJ36" s="130"/>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12.04VV(12V)</v>
      </c>
      <c r="T37" s="3">
        <v>6.6</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DZ37" s="129" t="s">
        <v>1341</v>
      </c>
      <c r="EA37" s="129"/>
      <c r="EB37" s="129"/>
      <c r="EC37" s="129"/>
      <c r="ED37" s="129"/>
      <c r="EE37" s="129"/>
      <c r="EF37" s="129"/>
      <c r="EG37" s="129"/>
      <c r="EH37" s="129"/>
      <c r="EI37" s="129"/>
      <c r="EJ37" s="129"/>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10.96V(11V)</v>
      </c>
      <c r="T38" s="3">
        <v>5.3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DZ38" s="129"/>
      <c r="EA38" s="129"/>
      <c r="EB38" s="129"/>
      <c r="EC38" s="129"/>
      <c r="ED38" s="129"/>
      <c r="EE38" s="129"/>
      <c r="EF38" s="129"/>
      <c r="EG38" s="129"/>
      <c r="EH38" s="129"/>
      <c r="EI38" s="129"/>
      <c r="EJ38" s="129"/>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9.83V(10V)</v>
      </c>
      <c r="T39" s="3">
        <v>4.2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DZ39" s="129"/>
      <c r="EA39" s="129"/>
      <c r="EB39" s="129"/>
      <c r="EC39" s="129"/>
      <c r="ED39" s="129"/>
      <c r="EE39" s="129"/>
      <c r="EF39" s="129"/>
      <c r="EG39" s="129"/>
      <c r="EH39" s="129"/>
      <c r="EI39" s="129"/>
      <c r="EJ39" s="129"/>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8.72V(9V)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DZ40" s="129"/>
      <c r="EA40" s="129"/>
      <c r="EB40" s="129"/>
      <c r="EC40" s="129"/>
      <c r="ED40" s="129"/>
      <c r="EE40" s="129"/>
      <c r="EF40" s="129"/>
      <c r="EG40" s="129"/>
      <c r="EH40" s="129"/>
      <c r="EI40" s="129"/>
      <c r="EJ40" s="129"/>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7.58V(8V)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DZ41" s="129"/>
      <c r="EA41" s="129"/>
      <c r="EB41" s="129"/>
      <c r="EC41" s="129"/>
      <c r="ED41" s="129"/>
      <c r="EE41" s="129"/>
      <c r="EF41" s="129"/>
      <c r="EG41" s="129"/>
      <c r="EH41" s="129"/>
      <c r="EI41" s="129"/>
      <c r="EJ41" s="129"/>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6.47V(7V)</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DZ42" s="129"/>
      <c r="EA42" s="129"/>
      <c r="EB42" s="129"/>
      <c r="EC42" s="129"/>
      <c r="ED42" s="129"/>
      <c r="EE42" s="129"/>
      <c r="EF42" s="129"/>
      <c r="EG42" s="129"/>
      <c r="EH42" s="129"/>
      <c r="EI42" s="129"/>
      <c r="EJ42" s="129"/>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DZ43" s="129"/>
      <c r="EA43" s="129"/>
      <c r="EB43" s="129"/>
      <c r="EC43" s="129"/>
      <c r="ED43" s="129"/>
      <c r="EE43" s="129"/>
      <c r="EF43" s="129"/>
      <c r="EG43" s="129"/>
      <c r="EH43" s="129"/>
      <c r="EI43" s="129"/>
      <c r="EJ43" s="129"/>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8"/>
      <c r="Z68" s="8"/>
      <c r="AA68" s="19"/>
      <c r="AB68" s="118"/>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17"/>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18"/>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17"/>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18"/>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17"/>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18"/>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17"/>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18"/>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17"/>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18"/>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17"/>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18"/>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17"/>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18"/>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17"/>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18"/>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17"/>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18"/>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17"/>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3"/>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18"/>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17"/>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18"/>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17"/>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18"/>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17"/>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18"/>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17"/>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18"/>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17"/>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18"/>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17"/>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3"/>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18"/>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17"/>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18"/>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17"/>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18"/>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17"/>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3"/>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18"/>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17"/>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18"/>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17"/>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3"/>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18"/>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17"/>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18"/>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17"/>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18"/>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17"/>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18"/>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17"/>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18"/>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17"/>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18"/>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17"/>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18"/>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17"/>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18"/>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17"/>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mergeCells count="13">
    <mergeCell ref="DZ37:EJ43"/>
    <mergeCell ref="DZ27:EE27"/>
    <mergeCell ref="DZ28:EE28"/>
    <mergeCell ref="DZ29:EE29"/>
    <mergeCell ref="DZ34:EJ34"/>
    <mergeCell ref="DZ35:EJ35"/>
    <mergeCell ref="DZ36:EJ36"/>
    <mergeCell ref="DZ26:EE26"/>
    <mergeCell ref="DZ21:EE21"/>
    <mergeCell ref="DZ22:EE22"/>
    <mergeCell ref="DZ23:EE23"/>
    <mergeCell ref="DZ24:EE24"/>
    <mergeCell ref="DZ25:EE25"/>
  </mergeCells>
  <phoneticPr fontId="1" type="noConversion"/>
  <dataValidations count="19">
    <dataValidation type="list" allowBlank="1" showInputMessage="1" showErrorMessage="1" sqref="T12 T2027 T142 T207 T272 T337 T402 T467 T532 T597 T662 T727 T792 T857 T922 T987 T1052 T1117 T1182 T1247 T1312 T1377 T1442 T1507 T1572 T1637 T1702 T1767 T1832 T1897 T1962 T77" xr:uid="{0CFDA05B-2BF1-4367-B3B1-DA2FBFD474A7}">
      <formula1>$DE$2:$DE$31</formula1>
    </dataValidation>
    <dataValidation type="list" allowBlank="1" showInputMessage="1" showErrorMessage="1" sqref="AA5:AA64 AA2020:AA207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70:AA129" xr:uid="{5964E47E-95FF-4184-9EC5-800FDB9DF42B}">
      <formula1>$BB$2:$BB$31</formula1>
    </dataValidation>
    <dataValidation type="list" allowBlank="1" showInputMessage="1" showErrorMessage="1" sqref="AB1968:AB2014 AB13:AB64 AB991:AB103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78:AB129" xr:uid="{62028419-1101-475C-B1CB-23172C7BF593}">
      <formula1>$BM$2:$BM$31</formula1>
    </dataValidation>
    <dataValidation type="list" allowBlank="1" showInputMessage="1" showErrorMessage="1" sqref="AC2020:AC2079 AC5:AC64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70:AC129" xr:uid="{015928D5-0755-41F3-9453-E928A589746E}">
      <formula1>$CT$2:$CT$31</formula1>
    </dataValidation>
    <dataValidation type="list" allowBlank="1" showInputMessage="1" showErrorMessage="1" sqref="AD2020:AD2079 AD5:AD64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70:AD129" xr:uid="{0F223D3F-9B8E-4C69-BFE6-258BF31BF7F3}">
      <formula1>$CJ$2:$CJ$31</formula1>
    </dataValidation>
    <dataValidation type="list" allowBlank="1" showInputMessage="1" showErrorMessage="1" sqref="AE5:AE64 AE1890:AE194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70:AE129" xr:uid="{13DD5F80-DBF9-4BC0-9617-5E4C67D7E8DC}">
      <formula1>$BY$2:$BY$31</formula1>
    </dataValidation>
    <dataValidation type="list" allowBlank="1" showInputMessage="1" showErrorMessage="1" sqref="T8 T2023 T138 T203 T268 T333 T398 T463 T528 T593 T658 T723 T788 T853 T918 T983 T1048 T1113 T1178 T1243 T1308 T1373 T1438 T1503 T1568 T1633 T1698 T1763 T1828 T1893 T1958 T73" xr:uid="{3BBC46BB-880F-4A36-B2DA-84FFA7906711}">
      <formula1>$AU$2:$AU$31</formula1>
    </dataValidation>
    <dataValidation type="list" allowBlank="1" showInputMessage="1" showErrorMessage="1" sqref="BI1:BK1" xr:uid="{EB74F277-7EF2-46B4-8E6C-5991E84B11CA}">
      <formula1>$DF$2:$DF$31</formula1>
    </dataValidation>
    <dataValidation type="list" allowBlank="1" showInputMessage="1" showErrorMessage="1" sqref="BV1:BW1" xr:uid="{9FBAB0F9-0D5C-434C-8918-3612D7652B0D}">
      <formula1>$DG$2:$DG$31</formula1>
    </dataValidation>
    <dataValidation type="list" allowBlank="1" showInputMessage="1" showErrorMessage="1" sqref="CF1:CH1 BU1 CP1 DA1" xr:uid="{5D172B31-768A-44B0-ABF8-6BD3003FF40B}">
      <formula1>$DJ$2:$DJ$31</formula1>
    </dataValidation>
    <dataValidation type="list" allowBlank="1" showInputMessage="1" showErrorMessage="1" sqref="CQ1:CR1" xr:uid="{1398A080-ED54-435C-8CFE-E782E58519E3}">
      <formula1>$DI$2:$DI$31</formula1>
    </dataValidation>
    <dataValidation type="list" allowBlank="1" showInputMessage="1" showErrorMessage="1" sqref="DB1:DC1" xr:uid="{CB72AA7E-1336-4070-9C80-ADE0709F86D2}">
      <formula1>$DH$2:$DH$31</formula1>
    </dataValidation>
    <dataValidation type="list" allowBlank="1" showInputMessage="1" showErrorMessage="1" sqref="U1 U2016 U131 U196 U261 U326 U391 U456 U521 U586 U651 U716 U781 U846 U911 U976 U1041 U1106 U1171 U1236 U1301 U1366 U1431 U1496 U1561 U1626 U1691 U1756 U1821 U1886 U1951 U66" xr:uid="{7C567A55-571D-4D4B-B9C9-F2835D4DA0FB}">
      <formula1>$DX$2:$DX$21</formula1>
    </dataValidation>
    <dataValidation type="list" allowBlank="1" showInputMessage="1" showErrorMessage="1" sqref="T15 T2030 T145 T210 T275 T340 T405 T470 T535 T600 T665 T730 T795 T860 T925 T990 T1055 T1120 T1185 T1250 T1315 T1965 T1380 T1510 T1445 T1575 T1640 T1705 T1770 T1835 T1900 T80" xr:uid="{499043C1-F452-44F5-ABAA-31DCA8C9207A}">
      <formula1>$DT$1:$DT$31</formula1>
    </dataValidation>
    <dataValidation type="list" allowBlank="1" showInputMessage="1" showErrorMessage="1" sqref="T10 T2025 T140 T205 T270 T335 T400 T465 T530 T595 T660 T725 T790 T855 T920 T985 T1050 T1115 T1180 T1245 T1310 T1375 T1440 T1505 T1570 T1635 T1700 T1765 T1830 T1895 T1960 T75" xr:uid="{EE04F6B0-82B8-4577-ABCC-C0355460D859}">
      <formula1>"NormalMode,TestMode,VBMode,VBTMode,ClockMode"</formula1>
    </dataValidation>
    <dataValidation type="list" allowBlank="1" showInputMessage="1" showErrorMessage="1" sqref="T9 T2024 T139 T204 T269 T334 T399 T464 T529 T594 T659 T724 T789 T854 T919 T984 T1049 T1114 T1179 T1244 T1309 T1374 T1439 T1504 T1569 T1634 T1699 T1764 T1829 T1894 T1959 T74" xr:uid="{F4E020CC-801F-4746-8FA3-764B04E4C6EA}">
      <formula1>"Auto,FIX"</formula1>
    </dataValidation>
    <dataValidation type="list" allowBlank="1" showInputMessage="1" showErrorMessage="1" sqref="AB4 AB2019 AB134 AB199 AB264 AB329 AB394 AB459 AB524 AB589 AB654 AB719 AB784 AB849 AB914 AB979 AB1044 AB1109 AB1174 AB1239 AB1304 AB1369 AB1434 AB1499 AB1564 AB1629 AB1694 AB1759 AB1824 AB1889 AB1954 AB69" xr:uid="{AF96930A-B4B9-45EA-A8C3-8D624511AF37}">
      <formula1>$BM$1:$BN$1</formula1>
    </dataValidation>
    <dataValidation type="list" allowBlank="1" showInputMessage="1" showErrorMessage="1" sqref="AB143:AB145" xr:uid="{AC604957-43DB-4918-8F10-895C317F6444}">
      <formula1>IF($AB142="Gain-inphase",$BM$2:$BM$31,$BN$2:$BN$31)</formula1>
    </dataValidation>
    <dataValidation type="list" allowBlank="1" showInputMessage="1" showErrorMessage="1" sqref="AB5:AB12 AB980:AB990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70:AB77" xr:uid="{CE50DBE2-48FE-4750-8DB1-D9A2748642E6}">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02093C5-C7C0-4E31-BBAF-8BAD8C65D6A8}">
          <x14:formula1>
            <xm:f>ASIC!$A$2:$A$200</xm:f>
          </x14:formula1>
          <xm:sqref>T5 T2020 T135 T200 T265 T330 T395 T460 T525 T590 T655 T720 T785 T850 T915 T980 T1045 T1110 T1175 T1240 T1305 T1370 T1435 T1500 T1565 T1630 T1695 T1760 T1825 T1890 T1955 T70</xm:sqref>
        </x14:dataValidation>
        <x14:dataValidation type="list" allowBlank="1" showInputMessage="1" showErrorMessage="1" xr:uid="{B0D9ADBC-C199-4F47-8709-20F8CBD05CE4}">
          <x14:formula1>
            <xm:f>MPN!$A$1:$A$504</xm:f>
          </x14:formula1>
          <xm:sqref>T4 T69 T1954 T1889 T1824 T1759 T1694 T1629 T1564 T1499 T1434 T1369 T1304 T1239 T1174 T1109 T1044 T979 T914 T849 T784 T719 T654 T589 T524 T459 T394 T329 T264 T199 T134 T2019</xm:sqref>
        </x14:dataValidation>
        <x14:dataValidation type="list" allowBlank="1" showInputMessage="1" showErrorMessage="1" xr:uid="{EA509294-8F66-4DB4-AEE1-645785E462CA}">
          <x14:formula1>
            <xm:f>'Check'!$D$2:$D$15</xm:f>
          </x14:formula1>
          <xm:sqref>T2 T2017 T132 T197 T262 T327 T392 T457 T522 T587 T652 T717 T782 T847 T912 T977 T1042 T1107 T1172 T1237 T1302 T1367 T1432 T1497 T1562 T1627 T1692 T1757 T1822 T1887 T1952 T67</xm:sqref>
        </x14:dataValidation>
        <x14:dataValidation type="list" allowBlank="1" showInputMessage="1" showErrorMessage="1" xr:uid="{68DD16AD-129F-4B78-B65F-53FD17CFC231}">
          <x14:formula1>
            <xm:f>Sensor!$A$1:$A$200</xm:f>
          </x14:formula1>
          <xm:sqref>T6 T2021 T136 T201 T266 T331 T396 T461 T526 T591 T656 T721 T786 T851 T916 T981 T1046 T1111 T1176 T1241 T1306 T1371 T1436 T1501 T1566 T1631 T1696 T1761 T1826 T1891 T1956 T71</xm:sqref>
        </x14:dataValidation>
        <x14:dataValidation type="list" allowBlank="1" showInputMessage="1" showErrorMessage="1" xr:uid="{08960F4E-B82D-4033-A40F-BC672760AF69}">
          <x14:formula1>
            <xm:f>'Check'!$A$2:$A$15</xm:f>
          </x14:formula1>
          <xm:sqref>T3 T2018 T133 T198 T263 T328 T393 T458 T523 T588 T653 T718 T783 T848 T913 T978 T1043 T1108 T1173 T1238 T1303 T1368 T1433 T1498 T1563 T1628 T1693 T1758 T1823 T1888 T1953 T68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tabColor rgb="FFFFC000"/>
  </sheetPr>
  <dimension ref="A1:EE651"/>
  <sheetViews>
    <sheetView topLeftCell="Q1" zoomScale="60" zoomScaleNormal="60" workbookViewId="0">
      <selection activeCell="W11" sqref="W11"/>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9.8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e">
        <f>VLOOKUP(U1,$DX$1:$DZ$21,3,FALSE)</f>
        <v>#N/A</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0" t="s">
        <v>1419</v>
      </c>
      <c r="BV1" s="10" t="s">
        <v>1417</v>
      </c>
      <c r="BW1" s="10" t="s">
        <v>255</v>
      </c>
      <c r="BX1" s="9"/>
      <c r="BY1" s="11" t="s">
        <v>608</v>
      </c>
      <c r="BZ1" s="11" t="s">
        <v>1306</v>
      </c>
      <c r="CA1" s="11" t="s">
        <v>812</v>
      </c>
      <c r="CB1" s="5" t="s">
        <v>562</v>
      </c>
      <c r="CC1" s="5" t="s">
        <v>562</v>
      </c>
      <c r="CD1" s="5" t="s">
        <v>562</v>
      </c>
      <c r="CE1" s="5" t="s">
        <v>255</v>
      </c>
      <c r="CF1" s="12" t="s">
        <v>1420</v>
      </c>
      <c r="CG1" s="12" t="s">
        <v>1418</v>
      </c>
      <c r="CH1" s="12" t="s">
        <v>255</v>
      </c>
      <c r="CI1" s="9"/>
      <c r="CJ1" s="5" t="s">
        <v>607</v>
      </c>
      <c r="CK1" s="5" t="s">
        <v>255</v>
      </c>
      <c r="CL1" s="5" t="s">
        <v>255</v>
      </c>
      <c r="CM1" s="5" t="s">
        <v>255</v>
      </c>
      <c r="CN1" s="5" t="s">
        <v>255</v>
      </c>
      <c r="CO1" s="5" t="s">
        <v>255</v>
      </c>
      <c r="CP1" s="12" t="s">
        <v>610</v>
      </c>
      <c r="CQ1" s="12" t="s">
        <v>255</v>
      </c>
      <c r="CR1" s="12" t="s">
        <v>255</v>
      </c>
      <c r="CS1" s="9"/>
      <c r="CT1" s="5" t="s">
        <v>577</v>
      </c>
      <c r="CU1" s="5" t="s">
        <v>255</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e" cm="1">
        <f t="array" aca="1" ref="J2" ca="1">BoxVal($A2,21,COLUMN(INDIRECT("T"&amp;($A2-1)*65+2)),1)</f>
        <v>#VALUE!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64" t="e" cm="1">
        <f t="array" ref="O2">BoxVal($A2,2,COLUMN(V3),1)</f>
        <v>#VALUE!</v>
      </c>
      <c r="P2" s="64" t="e" cm="1">
        <f t="array" aca="1" ref="P2" ca="1">BoxVal($A2,2,COLUMN(INDIRECT("AB"&amp;($A2-1)*65+2)),1)</f>
        <v>#VALUE!</v>
      </c>
      <c r="Q2" s="64" t="str" cm="1">
        <f t="array" aca="1" ref="Q2" ca="1">BoxVal($A2,2,COLUMN(INDIRECT("AJ"&amp;($A2-1)*65+2)),1)</f>
        <v>還未編輯</v>
      </c>
      <c r="R2" s="34"/>
      <c r="S2" s="7" t="s">
        <v>24</v>
      </c>
      <c r="T2" s="15" t="s">
        <v>450</v>
      </c>
      <c r="U2" s="5" t="s">
        <v>23</v>
      </c>
      <c r="V2" s="7" t="e">
        <f>VLOOKUP(U1,$DX$1:$DZ$21,2,FALSE)</f>
        <v>#N/A</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1326</v>
      </c>
      <c r="AK2" s="16"/>
      <c r="AL2" s="16"/>
      <c r="AM2" s="16"/>
      <c r="AN2" s="16"/>
      <c r="AO2" s="16"/>
      <c r="AP2" s="16"/>
      <c r="AQ2" s="16"/>
      <c r="AR2" s="16"/>
      <c r="AS2" s="16"/>
      <c r="AT2" s="34"/>
      <c r="AU2" s="14" t="s">
        <v>1371</v>
      </c>
      <c r="AV2" s="5" t="s">
        <v>818</v>
      </c>
      <c r="AW2" s="5" t="s">
        <v>581</v>
      </c>
      <c r="AX2" s="5" t="s">
        <v>255</v>
      </c>
      <c r="AY2" s="5" t="s">
        <v>255</v>
      </c>
      <c r="AZ2" s="5" t="s">
        <v>255</v>
      </c>
      <c r="BB2" s="14" t="s">
        <v>1371</v>
      </c>
      <c r="BC2" s="5">
        <v>0</v>
      </c>
      <c r="BD2" s="5">
        <v>0</v>
      </c>
      <c r="BE2" s="5">
        <v>1</v>
      </c>
      <c r="BF2" s="14"/>
      <c r="BG2" s="14"/>
      <c r="BH2" s="14"/>
      <c r="BI2" s="14" t="s">
        <v>811</v>
      </c>
      <c r="BJ2" s="14" t="s">
        <v>562</v>
      </c>
      <c r="BK2" s="14" t="s">
        <v>562</v>
      </c>
      <c r="BM2" s="5">
        <v>-3</v>
      </c>
      <c r="BN2" s="5">
        <v>0</v>
      </c>
      <c r="BO2" s="5">
        <v>0</v>
      </c>
      <c r="BP2" s="5">
        <v>0</v>
      </c>
      <c r="BQ2" s="5">
        <v>1</v>
      </c>
      <c r="BU2" s="14" t="s">
        <v>784</v>
      </c>
      <c r="BV2" s="14" t="s">
        <v>255</v>
      </c>
      <c r="BW2" s="14" t="s">
        <v>562</v>
      </c>
      <c r="BY2" s="21">
        <v>0</v>
      </c>
      <c r="BZ2" s="5">
        <v>0</v>
      </c>
      <c r="CA2" s="5">
        <v>0</v>
      </c>
      <c r="CF2" s="14" t="s">
        <v>783</v>
      </c>
      <c r="CG2" s="14" t="s">
        <v>783</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1419</v>
      </c>
      <c r="DH2" s="5" t="s">
        <v>610</v>
      </c>
      <c r="DI2" s="5" t="s">
        <v>610</v>
      </c>
      <c r="DJ2" s="5" t="s">
        <v>1418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1379</v>
      </c>
      <c r="DY2" s="22" t="s">
        <v>1414</v>
      </c>
      <c r="DZ2" s="22" t="s">
        <v>1397</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1372</v>
      </c>
      <c r="AV3" s="5" t="s">
        <v>580</v>
      </c>
      <c r="AW3" s="5" t="s">
        <v>580</v>
      </c>
      <c r="AX3" s="5" t="s">
        <v>255</v>
      </c>
      <c r="AY3" s="5" t="s">
        <v>255</v>
      </c>
      <c r="AZ3" s="5" t="s">
        <v>255</v>
      </c>
      <c r="BB3" s="14" t="s">
        <v>1372</v>
      </c>
      <c r="BC3" s="5">
        <v>0</v>
      </c>
      <c r="BD3" s="5">
        <v>1</v>
      </c>
      <c r="BE3" s="5">
        <v>1</v>
      </c>
      <c r="BF3" s="14"/>
      <c r="BG3" s="14"/>
      <c r="BH3" s="14"/>
      <c r="BI3" s="14" t="s">
        <v>810</v>
      </c>
      <c r="BJ3" s="14" t="s">
        <v>562</v>
      </c>
      <c r="BK3" s="14" t="s">
        <v>562</v>
      </c>
      <c r="BM3" s="5">
        <v>-2</v>
      </c>
      <c r="BN3" s="5">
        <v>0</v>
      </c>
      <c r="BO3" s="5">
        <v>0</v>
      </c>
      <c r="BP3" s="5">
        <v>1</v>
      </c>
      <c r="BQ3" s="5">
        <v>0</v>
      </c>
      <c r="BU3" s="14" t="s">
        <v>785</v>
      </c>
      <c r="BV3" s="14" t="s">
        <v>255</v>
      </c>
      <c r="BW3" s="14" t="s">
        <v>562</v>
      </c>
      <c r="BY3" s="21">
        <v>-3.2000000000000001E-2</v>
      </c>
      <c r="BZ3" s="5">
        <v>0</v>
      </c>
      <c r="CA3" s="5">
        <v>1</v>
      </c>
      <c r="CF3" s="14" t="s">
        <v>784</v>
      </c>
      <c r="CG3" s="14" t="s">
        <v>255</v>
      </c>
      <c r="CH3" s="14" t="s">
        <v>562</v>
      </c>
      <c r="CJ3" s="14" t="s">
        <v>562</v>
      </c>
      <c r="CP3" s="14" t="s">
        <v>562</v>
      </c>
      <c r="CQ3" s="14" t="s">
        <v>562</v>
      </c>
      <c r="CR3" s="14" t="s">
        <v>562</v>
      </c>
      <c r="CT3" s="14" t="s">
        <v>562</v>
      </c>
      <c r="CU3" s="14" t="s">
        <v>562</v>
      </c>
      <c r="DA3" s="14" t="s">
        <v>562</v>
      </c>
      <c r="DB3" s="14" t="s">
        <v>562</v>
      </c>
      <c r="DC3" s="14" t="s">
        <v>562</v>
      </c>
      <c r="DE3" s="5" t="s">
        <v>1417</v>
      </c>
      <c r="DF3" s="5" t="s">
        <v>576</v>
      </c>
      <c r="DG3" s="5" t="s">
        <v>1417</v>
      </c>
      <c r="DH3" s="5" t="s">
        <v>610</v>
      </c>
      <c r="DI3" s="5" t="s">
        <v>610</v>
      </c>
      <c r="DJ3" s="5" t="s">
        <v>1420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1422</v>
      </c>
      <c r="DY3" s="22" t="s">
        <v>1415</v>
      </c>
      <c r="DZ3" s="22" t="s">
        <v>1423</v>
      </c>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Norman Gain</v>
      </c>
      <c r="AP4" s="56" t="str">
        <f>VLOOKUP($T12,$DE$1:$DJ$31,4,FALSE)</f>
        <v>non</v>
      </c>
      <c r="AQ4" s="56" t="str">
        <f>VLOOKUP($T12,$DE$1:$DJ$31,5,FALSE)</f>
        <v>non</v>
      </c>
      <c r="AR4" s="56" t="str">
        <f>VLOOKUP($T12,$DE$1:$DJ$31,6,FALSE)</f>
        <v>Signel vbg</v>
      </c>
      <c r="AS4" s="35"/>
      <c r="AT4" s="34"/>
      <c r="AU4" s="14" t="s">
        <v>1373</v>
      </c>
      <c r="AV4" s="5" t="s">
        <v>587</v>
      </c>
      <c r="AW4" s="5" t="s">
        <v>587</v>
      </c>
      <c r="AX4" s="5" t="s">
        <v>255</v>
      </c>
      <c r="AY4" s="5" t="s">
        <v>255</v>
      </c>
      <c r="AZ4" s="5" t="s">
        <v>255</v>
      </c>
      <c r="BB4" s="14" t="s">
        <v>1373</v>
      </c>
      <c r="BC4" s="5">
        <v>0</v>
      </c>
      <c r="BD4" s="5">
        <v>1</v>
      </c>
      <c r="BE4" s="5">
        <v>0</v>
      </c>
      <c r="BF4" s="14"/>
      <c r="BG4" s="14"/>
      <c r="BH4" s="14"/>
      <c r="BI4" s="14" t="s">
        <v>809</v>
      </c>
      <c r="BJ4" s="14" t="s">
        <v>562</v>
      </c>
      <c r="BK4" s="14" t="s">
        <v>562</v>
      </c>
      <c r="BM4" s="5">
        <v>-1</v>
      </c>
      <c r="BN4" s="5">
        <v>0</v>
      </c>
      <c r="BO4" s="5">
        <v>1</v>
      </c>
      <c r="BP4" s="5">
        <v>0</v>
      </c>
      <c r="BQ4" s="5">
        <v>0</v>
      </c>
      <c r="BU4" s="14" t="s">
        <v>786</v>
      </c>
      <c r="BV4" s="14" t="s">
        <v>255</v>
      </c>
      <c r="BW4" s="14" t="s">
        <v>562</v>
      </c>
      <c r="BY4" s="21">
        <v>-6.4000000000000001E-2</v>
      </c>
      <c r="BZ4" s="5">
        <v>1</v>
      </c>
      <c r="CA4" s="5">
        <v>0</v>
      </c>
      <c r="CF4" s="14" t="s">
        <v>785</v>
      </c>
      <c r="CG4" s="14" t="s">
        <v>817</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t="s">
        <v>1425</v>
      </c>
      <c r="DY4" s="22" t="s">
        <v>1416</v>
      </c>
      <c r="DZ4" s="22" t="s">
        <v>1426</v>
      </c>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#N/A</v>
      </c>
      <c r="AA5" s="39" t="s">
        <v>582</v>
      </c>
      <c r="AB5" s="40">
        <v>-2</v>
      </c>
      <c r="AC5" s="40" t="s">
        <v>995</v>
      </c>
      <c r="AD5" s="40">
        <v>1</v>
      </c>
      <c r="AE5" s="41">
        <v>0</v>
      </c>
      <c r="AF5" s="42">
        <v>-40.5</v>
      </c>
      <c r="AG5" s="42">
        <v>-39.5</v>
      </c>
      <c r="AH5" s="43" t="e">
        <f ca="1">$AF5+$Z5</f>
        <v>#N/A</v>
      </c>
      <c r="AI5" s="43" t="e">
        <f ca="1">$AG5+$Z5</f>
        <v>#N/A</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1374</v>
      </c>
      <c r="AV5" s="5" t="s">
        <v>586</v>
      </c>
      <c r="AW5" s="5" t="s">
        <v>586</v>
      </c>
      <c r="AX5" s="5" t="s">
        <v>255</v>
      </c>
      <c r="AY5" s="5" t="s">
        <v>255</v>
      </c>
      <c r="AZ5" s="5" t="s">
        <v>255</v>
      </c>
      <c r="BB5" s="14" t="s">
        <v>1374</v>
      </c>
      <c r="BC5" s="5">
        <v>1</v>
      </c>
      <c r="BD5" s="5">
        <v>0</v>
      </c>
      <c r="BE5" s="5">
        <v>1</v>
      </c>
      <c r="BF5" s="14"/>
      <c r="BG5" s="14"/>
      <c r="BH5" s="14"/>
      <c r="BI5" s="14" t="s">
        <v>808</v>
      </c>
      <c r="BJ5" s="14" t="s">
        <v>562</v>
      </c>
      <c r="BK5" s="14" t="s">
        <v>562</v>
      </c>
      <c r="BM5" s="5">
        <v>-0.5</v>
      </c>
      <c r="BN5" s="5">
        <v>0</v>
      </c>
      <c r="BO5" s="5">
        <v>0</v>
      </c>
      <c r="BP5" s="5">
        <v>1</v>
      </c>
      <c r="BQ5" s="5">
        <v>1</v>
      </c>
      <c r="BU5" s="14" t="s">
        <v>787</v>
      </c>
      <c r="BV5" s="14" t="s">
        <v>255</v>
      </c>
      <c r="BW5" s="14" t="s">
        <v>562</v>
      </c>
      <c r="BY5" s="21">
        <v>-9.6000000000000002E-2</v>
      </c>
      <c r="BZ5" s="5">
        <v>1</v>
      </c>
      <c r="CA5" s="5">
        <v>1</v>
      </c>
      <c r="CF5" s="14" t="s">
        <v>786</v>
      </c>
      <c r="CG5" s="14" t="s">
        <v>255</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t="e">
        <f ca="1" xml:space="preserve">
N("vbias,vlookup vbias range")+
VLOOKUP($AA6,INDIRECT(BoxVal(ROW($AA6),34,COLUMN(T2))),2,FALSE)+
N("gain")+
$AB6+
N("vcm")+
VLOOKUP($AC6,$CT$1:$DC$31,7,FALSE)+
N("(vbias*vcp*vbg-vbias)*sensor ratio")+
VbiasCal($AA6,$AD6,$AE6,BoxVal(ROW($AC6),18,COLUMN($T$22)))+
N("vbias ref+gain ref")+
$V6+$W6</f>
        <v>#N/A</v>
      </c>
      <c r="AA6" s="39" t="s">
        <v>582</v>
      </c>
      <c r="AB6" s="40">
        <v>-1</v>
      </c>
      <c r="AC6" s="40" t="s">
        <v>995</v>
      </c>
      <c r="AD6" s="40">
        <v>1</v>
      </c>
      <c r="AE6" s="41">
        <v>0</v>
      </c>
      <c r="AF6" s="42">
        <v>-41.5</v>
      </c>
      <c r="AG6" s="47">
        <f>AF5</f>
        <v>-40.5</v>
      </c>
      <c r="AH6" s="43" t="e">
        <f t="shared" ref="AH6" ca="1" si="5">$AF6+$Z6</f>
        <v>#N/A</v>
      </c>
      <c r="AI6" s="43" t="e">
        <f t="shared" ref="AI6" ca="1" si="6">$AG6+$Z6</f>
        <v>#N/A</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1375</v>
      </c>
      <c r="AV6" s="5" t="s">
        <v>584</v>
      </c>
      <c r="AW6" s="5" t="s">
        <v>584</v>
      </c>
      <c r="AX6" s="5" t="s">
        <v>255</v>
      </c>
      <c r="AY6" s="5" t="s">
        <v>255</v>
      </c>
      <c r="AZ6" s="5" t="s">
        <v>255</v>
      </c>
      <c r="BB6" s="14" t="s">
        <v>1375</v>
      </c>
      <c r="BC6" s="5">
        <v>1</v>
      </c>
      <c r="BD6" s="5">
        <v>0</v>
      </c>
      <c r="BE6" s="5">
        <v>0</v>
      </c>
      <c r="BF6" s="14"/>
      <c r="BG6" s="14"/>
      <c r="BH6" s="14"/>
      <c r="BI6" s="14" t="s">
        <v>807</v>
      </c>
      <c r="BJ6" s="14" t="s">
        <v>562</v>
      </c>
      <c r="BK6" s="14" t="s">
        <v>562</v>
      </c>
      <c r="BM6" s="5">
        <v>0</v>
      </c>
      <c r="BN6" s="5">
        <v>0</v>
      </c>
      <c r="BO6" s="5">
        <v>0</v>
      </c>
      <c r="BP6" s="5">
        <v>0</v>
      </c>
      <c r="BQ6" s="5">
        <v>0</v>
      </c>
      <c r="BU6" s="14" t="s">
        <v>783</v>
      </c>
      <c r="BV6" s="14" t="s">
        <v>783</v>
      </c>
      <c r="BW6" s="14" t="s">
        <v>562</v>
      </c>
      <c r="BY6" s="21" t="s">
        <v>436</v>
      </c>
      <c r="BZ6" s="5">
        <v>0</v>
      </c>
      <c r="CA6" s="5">
        <v>0</v>
      </c>
      <c r="CF6" s="14" t="s">
        <v>783</v>
      </c>
      <c r="CG6" s="14" t="s">
        <v>783</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1376</v>
      </c>
      <c r="AV7" s="5" t="s">
        <v>583</v>
      </c>
      <c r="AW7" s="5" t="s">
        <v>583</v>
      </c>
      <c r="AX7" s="5" t="s">
        <v>255</v>
      </c>
      <c r="AY7" s="5" t="s">
        <v>255</v>
      </c>
      <c r="AZ7" s="5" t="s">
        <v>255</v>
      </c>
      <c r="BB7" s="14" t="s">
        <v>1376</v>
      </c>
      <c r="BC7" s="5">
        <v>1</v>
      </c>
      <c r="BD7" s="5">
        <v>1</v>
      </c>
      <c r="BE7" s="5">
        <v>1</v>
      </c>
      <c r="BF7" s="14"/>
      <c r="BG7" s="14"/>
      <c r="BH7" s="14"/>
      <c r="BI7" s="14" t="s">
        <v>806</v>
      </c>
      <c r="BJ7" s="14" t="s">
        <v>562</v>
      </c>
      <c r="BK7" s="14" t="s">
        <v>562</v>
      </c>
      <c r="BM7" s="5">
        <v>0.5</v>
      </c>
      <c r="BN7" s="5">
        <v>0</v>
      </c>
      <c r="BO7" s="5">
        <v>1</v>
      </c>
      <c r="BP7" s="5">
        <v>0</v>
      </c>
      <c r="BQ7" s="5">
        <v>1</v>
      </c>
      <c r="BU7" s="14" t="s">
        <v>788</v>
      </c>
      <c r="BV7" s="14" t="s">
        <v>255</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1377</v>
      </c>
      <c r="AV8" s="14" t="s">
        <v>582</v>
      </c>
      <c r="AW8" s="5" t="s">
        <v>582</v>
      </c>
      <c r="AX8" s="5" t="s">
        <v>255</v>
      </c>
      <c r="AY8" s="5" t="s">
        <v>255</v>
      </c>
      <c r="AZ8" s="5" t="s">
        <v>255</v>
      </c>
      <c r="BB8" s="14" t="s">
        <v>1377</v>
      </c>
      <c r="BC8" s="5">
        <v>1</v>
      </c>
      <c r="BD8" s="5">
        <v>1</v>
      </c>
      <c r="BE8" s="5">
        <v>0</v>
      </c>
      <c r="BF8" s="14"/>
      <c r="BG8" s="14"/>
      <c r="BH8" s="14"/>
      <c r="BI8" s="14" t="s">
        <v>805</v>
      </c>
      <c r="BJ8" s="14" t="s">
        <v>562</v>
      </c>
      <c r="BK8" s="14" t="s">
        <v>562</v>
      </c>
      <c r="BM8" s="5">
        <v>1</v>
      </c>
      <c r="BN8" s="5">
        <v>0</v>
      </c>
      <c r="BO8" s="5">
        <v>1</v>
      </c>
      <c r="BP8" s="5">
        <v>1</v>
      </c>
      <c r="BQ8" s="5">
        <v>0</v>
      </c>
      <c r="BU8" s="14" t="s">
        <v>789</v>
      </c>
      <c r="BV8" s="14" t="s">
        <v>255</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1378</v>
      </c>
      <c r="AV9" s="14" t="s">
        <v>581</v>
      </c>
      <c r="AW9" s="5" t="s">
        <v>585</v>
      </c>
      <c r="AX9" s="5" t="s">
        <v>255</v>
      </c>
      <c r="AY9" s="5" t="s">
        <v>255</v>
      </c>
      <c r="AZ9" s="5" t="s">
        <v>255</v>
      </c>
      <c r="BB9" s="14" t="s">
        <v>1378</v>
      </c>
      <c r="BC9" s="5">
        <v>0</v>
      </c>
      <c r="BD9" s="5">
        <v>0</v>
      </c>
      <c r="BE9" s="5">
        <v>0</v>
      </c>
      <c r="BF9" s="14"/>
      <c r="BG9" s="14"/>
      <c r="BH9" s="14"/>
      <c r="BI9" s="14" t="s">
        <v>783</v>
      </c>
      <c r="BJ9" s="14" t="s">
        <v>562</v>
      </c>
      <c r="BK9" s="14" t="s">
        <v>562</v>
      </c>
      <c r="BM9" s="5">
        <v>1.5</v>
      </c>
      <c r="BN9" s="5">
        <v>0</v>
      </c>
      <c r="BO9" s="5">
        <v>1</v>
      </c>
      <c r="BP9" s="5">
        <v>1</v>
      </c>
      <c r="BQ9" s="5">
        <v>1</v>
      </c>
      <c r="BU9" s="14" t="s">
        <v>790</v>
      </c>
      <c r="BV9" s="14" t="s">
        <v>255</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5">
        <v>2.5</v>
      </c>
      <c r="BN10" s="5">
        <v>1</v>
      </c>
      <c r="BO10" s="5">
        <v>0</v>
      </c>
      <c r="BP10" s="5">
        <v>0</v>
      </c>
      <c r="BQ10" s="5">
        <v>0</v>
      </c>
      <c r="BU10" s="14" t="s">
        <v>813</v>
      </c>
      <c r="BV10" s="14" t="s">
        <v>255</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3.5</v>
      </c>
      <c r="BN11" s="5">
        <v>1</v>
      </c>
      <c r="BO11" s="5">
        <v>0</v>
      </c>
      <c r="BP11" s="5">
        <v>0</v>
      </c>
      <c r="BQ11" s="5">
        <v>1</v>
      </c>
      <c r="BU11" s="14" t="s">
        <v>975</v>
      </c>
      <c r="BV11" s="14" t="s">
        <v>255</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4.5</v>
      </c>
      <c r="BN12" s="5">
        <v>1</v>
      </c>
      <c r="BO12" s="5">
        <v>0</v>
      </c>
      <c r="BP12" s="5">
        <v>1</v>
      </c>
      <c r="BQ12" s="5">
        <v>0</v>
      </c>
      <c r="BU12" s="14" t="s">
        <v>791</v>
      </c>
      <c r="BV12" s="14" t="s">
        <v>255</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255</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255</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787</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813</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8"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793</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row>
    <row r="18" spans="1:128"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2" t="s">
        <v>1312</v>
      </c>
    </row>
    <row r="19" spans="1:128"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-42</v>
      </c>
      <c r="U19" s="36"/>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19" t="s">
        <v>1313</v>
      </c>
    </row>
    <row r="20" spans="1:128"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19" t="s">
        <v>1393</v>
      </c>
    </row>
    <row r="21" spans="1:128"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e">
        <f>VLOOKUP($T8,$AU$1:$AZ$31,MATCH($T2,$AU$1:$AZ$1,0),FALSE)&amp;"_"&amp;T10</f>
        <v>#N/A</v>
      </c>
      <c r="U21" s="36"/>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32"/>
    </row>
    <row r="22" spans="1:128"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32"/>
    </row>
    <row r="23" spans="1:128"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19" t="s">
        <v>1408</v>
      </c>
    </row>
    <row r="24" spans="1:128"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t="s">
        <v>1362</v>
      </c>
    </row>
    <row r="25" spans="1:128"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72" t="s">
        <v>1363</v>
      </c>
    </row>
    <row r="26" spans="1:128"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7" t="s">
        <v>1409</v>
      </c>
    </row>
    <row r="27" spans="1:128"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7" t="s">
        <v>1365</v>
      </c>
    </row>
    <row r="28" spans="1:128"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7" t="s">
        <v>1410</v>
      </c>
    </row>
    <row r="29" spans="1:128"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 t="s">
        <v>1411</v>
      </c>
    </row>
    <row r="30" spans="1:128"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 t="s">
        <v>1412</v>
      </c>
    </row>
    <row r="31" spans="1:128"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X31" s="7" t="s">
        <v>1413</v>
      </c>
    </row>
    <row r="32" spans="1:128"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14.38V(14V)</v>
      </c>
      <c r="T35" s="3">
        <v>0</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13.18V(13V)</v>
      </c>
      <c r="T36" s="3" t="s">
        <v>562</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12.07V(12V)</v>
      </c>
      <c r="T37" s="3" t="s">
        <v>562</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10.95V(11V)</v>
      </c>
      <c r="T38" s="3" t="s">
        <v>562</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9.82V(10V)</v>
      </c>
      <c r="T39" s="3" t="s">
        <v>562</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8.71V(9V)</v>
      </c>
      <c r="T40" s="3" t="s">
        <v>562</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7.59V(8V)</v>
      </c>
      <c r="T41" s="3" t="s">
        <v>562</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6.48V(7V)</v>
      </c>
      <c r="T42" s="3" t="s">
        <v>562</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DA1 CP1" xr:uid="{82A10A0C-8621-427E-BF5E-528830F82324}">
      <formula1>$DJ$2:$DJ$31</formula1>
    </dataValidation>
    <dataValidation type="list" allowBlank="1" showInputMessage="1" showErrorMessage="1" sqref="BU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MPN!$A$1:$A$504</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F22" sqref="F22"/>
    </sheetView>
  </sheetViews>
  <sheetFormatPr defaultColWidth="8.875" defaultRowHeight="30" customHeight="1" x14ac:dyDescent="0.25"/>
  <cols>
    <col min="1" max="1" width="14.625" style="86" customWidth="1"/>
    <col min="2" max="2" width="21" style="86"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2" customWidth="1"/>
    <col min="136" max="141" width="10.75" style="86" customWidth="1"/>
    <col min="142" max="150" width="8.75" style="86" customWidth="1"/>
    <col min="151" max="16384" width="8.875" style="86"/>
  </cols>
  <sheetData>
    <row r="1" spans="1:134" ht="33" x14ac:dyDescent="0.25">
      <c r="A1" s="81" t="s">
        <v>692</v>
      </c>
      <c r="B1" s="8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3">
        <v>1</v>
      </c>
      <c r="B2" s="94"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3">
        <v>2</v>
      </c>
      <c r="B3" s="94"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1269</v>
      </c>
      <c r="DY3" s="22" t="s">
        <v>1269</v>
      </c>
      <c r="DZ3" s="22"/>
      <c r="EB3" s="22"/>
      <c r="EC3" s="22"/>
      <c r="ED3" s="22"/>
    </row>
    <row r="4" spans="1:134" ht="30" customHeight="1" x14ac:dyDescent="0.25">
      <c r="A4" s="93">
        <v>3</v>
      </c>
      <c r="B4" s="94"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3">
        <v>4</v>
      </c>
      <c r="B5" s="94"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3">
        <v>5</v>
      </c>
      <c r="B6" s="94"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3">
        <v>6</v>
      </c>
      <c r="B7" s="94"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3">
        <v>7</v>
      </c>
      <c r="B8" s="94"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3">
        <v>8</v>
      </c>
      <c r="B9" s="94"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3">
        <v>9</v>
      </c>
      <c r="B10" s="94"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3">
        <v>10</v>
      </c>
      <c r="B11" s="94"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3">
        <v>11</v>
      </c>
      <c r="B12" s="94"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3">
        <v>12</v>
      </c>
      <c r="B13" s="94"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3">
        <v>13</v>
      </c>
      <c r="B14" s="94"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1270</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3">
        <v>14</v>
      </c>
      <c r="B15" s="94"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3">
        <v>15</v>
      </c>
      <c r="B16" s="94"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3">
        <v>16</v>
      </c>
      <c r="B17" s="94"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3">
        <v>17</v>
      </c>
      <c r="B18" s="94"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3">
        <v>18</v>
      </c>
      <c r="B19" s="94"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3">
        <v>19</v>
      </c>
      <c r="B20" s="94"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3">
        <v>20</v>
      </c>
      <c r="B21" s="94"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3">
        <v>21</v>
      </c>
      <c r="B22" s="94"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3">
        <v>22</v>
      </c>
      <c r="B23" s="94"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3">
        <v>23</v>
      </c>
      <c r="B24" s="94"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3">
        <v>24</v>
      </c>
      <c r="B25" s="94"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3">
        <v>25</v>
      </c>
      <c r="B26" s="94"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3">
        <v>26</v>
      </c>
      <c r="B27" s="94"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3">
        <v>27</v>
      </c>
      <c r="B28" s="94"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3">
        <v>28</v>
      </c>
      <c r="B29" s="94"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3">
        <v>29</v>
      </c>
      <c r="B30" s="94"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3">
        <v>30</v>
      </c>
      <c r="B31" s="94"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3">
        <v>31</v>
      </c>
      <c r="B32" s="94"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3">
        <v>32</v>
      </c>
      <c r="B33" s="94"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3">
        <v>33</v>
      </c>
      <c r="B34" s="94"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3">
        <v>34</v>
      </c>
      <c r="B35" s="94"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3">
        <v>35</v>
      </c>
      <c r="B36" s="94"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3">
        <v>36</v>
      </c>
      <c r="B37" s="94"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3">
        <v>37</v>
      </c>
      <c r="B38" s="94"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3">
        <v>38</v>
      </c>
      <c r="B39" s="94"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3">
        <v>39</v>
      </c>
      <c r="B40" s="94"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3">
        <v>40</v>
      </c>
      <c r="B41" s="94"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3">
        <v>41</v>
      </c>
      <c r="B42" s="94"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3">
        <v>42</v>
      </c>
      <c r="B43" s="94"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3">
        <v>43</v>
      </c>
      <c r="B44" s="94"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3">
        <v>44</v>
      </c>
      <c r="B45" s="94"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3">
        <v>45</v>
      </c>
      <c r="B46" s="94"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3">
        <v>46</v>
      </c>
      <c r="B47" s="94"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3">
        <v>47</v>
      </c>
      <c r="B48" s="94"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3">
        <v>48</v>
      </c>
      <c r="B49" s="94"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3">
        <v>49</v>
      </c>
      <c r="B50" s="94"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3">
        <v>50</v>
      </c>
      <c r="B51" s="94"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1270</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VLOOKUP(T69,MPN!$A$1:$E$1004,4,FALSE)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2"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1270</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VLOOKUP(T134,MPN!$A$1:$E$1004,4,FALSE)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2"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VLOOKUP(T199,MPN!$A$1:$E$1004,4,FALSE)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2"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1270</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2"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1270</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VLOOKUP(T329,MPN!$A$1:$E$1004,4,FALSE)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2"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1270</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2"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2"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1270</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MPN!$A$1:$A$504</xm:f>
          </x14:formula1>
          <xm:sqref>T4 T524 T459 T394 T329 T264 T199 T134 T69</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6" customWidth="1"/>
    <col min="2" max="2" width="21" style="86"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2" customWidth="1"/>
    <col min="136" max="141" width="10.75" style="86" customWidth="1"/>
    <col min="142" max="150" width="8.75" style="86" customWidth="1"/>
    <col min="151" max="16384" width="8.875" style="86"/>
  </cols>
  <sheetData>
    <row r="1" spans="1:134" ht="33" x14ac:dyDescent="0.25">
      <c r="A1" s="81" t="s">
        <v>692</v>
      </c>
      <c r="B1" s="8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3">
        <v>1</v>
      </c>
      <c r="B2" s="94"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3">
        <v>2</v>
      </c>
      <c r="B3" s="94"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3">
        <v>3</v>
      </c>
      <c r="B4" s="94"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3">
        <v>4</v>
      </c>
      <c r="B5" s="94"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3">
        <v>5</v>
      </c>
      <c r="B6" s="94"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3">
        <v>6</v>
      </c>
      <c r="B7" s="94"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3">
        <v>7</v>
      </c>
      <c r="B8" s="94"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3">
        <v>8</v>
      </c>
      <c r="B9" s="94"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3">
        <v>9</v>
      </c>
      <c r="B10" s="94"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3">
        <v>10</v>
      </c>
      <c r="B11" s="94"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3">
        <v>11</v>
      </c>
      <c r="B12" s="94"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3">
        <v>12</v>
      </c>
      <c r="B13" s="94"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3">
        <v>13</v>
      </c>
      <c r="B14" s="94"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3">
        <v>14</v>
      </c>
      <c r="B15" s="94"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3">
        <v>15</v>
      </c>
      <c r="B16" s="94"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3">
        <v>16</v>
      </c>
      <c r="B17" s="94"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3">
        <v>17</v>
      </c>
      <c r="B18" s="94"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3">
        <v>18</v>
      </c>
      <c r="B19" s="94"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3">
        <v>19</v>
      </c>
      <c r="B20" s="94"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3">
        <v>20</v>
      </c>
      <c r="B21" s="94"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3">
        <v>21</v>
      </c>
      <c r="B22" s="94"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3">
        <v>22</v>
      </c>
      <c r="B23" s="94"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3">
        <v>23</v>
      </c>
      <c r="B24" s="94"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3">
        <v>24</v>
      </c>
      <c r="B25" s="94"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3">
        <v>25</v>
      </c>
      <c r="B26" s="94"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3">
        <v>26</v>
      </c>
      <c r="B27" s="94"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3">
        <v>27</v>
      </c>
      <c r="B28" s="94"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3">
        <v>28</v>
      </c>
      <c r="B29" s="94"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3">
        <v>29</v>
      </c>
      <c r="B30" s="94"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3">
        <v>30</v>
      </c>
      <c r="B31" s="94"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3">
        <v>31</v>
      </c>
      <c r="B32" s="94"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3">
        <v>32</v>
      </c>
      <c r="B33" s="94"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3">
        <v>33</v>
      </c>
      <c r="B34" s="94"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3">
        <v>34</v>
      </c>
      <c r="B35" s="94"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3">
        <v>35</v>
      </c>
      <c r="B36" s="94"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3">
        <v>36</v>
      </c>
      <c r="B37" s="94"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3">
        <v>37</v>
      </c>
      <c r="B38" s="94"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3">
        <v>38</v>
      </c>
      <c r="B39" s="94"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3">
        <v>39</v>
      </c>
      <c r="B40" s="94"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3">
        <v>40</v>
      </c>
      <c r="B41" s="94"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3">
        <v>41</v>
      </c>
      <c r="B42" s="94"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3">
        <v>42</v>
      </c>
      <c r="B43" s="94"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3">
        <v>43</v>
      </c>
      <c r="B44" s="94"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3">
        <v>44</v>
      </c>
      <c r="B45" s="94"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3">
        <v>45</v>
      </c>
      <c r="B46" s="94"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3">
        <v>46</v>
      </c>
      <c r="B47" s="94"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3">
        <v>47</v>
      </c>
      <c r="B48" s="94"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3">
        <v>48</v>
      </c>
      <c r="B49" s="94"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3">
        <v>49</v>
      </c>
      <c r="B50" s="94"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3">
        <v>50</v>
      </c>
      <c r="B51" s="94"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VLOOKUP(T134,MPN!$A$1:$E$1004,4,FALSE)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VLOOKUP($T134,MPN!$A$1:$E$504,2,FALSE)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VLOOKUP(T199,MPN!$A$1:$E$1004,4,FALSE)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VLOOKUP(T329,MPN!$A$1:$E$1004,4,FALSE)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MPN!$A$1:$A$504</xm:f>
          </x14:formula1>
          <xm:sqref>T4 T329 T264 T199 T134 T69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1261</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VLOOKUP(T4,MPN!$A$1:$E$1004,4,FALSE)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VLOOKUP($T4,MPN!$A$1:$E$504,2,FALSE)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VLOOKUP($T4,MPN!$A$1:$E$504,5,FALSE)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1257</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VLOOKUP(T69,MPN!$A$1:$E$1004,4,FALSE)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VLOOKUP($T69,MPN!$A$1:$E$504,2,FALSE)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VLOOKUP($T69,MPN!$A$1:$E$504,5,FALSE)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VLOOKUP(T134,MPN!$A$1:$E$1004,4,FALSE)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VLOOKUP($T134,MPN!$A$1:$E$504,2,FALSE)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VLOOKUP($T134,MPN!$A$1:$E$504,5,FALSE)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VLOOKUP(T199,MPN!$A$1:$E$1004,4,FALSE)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VLOOKUP($T199,MPN!$A$1:$E$504,2,FALSE)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VLOOKUP($T199,MPN!$A$1:$E$504,5,FALSE)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VLOOKUP(T264,MPN!$A$1:$E$1004,4,FALSE)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VLOOKUP($T264,MPN!$A$1:$E$504,2,FALSE)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VLOOKUP($T264,MPN!$A$1:$E$504,5,FALSE)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VLOOKUP(T329,MPN!$A$1:$E$1004,4,FALSE)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VLOOKUP(T459,MPN!$A$1:$E$1004,4,FALSE)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VLOOKUP($T524,MPN!$A$1:$E$504,5,FALSE)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VLOOKUP(T589,MPN!$A$1:$E$1004,4,FALSE)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VLOOKUP(T654,MPN!$A$1:$E$1004,4,FALSE)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VLOOKUP($T654,MPN!$A$1:$E$504,5,FALSE)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VLOOKUP(T719,MPN!$A$1:$E$1004,4,FALSE)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VLOOKUP($T719,MPN!$A$1:$E$504,2,FALSE)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VLOOKUP($T719,MPN!$A$1:$E$504,5,FALSE)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VLOOKUP(T784,MPN!$A$1:$E$1004,4,FALSE)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VLOOKUP($T784,MPN!$A$1:$E$504,2,FALSE)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VLOOKUP($T784,MPN!$A$1:$E$504,5,FALSE)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VLOOKUP(T849,MPN!$A$1:$E$1004,4,FALSE)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VLOOKUP($T849,MPN!$A$1:$E$504,2,FALSE)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VLOOKUP($T849,MPN!$A$1:$E$504,5,FALSE)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VLOOKUP(T914,MPN!$A$1:$E$1004,4,FALSE)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VLOOKUP($T914,MPN!$A$1:$E$504,2,FALSE)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VLOOKUP($T914,MPN!$A$1:$E$504,5,FALSE)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VLOOKUP(T979,MPN!$A$1:$E$1004,4,FALSE)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VLOOKUP($T979,MPN!$A$1:$E$504,2,FALSE)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VLOOKUP($T979,MPN!$A$1:$E$504,5,FALSE)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VLOOKUP(T1044,MPN!$A$1:$E$1004,4,FALSE)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VLOOKUP($T1044,MPN!$A$1:$E$504,2,FALSE)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VLOOKUP($T1044,MPN!$A$1:$E$504,5,FALSE)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VLOOKUP(T1109,MPN!$A$1:$E$1004,4,FALSE)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VLOOKUP($T1109,MPN!$A$1:$E$504,2,FALSE)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VLOOKUP($T1109,MPN!$A$1:$E$504,5,FALSE)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VLOOKUP(T1174,MPN!$A$1:$E$1004,4,FALSE)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VLOOKUP($T1174,MPN!$A$1:$E$504,2,FALSE)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VLOOKUP($T1174,MPN!$A$1:$E$504,5,FALSE)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VLOOKUP(T1239,MPN!$A$1:$E$1004,4,FALSE)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VLOOKUP($T1239,MPN!$A$1:$E$504,2,FALSE)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VLOOKUP($T1239,MPN!$A$1:$E$504,5,FALSE)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VLOOKUP(T1304,MPN!$A$1:$E$1004,4,FALSE)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VLOOKUP($T1304,MPN!$A$1:$E$504,2,FALSE)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VLOOKUP($T1304,MPN!$A$1:$E$504,5,FALSE)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VLOOKUP(T1369,MPN!$A$1:$E$1004,4,FALSE)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VLOOKUP($T1369,MPN!$A$1:$E$504,2,FALSE)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VLOOKUP($T1369,MPN!$A$1:$E$504,5,FALSE)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VLOOKUP(T1434,MPN!$A$1:$E$1004,4,FALSE)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VLOOKUP($T1434,MPN!$A$1:$E$504,2,FALSE)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VLOOKUP($T1434,MPN!$A$1:$E$504,5,FALSE)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VLOOKUP(T1499,MPN!$A$1:$E$1004,4,FALSE)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VLOOKUP($T1499,MPN!$A$1:$E$504,2,FALSE)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VLOOKUP($T1499,MPN!$A$1:$E$504,5,FALSE)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VLOOKUP(T1564,MPN!$A$1:$E$1004,4,FALSE)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VLOOKUP($T1564,MPN!$A$1:$E$504,2,FALSE)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VLOOKUP($T1564,MPN!$A$1:$E$504,5,FALSE)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VLOOKUP(T1629,MPN!$A$1:$E$1004,4,FALSE)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VLOOKUP($T1629,MPN!$A$1:$E$504,2,FALSE)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VLOOKUP($T1629,MPN!$A$1:$E$504,5,FALSE)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VLOOKUP(T1694,MPN!$A$1:$E$1004,4,FALSE)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VLOOKUP($T1694,MPN!$A$1:$E$504,2,FALSE)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VLOOKUP($T1694,MPN!$A$1:$E$504,5,FALSE)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VLOOKUP(T1759,MPN!$A$1:$E$1004,4,FALSE)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VLOOKUP($T1759,MPN!$A$1:$E$504,2,FALSE)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VLOOKUP($T1759,MPN!$A$1:$E$504,5,FALSE)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VLOOKUP(T1824,MPN!$A$1:$E$1004,4,FALSE)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VLOOKUP($T1824,MPN!$A$1:$E$504,2,FALSE)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VLOOKUP($T1824,MPN!$A$1:$E$504,5,FALSE)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VLOOKUP(T1889,MPN!$A$1:$E$1004,4,FALSE)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VLOOKUP($T1889,MPN!$A$1:$E$504,2,FALSE)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VLOOKUP($T1889,MPN!$A$1:$E$504,5,FALSE)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1260</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VLOOKUP(T1954,MPN!$A$1:$E$1004,4,FALSE)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VLOOKUP($T1954,MPN!$A$1:$E$504,2,FALSE)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VLOOKUP($T1954,MPN!$A$1:$E$504,5,FALSE)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VLOOKUP(T2019,MPN!$A$1:$E$1004,4,FALSE)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VLOOKUP($T2019,MPN!$A$1:$E$504,2,FALSE)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VLOOKUP($T2019,MPN!$A$1:$E$504,5,FALSE)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VLOOKUP(T2084,MPN!$A$1:$E$1004,4,FALSE)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VLOOKUP($T2084,MPN!$A$1:$E$504,2,FALSE)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VLOOKUP($T2084,MPN!$A$1:$E$504,5,FALSE)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VLOOKUP(T2149,MPN!$A$1:$E$1004,4,FALSE)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VLOOKUP($T2149,MPN!$A$1:$E$504,2,FALSE)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VLOOKUP($T2149,MPN!$A$1:$E$504,5,FALSE)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VLOOKUP(T2214,MPN!$A$1:$E$1004,4,FALSE)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VLOOKUP($T2214,MPN!$A$1:$E$504,2,FALSE)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VLOOKUP($T2214,MPN!$A$1:$E$504,5,FALSE)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1262</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VLOOKUP(T2279,MPN!$A$1:$E$1004,4,FALSE)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VLOOKUP($T2279,MPN!$A$1:$E$504,2,FALSE)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VLOOKUP($T2279,MPN!$A$1:$E$504,5,FALSE)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VLOOKUP(T2344,MPN!$A$1:$E$1004,4,FALSE)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VLOOKUP($T2344,MPN!$A$1:$E$504,2,FALSE)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VLOOKUP($T2344,MPN!$A$1:$E$504,5,FALSE)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MPN!$A$1:$A$504</xm:f>
          </x14:formula1>
          <xm:sqref>T4 T2344 T2279 T69 T134 T199 T264 T329 T394 T459 T524 T589 T654 T719 T784 T849 T914 T979 T1044 T1109 T1174 T1239 T1304 T1369 T1434 T1499 T1564 T1629 T1694 T1759 T1824 T1889 T1954 T2019 T2084 T2149 T2214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AI2" zoomScale="70" zoomScaleNormal="70" workbookViewId="0">
      <selection activeCell="AS18" sqref="AS18"/>
    </sheetView>
  </sheetViews>
  <sheetFormatPr defaultColWidth="8.875" defaultRowHeight="30" customHeight="1" x14ac:dyDescent="0.25"/>
  <cols>
    <col min="1" max="1" width="14.625" style="86" customWidth="1"/>
    <col min="2" max="2" width="21" style="86" bestFit="1" customWidth="1"/>
    <col min="3" max="3" width="19" style="86" customWidth="1"/>
    <col min="4" max="4" width="15.625" style="86" customWidth="1"/>
    <col min="5" max="5" width="22.625" style="86" customWidth="1"/>
    <col min="6" max="6" width="23.25" style="86" customWidth="1"/>
    <col min="7" max="7" width="19.875" style="86" customWidth="1"/>
    <col min="8" max="9" width="15.625" style="86" customWidth="1"/>
    <col min="10" max="10" width="22.25" style="86" customWidth="1"/>
    <col min="11" max="11" width="15.625" style="86" customWidth="1"/>
    <col min="12" max="12" width="35.875" style="86" customWidth="1"/>
    <col min="13" max="13" width="22.375" style="86" customWidth="1"/>
    <col min="14" max="14" width="15.625" style="86" customWidth="1"/>
    <col min="15" max="15" width="48.625" style="84" customWidth="1"/>
    <col min="16" max="16" width="70.625" style="84" customWidth="1"/>
    <col min="17" max="17" width="56.875" style="84" customWidth="1"/>
    <col min="18" max="18" width="2.625" style="107" customWidth="1"/>
    <col min="19" max="19" width="23.375" style="84" customWidth="1"/>
    <col min="20" max="20" width="32.75" style="86" bestFit="1" customWidth="1"/>
    <col min="21" max="21" width="24.125" style="86" customWidth="1"/>
    <col min="22" max="22" width="13.125" style="86" customWidth="1"/>
    <col min="23" max="23" width="19.375" style="86" customWidth="1"/>
    <col min="24" max="24" width="14.375" style="86" customWidth="1"/>
    <col min="25" max="26" width="13.125" style="86" customWidth="1"/>
    <col min="27" max="27" width="19.625" style="86" customWidth="1"/>
    <col min="28" max="39" width="12.625" style="86" customWidth="1"/>
    <col min="40" max="40" width="11.5" style="86" customWidth="1"/>
    <col min="41" max="43" width="11.375" style="86" customWidth="1"/>
    <col min="44" max="44" width="11.5" style="86" customWidth="1"/>
    <col min="45" max="45" width="22.875" style="86" customWidth="1"/>
    <col min="46" max="46" width="2.625" style="107" customWidth="1"/>
    <col min="47" max="47" width="19.5" style="86" customWidth="1"/>
    <col min="48" max="49" width="10.625" style="86" customWidth="1"/>
    <col min="50" max="52" width="8.875" style="86"/>
    <col min="53" max="53" width="0.875" style="92" customWidth="1"/>
    <col min="54" max="54" width="16.75" style="86" bestFit="1" customWidth="1"/>
    <col min="55" max="57" width="8" style="86" customWidth="1"/>
    <col min="58" max="60" width="3.375" style="86" bestFit="1" customWidth="1"/>
    <col min="61" max="63" width="20.125" style="86" customWidth="1"/>
    <col min="64" max="64" width="0.875" style="92" customWidth="1"/>
    <col min="65" max="65" width="6.375" style="86" bestFit="1" customWidth="1"/>
    <col min="66" max="69" width="6.75" style="86" bestFit="1" customWidth="1"/>
    <col min="70" max="72" width="3" style="86" bestFit="1" customWidth="1"/>
    <col min="73" max="75" width="20.125" style="86" customWidth="1"/>
    <col min="76" max="76" width="0.875" style="92" customWidth="1"/>
    <col min="77" max="77" width="12.625" style="86" customWidth="1"/>
    <col min="78" max="78" width="7.125" style="86" bestFit="1" customWidth="1"/>
    <col min="79" max="79" width="5.875" style="86" bestFit="1" customWidth="1"/>
    <col min="80" max="80" width="7.125" style="86" bestFit="1" customWidth="1"/>
    <col min="81" max="81" width="5.875" style="86" bestFit="1" customWidth="1"/>
    <col min="82" max="82" width="3" style="86" bestFit="1" customWidth="1"/>
    <col min="83" max="83" width="3.5" style="86" customWidth="1"/>
    <col min="84" max="86" width="20.125" style="86" customWidth="1"/>
    <col min="87" max="87" width="0.875" style="92" customWidth="1"/>
    <col min="88" max="88" width="8.875" style="86"/>
    <col min="89" max="93" width="3" style="86" bestFit="1" customWidth="1"/>
    <col min="94" max="96" width="20.125" style="86" customWidth="1"/>
    <col min="97" max="97" width="0.875" style="92" customWidth="1"/>
    <col min="98" max="98" width="9.625" style="86" customWidth="1"/>
    <col min="99" max="99" width="5.625" style="86" bestFit="1" customWidth="1"/>
    <col min="100" max="103" width="3" style="86" bestFit="1" customWidth="1"/>
    <col min="104" max="104" width="11" style="86" bestFit="1" customWidth="1"/>
    <col min="105" max="107" width="20.125" style="86" customWidth="1"/>
    <col min="108" max="108" width="0.875" style="92" customWidth="1"/>
    <col min="109" max="109" width="13.5" style="86" bestFit="1" customWidth="1"/>
    <col min="110" max="114" width="18.75" style="86" customWidth="1"/>
    <col min="115" max="115" width="0.875" style="92" customWidth="1"/>
    <col min="116" max="116" width="24" style="86" customWidth="1"/>
    <col min="117" max="117" width="18.125" style="86" bestFit="1" customWidth="1"/>
    <col min="118" max="118" width="18" style="86" bestFit="1" customWidth="1"/>
    <col min="119" max="119" width="19.25" style="86" bestFit="1" customWidth="1"/>
    <col min="120" max="121" width="17.625" style="86" bestFit="1" customWidth="1"/>
    <col min="122" max="122" width="18" style="86" bestFit="1" customWidth="1"/>
    <col min="123" max="123" width="0.875" style="92" customWidth="1"/>
    <col min="124" max="124" width="21.375" style="90" bestFit="1" customWidth="1"/>
    <col min="125" max="126" width="18" style="90" customWidth="1"/>
    <col min="127" max="127" width="0.875" style="92" customWidth="1"/>
    <col min="128" max="128" width="56.25" style="86" customWidth="1"/>
    <col min="129" max="129" width="25.875" style="84" customWidth="1"/>
    <col min="130" max="130" width="37.75" style="84" customWidth="1"/>
    <col min="131" max="131" width="0.875" style="92" customWidth="1"/>
    <col min="132" max="132" width="12.5" style="86" customWidth="1"/>
    <col min="133" max="133" width="77" style="84" customWidth="1"/>
    <col min="134" max="134" width="118.5" style="84" customWidth="1"/>
    <col min="135" max="135" width="0.875" style="92" customWidth="1"/>
    <col min="136" max="141" width="10.75" style="86" customWidth="1"/>
    <col min="142" max="150" width="8.75" style="86" customWidth="1"/>
    <col min="151" max="16384" width="8.875" style="86"/>
  </cols>
  <sheetData>
    <row r="1" spans="1:134" ht="33" x14ac:dyDescent="0.25">
      <c r="A1" s="81" t="s">
        <v>692</v>
      </c>
      <c r="B1" s="82" t="s">
        <v>1246</v>
      </c>
      <c r="C1" s="81" t="s">
        <v>9</v>
      </c>
      <c r="D1" s="81" t="s">
        <v>4</v>
      </c>
      <c r="E1" s="81" t="s">
        <v>5</v>
      </c>
      <c r="F1" s="81" t="s">
        <v>12</v>
      </c>
      <c r="G1" s="81" t="s">
        <v>10</v>
      </c>
      <c r="H1" s="81" t="s">
        <v>0</v>
      </c>
      <c r="I1" s="81" t="s">
        <v>6</v>
      </c>
      <c r="J1" s="81" t="s">
        <v>7</v>
      </c>
      <c r="K1" s="81" t="s">
        <v>1</v>
      </c>
      <c r="L1" s="81" t="s">
        <v>722</v>
      </c>
      <c r="M1" s="81" t="s">
        <v>3</v>
      </c>
      <c r="N1" s="81" t="s">
        <v>720</v>
      </c>
      <c r="O1" s="81" t="s">
        <v>11</v>
      </c>
      <c r="P1" s="81" t="s">
        <v>8</v>
      </c>
      <c r="Q1" s="81" t="s">
        <v>2</v>
      </c>
      <c r="R1" s="83"/>
      <c r="S1" s="31" cm="1">
        <f t="array" ref="S1">BoxNum(ROW($S1))</f>
        <v>1</v>
      </c>
      <c r="T1" s="7" t="s">
        <v>698</v>
      </c>
      <c r="U1" s="15" t="s">
        <v>1219</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3"/>
      <c r="AU1" s="86" t="s">
        <v>588</v>
      </c>
      <c r="AV1" s="86" t="s">
        <v>433</v>
      </c>
      <c r="AW1" s="86" t="s">
        <v>437</v>
      </c>
      <c r="AX1" s="86" t="s">
        <v>450</v>
      </c>
      <c r="AY1" s="86" t="s">
        <v>255</v>
      </c>
      <c r="AZ1" s="86" t="s">
        <v>255</v>
      </c>
      <c r="BA1" s="87"/>
      <c r="BB1" s="86" t="s">
        <v>7</v>
      </c>
      <c r="BC1" s="86" t="s">
        <v>814</v>
      </c>
      <c r="BD1" s="86" t="s">
        <v>972</v>
      </c>
      <c r="BE1" s="86" t="s">
        <v>973</v>
      </c>
      <c r="BF1" s="86" t="s">
        <v>255</v>
      </c>
      <c r="BG1" s="86" t="s">
        <v>255</v>
      </c>
      <c r="BH1" s="86" t="s">
        <v>255</v>
      </c>
      <c r="BI1" s="88" t="s">
        <v>576</v>
      </c>
      <c r="BJ1" s="88" t="s">
        <v>255</v>
      </c>
      <c r="BK1" s="88" t="s">
        <v>255</v>
      </c>
      <c r="BL1" s="87"/>
      <c r="BM1" s="89" t="s">
        <v>563</v>
      </c>
      <c r="BN1" s="89" t="s">
        <v>565</v>
      </c>
      <c r="BO1" s="89" t="s">
        <v>974</v>
      </c>
      <c r="BP1" s="89" t="s">
        <v>1082</v>
      </c>
      <c r="BQ1" s="89" t="s">
        <v>1083</v>
      </c>
      <c r="BR1" s="89" t="s">
        <v>255</v>
      </c>
      <c r="BS1" s="89" t="s">
        <v>255</v>
      </c>
      <c r="BT1" s="89" t="s">
        <v>255</v>
      </c>
      <c r="BU1" s="85" t="s">
        <v>576</v>
      </c>
      <c r="BV1" s="88" t="s">
        <v>255</v>
      </c>
      <c r="BW1" s="88" t="s">
        <v>255</v>
      </c>
      <c r="BX1" s="87"/>
      <c r="BY1" s="89" t="s">
        <v>608</v>
      </c>
      <c r="BZ1" s="89" t="s">
        <v>812</v>
      </c>
      <c r="CA1" s="89" t="s">
        <v>564</v>
      </c>
      <c r="CB1" s="86" t="s">
        <v>255</v>
      </c>
      <c r="CC1" s="86" t="s">
        <v>255</v>
      </c>
      <c r="CD1" s="86" t="s">
        <v>562</v>
      </c>
      <c r="CE1" s="86" t="s">
        <v>255</v>
      </c>
      <c r="CF1" s="85" t="s">
        <v>576</v>
      </c>
      <c r="CG1" s="85" t="s">
        <v>255</v>
      </c>
      <c r="CH1" s="85" t="s">
        <v>255</v>
      </c>
      <c r="CI1" s="87"/>
      <c r="CJ1" s="86" t="s">
        <v>607</v>
      </c>
      <c r="CK1" s="86" t="s">
        <v>255</v>
      </c>
      <c r="CL1" s="86" t="s">
        <v>255</v>
      </c>
      <c r="CM1" s="86" t="s">
        <v>255</v>
      </c>
      <c r="CN1" s="86" t="s">
        <v>255</v>
      </c>
      <c r="CO1" s="86" t="s">
        <v>255</v>
      </c>
      <c r="CP1" s="85" t="s">
        <v>610</v>
      </c>
      <c r="CQ1" s="85" t="s">
        <v>255</v>
      </c>
      <c r="CR1" s="85" t="s">
        <v>255</v>
      </c>
      <c r="CS1" s="87"/>
      <c r="CT1" s="86" t="s">
        <v>577</v>
      </c>
      <c r="CU1" s="86" t="s">
        <v>812</v>
      </c>
      <c r="CV1" s="86" t="s">
        <v>255</v>
      </c>
      <c r="CW1" s="86" t="s">
        <v>255</v>
      </c>
      <c r="CX1" s="86" t="s">
        <v>255</v>
      </c>
      <c r="CY1" s="86" t="s">
        <v>255</v>
      </c>
      <c r="CZ1" s="86" t="s">
        <v>609</v>
      </c>
      <c r="DA1" s="85" t="s">
        <v>610</v>
      </c>
      <c r="DB1" s="85" t="s">
        <v>255</v>
      </c>
      <c r="DC1" s="85" t="s">
        <v>255</v>
      </c>
      <c r="DD1" s="87"/>
      <c r="DE1" s="86" t="s">
        <v>574</v>
      </c>
      <c r="DF1" s="86" t="s">
        <v>553</v>
      </c>
      <c r="DG1" s="86" t="s">
        <v>568</v>
      </c>
      <c r="DH1" s="86" t="s">
        <v>575</v>
      </c>
      <c r="DI1" s="86" t="s">
        <v>572</v>
      </c>
      <c r="DJ1" s="86" t="s">
        <v>570</v>
      </c>
      <c r="DK1" s="87"/>
      <c r="DL1" s="86" t="s">
        <v>718</v>
      </c>
      <c r="DM1" s="86" t="s">
        <v>708</v>
      </c>
      <c r="DN1" s="86" t="s">
        <v>707</v>
      </c>
      <c r="DO1" s="86" t="s">
        <v>709</v>
      </c>
      <c r="DP1" s="86" t="s">
        <v>710</v>
      </c>
      <c r="DQ1" s="86" t="s">
        <v>611</v>
      </c>
      <c r="DR1" s="86" t="s">
        <v>711</v>
      </c>
      <c r="DS1" s="87"/>
      <c r="DT1" s="90" t="s">
        <v>25</v>
      </c>
      <c r="DU1" s="90" t="s">
        <v>724</v>
      </c>
      <c r="DV1" s="90" t="s">
        <v>725</v>
      </c>
      <c r="DW1" s="87"/>
      <c r="DX1" s="91" t="s">
        <v>699</v>
      </c>
      <c r="DY1" s="91" t="s">
        <v>700</v>
      </c>
      <c r="DZ1" s="91" t="s">
        <v>701</v>
      </c>
      <c r="EA1" s="87"/>
      <c r="EB1" s="91" t="s">
        <v>612</v>
      </c>
      <c r="EC1" s="91" t="s">
        <v>613</v>
      </c>
      <c r="ED1" s="91" t="s">
        <v>614</v>
      </c>
    </row>
    <row r="2" spans="1:134" ht="30" customHeight="1" x14ac:dyDescent="0.25">
      <c r="A2" s="93">
        <v>1</v>
      </c>
      <c r="B2" s="94"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3"/>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1220</v>
      </c>
      <c r="AK2" s="16"/>
      <c r="AL2" s="16"/>
      <c r="AM2" s="16"/>
      <c r="AN2" s="16"/>
      <c r="AO2" s="16"/>
      <c r="AP2" s="16"/>
      <c r="AQ2" s="16"/>
      <c r="AR2" s="16"/>
      <c r="AS2" s="16"/>
      <c r="AT2" s="83"/>
      <c r="AU2" s="98" t="s">
        <v>581</v>
      </c>
      <c r="AV2" s="86" t="s">
        <v>581</v>
      </c>
      <c r="AW2" s="86" t="s">
        <v>581</v>
      </c>
      <c r="AX2" s="86" t="s">
        <v>581</v>
      </c>
      <c r="AY2" s="86" t="s">
        <v>255</v>
      </c>
      <c r="AZ2" s="86" t="s">
        <v>255</v>
      </c>
      <c r="BB2" s="98" t="s">
        <v>581</v>
      </c>
      <c r="BC2" s="86">
        <v>0</v>
      </c>
      <c r="BD2" s="86">
        <v>1</v>
      </c>
      <c r="BE2" s="86">
        <v>1</v>
      </c>
      <c r="BF2" s="98"/>
      <c r="BG2" s="98"/>
      <c r="BH2" s="98"/>
      <c r="BI2" s="98" t="s">
        <v>810</v>
      </c>
      <c r="BJ2" s="98" t="s">
        <v>562</v>
      </c>
      <c r="BK2" s="98" t="s">
        <v>562</v>
      </c>
      <c r="BM2" s="86">
        <v>-4</v>
      </c>
      <c r="BN2" s="86">
        <v>0</v>
      </c>
      <c r="BO2" s="86">
        <v>0</v>
      </c>
      <c r="BP2" s="86">
        <v>0</v>
      </c>
      <c r="BQ2" s="86">
        <v>1</v>
      </c>
      <c r="BU2" s="98" t="s">
        <v>784</v>
      </c>
      <c r="BV2" s="98" t="s">
        <v>562</v>
      </c>
      <c r="BW2" s="98" t="s">
        <v>562</v>
      </c>
      <c r="BY2" s="99">
        <v>0</v>
      </c>
      <c r="BZ2" s="86">
        <v>0</v>
      </c>
      <c r="CA2" s="86">
        <v>0</v>
      </c>
      <c r="CF2" s="98" t="s">
        <v>783</v>
      </c>
      <c r="CG2" s="98" t="s">
        <v>562</v>
      </c>
      <c r="CH2" s="98" t="s">
        <v>562</v>
      </c>
      <c r="CJ2" s="86">
        <v>1</v>
      </c>
      <c r="CP2" s="98">
        <v>0</v>
      </c>
      <c r="CQ2" s="98" t="s">
        <v>562</v>
      </c>
      <c r="CR2" s="98" t="s">
        <v>562</v>
      </c>
      <c r="CT2" s="98" t="s">
        <v>996</v>
      </c>
      <c r="CU2" s="98" t="s">
        <v>562</v>
      </c>
      <c r="CZ2" s="86">
        <v>0</v>
      </c>
      <c r="DA2" s="98">
        <v>0</v>
      </c>
      <c r="DB2" s="98" t="s">
        <v>562</v>
      </c>
      <c r="DC2" s="98" t="s">
        <v>562</v>
      </c>
      <c r="DE2" s="86" t="s">
        <v>26</v>
      </c>
      <c r="DF2" s="86" t="s">
        <v>576</v>
      </c>
      <c r="DG2" s="86" t="s">
        <v>576</v>
      </c>
      <c r="DH2" s="86" t="s">
        <v>610</v>
      </c>
      <c r="DI2" s="86" t="s">
        <v>610</v>
      </c>
      <c r="DJ2" s="86" t="s">
        <v>576</v>
      </c>
      <c r="DL2" s="86" t="s">
        <v>716</v>
      </c>
      <c r="DM2" s="86" t="str">
        <f>ADDRESS(1,COLUMN($AU$1))&amp;":"&amp;ADDRESS(31,COLUMN($AZ$1))</f>
        <v>$AU$1:$AZ$31</v>
      </c>
      <c r="DN2" s="86" t="str">
        <f>ADDRESS(1,COLUMN($BB$1))&amp;":"&amp;ADDRESS(31,COLUMN($BH$1))</f>
        <v>$BB$1:$BH$31</v>
      </c>
      <c r="DO2" s="86" t="str">
        <f>ADDRESS(1,COLUMN($BM$1))&amp;":"&amp;ADDRESS(31,COLUMN($BT$1))</f>
        <v>$BM$1:$BT$31</v>
      </c>
      <c r="DP2" s="86" t="str">
        <f>ADDRESS(1,COLUMN($CT$1))&amp;":"&amp;ADDRESS(31,COLUMN($CY$1))</f>
        <v>$CT$1:$CY$31</v>
      </c>
      <c r="DQ2" s="86" t="str">
        <f>ADDRESS(1,COLUMN($CJ$1))&amp;":"&amp;ADDRESS(31,COLUMN($CO$1))</f>
        <v>$CJ$1:$CO$31</v>
      </c>
      <c r="DR2" s="86" t="str">
        <f>ADDRESS(1,COLUMN($BY$1))&amp;":"&amp;ADDRESS(31,COLUMN($CE$1))</f>
        <v>$BY$1:$CE$31</v>
      </c>
      <c r="DT2" s="90" t="str">
        <f>DU2&amp;" : "&amp;DV2</f>
        <v>Normal : 2</v>
      </c>
      <c r="DU2" s="90" t="s">
        <v>26</v>
      </c>
      <c r="DV2" s="90">
        <v>2</v>
      </c>
      <c r="DX2" s="100" t="s">
        <v>1219</v>
      </c>
      <c r="DY2" s="100"/>
      <c r="DZ2" s="100"/>
      <c r="EB2" s="101" t="s">
        <v>1221</v>
      </c>
      <c r="EC2" s="101" t="s">
        <v>1222</v>
      </c>
      <c r="ED2" s="101" t="s">
        <v>981</v>
      </c>
    </row>
    <row r="3" spans="1:134" ht="30" customHeight="1" x14ac:dyDescent="0.25">
      <c r="A3" s="93">
        <v>2</v>
      </c>
      <c r="B3" s="94"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3"/>
      <c r="S3" s="7" t="s">
        <v>5</v>
      </c>
      <c r="T3" s="15" t="s">
        <v>1148</v>
      </c>
      <c r="U3" s="10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3"/>
      <c r="AU3" s="98" t="s">
        <v>580</v>
      </c>
      <c r="AV3" s="86" t="s">
        <v>580</v>
      </c>
      <c r="AW3" s="86" t="s">
        <v>580</v>
      </c>
      <c r="AX3" s="86" t="s">
        <v>580</v>
      </c>
      <c r="AY3" s="86" t="s">
        <v>255</v>
      </c>
      <c r="AZ3" s="86" t="s">
        <v>255</v>
      </c>
      <c r="BB3" s="98" t="s">
        <v>580</v>
      </c>
      <c r="BC3" s="86">
        <v>0</v>
      </c>
      <c r="BD3" s="86">
        <v>1</v>
      </c>
      <c r="BE3" s="86">
        <v>0</v>
      </c>
      <c r="BF3" s="98"/>
      <c r="BG3" s="98"/>
      <c r="BH3" s="98"/>
      <c r="BI3" s="98" t="s">
        <v>809</v>
      </c>
      <c r="BJ3" s="98" t="s">
        <v>562</v>
      </c>
      <c r="BK3" s="98" t="s">
        <v>562</v>
      </c>
      <c r="BM3" s="86">
        <v>-3</v>
      </c>
      <c r="BN3" s="86">
        <v>0</v>
      </c>
      <c r="BO3" s="86">
        <v>0</v>
      </c>
      <c r="BP3" s="86">
        <v>1</v>
      </c>
      <c r="BQ3" s="86">
        <v>0</v>
      </c>
      <c r="BU3" s="98" t="s">
        <v>785</v>
      </c>
      <c r="BV3" s="98" t="s">
        <v>562</v>
      </c>
      <c r="BW3" s="98" t="s">
        <v>562</v>
      </c>
      <c r="BY3" s="99">
        <v>-6.6000000000000003E-2</v>
      </c>
      <c r="BZ3" s="86">
        <v>1</v>
      </c>
      <c r="CA3" s="86">
        <v>0</v>
      </c>
      <c r="CF3" s="98" t="s">
        <v>817</v>
      </c>
      <c r="CG3" s="98" t="s">
        <v>562</v>
      </c>
      <c r="CH3" s="98" t="s">
        <v>562</v>
      </c>
      <c r="CJ3" s="98" t="s">
        <v>562</v>
      </c>
      <c r="CP3" s="98" t="s">
        <v>562</v>
      </c>
      <c r="CQ3" s="98" t="s">
        <v>562</v>
      </c>
      <c r="CR3" s="98" t="s">
        <v>562</v>
      </c>
      <c r="CT3" s="98" t="s">
        <v>562</v>
      </c>
      <c r="CU3" s="98" t="s">
        <v>562</v>
      </c>
      <c r="DA3" s="98" t="s">
        <v>562</v>
      </c>
      <c r="DB3" s="98" t="s">
        <v>562</v>
      </c>
      <c r="DC3" s="98" t="s">
        <v>562</v>
      </c>
      <c r="DE3" s="86" t="s">
        <v>255</v>
      </c>
      <c r="DF3" s="86" t="s">
        <v>255</v>
      </c>
      <c r="DG3" s="86" t="s">
        <v>255</v>
      </c>
      <c r="DH3" s="86" t="s">
        <v>255</v>
      </c>
      <c r="DI3" s="86" t="s">
        <v>255</v>
      </c>
      <c r="DJ3" s="86" t="s">
        <v>255</v>
      </c>
      <c r="DL3" s="86" t="s">
        <v>717</v>
      </c>
      <c r="DM3" s="86" t="s">
        <v>255</v>
      </c>
      <c r="DN3" s="86" t="str">
        <f>ADDRESS(1,COLUMN($BB$1))&amp;":"&amp;ADDRESS(31,COLUMN($BK$1))</f>
        <v>$BB$1:$BK$31</v>
      </c>
      <c r="DO3" s="86" t="str">
        <f>ADDRESS(1,COLUMN($BM$1))&amp;":"&amp;ADDRESS(31,COLUMN($BW$1))</f>
        <v>$BM$1:$BW$31</v>
      </c>
      <c r="DP3" s="86" t="str">
        <f>ADDRESS(1,COLUMN($CT$1))&amp;":"&amp;ADDRESS(31,COLUMN($DC$1))</f>
        <v>$CT$1:$DC$31</v>
      </c>
      <c r="DQ3" s="86" t="str">
        <f>ADDRESS(1,COLUMN($CJ$1))&amp;":"&amp;ADDRESS(31,COLUMN($CR$1))</f>
        <v>$CJ$1:$CR$31</v>
      </c>
      <c r="DR3" s="86" t="str">
        <f>ADDRESS(1,COLUMN($BY$1))&amp;":"&amp;ADDRESS(31,COLUMN($CH$1))</f>
        <v>$BY$1:$CH$31</v>
      </c>
      <c r="DX3" s="100" t="s">
        <v>585</v>
      </c>
      <c r="DY3" s="100" t="s">
        <v>1223</v>
      </c>
      <c r="DZ3" s="100" t="s">
        <v>562</v>
      </c>
      <c r="EB3" s="101"/>
      <c r="EC3" s="101"/>
      <c r="ED3" s="101"/>
    </row>
    <row r="4" spans="1:134" ht="30" customHeight="1" x14ac:dyDescent="0.25">
      <c r="A4" s="93">
        <v>3</v>
      </c>
      <c r="B4" s="94"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3"/>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08"/>
      <c r="AT4" s="83"/>
      <c r="AU4" s="98" t="s">
        <v>587</v>
      </c>
      <c r="AV4" s="86" t="s">
        <v>587</v>
      </c>
      <c r="AW4" s="86" t="s">
        <v>587</v>
      </c>
      <c r="AX4" s="86" t="s">
        <v>587</v>
      </c>
      <c r="AY4" s="86" t="s">
        <v>255</v>
      </c>
      <c r="AZ4" s="86" t="s">
        <v>255</v>
      </c>
      <c r="BB4" s="98" t="s">
        <v>587</v>
      </c>
      <c r="BC4" s="86">
        <v>1</v>
      </c>
      <c r="BD4" s="86">
        <v>0</v>
      </c>
      <c r="BE4" s="86">
        <v>1</v>
      </c>
      <c r="BF4" s="98"/>
      <c r="BG4" s="98"/>
      <c r="BH4" s="98"/>
      <c r="BI4" s="98" t="s">
        <v>808</v>
      </c>
      <c r="BJ4" s="98" t="s">
        <v>562</v>
      </c>
      <c r="BK4" s="98" t="s">
        <v>562</v>
      </c>
      <c r="BM4" s="86">
        <v>-2</v>
      </c>
      <c r="BN4" s="86">
        <v>0</v>
      </c>
      <c r="BO4" s="86">
        <v>1</v>
      </c>
      <c r="BP4" s="86">
        <v>1</v>
      </c>
      <c r="BQ4" s="86">
        <v>0</v>
      </c>
      <c r="BU4" s="98" t="s">
        <v>786</v>
      </c>
      <c r="BV4" s="98" t="s">
        <v>562</v>
      </c>
      <c r="BW4" s="98" t="s">
        <v>562</v>
      </c>
      <c r="BY4" s="99">
        <v>-0.115</v>
      </c>
      <c r="BZ4" s="86">
        <v>0</v>
      </c>
      <c r="CA4" s="86">
        <v>1</v>
      </c>
      <c r="CF4" s="98" t="s">
        <v>805</v>
      </c>
      <c r="CG4" s="98" t="s">
        <v>562</v>
      </c>
      <c r="CH4" s="98" t="s">
        <v>562</v>
      </c>
      <c r="CJ4" s="98" t="s">
        <v>562</v>
      </c>
      <c r="CP4" s="98" t="s">
        <v>562</v>
      </c>
      <c r="CQ4" s="98" t="s">
        <v>562</v>
      </c>
      <c r="CR4" s="98" t="s">
        <v>562</v>
      </c>
      <c r="CT4" s="98" t="s">
        <v>562</v>
      </c>
      <c r="DA4" s="98" t="s">
        <v>562</v>
      </c>
      <c r="DB4" s="98" t="s">
        <v>562</v>
      </c>
      <c r="DC4" s="98" t="s">
        <v>562</v>
      </c>
      <c r="DE4" s="86" t="s">
        <v>255</v>
      </c>
      <c r="DF4" s="86" t="s">
        <v>255</v>
      </c>
      <c r="DG4" s="86" t="s">
        <v>255</v>
      </c>
      <c r="DH4" s="86" t="s">
        <v>255</v>
      </c>
      <c r="DI4" s="86" t="s">
        <v>255</v>
      </c>
      <c r="DJ4" s="86" t="s">
        <v>255</v>
      </c>
      <c r="DL4" s="86" t="s">
        <v>255</v>
      </c>
      <c r="DM4" s="86" t="s">
        <v>255</v>
      </c>
      <c r="DN4" s="86" t="s">
        <v>255</v>
      </c>
      <c r="DX4" s="100"/>
      <c r="DY4" s="100"/>
      <c r="DZ4" s="100"/>
      <c r="EB4" s="101"/>
      <c r="EC4" s="101"/>
      <c r="ED4" s="101"/>
    </row>
    <row r="5" spans="1:134" ht="30" customHeight="1" x14ac:dyDescent="0.25">
      <c r="A5" s="93">
        <v>4</v>
      </c>
      <c r="B5" s="94"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3"/>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3"/>
      <c r="AU5" s="98" t="s">
        <v>586</v>
      </c>
      <c r="AV5" s="86" t="s">
        <v>586</v>
      </c>
      <c r="AW5" s="86" t="s">
        <v>586</v>
      </c>
      <c r="AX5" s="86" t="s">
        <v>586</v>
      </c>
      <c r="AY5" s="86" t="s">
        <v>255</v>
      </c>
      <c r="AZ5" s="86" t="s">
        <v>255</v>
      </c>
      <c r="BB5" s="98" t="s">
        <v>586</v>
      </c>
      <c r="BC5" s="86">
        <v>1</v>
      </c>
      <c r="BD5" s="86">
        <v>0</v>
      </c>
      <c r="BE5" s="86">
        <v>0</v>
      </c>
      <c r="BF5" s="98"/>
      <c r="BG5" s="98"/>
      <c r="BH5" s="98"/>
      <c r="BI5" s="98" t="s">
        <v>807</v>
      </c>
      <c r="BJ5" s="98" t="s">
        <v>562</v>
      </c>
      <c r="BK5" s="98" t="s">
        <v>562</v>
      </c>
      <c r="BM5" s="86">
        <v>-1.5</v>
      </c>
      <c r="BN5" s="86">
        <v>0</v>
      </c>
      <c r="BO5" s="86">
        <v>0</v>
      </c>
      <c r="BP5" s="86">
        <v>1</v>
      </c>
      <c r="BQ5" s="86">
        <v>1</v>
      </c>
      <c r="BU5" s="98" t="s">
        <v>787</v>
      </c>
      <c r="BV5" s="98" t="s">
        <v>562</v>
      </c>
      <c r="BW5" s="98" t="s">
        <v>562</v>
      </c>
      <c r="BY5" s="99">
        <v>4.9000000000000002E-2</v>
      </c>
      <c r="BZ5" s="86">
        <v>1</v>
      </c>
      <c r="CA5" s="86">
        <v>1</v>
      </c>
      <c r="CF5" s="98" t="s">
        <v>1084</v>
      </c>
      <c r="CG5" s="98" t="s">
        <v>562</v>
      </c>
      <c r="CH5" s="98" t="s">
        <v>562</v>
      </c>
      <c r="CJ5" s="98" t="s">
        <v>562</v>
      </c>
      <c r="CP5" s="98" t="s">
        <v>562</v>
      </c>
      <c r="CQ5" s="98" t="s">
        <v>562</v>
      </c>
      <c r="CR5" s="98" t="s">
        <v>562</v>
      </c>
      <c r="CT5" s="98" t="s">
        <v>562</v>
      </c>
      <c r="DA5" s="98" t="s">
        <v>562</v>
      </c>
      <c r="DB5" s="98" t="s">
        <v>562</v>
      </c>
      <c r="DC5" s="98" t="s">
        <v>562</v>
      </c>
      <c r="DE5" s="86" t="s">
        <v>255</v>
      </c>
      <c r="DF5" s="86" t="s">
        <v>255</v>
      </c>
      <c r="DG5" s="86" t="s">
        <v>255</v>
      </c>
      <c r="DH5" s="86" t="s">
        <v>255</v>
      </c>
      <c r="DI5" s="86" t="s">
        <v>255</v>
      </c>
      <c r="DJ5" s="86" t="s">
        <v>255</v>
      </c>
      <c r="DL5" s="86" t="s">
        <v>255</v>
      </c>
      <c r="DM5" s="86" t="s">
        <v>255</v>
      </c>
      <c r="DN5" s="86" t="s">
        <v>255</v>
      </c>
      <c r="DX5" s="100"/>
      <c r="DY5" s="100"/>
      <c r="DZ5" s="100"/>
      <c r="EB5" s="101"/>
      <c r="EC5" s="101"/>
      <c r="ED5" s="101"/>
    </row>
    <row r="6" spans="1:134" ht="30" customHeight="1" x14ac:dyDescent="0.25">
      <c r="A6" s="93">
        <v>5</v>
      </c>
      <c r="B6" s="94"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3"/>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3"/>
      <c r="AU6" s="98" t="s">
        <v>584</v>
      </c>
      <c r="AV6" s="86" t="s">
        <v>584</v>
      </c>
      <c r="AW6" s="86" t="s">
        <v>585</v>
      </c>
      <c r="AX6" s="86" t="s">
        <v>585</v>
      </c>
      <c r="AY6" s="86" t="s">
        <v>255</v>
      </c>
      <c r="AZ6" s="86" t="s">
        <v>255</v>
      </c>
      <c r="BB6" s="98" t="s">
        <v>584</v>
      </c>
      <c r="BC6" s="86">
        <v>0</v>
      </c>
      <c r="BD6" s="86">
        <v>0</v>
      </c>
      <c r="BE6" s="86">
        <v>0</v>
      </c>
      <c r="BF6" s="98"/>
      <c r="BG6" s="98"/>
      <c r="BH6" s="98"/>
      <c r="BI6" s="98" t="s">
        <v>783</v>
      </c>
      <c r="BJ6" s="98" t="s">
        <v>562</v>
      </c>
      <c r="BK6" s="98" t="s">
        <v>562</v>
      </c>
      <c r="BM6" s="86">
        <v>-1</v>
      </c>
      <c r="BN6" s="86">
        <v>0</v>
      </c>
      <c r="BO6" s="86">
        <v>1</v>
      </c>
      <c r="BP6" s="86">
        <v>0</v>
      </c>
      <c r="BQ6" s="86">
        <v>0</v>
      </c>
      <c r="BU6" s="98" t="s">
        <v>788</v>
      </c>
      <c r="BV6" s="98" t="s">
        <v>562</v>
      </c>
      <c r="BW6" s="98" t="s">
        <v>562</v>
      </c>
      <c r="BY6" s="99" t="s">
        <v>436</v>
      </c>
      <c r="BZ6" s="86">
        <v>0</v>
      </c>
      <c r="CA6" s="86">
        <v>0</v>
      </c>
      <c r="CF6" s="98">
        <v>0</v>
      </c>
      <c r="CG6" s="98" t="s">
        <v>562</v>
      </c>
      <c r="CH6" s="98" t="s">
        <v>562</v>
      </c>
      <c r="CJ6" s="98" t="s">
        <v>562</v>
      </c>
      <c r="CP6" s="98" t="s">
        <v>562</v>
      </c>
      <c r="CQ6" s="98" t="s">
        <v>562</v>
      </c>
      <c r="CR6" s="98" t="s">
        <v>562</v>
      </c>
      <c r="CT6" s="98" t="s">
        <v>562</v>
      </c>
      <c r="DA6" s="98" t="s">
        <v>562</v>
      </c>
      <c r="DB6" s="98" t="s">
        <v>562</v>
      </c>
      <c r="DC6" s="98" t="s">
        <v>562</v>
      </c>
      <c r="DE6" s="86" t="s">
        <v>255</v>
      </c>
      <c r="DF6" s="86" t="s">
        <v>255</v>
      </c>
      <c r="DG6" s="86" t="s">
        <v>255</v>
      </c>
      <c r="DH6" s="86" t="s">
        <v>255</v>
      </c>
      <c r="DI6" s="86" t="s">
        <v>255</v>
      </c>
      <c r="DJ6" s="86" t="s">
        <v>255</v>
      </c>
      <c r="DL6" s="86" t="s">
        <v>255</v>
      </c>
      <c r="DM6" s="86" t="s">
        <v>255</v>
      </c>
      <c r="DN6" s="86" t="s">
        <v>255</v>
      </c>
      <c r="DX6" s="100"/>
      <c r="DY6" s="100"/>
      <c r="DZ6" s="100"/>
      <c r="EB6" s="101"/>
      <c r="EC6" s="101"/>
      <c r="ED6" s="101"/>
    </row>
    <row r="7" spans="1:134" ht="30" customHeight="1" x14ac:dyDescent="0.25">
      <c r="A7" s="93">
        <v>6</v>
      </c>
      <c r="B7" s="94"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3"/>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3"/>
      <c r="AU7" s="98" t="s">
        <v>965</v>
      </c>
      <c r="AV7" s="86" t="s">
        <v>582</v>
      </c>
      <c r="AW7" s="86" t="s">
        <v>582</v>
      </c>
      <c r="AX7" s="86" t="s">
        <v>582</v>
      </c>
      <c r="AY7" s="86" t="s">
        <v>255</v>
      </c>
      <c r="AZ7" s="86" t="s">
        <v>255</v>
      </c>
      <c r="BB7" s="98" t="s">
        <v>965</v>
      </c>
      <c r="BC7" s="86">
        <v>1</v>
      </c>
      <c r="BD7" s="86">
        <v>1</v>
      </c>
      <c r="BE7" s="86">
        <v>0</v>
      </c>
      <c r="BF7" s="98"/>
      <c r="BG7" s="98"/>
      <c r="BH7" s="98"/>
      <c r="BI7" s="98" t="s">
        <v>811</v>
      </c>
      <c r="BJ7" s="98" t="s">
        <v>562</v>
      </c>
      <c r="BK7" s="98" t="s">
        <v>562</v>
      </c>
      <c r="BM7" s="86">
        <v>-0.5</v>
      </c>
      <c r="BN7" s="86">
        <v>0</v>
      </c>
      <c r="BO7" s="86">
        <v>1</v>
      </c>
      <c r="BP7" s="86">
        <v>0</v>
      </c>
      <c r="BQ7" s="86">
        <v>1</v>
      </c>
      <c r="BU7" s="98" t="s">
        <v>789</v>
      </c>
      <c r="BV7" s="98" t="s">
        <v>562</v>
      </c>
      <c r="BW7" s="98" t="s">
        <v>562</v>
      </c>
      <c r="BY7" s="99" t="s">
        <v>562</v>
      </c>
      <c r="CF7" s="86" t="s">
        <v>562</v>
      </c>
      <c r="CG7" s="86" t="s">
        <v>562</v>
      </c>
      <c r="CH7" s="86" t="s">
        <v>562</v>
      </c>
      <c r="CJ7" s="98" t="s">
        <v>562</v>
      </c>
      <c r="CP7" s="98" t="s">
        <v>562</v>
      </c>
      <c r="CQ7" s="98" t="s">
        <v>562</v>
      </c>
      <c r="CR7" s="98" t="s">
        <v>562</v>
      </c>
      <c r="CT7" s="98" t="s">
        <v>562</v>
      </c>
      <c r="DA7" s="98" t="s">
        <v>562</v>
      </c>
      <c r="DB7" s="98" t="s">
        <v>562</v>
      </c>
      <c r="DC7" s="98" t="s">
        <v>562</v>
      </c>
      <c r="DE7" s="86" t="s">
        <v>255</v>
      </c>
      <c r="DF7" s="86" t="s">
        <v>255</v>
      </c>
      <c r="DG7" s="86" t="s">
        <v>255</v>
      </c>
      <c r="DH7" s="86" t="s">
        <v>255</v>
      </c>
      <c r="DI7" s="86" t="s">
        <v>255</v>
      </c>
      <c r="DJ7" s="86" t="s">
        <v>255</v>
      </c>
      <c r="DL7" s="86" t="s">
        <v>255</v>
      </c>
      <c r="DM7" s="86" t="s">
        <v>255</v>
      </c>
      <c r="DN7" s="86" t="s">
        <v>255</v>
      </c>
      <c r="DX7" s="100"/>
      <c r="DY7" s="100"/>
      <c r="DZ7" s="100"/>
      <c r="EB7" s="101"/>
      <c r="EC7" s="101"/>
      <c r="ED7" s="101"/>
    </row>
    <row r="8" spans="1:134" ht="30" customHeight="1" x14ac:dyDescent="0.25">
      <c r="A8" s="93">
        <v>7</v>
      </c>
      <c r="B8" s="94"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3"/>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3"/>
      <c r="AU8" s="98" t="s">
        <v>436</v>
      </c>
      <c r="AV8" s="86" t="s">
        <v>255</v>
      </c>
      <c r="AW8" s="86" t="s">
        <v>255</v>
      </c>
      <c r="AX8" s="86" t="s">
        <v>255</v>
      </c>
      <c r="AY8" s="86" t="s">
        <v>255</v>
      </c>
      <c r="AZ8" s="86" t="s">
        <v>255</v>
      </c>
      <c r="BB8" s="98" t="s">
        <v>436</v>
      </c>
      <c r="BC8" s="86">
        <v>0</v>
      </c>
      <c r="BD8" s="86">
        <v>0</v>
      </c>
      <c r="BE8" s="86">
        <v>0</v>
      </c>
      <c r="BF8" s="98"/>
      <c r="BG8" s="98"/>
      <c r="BH8" s="98"/>
      <c r="BI8" s="98" t="s">
        <v>783</v>
      </c>
      <c r="BJ8" s="98" t="s">
        <v>562</v>
      </c>
      <c r="BK8" s="98" t="s">
        <v>562</v>
      </c>
      <c r="BM8" s="86">
        <v>0</v>
      </c>
      <c r="BN8" s="86">
        <v>0</v>
      </c>
      <c r="BO8" s="86">
        <v>0</v>
      </c>
      <c r="BP8" s="86">
        <v>0</v>
      </c>
      <c r="BQ8" s="86">
        <v>0</v>
      </c>
      <c r="BU8" s="98" t="s">
        <v>783</v>
      </c>
      <c r="BV8" s="98" t="s">
        <v>562</v>
      </c>
      <c r="BW8" s="98" t="s">
        <v>562</v>
      </c>
      <c r="BY8" s="99" t="s">
        <v>562</v>
      </c>
      <c r="CF8" s="86" t="s">
        <v>562</v>
      </c>
      <c r="CG8" s="86" t="s">
        <v>562</v>
      </c>
      <c r="CH8" s="86" t="s">
        <v>562</v>
      </c>
      <c r="CJ8" s="98" t="s">
        <v>562</v>
      </c>
      <c r="CP8" s="98" t="s">
        <v>562</v>
      </c>
      <c r="CQ8" s="98" t="s">
        <v>562</v>
      </c>
      <c r="CR8" s="98" t="s">
        <v>562</v>
      </c>
      <c r="CT8" s="98" t="s">
        <v>562</v>
      </c>
      <c r="DA8" s="98" t="s">
        <v>562</v>
      </c>
      <c r="DB8" s="98" t="s">
        <v>562</v>
      </c>
      <c r="DC8" s="98" t="s">
        <v>562</v>
      </c>
      <c r="DE8" s="86" t="s">
        <v>255</v>
      </c>
      <c r="DF8" s="86" t="s">
        <v>255</v>
      </c>
      <c r="DG8" s="86" t="s">
        <v>255</v>
      </c>
      <c r="DH8" s="86" t="s">
        <v>255</v>
      </c>
      <c r="DI8" s="86" t="s">
        <v>255</v>
      </c>
      <c r="DJ8" s="86" t="s">
        <v>255</v>
      </c>
      <c r="DL8" s="86" t="s">
        <v>255</v>
      </c>
      <c r="DM8" s="86" t="s">
        <v>255</v>
      </c>
      <c r="DN8" s="86" t="s">
        <v>255</v>
      </c>
      <c r="DX8" s="100"/>
      <c r="DY8" s="100"/>
      <c r="DZ8" s="100"/>
      <c r="EB8" s="100"/>
      <c r="EC8" s="100"/>
      <c r="ED8" s="100"/>
    </row>
    <row r="9" spans="1:134" ht="30" customHeight="1" x14ac:dyDescent="0.25">
      <c r="A9" s="93">
        <v>8</v>
      </c>
      <c r="B9" s="94"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3"/>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3"/>
      <c r="AU9" s="98" t="s">
        <v>562</v>
      </c>
      <c r="AV9" s="98" t="s">
        <v>562</v>
      </c>
      <c r="AW9" s="86" t="s">
        <v>255</v>
      </c>
      <c r="AX9" s="86" t="s">
        <v>255</v>
      </c>
      <c r="AY9" s="86" t="s">
        <v>255</v>
      </c>
      <c r="AZ9" s="86" t="s">
        <v>255</v>
      </c>
      <c r="BB9" s="98" t="s">
        <v>1199</v>
      </c>
      <c r="BC9" s="98"/>
      <c r="BD9" s="98"/>
      <c r="BE9" s="98"/>
      <c r="BF9" s="98"/>
      <c r="BG9" s="98"/>
      <c r="BH9" s="98"/>
      <c r="BI9" s="98" t="s">
        <v>783</v>
      </c>
      <c r="BJ9" s="98" t="s">
        <v>562</v>
      </c>
      <c r="BK9" s="98" t="s">
        <v>562</v>
      </c>
      <c r="BM9" s="86">
        <v>0.5</v>
      </c>
      <c r="BN9" s="86">
        <v>0</v>
      </c>
      <c r="BO9" s="86">
        <v>1</v>
      </c>
      <c r="BP9" s="86">
        <v>1</v>
      </c>
      <c r="BQ9" s="86">
        <v>1</v>
      </c>
      <c r="BU9" s="98" t="s">
        <v>790</v>
      </c>
      <c r="BV9" s="98" t="s">
        <v>562</v>
      </c>
      <c r="BW9" s="98" t="s">
        <v>562</v>
      </c>
      <c r="BY9" s="99" t="s">
        <v>562</v>
      </c>
      <c r="CF9" s="86" t="s">
        <v>562</v>
      </c>
      <c r="CG9" s="86" t="s">
        <v>562</v>
      </c>
      <c r="CH9" s="86" t="s">
        <v>562</v>
      </c>
      <c r="CJ9" s="98" t="s">
        <v>562</v>
      </c>
      <c r="CP9" s="98" t="s">
        <v>562</v>
      </c>
      <c r="CQ9" s="98" t="s">
        <v>562</v>
      </c>
      <c r="CR9" s="98" t="s">
        <v>562</v>
      </c>
      <c r="CT9" s="98" t="s">
        <v>562</v>
      </c>
      <c r="DA9" s="98" t="s">
        <v>562</v>
      </c>
      <c r="DB9" s="98" t="s">
        <v>562</v>
      </c>
      <c r="DC9" s="98" t="s">
        <v>562</v>
      </c>
      <c r="DE9" s="86" t="s">
        <v>255</v>
      </c>
      <c r="DF9" s="86" t="s">
        <v>255</v>
      </c>
      <c r="DG9" s="86" t="s">
        <v>255</v>
      </c>
      <c r="DH9" s="86" t="s">
        <v>255</v>
      </c>
      <c r="DI9" s="86" t="s">
        <v>255</v>
      </c>
      <c r="DJ9" s="86" t="s">
        <v>255</v>
      </c>
      <c r="DL9" s="86" t="s">
        <v>255</v>
      </c>
      <c r="DM9" s="86" t="s">
        <v>255</v>
      </c>
      <c r="DN9" s="86" t="s">
        <v>255</v>
      </c>
      <c r="DX9" s="100"/>
      <c r="DY9" s="100"/>
      <c r="DZ9" s="100"/>
      <c r="EB9" s="100"/>
      <c r="EC9" s="100"/>
      <c r="ED9" s="100"/>
    </row>
    <row r="10" spans="1:134" ht="30" customHeight="1" x14ac:dyDescent="0.25">
      <c r="A10" s="93">
        <v>9</v>
      </c>
      <c r="B10" s="94"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3"/>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3"/>
      <c r="AU10" s="98" t="s">
        <v>562</v>
      </c>
      <c r="AV10" s="98" t="s">
        <v>562</v>
      </c>
      <c r="AW10" s="86" t="s">
        <v>255</v>
      </c>
      <c r="AX10" s="86" t="s">
        <v>255</v>
      </c>
      <c r="AY10" s="86" t="s">
        <v>255</v>
      </c>
      <c r="AZ10" s="86" t="s">
        <v>255</v>
      </c>
      <c r="BB10" s="98" t="s">
        <v>1200</v>
      </c>
      <c r="BC10" s="98"/>
      <c r="BD10" s="98"/>
      <c r="BE10" s="98"/>
      <c r="BF10" s="98"/>
      <c r="BG10" s="98"/>
      <c r="BH10" s="98"/>
      <c r="BI10" s="98" t="s">
        <v>562</v>
      </c>
      <c r="BJ10" s="98" t="s">
        <v>562</v>
      </c>
      <c r="BK10" s="98" t="s">
        <v>562</v>
      </c>
      <c r="BM10" s="86">
        <v>1.5</v>
      </c>
      <c r="BN10" s="86">
        <v>1</v>
      </c>
      <c r="BO10" s="86">
        <v>0</v>
      </c>
      <c r="BP10" s="86">
        <v>0</v>
      </c>
      <c r="BQ10" s="86">
        <v>0</v>
      </c>
      <c r="BU10" s="98" t="s">
        <v>813</v>
      </c>
      <c r="BV10" s="98" t="s">
        <v>562</v>
      </c>
      <c r="BW10" s="98" t="s">
        <v>562</v>
      </c>
      <c r="BY10" s="99" t="s">
        <v>562</v>
      </c>
      <c r="CF10" s="86" t="s">
        <v>562</v>
      </c>
      <c r="CG10" s="86" t="s">
        <v>562</v>
      </c>
      <c r="CH10" s="86" t="s">
        <v>562</v>
      </c>
      <c r="CJ10" s="98" t="s">
        <v>562</v>
      </c>
      <c r="CP10" s="98" t="s">
        <v>562</v>
      </c>
      <c r="CQ10" s="98" t="s">
        <v>562</v>
      </c>
      <c r="CR10" s="98" t="s">
        <v>562</v>
      </c>
      <c r="CT10" s="98" t="s">
        <v>562</v>
      </c>
      <c r="DA10" s="98" t="s">
        <v>562</v>
      </c>
      <c r="DB10" s="98" t="s">
        <v>562</v>
      </c>
      <c r="DC10" s="98" t="s">
        <v>562</v>
      </c>
      <c r="DE10" s="86" t="s">
        <v>255</v>
      </c>
      <c r="DF10" s="86" t="s">
        <v>255</v>
      </c>
      <c r="DG10" s="86" t="s">
        <v>255</v>
      </c>
      <c r="DH10" s="86" t="s">
        <v>255</v>
      </c>
      <c r="DI10" s="86" t="s">
        <v>255</v>
      </c>
      <c r="DJ10" s="86" t="s">
        <v>255</v>
      </c>
      <c r="DL10" s="86" t="s">
        <v>255</v>
      </c>
      <c r="DM10" s="86" t="s">
        <v>255</v>
      </c>
      <c r="DN10" s="86" t="s">
        <v>255</v>
      </c>
      <c r="DX10" s="100"/>
      <c r="DY10" s="100"/>
      <c r="DZ10" s="100"/>
      <c r="EB10" s="100"/>
      <c r="EC10" s="100"/>
      <c r="ED10" s="100"/>
    </row>
    <row r="11" spans="1:134" ht="30" customHeight="1" x14ac:dyDescent="0.25">
      <c r="A11" s="93">
        <v>10</v>
      </c>
      <c r="B11" s="94"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3"/>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3"/>
      <c r="AU11" s="98" t="s">
        <v>562</v>
      </c>
      <c r="AV11" s="98" t="s">
        <v>562</v>
      </c>
      <c r="AW11" s="98" t="s">
        <v>562</v>
      </c>
      <c r="AX11" s="86" t="s">
        <v>255</v>
      </c>
      <c r="AY11" s="86" t="s">
        <v>255</v>
      </c>
      <c r="AZ11" s="86" t="s">
        <v>255</v>
      </c>
      <c r="BB11" s="98" t="s">
        <v>562</v>
      </c>
      <c r="BC11" s="98"/>
      <c r="BD11" s="98"/>
      <c r="BE11" s="98"/>
      <c r="BF11" s="98"/>
      <c r="BG11" s="98"/>
      <c r="BH11" s="98"/>
      <c r="BI11" s="98" t="s">
        <v>562</v>
      </c>
      <c r="BJ11" s="98" t="s">
        <v>562</v>
      </c>
      <c r="BK11" s="98" t="s">
        <v>562</v>
      </c>
      <c r="BM11" s="86">
        <v>2.5</v>
      </c>
      <c r="BN11" s="86">
        <v>1</v>
      </c>
      <c r="BO11" s="86">
        <v>0</v>
      </c>
      <c r="BP11" s="86">
        <v>0</v>
      </c>
      <c r="BQ11" s="86">
        <v>1</v>
      </c>
      <c r="BU11" s="98" t="s">
        <v>975</v>
      </c>
      <c r="BV11" s="98" t="s">
        <v>562</v>
      </c>
      <c r="BW11" s="98" t="s">
        <v>562</v>
      </c>
      <c r="BY11" s="99" t="s">
        <v>562</v>
      </c>
      <c r="CF11" s="86" t="s">
        <v>562</v>
      </c>
      <c r="CG11" s="86" t="s">
        <v>562</v>
      </c>
      <c r="CH11" s="86" t="s">
        <v>562</v>
      </c>
      <c r="CJ11" s="98" t="s">
        <v>562</v>
      </c>
      <c r="CP11" s="98" t="s">
        <v>562</v>
      </c>
      <c r="CQ11" s="98" t="s">
        <v>562</v>
      </c>
      <c r="CR11" s="98" t="s">
        <v>562</v>
      </c>
      <c r="CT11" s="98" t="s">
        <v>562</v>
      </c>
      <c r="DA11" s="98" t="s">
        <v>562</v>
      </c>
      <c r="DB11" s="98" t="s">
        <v>562</v>
      </c>
      <c r="DC11" s="98" t="s">
        <v>562</v>
      </c>
      <c r="DE11" s="86" t="s">
        <v>255</v>
      </c>
      <c r="DF11" s="86" t="s">
        <v>255</v>
      </c>
      <c r="DG11" s="86" t="s">
        <v>255</v>
      </c>
      <c r="DH11" s="86" t="s">
        <v>255</v>
      </c>
      <c r="DI11" s="86" t="s">
        <v>255</v>
      </c>
      <c r="DJ11" s="86" t="s">
        <v>255</v>
      </c>
      <c r="DL11" s="86" t="s">
        <v>255</v>
      </c>
      <c r="DM11" s="86" t="s">
        <v>255</v>
      </c>
      <c r="DN11" s="86" t="s">
        <v>255</v>
      </c>
      <c r="DX11" s="100"/>
      <c r="DY11" s="100"/>
      <c r="DZ11" s="100"/>
      <c r="EB11" s="100"/>
      <c r="EC11" s="100"/>
      <c r="ED11" s="100"/>
    </row>
    <row r="12" spans="1:134" ht="30" customHeight="1" x14ac:dyDescent="0.25">
      <c r="A12" s="93">
        <v>11</v>
      </c>
      <c r="B12" s="94"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3"/>
      <c r="S12" s="72"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3"/>
      <c r="AU12" s="98" t="s">
        <v>562</v>
      </c>
      <c r="AV12" s="98" t="s">
        <v>562</v>
      </c>
      <c r="AW12" s="98" t="s">
        <v>562</v>
      </c>
      <c r="AX12" s="86" t="s">
        <v>255</v>
      </c>
      <c r="AY12" s="86" t="s">
        <v>255</v>
      </c>
      <c r="AZ12" s="86" t="s">
        <v>255</v>
      </c>
      <c r="BB12" s="98" t="s">
        <v>562</v>
      </c>
      <c r="BC12" s="98"/>
      <c r="BD12" s="98"/>
      <c r="BE12" s="98"/>
      <c r="BF12" s="98"/>
      <c r="BG12" s="98"/>
      <c r="BH12" s="98"/>
      <c r="BI12" s="98" t="s">
        <v>562</v>
      </c>
      <c r="BJ12" s="98" t="s">
        <v>562</v>
      </c>
      <c r="BK12" s="98" t="s">
        <v>562</v>
      </c>
      <c r="BM12" s="86">
        <v>3.5</v>
      </c>
      <c r="BN12" s="86">
        <v>1</v>
      </c>
      <c r="BO12" s="86">
        <v>0</v>
      </c>
      <c r="BP12" s="86">
        <v>1</v>
      </c>
      <c r="BQ12" s="86">
        <v>0</v>
      </c>
      <c r="BU12" s="98" t="s">
        <v>791</v>
      </c>
      <c r="BV12" s="98" t="s">
        <v>562</v>
      </c>
      <c r="BW12" s="98" t="s">
        <v>562</v>
      </c>
      <c r="BY12" s="99" t="s">
        <v>562</v>
      </c>
      <c r="CF12" s="86" t="s">
        <v>562</v>
      </c>
      <c r="CG12" s="86" t="s">
        <v>562</v>
      </c>
      <c r="CH12" s="86" t="s">
        <v>562</v>
      </c>
      <c r="CJ12" s="98" t="s">
        <v>562</v>
      </c>
      <c r="CP12" s="98" t="s">
        <v>562</v>
      </c>
      <c r="CQ12" s="98" t="s">
        <v>562</v>
      </c>
      <c r="CR12" s="98" t="s">
        <v>562</v>
      </c>
      <c r="CT12" s="98" t="s">
        <v>562</v>
      </c>
      <c r="DA12" s="98" t="s">
        <v>562</v>
      </c>
      <c r="DB12" s="98" t="s">
        <v>562</v>
      </c>
      <c r="DC12" s="98" t="s">
        <v>562</v>
      </c>
      <c r="DE12" s="86" t="s">
        <v>255</v>
      </c>
      <c r="DF12" s="86" t="s">
        <v>255</v>
      </c>
      <c r="DG12" s="86" t="s">
        <v>255</v>
      </c>
      <c r="DH12" s="86" t="s">
        <v>255</v>
      </c>
      <c r="DI12" s="86" t="s">
        <v>255</v>
      </c>
      <c r="DJ12" s="86" t="s">
        <v>255</v>
      </c>
      <c r="DL12" s="86" t="s">
        <v>255</v>
      </c>
      <c r="DM12" s="86" t="s">
        <v>255</v>
      </c>
      <c r="DN12" s="86" t="s">
        <v>255</v>
      </c>
      <c r="DX12" s="100"/>
      <c r="DY12" s="100"/>
      <c r="DZ12" s="100"/>
      <c r="EB12" s="100"/>
      <c r="EC12" s="100"/>
      <c r="ED12" s="100"/>
    </row>
    <row r="13" spans="1:134" ht="51.75" customHeight="1" x14ac:dyDescent="0.25">
      <c r="A13" s="93">
        <v>12</v>
      </c>
      <c r="B13" s="94"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3"/>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3"/>
      <c r="AU13" s="98" t="s">
        <v>562</v>
      </c>
      <c r="AV13" s="98" t="s">
        <v>562</v>
      </c>
      <c r="AW13" s="98" t="s">
        <v>562</v>
      </c>
      <c r="AX13" s="86" t="s">
        <v>255</v>
      </c>
      <c r="AY13" s="86" t="s">
        <v>255</v>
      </c>
      <c r="AZ13" s="86" t="s">
        <v>255</v>
      </c>
      <c r="BB13" s="98" t="s">
        <v>562</v>
      </c>
      <c r="BC13" s="98"/>
      <c r="BD13" s="98"/>
      <c r="BE13" s="98"/>
      <c r="BF13" s="98"/>
      <c r="BG13" s="98"/>
      <c r="BH13" s="98"/>
      <c r="BI13" s="98" t="s">
        <v>562</v>
      </c>
      <c r="BJ13" s="98" t="s">
        <v>562</v>
      </c>
      <c r="BK13" s="98" t="s">
        <v>562</v>
      </c>
      <c r="BM13" s="86">
        <v>4.5</v>
      </c>
      <c r="BN13" s="86">
        <v>1</v>
      </c>
      <c r="BO13" s="86">
        <v>0</v>
      </c>
      <c r="BP13" s="86">
        <v>1</v>
      </c>
      <c r="BQ13" s="86">
        <v>1</v>
      </c>
      <c r="BU13" s="98" t="s">
        <v>792</v>
      </c>
      <c r="BV13" s="98" t="s">
        <v>562</v>
      </c>
      <c r="BW13" s="98" t="s">
        <v>562</v>
      </c>
      <c r="BY13" s="99" t="s">
        <v>562</v>
      </c>
      <c r="CF13" s="86" t="s">
        <v>562</v>
      </c>
      <c r="CG13" s="86" t="s">
        <v>562</v>
      </c>
      <c r="CH13" s="86" t="s">
        <v>562</v>
      </c>
      <c r="CJ13" s="98" t="s">
        <v>562</v>
      </c>
      <c r="CP13" s="98" t="s">
        <v>562</v>
      </c>
      <c r="CQ13" s="98" t="s">
        <v>562</v>
      </c>
      <c r="CR13" s="98" t="s">
        <v>562</v>
      </c>
      <c r="CT13" s="98" t="s">
        <v>562</v>
      </c>
      <c r="DA13" s="98" t="s">
        <v>562</v>
      </c>
      <c r="DB13" s="98" t="s">
        <v>562</v>
      </c>
      <c r="DC13" s="98" t="s">
        <v>562</v>
      </c>
      <c r="DE13" s="86" t="s">
        <v>255</v>
      </c>
      <c r="DF13" s="86" t="s">
        <v>255</v>
      </c>
      <c r="DG13" s="86" t="s">
        <v>255</v>
      </c>
      <c r="DH13" s="86" t="s">
        <v>255</v>
      </c>
      <c r="DI13" s="86" t="s">
        <v>255</v>
      </c>
      <c r="DJ13" s="86" t="s">
        <v>255</v>
      </c>
      <c r="DL13" s="86" t="s">
        <v>255</v>
      </c>
      <c r="DM13" s="86" t="s">
        <v>255</v>
      </c>
      <c r="DN13" s="86" t="s">
        <v>255</v>
      </c>
      <c r="DX13" s="100"/>
      <c r="DY13" s="100"/>
      <c r="DZ13" s="100"/>
      <c r="EB13" s="103"/>
    </row>
    <row r="14" spans="1:134" ht="30" customHeight="1" x14ac:dyDescent="0.25">
      <c r="A14" s="93">
        <v>13</v>
      </c>
      <c r="B14" s="94"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3"/>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3"/>
      <c r="AU14" s="98" t="s">
        <v>562</v>
      </c>
      <c r="AV14" s="98" t="s">
        <v>562</v>
      </c>
      <c r="AW14" s="98" t="s">
        <v>562</v>
      </c>
      <c r="AX14" s="86" t="s">
        <v>255</v>
      </c>
      <c r="AY14" s="86" t="s">
        <v>255</v>
      </c>
      <c r="AZ14" s="86" t="s">
        <v>255</v>
      </c>
      <c r="BB14" s="98" t="s">
        <v>562</v>
      </c>
      <c r="BC14" s="98"/>
      <c r="BD14" s="98"/>
      <c r="BE14" s="98"/>
      <c r="BF14" s="98"/>
      <c r="BG14" s="98"/>
      <c r="BH14" s="98"/>
      <c r="BI14" s="98" t="s">
        <v>562</v>
      </c>
      <c r="BJ14" s="98" t="s">
        <v>562</v>
      </c>
      <c r="BK14" s="98" t="s">
        <v>562</v>
      </c>
      <c r="BM14" s="86">
        <v>5.5</v>
      </c>
      <c r="BN14" s="86">
        <v>1</v>
      </c>
      <c r="BO14" s="86">
        <v>1</v>
      </c>
      <c r="BP14" s="86">
        <v>0</v>
      </c>
      <c r="BQ14" s="86">
        <v>0</v>
      </c>
      <c r="BU14" s="98" t="s">
        <v>793</v>
      </c>
      <c r="BV14" s="98" t="s">
        <v>562</v>
      </c>
      <c r="BW14" s="98" t="s">
        <v>562</v>
      </c>
      <c r="BY14" s="99" t="s">
        <v>562</v>
      </c>
      <c r="CF14" s="86" t="s">
        <v>562</v>
      </c>
      <c r="CG14" s="86" t="s">
        <v>562</v>
      </c>
      <c r="CH14" s="86" t="s">
        <v>562</v>
      </c>
      <c r="CJ14" s="98" t="s">
        <v>562</v>
      </c>
      <c r="CP14" s="98" t="s">
        <v>562</v>
      </c>
      <c r="CQ14" s="98" t="s">
        <v>562</v>
      </c>
      <c r="CR14" s="98" t="s">
        <v>562</v>
      </c>
      <c r="CT14" s="98" t="s">
        <v>562</v>
      </c>
      <c r="DA14" s="98" t="s">
        <v>562</v>
      </c>
      <c r="DB14" s="98" t="s">
        <v>562</v>
      </c>
      <c r="DC14" s="98" t="s">
        <v>562</v>
      </c>
      <c r="DE14" s="86" t="s">
        <v>255</v>
      </c>
      <c r="DF14" s="86" t="s">
        <v>255</v>
      </c>
      <c r="DG14" s="86" t="s">
        <v>255</v>
      </c>
      <c r="DH14" s="86" t="s">
        <v>255</v>
      </c>
      <c r="DI14" s="86" t="s">
        <v>255</v>
      </c>
      <c r="DJ14" s="86" t="s">
        <v>255</v>
      </c>
      <c r="DL14" s="86" t="s">
        <v>255</v>
      </c>
      <c r="DM14" s="86" t="s">
        <v>255</v>
      </c>
      <c r="DN14" s="86" t="s">
        <v>255</v>
      </c>
      <c r="DX14" s="100"/>
      <c r="DY14" s="100"/>
      <c r="DZ14" s="100"/>
      <c r="EB14" s="103"/>
    </row>
    <row r="15" spans="1:134" ht="30" customHeight="1" x14ac:dyDescent="0.25">
      <c r="A15" s="93">
        <v>14</v>
      </c>
      <c r="B15" s="94"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3"/>
      <c r="S15" s="80" t="s">
        <v>544</v>
      </c>
      <c r="T15" s="15" t="s">
        <v>1224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3"/>
      <c r="AU15" s="98" t="s">
        <v>562</v>
      </c>
      <c r="AV15" s="98" t="s">
        <v>562</v>
      </c>
      <c r="AW15" s="98" t="s">
        <v>562</v>
      </c>
      <c r="AX15" s="86" t="s">
        <v>255</v>
      </c>
      <c r="AY15" s="86" t="s">
        <v>255</v>
      </c>
      <c r="AZ15" s="86" t="s">
        <v>255</v>
      </c>
      <c r="BB15" s="98" t="s">
        <v>562</v>
      </c>
      <c r="BC15" s="98"/>
      <c r="BD15" s="98"/>
      <c r="BE15" s="98"/>
      <c r="BF15" s="98"/>
      <c r="BG15" s="98"/>
      <c r="BH15" s="98"/>
      <c r="BI15" s="98" t="s">
        <v>562</v>
      </c>
      <c r="BJ15" s="98" t="s">
        <v>562</v>
      </c>
      <c r="BK15" s="98" t="s">
        <v>562</v>
      </c>
      <c r="BM15" s="86">
        <v>8.5</v>
      </c>
      <c r="BN15" s="86">
        <v>1</v>
      </c>
      <c r="BO15" s="86">
        <v>1</v>
      </c>
      <c r="BP15" s="86">
        <v>0</v>
      </c>
      <c r="BQ15" s="86">
        <v>1</v>
      </c>
      <c r="BU15" s="98" t="s">
        <v>794</v>
      </c>
      <c r="BV15" s="98" t="s">
        <v>562</v>
      </c>
      <c r="BW15" s="98" t="s">
        <v>562</v>
      </c>
      <c r="BY15" s="99" t="s">
        <v>562</v>
      </c>
      <c r="CF15" s="86" t="s">
        <v>562</v>
      </c>
      <c r="CG15" s="86" t="s">
        <v>562</v>
      </c>
      <c r="CH15" s="86" t="s">
        <v>562</v>
      </c>
      <c r="CJ15" s="98" t="s">
        <v>562</v>
      </c>
      <c r="CP15" s="98" t="s">
        <v>562</v>
      </c>
      <c r="CQ15" s="98" t="s">
        <v>562</v>
      </c>
      <c r="CR15" s="98" t="s">
        <v>562</v>
      </c>
      <c r="CT15" s="98" t="s">
        <v>562</v>
      </c>
      <c r="DA15" s="98" t="s">
        <v>562</v>
      </c>
      <c r="DB15" s="98" t="s">
        <v>562</v>
      </c>
      <c r="DC15" s="98" t="s">
        <v>562</v>
      </c>
      <c r="DE15" s="86" t="s">
        <v>255</v>
      </c>
      <c r="DF15" s="86" t="s">
        <v>255</v>
      </c>
      <c r="DG15" s="86" t="s">
        <v>255</v>
      </c>
      <c r="DH15" s="86" t="s">
        <v>255</v>
      </c>
      <c r="DI15" s="86" t="s">
        <v>255</v>
      </c>
      <c r="DJ15" s="86" t="s">
        <v>255</v>
      </c>
      <c r="DL15" s="86" t="s">
        <v>255</v>
      </c>
      <c r="DM15" s="86" t="s">
        <v>255</v>
      </c>
      <c r="DX15" s="100"/>
      <c r="DY15" s="100"/>
      <c r="DZ15" s="100"/>
      <c r="EB15" s="103"/>
    </row>
    <row r="16" spans="1:134" ht="30" customHeight="1" x14ac:dyDescent="0.25">
      <c r="A16" s="93">
        <v>15</v>
      </c>
      <c r="B16" s="94" t="str">
        <f t="shared" si="0"/>
        <v>=Block15==</v>
      </c>
      <c r="C16" s="95" t="str" cm="1">
        <f t="array" aca="1" ref="C16" ca="1">BoxVal($A16,8,COLUMN(INDIRECT("T"&amp;($A16-1)*65+2)),1)</f>
        <v/>
      </c>
      <c r="D16" s="95" t="str" cm="1">
        <f t="array" aca="1" ref="D16" ca="1">BoxVal($A16,2,COLUMN(INDIRECT("T"&amp;($A16-1)*65+2)),1)</f>
        <v/>
      </c>
      <c r="E16" s="95" t="str" cm="1">
        <f t="array" aca="1" ref="E16" ca="1">BoxVal($A16,3,COLUMN(INDIRECT("T"&amp;($A16-1)*65+2)),1)</f>
        <v/>
      </c>
      <c r="F16" s="95" t="str" cm="1">
        <f t="array" aca="1" ref="F16" ca="1">BoxVal($A16,16,COLUMN(INDIRECT("T"&amp;($A16-1)*65+2)),1)</f>
        <v/>
      </c>
      <c r="G16" s="95" t="str" cm="1">
        <f t="array" aca="1" ref="G16" ca="1">BoxVal($A16,4,COLUMN(INDIRECT("T"&amp;($A16-1)*65+2)),1)</f>
        <v/>
      </c>
      <c r="H16" s="95" t="str" cm="1">
        <f t="array" aca="1" ref="H16" ca="1">BoxVal($A16,5,COLUMN(INDIRECT("T"&amp;($A16-1)*65+2)),1)</f>
        <v/>
      </c>
      <c r="I16" s="95" t="str" cm="1">
        <f t="array" aca="1" ref="I16" ca="1">BoxVal($A16,6,COLUMN(INDIRECT("T"&amp;($A16-1)*65+2)),1)</f>
        <v/>
      </c>
      <c r="J16" s="95" t="str" cm="1">
        <f t="array" aca="1" ref="J16" ca="1">BoxVal($A16,21,COLUMN(INDIRECT("T"&amp;($A16-1)*65+2)),1)</f>
        <v/>
      </c>
      <c r="K16" s="95" t="str" cm="1">
        <f t="array" aca="1" ref="K16" ca="1">BoxVal($A16,25,COLUMN(INDIRECT("T"&amp;($A16-1)*65+2)),1)</f>
        <v/>
      </c>
      <c r="L16" s="96" t="str" cm="1">
        <f t="array" aca="1" ref="L16" ca="1">BoxVal($A16,32,COLUMN(INDIRECT("T"&amp;($A16-1)*65+2)),1)</f>
        <v/>
      </c>
      <c r="M16" s="95" t="str" cm="1">
        <f t="array" aca="1" ref="M16" ca="1">BoxVal($A16,31,COLUMN(INDIRECT("T"&amp;($A16-1)*65+2)),1)</f>
        <v/>
      </c>
      <c r="N16" s="95" t="str" cm="1">
        <f t="array" aca="1" ref="N16" ca="1">BoxVal($A16,12,COLUMN(INDIRECT("T"&amp;($A16-1)*65+2)),1)</f>
        <v/>
      </c>
      <c r="O16" s="97" t="str" cm="1">
        <f t="array" ref="O16">BoxVal($A16,2,COLUMN(V17),1)</f>
        <v/>
      </c>
      <c r="P16" s="97" t="str" cm="1">
        <f t="array" aca="1" ref="P16" ca="1">BoxVal($A16,2,COLUMN(INDIRECT("AB"&amp;($A16-1)*65+2)),1)</f>
        <v/>
      </c>
      <c r="Q16" s="97" t="str" cm="1">
        <f t="array" aca="1" ref="Q16" ca="1">BoxVal($A16,2,COLUMN(INDIRECT("AJ"&amp;($A16-1)*65+2)),1)</f>
        <v/>
      </c>
      <c r="R16" s="83"/>
      <c r="S16" s="72"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3"/>
      <c r="AU16" s="98" t="s">
        <v>562</v>
      </c>
      <c r="AV16" s="98" t="s">
        <v>562</v>
      </c>
      <c r="AW16" s="98" t="s">
        <v>562</v>
      </c>
      <c r="AX16" s="86" t="s">
        <v>255</v>
      </c>
      <c r="AY16" s="86" t="s">
        <v>255</v>
      </c>
      <c r="AZ16" s="86" t="s">
        <v>255</v>
      </c>
      <c r="BB16" s="98" t="s">
        <v>562</v>
      </c>
      <c r="BI16" s="98" t="s">
        <v>562</v>
      </c>
      <c r="BJ16" s="98" t="s">
        <v>562</v>
      </c>
      <c r="BK16" s="98" t="s">
        <v>562</v>
      </c>
      <c r="BM16" s="86">
        <v>13</v>
      </c>
      <c r="BN16" s="86">
        <v>1</v>
      </c>
      <c r="BO16" s="86">
        <v>1</v>
      </c>
      <c r="BP16" s="86">
        <v>1</v>
      </c>
      <c r="BQ16" s="86">
        <v>0</v>
      </c>
      <c r="BU16" s="86" t="s">
        <v>795</v>
      </c>
      <c r="BV16" s="98" t="s">
        <v>562</v>
      </c>
      <c r="BW16" s="86" t="s">
        <v>562</v>
      </c>
      <c r="BY16" s="99" t="s">
        <v>562</v>
      </c>
      <c r="CF16" s="86" t="s">
        <v>562</v>
      </c>
      <c r="CG16" s="86" t="s">
        <v>562</v>
      </c>
      <c r="CH16" s="86" t="s">
        <v>562</v>
      </c>
      <c r="CJ16" s="98" t="s">
        <v>562</v>
      </c>
      <c r="CP16" s="98" t="s">
        <v>562</v>
      </c>
      <c r="CQ16" s="98" t="s">
        <v>562</v>
      </c>
      <c r="CR16" s="98" t="s">
        <v>562</v>
      </c>
      <c r="CT16" s="98" t="s">
        <v>562</v>
      </c>
      <c r="DA16" s="98" t="s">
        <v>562</v>
      </c>
      <c r="DB16" s="98" t="s">
        <v>562</v>
      </c>
      <c r="DC16" s="98" t="s">
        <v>562</v>
      </c>
      <c r="DE16" s="86" t="s">
        <v>255</v>
      </c>
      <c r="DF16" s="86" t="s">
        <v>255</v>
      </c>
      <c r="DG16" s="86" t="s">
        <v>255</v>
      </c>
      <c r="DH16" s="86" t="s">
        <v>255</v>
      </c>
      <c r="DI16" s="86" t="s">
        <v>255</v>
      </c>
      <c r="DJ16" s="86" t="s">
        <v>255</v>
      </c>
      <c r="DL16" s="86" t="s">
        <v>255</v>
      </c>
      <c r="DM16" s="86" t="s">
        <v>255</v>
      </c>
      <c r="DX16" s="100"/>
      <c r="DY16" s="100"/>
      <c r="DZ16" s="100"/>
      <c r="EB16" s="103"/>
    </row>
    <row r="17" spans="1:133" ht="30" customHeight="1" x14ac:dyDescent="0.25">
      <c r="A17" s="93">
        <v>16</v>
      </c>
      <c r="B17" s="94" t="str">
        <f t="shared" si="0"/>
        <v>=Block16==</v>
      </c>
      <c r="C17" s="95" t="str" cm="1">
        <f t="array" aca="1" ref="C17" ca="1">BoxVal($A17,8,COLUMN(INDIRECT("T"&amp;($A17-1)*65+2)),1)</f>
        <v/>
      </c>
      <c r="D17" s="95" t="str" cm="1">
        <f t="array" aca="1" ref="D17" ca="1">BoxVal($A17,2,COLUMN(INDIRECT("T"&amp;($A17-1)*65+2)),1)</f>
        <v/>
      </c>
      <c r="E17" s="95" t="str" cm="1">
        <f t="array" aca="1" ref="E17" ca="1">BoxVal($A17,3,COLUMN(INDIRECT("T"&amp;($A17-1)*65+2)),1)</f>
        <v/>
      </c>
      <c r="F17" s="95" t="str" cm="1">
        <f t="array" aca="1" ref="F17" ca="1">BoxVal($A17,16,COLUMN(INDIRECT("T"&amp;($A17-1)*65+2)),1)</f>
        <v/>
      </c>
      <c r="G17" s="95" t="str" cm="1">
        <f t="array" aca="1" ref="G17" ca="1">BoxVal($A17,4,COLUMN(INDIRECT("T"&amp;($A17-1)*65+2)),1)</f>
        <v/>
      </c>
      <c r="H17" s="95" t="str" cm="1">
        <f t="array" aca="1" ref="H17" ca="1">BoxVal($A17,5,COLUMN(INDIRECT("T"&amp;($A17-1)*65+2)),1)</f>
        <v/>
      </c>
      <c r="I17" s="95" t="str" cm="1">
        <f t="array" aca="1" ref="I17" ca="1">BoxVal($A17,6,COLUMN(INDIRECT("T"&amp;($A17-1)*65+2)),1)</f>
        <v/>
      </c>
      <c r="J17" s="95" t="str" cm="1">
        <f t="array" aca="1" ref="J17" ca="1">BoxVal($A17,21,COLUMN(INDIRECT("T"&amp;($A17-1)*65+2)),1)</f>
        <v/>
      </c>
      <c r="K17" s="95" t="str" cm="1">
        <f t="array" aca="1" ref="K17" ca="1">BoxVal($A17,25,COLUMN(INDIRECT("T"&amp;($A17-1)*65+2)),1)</f>
        <v/>
      </c>
      <c r="L17" s="96" t="str" cm="1">
        <f t="array" aca="1" ref="L17" ca="1">BoxVal($A17,32,COLUMN(INDIRECT("T"&amp;($A17-1)*65+2)),1)</f>
        <v/>
      </c>
      <c r="M17" s="95" t="str" cm="1">
        <f t="array" aca="1" ref="M17" ca="1">BoxVal($A17,31,COLUMN(INDIRECT("T"&amp;($A17-1)*65+2)),1)</f>
        <v/>
      </c>
      <c r="N17" s="95" t="str" cm="1">
        <f t="array" aca="1" ref="N17" ca="1">BoxVal($A17,12,COLUMN(INDIRECT("T"&amp;($A17-1)*65+2)),1)</f>
        <v/>
      </c>
      <c r="O17" s="97" t="str" cm="1">
        <f t="array" ref="O17">BoxVal($A17,2,COLUMN(V18),1)</f>
        <v/>
      </c>
      <c r="P17" s="97" t="str" cm="1">
        <f t="array" aca="1" ref="P17" ca="1">BoxVal($A17,2,COLUMN(INDIRECT("AB"&amp;($A17-1)*65+2)),1)</f>
        <v/>
      </c>
      <c r="Q17" s="97" t="str" cm="1">
        <f t="array" aca="1" ref="Q17" ca="1">BoxVal($A17,2,COLUMN(INDIRECT("AJ"&amp;($A17-1)*65+2)),1)</f>
        <v/>
      </c>
      <c r="R17" s="83"/>
      <c r="S17" s="72" t="s">
        <v>773</v>
      </c>
      <c r="T17" s="15" t="s">
        <v>1252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3"/>
      <c r="AU17" s="98" t="s">
        <v>562</v>
      </c>
      <c r="AV17" s="98" t="s">
        <v>562</v>
      </c>
      <c r="AW17" s="98" t="s">
        <v>562</v>
      </c>
      <c r="AX17" s="86" t="s">
        <v>255</v>
      </c>
      <c r="AY17" s="86" t="s">
        <v>255</v>
      </c>
      <c r="AZ17" s="86" t="s">
        <v>255</v>
      </c>
      <c r="BB17" s="98" t="s">
        <v>562</v>
      </c>
      <c r="BI17" s="98" t="s">
        <v>562</v>
      </c>
      <c r="BJ17" s="98" t="s">
        <v>562</v>
      </c>
      <c r="BK17" s="98" t="s">
        <v>562</v>
      </c>
      <c r="BM17" s="86">
        <v>18</v>
      </c>
      <c r="BN17" s="86">
        <v>1</v>
      </c>
      <c r="BO17" s="86">
        <v>1</v>
      </c>
      <c r="BP17" s="86">
        <v>1</v>
      </c>
      <c r="BQ17" s="86">
        <v>1</v>
      </c>
      <c r="BU17" s="86" t="s">
        <v>796</v>
      </c>
      <c r="BV17" s="98" t="s">
        <v>562</v>
      </c>
      <c r="BW17" s="86" t="s">
        <v>562</v>
      </c>
      <c r="BY17" s="99" t="s">
        <v>562</v>
      </c>
      <c r="CF17" s="86" t="s">
        <v>562</v>
      </c>
      <c r="CG17" s="86" t="s">
        <v>562</v>
      </c>
      <c r="CH17" s="86" t="s">
        <v>562</v>
      </c>
      <c r="CJ17" s="98" t="s">
        <v>562</v>
      </c>
      <c r="CP17" s="98" t="s">
        <v>562</v>
      </c>
      <c r="CQ17" s="98" t="s">
        <v>562</v>
      </c>
      <c r="CR17" s="98" t="s">
        <v>562</v>
      </c>
      <c r="CT17" s="98" t="s">
        <v>562</v>
      </c>
      <c r="DA17" s="98" t="s">
        <v>562</v>
      </c>
      <c r="DB17" s="98" t="s">
        <v>562</v>
      </c>
      <c r="DC17" s="98" t="s">
        <v>562</v>
      </c>
      <c r="DE17" s="86" t="s">
        <v>255</v>
      </c>
      <c r="DF17" s="86" t="s">
        <v>255</v>
      </c>
      <c r="DG17" s="86" t="s">
        <v>255</v>
      </c>
      <c r="DH17" s="86" t="s">
        <v>255</v>
      </c>
      <c r="DI17" s="86" t="s">
        <v>255</v>
      </c>
      <c r="DJ17" s="86" t="s">
        <v>255</v>
      </c>
      <c r="DL17" s="86" t="s">
        <v>255</v>
      </c>
      <c r="DM17" s="86" t="s">
        <v>255</v>
      </c>
    </row>
    <row r="18" spans="1:133" ht="30" customHeight="1" x14ac:dyDescent="0.25">
      <c r="A18" s="93">
        <v>17</v>
      </c>
      <c r="B18" s="94" t="str">
        <f t="shared" si="0"/>
        <v>=Block17==</v>
      </c>
      <c r="C18" s="95" t="str" cm="1">
        <f t="array" aca="1" ref="C18" ca="1">BoxVal($A18,8,COLUMN(INDIRECT("T"&amp;($A18-1)*65+2)),1)</f>
        <v/>
      </c>
      <c r="D18" s="95" t="str" cm="1">
        <f t="array" aca="1" ref="D18" ca="1">BoxVal($A18,2,COLUMN(INDIRECT("T"&amp;($A18-1)*65+2)),1)</f>
        <v/>
      </c>
      <c r="E18" s="95" t="str" cm="1">
        <f t="array" aca="1" ref="E18" ca="1">BoxVal($A18,3,COLUMN(INDIRECT("T"&amp;($A18-1)*65+2)),1)</f>
        <v/>
      </c>
      <c r="F18" s="95" t="str" cm="1">
        <f t="array" aca="1" ref="F18" ca="1">BoxVal($A18,16,COLUMN(INDIRECT("T"&amp;($A18-1)*65+2)),1)</f>
        <v/>
      </c>
      <c r="G18" s="95" t="str" cm="1">
        <f t="array" aca="1" ref="G18" ca="1">BoxVal($A18,4,COLUMN(INDIRECT("T"&amp;($A18-1)*65+2)),1)</f>
        <v/>
      </c>
      <c r="H18" s="95" t="str" cm="1">
        <f t="array" aca="1" ref="H18" ca="1">BoxVal($A18,5,COLUMN(INDIRECT("T"&amp;($A18-1)*65+2)),1)</f>
        <v/>
      </c>
      <c r="I18" s="95" t="str" cm="1">
        <f t="array" aca="1" ref="I18" ca="1">BoxVal($A18,6,COLUMN(INDIRECT("T"&amp;($A18-1)*65+2)),1)</f>
        <v/>
      </c>
      <c r="J18" s="95" t="str" cm="1">
        <f t="array" aca="1" ref="J18" ca="1">BoxVal($A18,21,COLUMN(INDIRECT("T"&amp;($A18-1)*65+2)),1)</f>
        <v/>
      </c>
      <c r="K18" s="95" t="str" cm="1">
        <f t="array" aca="1" ref="K18" ca="1">BoxVal($A18,25,COLUMN(INDIRECT("T"&amp;($A18-1)*65+2)),1)</f>
        <v/>
      </c>
      <c r="L18" s="96" t="str" cm="1">
        <f t="array" aca="1" ref="L18" ca="1">BoxVal($A18,32,COLUMN(INDIRECT("T"&amp;($A18-1)*65+2)),1)</f>
        <v/>
      </c>
      <c r="M18" s="95" t="str" cm="1">
        <f t="array" aca="1" ref="M18" ca="1">BoxVal($A18,31,COLUMN(INDIRECT("T"&amp;($A18-1)*65+2)),1)</f>
        <v/>
      </c>
      <c r="N18" s="95" t="str" cm="1">
        <f t="array" aca="1" ref="N18" ca="1">BoxVal($A18,12,COLUMN(INDIRECT("T"&amp;($A18-1)*65+2)),1)</f>
        <v/>
      </c>
      <c r="O18" s="97" t="str" cm="1">
        <f t="array" ref="O18">BoxVal($A18,2,COLUMN(V19),1)</f>
        <v/>
      </c>
      <c r="P18" s="97" t="str" cm="1">
        <f t="array" aca="1" ref="P18" ca="1">BoxVal($A18,2,COLUMN(INDIRECT("AB"&amp;($A18-1)*65+2)),1)</f>
        <v/>
      </c>
      <c r="Q18" s="97" t="str" cm="1">
        <f t="array" aca="1" ref="Q18" ca="1">BoxVal($A18,2,COLUMN(INDIRECT("AJ"&amp;($A18-1)*65+2)),1)</f>
        <v/>
      </c>
      <c r="R18" s="83"/>
      <c r="S18" s="72"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3"/>
      <c r="AU18" s="98" t="s">
        <v>562</v>
      </c>
      <c r="AV18" s="98" t="s">
        <v>562</v>
      </c>
      <c r="AW18" s="98" t="s">
        <v>562</v>
      </c>
      <c r="AX18" s="86" t="s">
        <v>255</v>
      </c>
      <c r="AY18" s="86" t="s">
        <v>255</v>
      </c>
      <c r="AZ18" s="86" t="s">
        <v>255</v>
      </c>
      <c r="BB18" s="98" t="s">
        <v>562</v>
      </c>
      <c r="BI18" s="98" t="s">
        <v>562</v>
      </c>
      <c r="BJ18" s="98" t="s">
        <v>562</v>
      </c>
      <c r="BK18" s="98" t="s">
        <v>562</v>
      </c>
      <c r="BM18" s="86" t="s">
        <v>562</v>
      </c>
      <c r="BU18" s="86" t="s">
        <v>562</v>
      </c>
      <c r="BV18" s="98" t="s">
        <v>562</v>
      </c>
      <c r="BW18" s="86" t="s">
        <v>562</v>
      </c>
      <c r="BY18" s="99" t="s">
        <v>562</v>
      </c>
      <c r="CF18" s="86" t="s">
        <v>562</v>
      </c>
      <c r="CG18" s="86" t="s">
        <v>562</v>
      </c>
      <c r="CH18" s="86" t="s">
        <v>562</v>
      </c>
      <c r="CJ18" s="98" t="s">
        <v>562</v>
      </c>
      <c r="CP18" s="98" t="s">
        <v>562</v>
      </c>
      <c r="CQ18" s="98" t="s">
        <v>562</v>
      </c>
      <c r="CR18" s="98" t="s">
        <v>562</v>
      </c>
      <c r="CT18" s="98" t="s">
        <v>562</v>
      </c>
      <c r="DA18" s="98" t="s">
        <v>562</v>
      </c>
      <c r="DB18" s="98" t="s">
        <v>562</v>
      </c>
      <c r="DC18" s="98" t="s">
        <v>562</v>
      </c>
      <c r="DE18" s="86" t="s">
        <v>255</v>
      </c>
      <c r="DF18" s="86" t="s">
        <v>255</v>
      </c>
      <c r="DG18" s="86" t="s">
        <v>255</v>
      </c>
      <c r="DH18" s="86" t="s">
        <v>255</v>
      </c>
      <c r="DI18" s="86" t="s">
        <v>255</v>
      </c>
      <c r="DJ18" s="86" t="s">
        <v>255</v>
      </c>
      <c r="DL18" s="86" t="s">
        <v>255</v>
      </c>
      <c r="DM18" s="86" t="s">
        <v>255</v>
      </c>
      <c r="EC18" s="104"/>
    </row>
    <row r="19" spans="1:133" ht="30" customHeight="1" x14ac:dyDescent="0.25">
      <c r="A19" s="93">
        <v>18</v>
      </c>
      <c r="B19" s="94" t="str">
        <f t="shared" si="0"/>
        <v>=Block18==</v>
      </c>
      <c r="C19" s="95" t="str" cm="1">
        <f t="array" aca="1" ref="C19" ca="1">BoxVal($A19,8,COLUMN(INDIRECT("T"&amp;($A19-1)*65+2)),1)</f>
        <v/>
      </c>
      <c r="D19" s="95" t="str" cm="1">
        <f t="array" aca="1" ref="D19" ca="1">BoxVal($A19,2,COLUMN(INDIRECT("T"&amp;($A19-1)*65+2)),1)</f>
        <v/>
      </c>
      <c r="E19" s="95" t="str" cm="1">
        <f t="array" aca="1" ref="E19" ca="1">BoxVal($A19,3,COLUMN(INDIRECT("T"&amp;($A19-1)*65+2)),1)</f>
        <v/>
      </c>
      <c r="F19" s="95" t="str" cm="1">
        <f t="array" aca="1" ref="F19" ca="1">BoxVal($A19,16,COLUMN(INDIRECT("T"&amp;($A19-1)*65+2)),1)</f>
        <v/>
      </c>
      <c r="G19" s="95" t="str" cm="1">
        <f t="array" aca="1" ref="G19" ca="1">BoxVal($A19,4,COLUMN(INDIRECT("T"&amp;($A19-1)*65+2)),1)</f>
        <v/>
      </c>
      <c r="H19" s="95" t="str" cm="1">
        <f t="array" aca="1" ref="H19" ca="1">BoxVal($A19,5,COLUMN(INDIRECT("T"&amp;($A19-1)*65+2)),1)</f>
        <v/>
      </c>
      <c r="I19" s="95" t="str" cm="1">
        <f t="array" aca="1" ref="I19" ca="1">BoxVal($A19,6,COLUMN(INDIRECT("T"&amp;($A19-1)*65+2)),1)</f>
        <v/>
      </c>
      <c r="J19" s="95" t="str" cm="1">
        <f t="array" aca="1" ref="J19" ca="1">BoxVal($A19,21,COLUMN(INDIRECT("T"&amp;($A19-1)*65+2)),1)</f>
        <v/>
      </c>
      <c r="K19" s="95" t="str" cm="1">
        <f t="array" aca="1" ref="K19" ca="1">BoxVal($A19,25,COLUMN(INDIRECT("T"&amp;($A19-1)*65+2)),1)</f>
        <v/>
      </c>
      <c r="L19" s="96" t="str" cm="1">
        <f t="array" aca="1" ref="L19" ca="1">BoxVal($A19,32,COLUMN(INDIRECT("T"&amp;($A19-1)*65+2)),1)</f>
        <v/>
      </c>
      <c r="M19" s="95" t="str" cm="1">
        <f t="array" aca="1" ref="M19" ca="1">BoxVal($A19,31,COLUMN(INDIRECT("T"&amp;($A19-1)*65+2)),1)</f>
        <v/>
      </c>
      <c r="N19" s="95" t="str" cm="1">
        <f t="array" aca="1" ref="N19" ca="1">BoxVal($A19,12,COLUMN(INDIRECT("T"&amp;($A19-1)*65+2)),1)</f>
        <v/>
      </c>
      <c r="O19" s="97" t="str" cm="1">
        <f t="array" ref="O19">BoxVal($A19,2,COLUMN(V20),1)</f>
        <v/>
      </c>
      <c r="P19" s="97" t="str" cm="1">
        <f t="array" aca="1" ref="P19" ca="1">BoxVal($A19,2,COLUMN(INDIRECT("AB"&amp;($A19-1)*65+2)),1)</f>
        <v/>
      </c>
      <c r="Q19" s="97" t="str" cm="1">
        <f t="array" aca="1" ref="Q19" ca="1">BoxVal($A19,2,COLUMN(INDIRECT("AJ"&amp;($A19-1)*65+2)),1)</f>
        <v/>
      </c>
      <c r="R19" s="83"/>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3"/>
      <c r="AU19" s="98" t="s">
        <v>562</v>
      </c>
      <c r="AV19" s="98" t="s">
        <v>562</v>
      </c>
      <c r="AW19" s="98" t="s">
        <v>562</v>
      </c>
      <c r="AX19" s="86" t="s">
        <v>255</v>
      </c>
      <c r="AY19" s="86" t="s">
        <v>255</v>
      </c>
      <c r="AZ19" s="86" t="s">
        <v>255</v>
      </c>
      <c r="BB19" s="98" t="s">
        <v>562</v>
      </c>
      <c r="BI19" s="98" t="s">
        <v>562</v>
      </c>
      <c r="BJ19" s="98" t="s">
        <v>562</v>
      </c>
      <c r="BK19" s="98" t="s">
        <v>562</v>
      </c>
      <c r="BM19" s="86" t="s">
        <v>562</v>
      </c>
      <c r="BU19" s="86" t="s">
        <v>562</v>
      </c>
      <c r="BV19" s="86" t="s">
        <v>562</v>
      </c>
      <c r="BW19" s="86" t="s">
        <v>562</v>
      </c>
      <c r="BY19" s="99" t="s">
        <v>562</v>
      </c>
      <c r="CF19" s="86" t="s">
        <v>562</v>
      </c>
      <c r="CG19" s="86" t="s">
        <v>562</v>
      </c>
      <c r="CH19" s="86" t="s">
        <v>562</v>
      </c>
      <c r="CJ19" s="98" t="s">
        <v>562</v>
      </c>
      <c r="CP19" s="98" t="s">
        <v>562</v>
      </c>
      <c r="CQ19" s="98" t="s">
        <v>562</v>
      </c>
      <c r="CR19" s="98" t="s">
        <v>562</v>
      </c>
      <c r="CT19" s="98" t="s">
        <v>562</v>
      </c>
      <c r="DA19" s="98" t="s">
        <v>562</v>
      </c>
      <c r="DB19" s="98" t="s">
        <v>562</v>
      </c>
      <c r="DC19" s="98" t="s">
        <v>562</v>
      </c>
      <c r="DE19" s="86" t="s">
        <v>255</v>
      </c>
      <c r="DF19" s="86" t="s">
        <v>255</v>
      </c>
      <c r="DG19" s="86" t="s">
        <v>255</v>
      </c>
      <c r="DH19" s="86" t="s">
        <v>255</v>
      </c>
      <c r="DI19" s="86" t="s">
        <v>255</v>
      </c>
      <c r="DJ19" s="86" t="s">
        <v>255</v>
      </c>
      <c r="DL19" s="86" t="s">
        <v>255</v>
      </c>
      <c r="DM19" s="86" t="s">
        <v>255</v>
      </c>
    </row>
    <row r="20" spans="1:133" ht="30" customHeight="1" x14ac:dyDescent="0.25">
      <c r="A20" s="93">
        <v>19</v>
      </c>
      <c r="B20" s="94" t="str">
        <f t="shared" si="0"/>
        <v>=Block19==</v>
      </c>
      <c r="C20" s="95" t="str" cm="1">
        <f t="array" aca="1" ref="C20" ca="1">BoxVal($A20,8,COLUMN(INDIRECT("T"&amp;($A20-1)*65+2)),1)</f>
        <v/>
      </c>
      <c r="D20" s="95" t="str" cm="1">
        <f t="array" aca="1" ref="D20" ca="1">BoxVal($A20,2,COLUMN(INDIRECT("T"&amp;($A20-1)*65+2)),1)</f>
        <v/>
      </c>
      <c r="E20" s="95" t="str" cm="1">
        <f t="array" aca="1" ref="E20" ca="1">BoxVal($A20,3,COLUMN(INDIRECT("T"&amp;($A20-1)*65+2)),1)</f>
        <v/>
      </c>
      <c r="F20" s="95" t="str" cm="1">
        <f t="array" aca="1" ref="F20" ca="1">BoxVal($A20,16,COLUMN(INDIRECT("T"&amp;($A20-1)*65+2)),1)</f>
        <v/>
      </c>
      <c r="G20" s="95" t="str" cm="1">
        <f t="array" aca="1" ref="G20" ca="1">BoxVal($A20,4,COLUMN(INDIRECT("T"&amp;($A20-1)*65+2)),1)</f>
        <v/>
      </c>
      <c r="H20" s="95" t="str" cm="1">
        <f t="array" aca="1" ref="H20" ca="1">BoxVal($A20,5,COLUMN(INDIRECT("T"&amp;($A20-1)*65+2)),1)</f>
        <v/>
      </c>
      <c r="I20" s="95" t="str" cm="1">
        <f t="array" aca="1" ref="I20" ca="1">BoxVal($A20,6,COLUMN(INDIRECT("T"&amp;($A20-1)*65+2)),1)</f>
        <v/>
      </c>
      <c r="J20" s="95" t="str" cm="1">
        <f t="array" aca="1" ref="J20" ca="1">BoxVal($A20,21,COLUMN(INDIRECT("T"&amp;($A20-1)*65+2)),1)</f>
        <v/>
      </c>
      <c r="K20" s="95" t="str" cm="1">
        <f t="array" aca="1" ref="K20" ca="1">BoxVal($A20,25,COLUMN(INDIRECT("T"&amp;($A20-1)*65+2)),1)</f>
        <v/>
      </c>
      <c r="L20" s="96" t="str" cm="1">
        <f t="array" aca="1" ref="L20" ca="1">BoxVal($A20,32,COLUMN(INDIRECT("T"&amp;($A20-1)*65+2)),1)</f>
        <v/>
      </c>
      <c r="M20" s="95" t="str" cm="1">
        <f t="array" aca="1" ref="M20" ca="1">BoxVal($A20,31,COLUMN(INDIRECT("T"&amp;($A20-1)*65+2)),1)</f>
        <v/>
      </c>
      <c r="N20" s="95" t="str" cm="1">
        <f t="array" aca="1" ref="N20" ca="1">BoxVal($A20,12,COLUMN(INDIRECT("T"&amp;($A20-1)*65+2)),1)</f>
        <v/>
      </c>
      <c r="O20" s="97" t="str" cm="1">
        <f t="array" ref="O20">BoxVal($A20,2,COLUMN(V21),1)</f>
        <v/>
      </c>
      <c r="P20" s="97" t="str" cm="1">
        <f t="array" aca="1" ref="P20" ca="1">BoxVal($A20,2,COLUMN(INDIRECT("AB"&amp;($A20-1)*65+2)),1)</f>
        <v/>
      </c>
      <c r="Q20" s="97" t="str" cm="1">
        <f t="array" aca="1" ref="Q20" ca="1">BoxVal($A20,2,COLUMN(INDIRECT("AJ"&amp;($A20-1)*65+2)),1)</f>
        <v/>
      </c>
      <c r="R20" s="83"/>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3"/>
      <c r="AU20" s="98" t="s">
        <v>562</v>
      </c>
      <c r="AV20" s="98" t="s">
        <v>562</v>
      </c>
      <c r="AW20" s="98" t="s">
        <v>562</v>
      </c>
      <c r="AX20" s="86" t="s">
        <v>255</v>
      </c>
      <c r="AY20" s="86" t="s">
        <v>255</v>
      </c>
      <c r="AZ20" s="86" t="s">
        <v>255</v>
      </c>
      <c r="BB20" s="98" t="s">
        <v>562</v>
      </c>
      <c r="BI20" s="98" t="s">
        <v>562</v>
      </c>
      <c r="BJ20" s="98" t="s">
        <v>562</v>
      </c>
      <c r="BK20" s="98" t="s">
        <v>562</v>
      </c>
      <c r="BM20" s="86" t="s">
        <v>562</v>
      </c>
      <c r="BU20" s="86" t="s">
        <v>562</v>
      </c>
      <c r="BV20" s="86" t="s">
        <v>562</v>
      </c>
      <c r="BW20" s="86" t="s">
        <v>562</v>
      </c>
      <c r="BY20" s="99" t="s">
        <v>562</v>
      </c>
      <c r="CF20" s="86" t="s">
        <v>562</v>
      </c>
      <c r="CG20" s="86" t="s">
        <v>562</v>
      </c>
      <c r="CH20" s="86" t="s">
        <v>562</v>
      </c>
      <c r="CJ20" s="98" t="s">
        <v>562</v>
      </c>
      <c r="CP20" s="98" t="s">
        <v>562</v>
      </c>
      <c r="CQ20" s="98" t="s">
        <v>562</v>
      </c>
      <c r="CR20" s="98" t="s">
        <v>562</v>
      </c>
      <c r="CT20" s="98" t="s">
        <v>562</v>
      </c>
      <c r="DA20" s="98" t="s">
        <v>562</v>
      </c>
      <c r="DB20" s="98" t="s">
        <v>562</v>
      </c>
      <c r="DC20" s="98" t="s">
        <v>562</v>
      </c>
      <c r="DE20" s="86" t="s">
        <v>255</v>
      </c>
      <c r="DF20" s="86" t="s">
        <v>255</v>
      </c>
      <c r="DG20" s="86" t="s">
        <v>255</v>
      </c>
      <c r="DH20" s="86" t="s">
        <v>255</v>
      </c>
      <c r="DI20" s="86" t="s">
        <v>255</v>
      </c>
      <c r="DJ20" s="86" t="s">
        <v>255</v>
      </c>
      <c r="DL20" s="86" t="s">
        <v>255</v>
      </c>
      <c r="DM20" s="86" t="s">
        <v>255</v>
      </c>
    </row>
    <row r="21" spans="1:133" ht="30" customHeight="1" x14ac:dyDescent="0.25">
      <c r="A21" s="93">
        <v>20</v>
      </c>
      <c r="B21" s="94" t="str">
        <f t="shared" si="0"/>
        <v>=Block20==</v>
      </c>
      <c r="C21" s="95" t="str" cm="1">
        <f t="array" aca="1" ref="C21" ca="1">BoxVal($A21,8,COLUMN(INDIRECT("T"&amp;($A21-1)*65+2)),1)</f>
        <v/>
      </c>
      <c r="D21" s="95" t="str" cm="1">
        <f t="array" aca="1" ref="D21" ca="1">BoxVal($A21,2,COLUMN(INDIRECT("T"&amp;($A21-1)*65+2)),1)</f>
        <v/>
      </c>
      <c r="E21" s="95" t="str" cm="1">
        <f t="array" aca="1" ref="E21" ca="1">BoxVal($A21,3,COLUMN(INDIRECT("T"&amp;($A21-1)*65+2)),1)</f>
        <v/>
      </c>
      <c r="F21" s="95" t="str" cm="1">
        <f t="array" aca="1" ref="F21" ca="1">BoxVal($A21,16,COLUMN(INDIRECT("T"&amp;($A21-1)*65+2)),1)</f>
        <v/>
      </c>
      <c r="G21" s="95" t="str" cm="1">
        <f t="array" aca="1" ref="G21" ca="1">BoxVal($A21,4,COLUMN(INDIRECT("T"&amp;($A21-1)*65+2)),1)</f>
        <v/>
      </c>
      <c r="H21" s="95" t="str" cm="1">
        <f t="array" aca="1" ref="H21" ca="1">BoxVal($A21,5,COLUMN(INDIRECT("T"&amp;($A21-1)*65+2)),1)</f>
        <v/>
      </c>
      <c r="I21" s="95" t="str" cm="1">
        <f t="array" aca="1" ref="I21" ca="1">BoxVal($A21,6,COLUMN(INDIRECT("T"&amp;($A21-1)*65+2)),1)</f>
        <v/>
      </c>
      <c r="J21" s="95" t="str" cm="1">
        <f t="array" aca="1" ref="J21" ca="1">BoxVal($A21,21,COLUMN(INDIRECT("T"&amp;($A21-1)*65+2)),1)</f>
        <v/>
      </c>
      <c r="K21" s="95" t="str" cm="1">
        <f t="array" aca="1" ref="K21" ca="1">BoxVal($A21,25,COLUMN(INDIRECT("T"&amp;($A21-1)*65+2)),1)</f>
        <v/>
      </c>
      <c r="L21" s="96" t="str" cm="1">
        <f t="array" aca="1" ref="L21" ca="1">BoxVal($A21,32,COLUMN(INDIRECT("T"&amp;($A21-1)*65+2)),1)</f>
        <v/>
      </c>
      <c r="M21" s="95" t="str" cm="1">
        <f t="array" aca="1" ref="M21" ca="1">BoxVal($A21,31,COLUMN(INDIRECT("T"&amp;($A21-1)*65+2)),1)</f>
        <v/>
      </c>
      <c r="N21" s="95" t="str" cm="1">
        <f t="array" aca="1" ref="N21" ca="1">BoxVal($A21,12,COLUMN(INDIRECT("T"&amp;($A21-1)*65+2)),1)</f>
        <v/>
      </c>
      <c r="O21" s="97" t="str" cm="1">
        <f t="array" ref="O21">BoxVal($A21,2,COLUMN(V22),1)</f>
        <v/>
      </c>
      <c r="P21" s="97" t="str" cm="1">
        <f t="array" aca="1" ref="P21" ca="1">BoxVal($A21,2,COLUMN(INDIRECT("AB"&amp;($A21-1)*65+2)),1)</f>
        <v/>
      </c>
      <c r="Q21" s="97" t="str" cm="1">
        <f t="array" aca="1" ref="Q21" ca="1">BoxVal($A21,2,COLUMN(INDIRECT("AJ"&amp;($A21-1)*65+2)),1)</f>
        <v/>
      </c>
      <c r="R21" s="83"/>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3"/>
      <c r="AU21" s="98" t="s">
        <v>562</v>
      </c>
      <c r="AV21" s="98" t="s">
        <v>562</v>
      </c>
      <c r="AW21" s="98" t="s">
        <v>562</v>
      </c>
      <c r="AX21" s="86" t="s">
        <v>255</v>
      </c>
      <c r="AY21" s="86" t="s">
        <v>255</v>
      </c>
      <c r="AZ21" s="86" t="s">
        <v>255</v>
      </c>
      <c r="BB21" s="98" t="s">
        <v>562</v>
      </c>
      <c r="BI21" s="98" t="s">
        <v>562</v>
      </c>
      <c r="BJ21" s="98" t="s">
        <v>562</v>
      </c>
      <c r="BK21" s="98" t="s">
        <v>562</v>
      </c>
      <c r="BM21" s="86" t="s">
        <v>562</v>
      </c>
      <c r="BU21" s="86" t="s">
        <v>562</v>
      </c>
      <c r="BV21" s="86" t="s">
        <v>562</v>
      </c>
      <c r="BW21" s="86" t="s">
        <v>562</v>
      </c>
      <c r="BY21" s="99" t="s">
        <v>562</v>
      </c>
      <c r="CF21" s="86" t="s">
        <v>562</v>
      </c>
      <c r="CG21" s="86" t="s">
        <v>562</v>
      </c>
      <c r="CH21" s="86" t="s">
        <v>562</v>
      </c>
      <c r="CJ21" s="98" t="s">
        <v>562</v>
      </c>
      <c r="CP21" s="98" t="s">
        <v>562</v>
      </c>
      <c r="CQ21" s="98" t="s">
        <v>562</v>
      </c>
      <c r="CR21" s="98" t="s">
        <v>562</v>
      </c>
      <c r="CT21" s="98" t="s">
        <v>562</v>
      </c>
      <c r="DA21" s="98" t="s">
        <v>562</v>
      </c>
      <c r="DB21" s="98" t="s">
        <v>562</v>
      </c>
      <c r="DC21" s="98" t="s">
        <v>562</v>
      </c>
      <c r="DE21" s="86" t="s">
        <v>255</v>
      </c>
      <c r="DF21" s="86" t="s">
        <v>255</v>
      </c>
      <c r="DG21" s="86" t="s">
        <v>255</v>
      </c>
      <c r="DH21" s="86" t="s">
        <v>255</v>
      </c>
      <c r="DI21" s="86" t="s">
        <v>255</v>
      </c>
      <c r="DJ21" s="86" t="s">
        <v>255</v>
      </c>
      <c r="DL21" s="86" t="s">
        <v>255</v>
      </c>
      <c r="DM21" s="86" t="s">
        <v>255</v>
      </c>
    </row>
    <row r="22" spans="1:133" ht="30" customHeight="1" x14ac:dyDescent="0.25">
      <c r="A22" s="93">
        <v>21</v>
      </c>
      <c r="B22" s="94" t="str">
        <f t="shared" si="0"/>
        <v>=Block21==</v>
      </c>
      <c r="C22" s="95" t="str" cm="1">
        <f t="array" aca="1" ref="C22" ca="1">BoxVal($A22,8,COLUMN(INDIRECT("T"&amp;($A22-1)*65+2)),1)</f>
        <v/>
      </c>
      <c r="D22" s="95" t="str" cm="1">
        <f t="array" aca="1" ref="D22" ca="1">BoxVal($A22,2,COLUMN(INDIRECT("T"&amp;($A22-1)*65+2)),1)</f>
        <v/>
      </c>
      <c r="E22" s="95" t="str" cm="1">
        <f t="array" aca="1" ref="E22" ca="1">BoxVal($A22,3,COLUMN(INDIRECT("T"&amp;($A22-1)*65+2)),1)</f>
        <v/>
      </c>
      <c r="F22" s="95" t="str" cm="1">
        <f t="array" aca="1" ref="F22" ca="1">BoxVal($A22,16,COLUMN(INDIRECT("T"&amp;($A22-1)*65+2)),1)</f>
        <v/>
      </c>
      <c r="G22" s="95" t="str" cm="1">
        <f t="array" aca="1" ref="G22" ca="1">BoxVal($A22,4,COLUMN(INDIRECT("T"&amp;($A22-1)*65+2)),1)</f>
        <v/>
      </c>
      <c r="H22" s="95" t="str" cm="1">
        <f t="array" aca="1" ref="H22" ca="1">BoxVal($A22,5,COLUMN(INDIRECT("T"&amp;($A22-1)*65+2)),1)</f>
        <v/>
      </c>
      <c r="I22" s="95" t="str" cm="1">
        <f t="array" aca="1" ref="I22" ca="1">BoxVal($A22,6,COLUMN(INDIRECT("T"&amp;($A22-1)*65+2)),1)</f>
        <v/>
      </c>
      <c r="J22" s="95" t="str" cm="1">
        <f t="array" aca="1" ref="J22" ca="1">BoxVal($A22,21,COLUMN(INDIRECT("T"&amp;($A22-1)*65+2)),1)</f>
        <v/>
      </c>
      <c r="K22" s="95" t="str" cm="1">
        <f t="array" aca="1" ref="K22" ca="1">BoxVal($A22,25,COLUMN(INDIRECT("T"&amp;($A22-1)*65+2)),1)</f>
        <v/>
      </c>
      <c r="L22" s="96" t="str" cm="1">
        <f t="array" aca="1" ref="L22" ca="1">BoxVal($A22,32,COLUMN(INDIRECT("T"&amp;($A22-1)*65+2)),1)</f>
        <v/>
      </c>
      <c r="M22" s="95" t="str" cm="1">
        <f t="array" aca="1" ref="M22" ca="1">BoxVal($A22,31,COLUMN(INDIRECT("T"&amp;($A22-1)*65+2)),1)</f>
        <v/>
      </c>
      <c r="N22" s="95" t="str" cm="1">
        <f t="array" aca="1" ref="N22" ca="1">BoxVal($A22,12,COLUMN(INDIRECT("T"&amp;($A22-1)*65+2)),1)</f>
        <v/>
      </c>
      <c r="O22" s="97" t="str" cm="1">
        <f t="array" ref="O22">BoxVal($A22,2,COLUMN(V23),1)</f>
        <v/>
      </c>
      <c r="P22" s="97" t="str" cm="1">
        <f t="array" aca="1" ref="P22" ca="1">BoxVal($A22,2,COLUMN(INDIRECT("AB"&amp;($A22-1)*65+2)),1)</f>
        <v/>
      </c>
      <c r="Q22" s="97" t="str" cm="1">
        <f t="array" aca="1" ref="Q22" ca="1">BoxVal($A22,2,COLUMN(INDIRECT("AJ"&amp;($A22-1)*65+2)),1)</f>
        <v/>
      </c>
      <c r="R22" s="83"/>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3"/>
      <c r="AU22" s="98" t="s">
        <v>562</v>
      </c>
      <c r="AV22" s="98" t="s">
        <v>562</v>
      </c>
      <c r="AW22" s="98" t="s">
        <v>562</v>
      </c>
      <c r="AX22" s="86" t="s">
        <v>255</v>
      </c>
      <c r="AY22" s="86" t="s">
        <v>255</v>
      </c>
      <c r="AZ22" s="86" t="s">
        <v>255</v>
      </c>
      <c r="BB22" s="98" t="s">
        <v>562</v>
      </c>
      <c r="BI22" s="98" t="s">
        <v>562</v>
      </c>
      <c r="BJ22" s="98" t="s">
        <v>562</v>
      </c>
      <c r="BK22" s="98" t="s">
        <v>562</v>
      </c>
      <c r="BM22" s="86" t="s">
        <v>562</v>
      </c>
      <c r="BU22" s="86" t="s">
        <v>562</v>
      </c>
      <c r="BV22" s="86" t="s">
        <v>562</v>
      </c>
      <c r="BW22" s="86" t="s">
        <v>562</v>
      </c>
      <c r="BY22" s="99" t="s">
        <v>562</v>
      </c>
      <c r="CF22" s="86" t="s">
        <v>562</v>
      </c>
      <c r="CG22" s="86" t="s">
        <v>562</v>
      </c>
      <c r="CH22" s="86" t="s">
        <v>562</v>
      </c>
      <c r="CJ22" s="98" t="s">
        <v>562</v>
      </c>
      <c r="CP22" s="98" t="s">
        <v>562</v>
      </c>
      <c r="CQ22" s="98" t="s">
        <v>562</v>
      </c>
      <c r="CR22" s="98" t="s">
        <v>562</v>
      </c>
      <c r="CT22" s="98" t="s">
        <v>562</v>
      </c>
      <c r="DA22" s="98" t="s">
        <v>562</v>
      </c>
      <c r="DB22" s="98" t="s">
        <v>562</v>
      </c>
      <c r="DC22" s="98" t="s">
        <v>562</v>
      </c>
      <c r="DE22" s="86" t="s">
        <v>255</v>
      </c>
      <c r="DF22" s="86" t="s">
        <v>255</v>
      </c>
      <c r="DG22" s="86" t="s">
        <v>255</v>
      </c>
      <c r="DH22" s="86" t="s">
        <v>255</v>
      </c>
      <c r="DI22" s="86" t="s">
        <v>255</v>
      </c>
      <c r="DJ22" s="86" t="s">
        <v>255</v>
      </c>
      <c r="DL22" s="86" t="s">
        <v>255</v>
      </c>
      <c r="DM22" s="86" t="s">
        <v>255</v>
      </c>
    </row>
    <row r="23" spans="1:133" ht="30" customHeight="1" x14ac:dyDescent="0.25">
      <c r="A23" s="93">
        <v>22</v>
      </c>
      <c r="B23" s="94" t="str">
        <f t="shared" si="0"/>
        <v>=Block22==</v>
      </c>
      <c r="C23" s="95" t="str" cm="1">
        <f t="array" aca="1" ref="C23" ca="1">BoxVal($A23,8,COLUMN(INDIRECT("T"&amp;($A23-1)*65+2)),1)</f>
        <v/>
      </c>
      <c r="D23" s="95" t="str" cm="1">
        <f t="array" aca="1" ref="D23" ca="1">BoxVal($A23,2,COLUMN(INDIRECT("T"&amp;($A23-1)*65+2)),1)</f>
        <v/>
      </c>
      <c r="E23" s="95" t="str" cm="1">
        <f t="array" aca="1" ref="E23" ca="1">BoxVal($A23,3,COLUMN(INDIRECT("T"&amp;($A23-1)*65+2)),1)</f>
        <v/>
      </c>
      <c r="F23" s="95" t="str" cm="1">
        <f t="array" aca="1" ref="F23" ca="1">BoxVal($A23,16,COLUMN(INDIRECT("T"&amp;($A23-1)*65+2)),1)</f>
        <v/>
      </c>
      <c r="G23" s="95" t="str" cm="1">
        <f t="array" aca="1" ref="G23" ca="1">BoxVal($A23,4,COLUMN(INDIRECT("T"&amp;($A23-1)*65+2)),1)</f>
        <v/>
      </c>
      <c r="H23" s="95" t="str" cm="1">
        <f t="array" aca="1" ref="H23" ca="1">BoxVal($A23,5,COLUMN(INDIRECT("T"&amp;($A23-1)*65+2)),1)</f>
        <v/>
      </c>
      <c r="I23" s="95" t="str" cm="1">
        <f t="array" aca="1" ref="I23" ca="1">BoxVal($A23,6,COLUMN(INDIRECT("T"&amp;($A23-1)*65+2)),1)</f>
        <v/>
      </c>
      <c r="J23" s="95" t="str" cm="1">
        <f t="array" aca="1" ref="J23" ca="1">BoxVal($A23,21,COLUMN(INDIRECT("T"&amp;($A23-1)*65+2)),1)</f>
        <v/>
      </c>
      <c r="K23" s="95" t="str" cm="1">
        <f t="array" aca="1" ref="K23" ca="1">BoxVal($A23,25,COLUMN(INDIRECT("T"&amp;($A23-1)*65+2)),1)</f>
        <v/>
      </c>
      <c r="L23" s="96" t="str" cm="1">
        <f t="array" aca="1" ref="L23" ca="1">BoxVal($A23,32,COLUMN(INDIRECT("T"&amp;($A23-1)*65+2)),1)</f>
        <v/>
      </c>
      <c r="M23" s="95" t="str" cm="1">
        <f t="array" aca="1" ref="M23" ca="1">BoxVal($A23,31,COLUMN(INDIRECT("T"&amp;($A23-1)*65+2)),1)</f>
        <v/>
      </c>
      <c r="N23" s="95" t="str" cm="1">
        <f t="array" aca="1" ref="N23" ca="1">BoxVal($A23,12,COLUMN(INDIRECT("T"&amp;($A23-1)*65+2)),1)</f>
        <v/>
      </c>
      <c r="O23" s="97" t="str" cm="1">
        <f t="array" ref="O23">BoxVal($A23,2,COLUMN(V24),1)</f>
        <v/>
      </c>
      <c r="P23" s="97" t="str" cm="1">
        <f t="array" aca="1" ref="P23" ca="1">BoxVal($A23,2,COLUMN(INDIRECT("AB"&amp;($A23-1)*65+2)),1)</f>
        <v/>
      </c>
      <c r="Q23" s="97" t="str" cm="1">
        <f t="array" aca="1" ref="Q23" ca="1">BoxVal($A23,2,COLUMN(INDIRECT("AJ"&amp;($A23-1)*65+2)),1)</f>
        <v/>
      </c>
      <c r="R23" s="83"/>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3"/>
      <c r="AU23" s="98" t="s">
        <v>562</v>
      </c>
      <c r="AV23" s="98" t="s">
        <v>562</v>
      </c>
      <c r="AW23" s="98" t="s">
        <v>562</v>
      </c>
      <c r="AX23" s="86" t="s">
        <v>255</v>
      </c>
      <c r="AY23" s="86" t="s">
        <v>255</v>
      </c>
      <c r="AZ23" s="86" t="s">
        <v>255</v>
      </c>
      <c r="BB23" s="98" t="s">
        <v>562</v>
      </c>
      <c r="BI23" s="98" t="s">
        <v>562</v>
      </c>
      <c r="BJ23" s="98" t="s">
        <v>562</v>
      </c>
      <c r="BK23" s="98" t="s">
        <v>562</v>
      </c>
      <c r="BM23" s="86" t="s">
        <v>562</v>
      </c>
      <c r="BU23" s="86" t="s">
        <v>562</v>
      </c>
      <c r="BV23" s="86" t="s">
        <v>562</v>
      </c>
      <c r="BW23" s="86" t="s">
        <v>562</v>
      </c>
      <c r="BY23" s="99" t="s">
        <v>562</v>
      </c>
      <c r="CF23" s="86" t="s">
        <v>562</v>
      </c>
      <c r="CG23" s="86" t="s">
        <v>562</v>
      </c>
      <c r="CH23" s="86" t="s">
        <v>562</v>
      </c>
      <c r="CJ23" s="98" t="s">
        <v>562</v>
      </c>
      <c r="CP23" s="98" t="s">
        <v>562</v>
      </c>
      <c r="CQ23" s="98" t="s">
        <v>562</v>
      </c>
      <c r="CR23" s="98" t="s">
        <v>562</v>
      </c>
      <c r="CT23" s="98" t="s">
        <v>562</v>
      </c>
      <c r="DA23" s="98" t="s">
        <v>562</v>
      </c>
      <c r="DB23" s="98" t="s">
        <v>562</v>
      </c>
      <c r="DC23" s="98" t="s">
        <v>562</v>
      </c>
      <c r="DE23" s="86" t="s">
        <v>255</v>
      </c>
      <c r="DF23" s="86" t="s">
        <v>255</v>
      </c>
      <c r="DG23" s="86" t="s">
        <v>255</v>
      </c>
      <c r="DH23" s="86" t="s">
        <v>255</v>
      </c>
      <c r="DI23" s="86" t="s">
        <v>255</v>
      </c>
      <c r="DJ23" s="86" t="s">
        <v>255</v>
      </c>
      <c r="DL23" s="86" t="s">
        <v>255</v>
      </c>
      <c r="DM23" s="86" t="s">
        <v>255</v>
      </c>
    </row>
    <row r="24" spans="1:133" ht="30" customHeight="1" x14ac:dyDescent="0.25">
      <c r="A24" s="93">
        <v>23</v>
      </c>
      <c r="B24" s="94" t="str">
        <f t="shared" si="0"/>
        <v>=Block23==</v>
      </c>
      <c r="C24" s="95" t="str" cm="1">
        <f t="array" aca="1" ref="C24" ca="1">BoxVal($A24,8,COLUMN(INDIRECT("T"&amp;($A24-1)*65+2)),1)</f>
        <v/>
      </c>
      <c r="D24" s="95" t="str" cm="1">
        <f t="array" aca="1" ref="D24" ca="1">BoxVal($A24,2,COLUMN(INDIRECT("T"&amp;($A24-1)*65+2)),1)</f>
        <v/>
      </c>
      <c r="E24" s="95" t="str" cm="1">
        <f t="array" aca="1" ref="E24" ca="1">BoxVal($A24,3,COLUMN(INDIRECT("T"&amp;($A24-1)*65+2)),1)</f>
        <v/>
      </c>
      <c r="F24" s="95" t="str" cm="1">
        <f t="array" aca="1" ref="F24" ca="1">BoxVal($A24,16,COLUMN(INDIRECT("T"&amp;($A24-1)*65+2)),1)</f>
        <v/>
      </c>
      <c r="G24" s="95" t="str" cm="1">
        <f t="array" aca="1" ref="G24" ca="1">BoxVal($A24,4,COLUMN(INDIRECT("T"&amp;($A24-1)*65+2)),1)</f>
        <v/>
      </c>
      <c r="H24" s="95" t="str" cm="1">
        <f t="array" aca="1" ref="H24" ca="1">BoxVal($A24,5,COLUMN(INDIRECT("T"&amp;($A24-1)*65+2)),1)</f>
        <v/>
      </c>
      <c r="I24" s="95" t="str" cm="1">
        <f t="array" aca="1" ref="I24" ca="1">BoxVal($A24,6,COLUMN(INDIRECT("T"&amp;($A24-1)*65+2)),1)</f>
        <v/>
      </c>
      <c r="J24" s="95" t="str" cm="1">
        <f t="array" aca="1" ref="J24" ca="1">BoxVal($A24,21,COLUMN(INDIRECT("T"&amp;($A24-1)*65+2)),1)</f>
        <v/>
      </c>
      <c r="K24" s="95" t="str" cm="1">
        <f t="array" aca="1" ref="K24" ca="1">BoxVal($A24,25,COLUMN(INDIRECT("T"&amp;($A24-1)*65+2)),1)</f>
        <v/>
      </c>
      <c r="L24" s="96" t="str" cm="1">
        <f t="array" aca="1" ref="L24" ca="1">BoxVal($A24,32,COLUMN(INDIRECT("T"&amp;($A24-1)*65+2)),1)</f>
        <v/>
      </c>
      <c r="M24" s="95" t="str" cm="1">
        <f t="array" aca="1" ref="M24" ca="1">BoxVal($A24,31,COLUMN(INDIRECT("T"&amp;($A24-1)*65+2)),1)</f>
        <v/>
      </c>
      <c r="N24" s="95" t="str" cm="1">
        <f t="array" aca="1" ref="N24" ca="1">BoxVal($A24,12,COLUMN(INDIRECT("T"&amp;($A24-1)*65+2)),1)</f>
        <v/>
      </c>
      <c r="O24" s="97" t="str" cm="1">
        <f t="array" ref="O24">BoxVal($A24,2,COLUMN(V25),1)</f>
        <v/>
      </c>
      <c r="P24" s="97" t="str" cm="1">
        <f t="array" aca="1" ref="P24" ca="1">BoxVal($A24,2,COLUMN(INDIRECT("AB"&amp;($A24-1)*65+2)),1)</f>
        <v/>
      </c>
      <c r="Q24" s="97" t="str" cm="1">
        <f t="array" aca="1" ref="Q24" ca="1">BoxVal($A24,2,COLUMN(INDIRECT("AJ"&amp;($A24-1)*65+2)),1)</f>
        <v/>
      </c>
      <c r="R24" s="83"/>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3"/>
      <c r="AU24" s="98" t="s">
        <v>562</v>
      </c>
      <c r="AV24" s="98" t="s">
        <v>562</v>
      </c>
      <c r="AW24" s="98" t="s">
        <v>562</v>
      </c>
      <c r="AX24" s="86" t="s">
        <v>255</v>
      </c>
      <c r="AY24" s="86" t="s">
        <v>255</v>
      </c>
      <c r="AZ24" s="86" t="s">
        <v>255</v>
      </c>
      <c r="BB24" s="98" t="s">
        <v>562</v>
      </c>
      <c r="BI24" s="98" t="s">
        <v>562</v>
      </c>
      <c r="BJ24" s="98" t="s">
        <v>562</v>
      </c>
      <c r="BK24" s="98" t="s">
        <v>562</v>
      </c>
      <c r="BM24" s="86" t="s">
        <v>562</v>
      </c>
      <c r="BU24" s="86" t="s">
        <v>562</v>
      </c>
      <c r="BV24" s="86" t="s">
        <v>562</v>
      </c>
      <c r="BW24" s="86" t="s">
        <v>562</v>
      </c>
      <c r="BY24" s="99" t="s">
        <v>562</v>
      </c>
      <c r="CF24" s="86" t="s">
        <v>562</v>
      </c>
      <c r="CG24" s="86" t="s">
        <v>562</v>
      </c>
      <c r="CH24" s="86" t="s">
        <v>562</v>
      </c>
      <c r="CJ24" s="98" t="s">
        <v>562</v>
      </c>
      <c r="CP24" s="98" t="s">
        <v>562</v>
      </c>
      <c r="CQ24" s="98" t="s">
        <v>562</v>
      </c>
      <c r="CR24" s="98" t="s">
        <v>562</v>
      </c>
      <c r="CT24" s="98" t="s">
        <v>562</v>
      </c>
      <c r="DA24" s="98" t="s">
        <v>562</v>
      </c>
      <c r="DB24" s="98" t="s">
        <v>562</v>
      </c>
      <c r="DC24" s="98" t="s">
        <v>562</v>
      </c>
      <c r="DE24" s="86" t="s">
        <v>255</v>
      </c>
      <c r="DF24" s="86" t="s">
        <v>255</v>
      </c>
      <c r="DG24" s="86" t="s">
        <v>255</v>
      </c>
      <c r="DH24" s="86" t="s">
        <v>255</v>
      </c>
      <c r="DI24" s="86" t="s">
        <v>255</v>
      </c>
      <c r="DJ24" s="86" t="s">
        <v>255</v>
      </c>
      <c r="DL24" s="86" t="s">
        <v>255</v>
      </c>
      <c r="DM24" s="86" t="s">
        <v>255</v>
      </c>
    </row>
    <row r="25" spans="1:133" ht="30" customHeight="1" x14ac:dyDescent="0.25">
      <c r="A25" s="93">
        <v>24</v>
      </c>
      <c r="B25" s="94" t="str">
        <f t="shared" si="0"/>
        <v>=Block24==</v>
      </c>
      <c r="C25" s="95" t="str" cm="1">
        <f t="array" aca="1" ref="C25" ca="1">BoxVal($A25,8,COLUMN(INDIRECT("T"&amp;($A25-1)*65+2)),1)</f>
        <v/>
      </c>
      <c r="D25" s="95" t="str" cm="1">
        <f t="array" aca="1" ref="D25" ca="1">BoxVal($A25,2,COLUMN(INDIRECT("T"&amp;($A25-1)*65+2)),1)</f>
        <v/>
      </c>
      <c r="E25" s="95" t="str" cm="1">
        <f t="array" aca="1" ref="E25" ca="1">BoxVal($A25,3,COLUMN(INDIRECT("T"&amp;($A25-1)*65+2)),1)</f>
        <v/>
      </c>
      <c r="F25" s="95" t="str" cm="1">
        <f t="array" aca="1" ref="F25" ca="1">BoxVal($A25,16,COLUMN(INDIRECT("T"&amp;($A25-1)*65+2)),1)</f>
        <v/>
      </c>
      <c r="G25" s="95" t="str" cm="1">
        <f t="array" aca="1" ref="G25" ca="1">BoxVal($A25,4,COLUMN(INDIRECT("T"&amp;($A25-1)*65+2)),1)</f>
        <v/>
      </c>
      <c r="H25" s="95" t="str" cm="1">
        <f t="array" aca="1" ref="H25" ca="1">BoxVal($A25,5,COLUMN(INDIRECT("T"&amp;($A25-1)*65+2)),1)</f>
        <v/>
      </c>
      <c r="I25" s="95" t="str" cm="1">
        <f t="array" aca="1" ref="I25" ca="1">BoxVal($A25,6,COLUMN(INDIRECT("T"&amp;($A25-1)*65+2)),1)</f>
        <v/>
      </c>
      <c r="J25" s="95" t="str" cm="1">
        <f t="array" aca="1" ref="J25" ca="1">BoxVal($A25,21,COLUMN(INDIRECT("T"&amp;($A25-1)*65+2)),1)</f>
        <v/>
      </c>
      <c r="K25" s="95" t="str" cm="1">
        <f t="array" aca="1" ref="K25" ca="1">BoxVal($A25,25,COLUMN(INDIRECT("T"&amp;($A25-1)*65+2)),1)</f>
        <v/>
      </c>
      <c r="L25" s="96" t="str" cm="1">
        <f t="array" aca="1" ref="L25" ca="1">BoxVal($A25,32,COLUMN(INDIRECT("T"&amp;($A25-1)*65+2)),1)</f>
        <v/>
      </c>
      <c r="M25" s="95" t="str" cm="1">
        <f t="array" aca="1" ref="M25" ca="1">BoxVal($A25,31,COLUMN(INDIRECT("T"&amp;($A25-1)*65+2)),1)</f>
        <v/>
      </c>
      <c r="N25" s="95" t="str" cm="1">
        <f t="array" aca="1" ref="N25" ca="1">BoxVal($A25,12,COLUMN(INDIRECT("T"&amp;($A25-1)*65+2)),1)</f>
        <v/>
      </c>
      <c r="O25" s="97" t="str" cm="1">
        <f t="array" ref="O25">BoxVal($A25,2,COLUMN(V26),1)</f>
        <v/>
      </c>
      <c r="P25" s="97" t="str" cm="1">
        <f t="array" aca="1" ref="P25" ca="1">BoxVal($A25,2,COLUMN(INDIRECT("AB"&amp;($A25-1)*65+2)),1)</f>
        <v/>
      </c>
      <c r="Q25" s="97" t="str" cm="1">
        <f t="array" aca="1" ref="Q25" ca="1">BoxVal($A25,2,COLUMN(INDIRECT("AJ"&amp;($A25-1)*65+2)),1)</f>
        <v/>
      </c>
      <c r="R25" s="83"/>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3"/>
      <c r="AU25" s="98" t="s">
        <v>562</v>
      </c>
      <c r="AV25" s="98" t="s">
        <v>562</v>
      </c>
      <c r="AW25" s="98" t="s">
        <v>562</v>
      </c>
      <c r="AX25" s="86" t="s">
        <v>255</v>
      </c>
      <c r="AY25" s="86" t="s">
        <v>255</v>
      </c>
      <c r="AZ25" s="86" t="s">
        <v>255</v>
      </c>
      <c r="BB25" s="98" t="s">
        <v>562</v>
      </c>
      <c r="BI25" s="98" t="s">
        <v>562</v>
      </c>
      <c r="BJ25" s="98" t="s">
        <v>562</v>
      </c>
      <c r="BK25" s="98" t="s">
        <v>562</v>
      </c>
      <c r="BM25" s="86" t="s">
        <v>562</v>
      </c>
      <c r="BU25" s="86" t="s">
        <v>562</v>
      </c>
      <c r="BV25" s="86" t="s">
        <v>562</v>
      </c>
      <c r="BW25" s="86" t="s">
        <v>562</v>
      </c>
      <c r="BY25" s="99" t="s">
        <v>562</v>
      </c>
      <c r="CF25" s="86" t="s">
        <v>562</v>
      </c>
      <c r="CG25" s="86" t="s">
        <v>562</v>
      </c>
      <c r="CH25" s="86" t="s">
        <v>562</v>
      </c>
      <c r="CJ25" s="98" t="s">
        <v>562</v>
      </c>
      <c r="CP25" s="98" t="s">
        <v>562</v>
      </c>
      <c r="CQ25" s="98" t="s">
        <v>562</v>
      </c>
      <c r="CR25" s="98" t="s">
        <v>562</v>
      </c>
      <c r="CT25" s="98" t="s">
        <v>562</v>
      </c>
      <c r="DA25" s="98" t="s">
        <v>562</v>
      </c>
      <c r="DB25" s="98" t="s">
        <v>562</v>
      </c>
      <c r="DC25" s="98" t="s">
        <v>562</v>
      </c>
      <c r="DE25" s="86" t="s">
        <v>255</v>
      </c>
      <c r="DF25" s="86" t="s">
        <v>255</v>
      </c>
      <c r="DG25" s="86" t="s">
        <v>255</v>
      </c>
      <c r="DH25" s="86" t="s">
        <v>255</v>
      </c>
      <c r="DI25" s="86" t="s">
        <v>255</v>
      </c>
      <c r="DJ25" s="86" t="s">
        <v>255</v>
      </c>
      <c r="DL25" s="86" t="s">
        <v>255</v>
      </c>
      <c r="DM25" s="86" t="s">
        <v>255</v>
      </c>
    </row>
    <row r="26" spans="1:133" ht="30" customHeight="1" x14ac:dyDescent="0.25">
      <c r="A26" s="93">
        <v>25</v>
      </c>
      <c r="B26" s="94" t="str">
        <f t="shared" si="0"/>
        <v>=Block25==</v>
      </c>
      <c r="C26" s="95" t="str" cm="1">
        <f t="array" aca="1" ref="C26" ca="1">BoxVal($A26,8,COLUMN(INDIRECT("T"&amp;($A26-1)*65+2)),1)</f>
        <v/>
      </c>
      <c r="D26" s="95" t="str" cm="1">
        <f t="array" aca="1" ref="D26" ca="1">BoxVal($A26,2,COLUMN(INDIRECT("T"&amp;($A26-1)*65+2)),1)</f>
        <v/>
      </c>
      <c r="E26" s="95" t="str" cm="1">
        <f t="array" aca="1" ref="E26" ca="1">BoxVal($A26,3,COLUMN(INDIRECT("T"&amp;($A26-1)*65+2)),1)</f>
        <v/>
      </c>
      <c r="F26" s="95" t="str" cm="1">
        <f t="array" aca="1" ref="F26" ca="1">BoxVal($A26,16,COLUMN(INDIRECT("T"&amp;($A26-1)*65+2)),1)</f>
        <v/>
      </c>
      <c r="G26" s="95" t="str" cm="1">
        <f t="array" aca="1" ref="G26" ca="1">BoxVal($A26,4,COLUMN(INDIRECT("T"&amp;($A26-1)*65+2)),1)</f>
        <v/>
      </c>
      <c r="H26" s="95" t="str" cm="1">
        <f t="array" aca="1" ref="H26" ca="1">BoxVal($A26,5,COLUMN(INDIRECT("T"&amp;($A26-1)*65+2)),1)</f>
        <v/>
      </c>
      <c r="I26" s="95" t="str" cm="1">
        <f t="array" aca="1" ref="I26" ca="1">BoxVal($A26,6,COLUMN(INDIRECT("T"&amp;($A26-1)*65+2)),1)</f>
        <v/>
      </c>
      <c r="J26" s="95" t="str" cm="1">
        <f t="array" aca="1" ref="J26" ca="1">BoxVal($A26,21,COLUMN(INDIRECT("T"&amp;($A26-1)*65+2)),1)</f>
        <v/>
      </c>
      <c r="K26" s="95" t="str" cm="1">
        <f t="array" aca="1" ref="K26" ca="1">BoxVal($A26,25,COLUMN(INDIRECT("T"&amp;($A26-1)*65+2)),1)</f>
        <v/>
      </c>
      <c r="L26" s="96" t="str" cm="1">
        <f t="array" aca="1" ref="L26" ca="1">BoxVal($A26,32,COLUMN(INDIRECT("T"&amp;($A26-1)*65+2)),1)</f>
        <v/>
      </c>
      <c r="M26" s="95" t="str" cm="1">
        <f t="array" aca="1" ref="M26" ca="1">BoxVal($A26,31,COLUMN(INDIRECT("T"&amp;($A26-1)*65+2)),1)</f>
        <v/>
      </c>
      <c r="N26" s="95" t="str" cm="1">
        <f t="array" aca="1" ref="N26" ca="1">BoxVal($A26,12,COLUMN(INDIRECT("T"&amp;($A26-1)*65+2)),1)</f>
        <v/>
      </c>
      <c r="O26" s="97" t="str" cm="1">
        <f t="array" ref="O26">BoxVal($A26,2,COLUMN(V27),1)</f>
        <v/>
      </c>
      <c r="P26" s="97" t="str" cm="1">
        <f t="array" aca="1" ref="P26" ca="1">BoxVal($A26,2,COLUMN(INDIRECT("AB"&amp;($A26-1)*65+2)),1)</f>
        <v/>
      </c>
      <c r="Q26" s="97" t="str" cm="1">
        <f t="array" aca="1" ref="Q26" ca="1">BoxVal($A26,2,COLUMN(INDIRECT("AJ"&amp;($A26-1)*65+2)),1)</f>
        <v/>
      </c>
      <c r="R26" s="83"/>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3"/>
      <c r="AU26" s="98" t="s">
        <v>562</v>
      </c>
      <c r="AV26" s="98" t="s">
        <v>562</v>
      </c>
      <c r="AW26" s="98" t="s">
        <v>562</v>
      </c>
      <c r="AX26" s="86" t="s">
        <v>255</v>
      </c>
      <c r="AY26" s="86" t="s">
        <v>255</v>
      </c>
      <c r="AZ26" s="86" t="s">
        <v>255</v>
      </c>
      <c r="BB26" s="98" t="s">
        <v>562</v>
      </c>
      <c r="BI26" s="98" t="s">
        <v>562</v>
      </c>
      <c r="BJ26" s="98" t="s">
        <v>562</v>
      </c>
      <c r="BK26" s="98" t="s">
        <v>562</v>
      </c>
      <c r="BM26" s="86" t="s">
        <v>562</v>
      </c>
      <c r="BU26" s="86" t="s">
        <v>562</v>
      </c>
      <c r="BV26" s="86" t="s">
        <v>562</v>
      </c>
      <c r="BW26" s="86" t="s">
        <v>562</v>
      </c>
      <c r="BY26" s="99" t="s">
        <v>562</v>
      </c>
      <c r="CF26" s="86" t="s">
        <v>562</v>
      </c>
      <c r="CG26" s="86" t="s">
        <v>562</v>
      </c>
      <c r="CH26" s="86" t="s">
        <v>562</v>
      </c>
      <c r="CJ26" s="98" t="s">
        <v>562</v>
      </c>
      <c r="CP26" s="98" t="s">
        <v>562</v>
      </c>
      <c r="CQ26" s="98" t="s">
        <v>562</v>
      </c>
      <c r="CR26" s="98" t="s">
        <v>562</v>
      </c>
      <c r="CT26" s="98" t="s">
        <v>562</v>
      </c>
      <c r="DA26" s="98" t="s">
        <v>562</v>
      </c>
      <c r="DB26" s="98" t="s">
        <v>562</v>
      </c>
      <c r="DC26" s="98" t="s">
        <v>562</v>
      </c>
      <c r="DE26" s="86" t="s">
        <v>255</v>
      </c>
      <c r="DF26" s="86" t="s">
        <v>255</v>
      </c>
      <c r="DG26" s="86" t="s">
        <v>255</v>
      </c>
      <c r="DH26" s="86" t="s">
        <v>255</v>
      </c>
      <c r="DI26" s="86" t="s">
        <v>255</v>
      </c>
      <c r="DJ26" s="86" t="s">
        <v>255</v>
      </c>
      <c r="DL26" s="86" t="s">
        <v>255</v>
      </c>
      <c r="DM26" s="86" t="s">
        <v>255</v>
      </c>
    </row>
    <row r="27" spans="1:133" ht="30" customHeight="1" x14ac:dyDescent="0.25">
      <c r="A27" s="93">
        <v>26</v>
      </c>
      <c r="B27" s="94" t="str">
        <f t="shared" si="0"/>
        <v>=Block26==</v>
      </c>
      <c r="C27" s="95" t="str" cm="1">
        <f t="array" aca="1" ref="C27" ca="1">BoxVal($A27,8,COLUMN(INDIRECT("T"&amp;($A27-1)*65+2)),1)</f>
        <v/>
      </c>
      <c r="D27" s="95" t="str" cm="1">
        <f t="array" aca="1" ref="D27" ca="1">BoxVal($A27,2,COLUMN(INDIRECT("T"&amp;($A27-1)*65+2)),1)</f>
        <v/>
      </c>
      <c r="E27" s="95" t="str" cm="1">
        <f t="array" aca="1" ref="E27" ca="1">BoxVal($A27,3,COLUMN(INDIRECT("T"&amp;($A27-1)*65+2)),1)</f>
        <v/>
      </c>
      <c r="F27" s="95" t="str" cm="1">
        <f t="array" aca="1" ref="F27" ca="1">BoxVal($A27,16,COLUMN(INDIRECT("T"&amp;($A27-1)*65+2)),1)</f>
        <v/>
      </c>
      <c r="G27" s="95" t="str" cm="1">
        <f t="array" aca="1" ref="G27" ca="1">BoxVal($A27,4,COLUMN(INDIRECT("T"&amp;($A27-1)*65+2)),1)</f>
        <v/>
      </c>
      <c r="H27" s="95" t="str" cm="1">
        <f t="array" aca="1" ref="H27" ca="1">BoxVal($A27,5,COLUMN(INDIRECT("T"&amp;($A27-1)*65+2)),1)</f>
        <v/>
      </c>
      <c r="I27" s="95" t="str" cm="1">
        <f t="array" aca="1" ref="I27" ca="1">BoxVal($A27,6,COLUMN(INDIRECT("T"&amp;($A27-1)*65+2)),1)</f>
        <v/>
      </c>
      <c r="J27" s="95" t="str" cm="1">
        <f t="array" aca="1" ref="J27" ca="1">BoxVal($A27,21,COLUMN(INDIRECT("T"&amp;($A27-1)*65+2)),1)</f>
        <v/>
      </c>
      <c r="K27" s="95" t="str" cm="1">
        <f t="array" aca="1" ref="K27" ca="1">BoxVal($A27,25,COLUMN(INDIRECT("T"&amp;($A27-1)*65+2)),1)</f>
        <v/>
      </c>
      <c r="L27" s="96" t="str" cm="1">
        <f t="array" aca="1" ref="L27" ca="1">BoxVal($A27,32,COLUMN(INDIRECT("T"&amp;($A27-1)*65+2)),1)</f>
        <v/>
      </c>
      <c r="M27" s="95" t="str" cm="1">
        <f t="array" aca="1" ref="M27" ca="1">BoxVal($A27,31,COLUMN(INDIRECT("T"&amp;($A27-1)*65+2)),1)</f>
        <v/>
      </c>
      <c r="N27" s="95" t="str" cm="1">
        <f t="array" aca="1" ref="N27" ca="1">BoxVal($A27,12,COLUMN(INDIRECT("T"&amp;($A27-1)*65+2)),1)</f>
        <v/>
      </c>
      <c r="O27" s="97" t="str" cm="1">
        <f t="array" ref="O27">BoxVal($A27,2,COLUMN(V28),1)</f>
        <v/>
      </c>
      <c r="P27" s="97" t="str" cm="1">
        <f t="array" aca="1" ref="P27" ca="1">BoxVal($A27,2,COLUMN(INDIRECT("AB"&amp;($A27-1)*65+2)),1)</f>
        <v/>
      </c>
      <c r="Q27" s="97" t="str" cm="1">
        <f t="array" aca="1" ref="Q27" ca="1">BoxVal($A27,2,COLUMN(INDIRECT("AJ"&amp;($A27-1)*65+2)),1)</f>
        <v/>
      </c>
      <c r="R27" s="83"/>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3"/>
      <c r="AU27" s="98" t="s">
        <v>562</v>
      </c>
      <c r="AV27" s="98" t="s">
        <v>562</v>
      </c>
      <c r="AW27" s="98" t="s">
        <v>562</v>
      </c>
      <c r="AX27" s="86" t="s">
        <v>255</v>
      </c>
      <c r="AY27" s="86" t="s">
        <v>255</v>
      </c>
      <c r="AZ27" s="86" t="s">
        <v>255</v>
      </c>
      <c r="BB27" s="98" t="s">
        <v>562</v>
      </c>
      <c r="BI27" s="98" t="s">
        <v>562</v>
      </c>
      <c r="BJ27" s="98" t="s">
        <v>562</v>
      </c>
      <c r="BK27" s="98" t="s">
        <v>562</v>
      </c>
      <c r="BM27" s="86" t="s">
        <v>562</v>
      </c>
      <c r="BU27" s="86" t="s">
        <v>562</v>
      </c>
      <c r="BV27" s="86" t="s">
        <v>562</v>
      </c>
      <c r="BW27" s="86" t="s">
        <v>562</v>
      </c>
      <c r="BY27" s="99" t="s">
        <v>562</v>
      </c>
      <c r="CF27" s="86" t="s">
        <v>562</v>
      </c>
      <c r="CG27" s="86" t="s">
        <v>562</v>
      </c>
      <c r="CH27" s="86" t="s">
        <v>562</v>
      </c>
      <c r="CJ27" s="98" t="s">
        <v>562</v>
      </c>
      <c r="CP27" s="98" t="s">
        <v>562</v>
      </c>
      <c r="CQ27" s="98" t="s">
        <v>562</v>
      </c>
      <c r="CR27" s="98" t="s">
        <v>562</v>
      </c>
      <c r="CT27" s="98" t="s">
        <v>562</v>
      </c>
      <c r="DA27" s="98" t="s">
        <v>562</v>
      </c>
      <c r="DB27" s="98" t="s">
        <v>562</v>
      </c>
      <c r="DC27" s="98" t="s">
        <v>562</v>
      </c>
      <c r="DE27" s="86" t="s">
        <v>255</v>
      </c>
      <c r="DF27" s="86" t="s">
        <v>255</v>
      </c>
      <c r="DG27" s="86" t="s">
        <v>255</v>
      </c>
      <c r="DH27" s="86" t="s">
        <v>255</v>
      </c>
      <c r="DI27" s="86" t="s">
        <v>255</v>
      </c>
      <c r="DJ27" s="86" t="s">
        <v>255</v>
      </c>
      <c r="DL27" s="86" t="s">
        <v>255</v>
      </c>
      <c r="DM27" s="86" t="s">
        <v>255</v>
      </c>
    </row>
    <row r="28" spans="1:133" ht="30" customHeight="1" x14ac:dyDescent="0.25">
      <c r="A28" s="93">
        <v>27</v>
      </c>
      <c r="B28" s="94" t="str">
        <f t="shared" si="0"/>
        <v>=Block27==</v>
      </c>
      <c r="C28" s="95" t="str" cm="1">
        <f t="array" aca="1" ref="C28" ca="1">BoxVal($A28,8,COLUMN(INDIRECT("T"&amp;($A28-1)*65+2)),1)</f>
        <v/>
      </c>
      <c r="D28" s="95" t="str" cm="1">
        <f t="array" aca="1" ref="D28" ca="1">BoxVal($A28,2,COLUMN(INDIRECT("T"&amp;($A28-1)*65+2)),1)</f>
        <v/>
      </c>
      <c r="E28" s="95" t="str" cm="1">
        <f t="array" aca="1" ref="E28" ca="1">BoxVal($A28,3,COLUMN(INDIRECT("T"&amp;($A28-1)*65+2)),1)</f>
        <v/>
      </c>
      <c r="F28" s="95" t="str" cm="1">
        <f t="array" aca="1" ref="F28" ca="1">BoxVal($A28,16,COLUMN(INDIRECT("T"&amp;($A28-1)*65+2)),1)</f>
        <v/>
      </c>
      <c r="G28" s="95" t="str" cm="1">
        <f t="array" aca="1" ref="G28" ca="1">BoxVal($A28,4,COLUMN(INDIRECT("T"&amp;($A28-1)*65+2)),1)</f>
        <v/>
      </c>
      <c r="H28" s="95" t="str" cm="1">
        <f t="array" aca="1" ref="H28" ca="1">BoxVal($A28,5,COLUMN(INDIRECT("T"&amp;($A28-1)*65+2)),1)</f>
        <v/>
      </c>
      <c r="I28" s="95" t="str" cm="1">
        <f t="array" aca="1" ref="I28" ca="1">BoxVal($A28,6,COLUMN(INDIRECT("T"&amp;($A28-1)*65+2)),1)</f>
        <v/>
      </c>
      <c r="J28" s="95" t="str" cm="1">
        <f t="array" aca="1" ref="J28" ca="1">BoxVal($A28,21,COLUMN(INDIRECT("T"&amp;($A28-1)*65+2)),1)</f>
        <v/>
      </c>
      <c r="K28" s="95" t="str" cm="1">
        <f t="array" aca="1" ref="K28" ca="1">BoxVal($A28,25,COLUMN(INDIRECT("T"&amp;($A28-1)*65+2)),1)</f>
        <v/>
      </c>
      <c r="L28" s="96" t="str" cm="1">
        <f t="array" aca="1" ref="L28" ca="1">BoxVal($A28,32,COLUMN(INDIRECT("T"&amp;($A28-1)*65+2)),1)</f>
        <v/>
      </c>
      <c r="M28" s="95" t="str" cm="1">
        <f t="array" aca="1" ref="M28" ca="1">BoxVal($A28,31,COLUMN(INDIRECT("T"&amp;($A28-1)*65+2)),1)</f>
        <v/>
      </c>
      <c r="N28" s="95" t="str" cm="1">
        <f t="array" aca="1" ref="N28" ca="1">BoxVal($A28,12,COLUMN(INDIRECT("T"&amp;($A28-1)*65+2)),1)</f>
        <v/>
      </c>
      <c r="O28" s="97" t="str" cm="1">
        <f t="array" ref="O28">BoxVal($A28,2,COLUMN(V29),1)</f>
        <v/>
      </c>
      <c r="P28" s="97" t="str" cm="1">
        <f t="array" aca="1" ref="P28" ca="1">BoxVal($A28,2,COLUMN(INDIRECT("AB"&amp;($A28-1)*65+2)),1)</f>
        <v/>
      </c>
      <c r="Q28" s="97" t="str" cm="1">
        <f t="array" aca="1" ref="Q28" ca="1">BoxVal($A28,2,COLUMN(INDIRECT("AJ"&amp;($A28-1)*65+2)),1)</f>
        <v/>
      </c>
      <c r="R28" s="83"/>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3"/>
      <c r="AU28" s="98" t="s">
        <v>562</v>
      </c>
      <c r="AV28" s="98" t="s">
        <v>562</v>
      </c>
      <c r="AW28" s="98" t="s">
        <v>562</v>
      </c>
      <c r="AX28" s="86" t="s">
        <v>255</v>
      </c>
      <c r="AY28" s="86" t="s">
        <v>255</v>
      </c>
      <c r="AZ28" s="86" t="s">
        <v>255</v>
      </c>
      <c r="BB28" s="98" t="s">
        <v>562</v>
      </c>
      <c r="BI28" s="98" t="s">
        <v>562</v>
      </c>
      <c r="BJ28" s="98" t="s">
        <v>562</v>
      </c>
      <c r="BK28" s="98" t="s">
        <v>562</v>
      </c>
      <c r="BM28" s="86" t="s">
        <v>562</v>
      </c>
      <c r="BU28" s="86" t="s">
        <v>562</v>
      </c>
      <c r="BV28" s="86" t="s">
        <v>562</v>
      </c>
      <c r="BW28" s="86" t="s">
        <v>562</v>
      </c>
      <c r="BY28" s="99" t="s">
        <v>562</v>
      </c>
      <c r="CF28" s="86" t="s">
        <v>562</v>
      </c>
      <c r="CG28" s="86" t="s">
        <v>562</v>
      </c>
      <c r="CH28" s="86" t="s">
        <v>562</v>
      </c>
      <c r="CJ28" s="98" t="s">
        <v>562</v>
      </c>
      <c r="CP28" s="98" t="s">
        <v>562</v>
      </c>
      <c r="CQ28" s="98" t="s">
        <v>562</v>
      </c>
      <c r="CR28" s="98" t="s">
        <v>562</v>
      </c>
      <c r="CT28" s="98" t="s">
        <v>562</v>
      </c>
      <c r="DA28" s="98" t="s">
        <v>562</v>
      </c>
      <c r="DB28" s="98" t="s">
        <v>562</v>
      </c>
      <c r="DC28" s="98" t="s">
        <v>562</v>
      </c>
      <c r="DE28" s="86" t="s">
        <v>255</v>
      </c>
      <c r="DF28" s="86" t="s">
        <v>255</v>
      </c>
      <c r="DG28" s="86" t="s">
        <v>255</v>
      </c>
      <c r="DH28" s="86" t="s">
        <v>255</v>
      </c>
      <c r="DI28" s="86" t="s">
        <v>255</v>
      </c>
      <c r="DJ28" s="86" t="s">
        <v>255</v>
      </c>
      <c r="DL28" s="86" t="s">
        <v>255</v>
      </c>
      <c r="DM28" s="86" t="s">
        <v>255</v>
      </c>
    </row>
    <row r="29" spans="1:133" ht="30" customHeight="1" x14ac:dyDescent="0.25">
      <c r="A29" s="93">
        <v>28</v>
      </c>
      <c r="B29" s="94" t="str">
        <f t="shared" si="0"/>
        <v>=Block28==</v>
      </c>
      <c r="C29" s="95" t="str" cm="1">
        <f t="array" aca="1" ref="C29" ca="1">BoxVal($A29,8,COLUMN(INDIRECT("T"&amp;($A29-1)*65+2)),1)</f>
        <v/>
      </c>
      <c r="D29" s="95" t="str" cm="1">
        <f t="array" aca="1" ref="D29" ca="1">BoxVal($A29,2,COLUMN(INDIRECT("T"&amp;($A29-1)*65+2)),1)</f>
        <v/>
      </c>
      <c r="E29" s="95" t="str" cm="1">
        <f t="array" aca="1" ref="E29" ca="1">BoxVal($A29,3,COLUMN(INDIRECT("T"&amp;($A29-1)*65+2)),1)</f>
        <v/>
      </c>
      <c r="F29" s="95" t="str" cm="1">
        <f t="array" aca="1" ref="F29" ca="1">BoxVal($A29,16,COLUMN(INDIRECT("T"&amp;($A29-1)*65+2)),1)</f>
        <v/>
      </c>
      <c r="G29" s="95" t="str" cm="1">
        <f t="array" aca="1" ref="G29" ca="1">BoxVal($A29,4,COLUMN(INDIRECT("T"&amp;($A29-1)*65+2)),1)</f>
        <v/>
      </c>
      <c r="H29" s="95" t="str" cm="1">
        <f t="array" aca="1" ref="H29" ca="1">BoxVal($A29,5,COLUMN(INDIRECT("T"&amp;($A29-1)*65+2)),1)</f>
        <v/>
      </c>
      <c r="I29" s="95" t="str" cm="1">
        <f t="array" aca="1" ref="I29" ca="1">BoxVal($A29,6,COLUMN(INDIRECT("T"&amp;($A29-1)*65+2)),1)</f>
        <v/>
      </c>
      <c r="J29" s="95" t="str" cm="1">
        <f t="array" aca="1" ref="J29" ca="1">BoxVal($A29,21,COLUMN(INDIRECT("T"&amp;($A29-1)*65+2)),1)</f>
        <v/>
      </c>
      <c r="K29" s="95" t="str" cm="1">
        <f t="array" aca="1" ref="K29" ca="1">BoxVal($A29,25,COLUMN(INDIRECT("T"&amp;($A29-1)*65+2)),1)</f>
        <v/>
      </c>
      <c r="L29" s="96" t="str" cm="1">
        <f t="array" aca="1" ref="L29" ca="1">BoxVal($A29,32,COLUMN(INDIRECT("T"&amp;($A29-1)*65+2)),1)</f>
        <v/>
      </c>
      <c r="M29" s="95" t="str" cm="1">
        <f t="array" aca="1" ref="M29" ca="1">BoxVal($A29,31,COLUMN(INDIRECT("T"&amp;($A29-1)*65+2)),1)</f>
        <v/>
      </c>
      <c r="N29" s="95" t="str" cm="1">
        <f t="array" aca="1" ref="N29" ca="1">BoxVal($A29,12,COLUMN(INDIRECT("T"&amp;($A29-1)*65+2)),1)</f>
        <v/>
      </c>
      <c r="O29" s="97" t="str" cm="1">
        <f t="array" ref="O29">BoxVal($A29,2,COLUMN(V30),1)</f>
        <v/>
      </c>
      <c r="P29" s="97" t="str" cm="1">
        <f t="array" aca="1" ref="P29" ca="1">BoxVal($A29,2,COLUMN(INDIRECT("AB"&amp;($A29-1)*65+2)),1)</f>
        <v/>
      </c>
      <c r="Q29" s="97" t="str" cm="1">
        <f t="array" aca="1" ref="Q29" ca="1">BoxVal($A29,2,COLUMN(INDIRECT("AJ"&amp;($A29-1)*65+2)),1)</f>
        <v/>
      </c>
      <c r="R29" s="83"/>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3"/>
      <c r="AU29" s="98" t="s">
        <v>562</v>
      </c>
      <c r="AV29" s="98" t="s">
        <v>562</v>
      </c>
      <c r="AW29" s="98" t="s">
        <v>562</v>
      </c>
      <c r="AX29" s="86" t="s">
        <v>255</v>
      </c>
      <c r="AY29" s="86" t="s">
        <v>255</v>
      </c>
      <c r="AZ29" s="86" t="s">
        <v>255</v>
      </c>
      <c r="BB29" s="98" t="s">
        <v>562</v>
      </c>
      <c r="BI29" s="98" t="s">
        <v>562</v>
      </c>
      <c r="BJ29" s="98" t="s">
        <v>562</v>
      </c>
      <c r="BK29" s="98" t="s">
        <v>562</v>
      </c>
      <c r="BM29" s="86" t="s">
        <v>562</v>
      </c>
      <c r="BU29" s="86" t="s">
        <v>562</v>
      </c>
      <c r="BV29" s="86" t="s">
        <v>562</v>
      </c>
      <c r="BW29" s="86" t="s">
        <v>562</v>
      </c>
      <c r="BY29" s="99" t="s">
        <v>562</v>
      </c>
      <c r="CF29" s="86" t="s">
        <v>562</v>
      </c>
      <c r="CG29" s="86" t="s">
        <v>562</v>
      </c>
      <c r="CH29" s="86" t="s">
        <v>562</v>
      </c>
      <c r="CJ29" s="98" t="s">
        <v>562</v>
      </c>
      <c r="CP29" s="98" t="s">
        <v>562</v>
      </c>
      <c r="CQ29" s="98" t="s">
        <v>562</v>
      </c>
      <c r="CR29" s="98" t="s">
        <v>562</v>
      </c>
      <c r="CT29" s="98" t="s">
        <v>562</v>
      </c>
      <c r="DA29" s="98" t="s">
        <v>562</v>
      </c>
      <c r="DB29" s="98" t="s">
        <v>562</v>
      </c>
      <c r="DC29" s="98" t="s">
        <v>562</v>
      </c>
      <c r="DE29" s="86" t="s">
        <v>255</v>
      </c>
      <c r="DF29" s="86" t="s">
        <v>255</v>
      </c>
      <c r="DG29" s="86" t="s">
        <v>255</v>
      </c>
      <c r="DH29" s="86" t="s">
        <v>255</v>
      </c>
      <c r="DI29" s="86" t="s">
        <v>255</v>
      </c>
      <c r="DJ29" s="86" t="s">
        <v>255</v>
      </c>
      <c r="DL29" s="86" t="s">
        <v>255</v>
      </c>
      <c r="DM29" s="86" t="s">
        <v>255</v>
      </c>
    </row>
    <row r="30" spans="1:133" ht="30" customHeight="1" x14ac:dyDescent="0.25">
      <c r="A30" s="93">
        <v>29</v>
      </c>
      <c r="B30" s="94" t="str">
        <f t="shared" si="0"/>
        <v>=Block29==</v>
      </c>
      <c r="C30" s="95" t="str" cm="1">
        <f t="array" aca="1" ref="C30" ca="1">BoxVal($A30,8,COLUMN(INDIRECT("T"&amp;($A30-1)*65+2)),1)</f>
        <v/>
      </c>
      <c r="D30" s="95" t="str" cm="1">
        <f t="array" aca="1" ref="D30" ca="1">BoxVal($A30,2,COLUMN(INDIRECT("T"&amp;($A30-1)*65+2)),1)</f>
        <v/>
      </c>
      <c r="E30" s="95" t="str" cm="1">
        <f t="array" aca="1" ref="E30" ca="1">BoxVal($A30,3,COLUMN(INDIRECT("T"&amp;($A30-1)*65+2)),1)</f>
        <v/>
      </c>
      <c r="F30" s="95" t="str" cm="1">
        <f t="array" aca="1" ref="F30" ca="1">BoxVal($A30,16,COLUMN(INDIRECT("T"&amp;($A30-1)*65+2)),1)</f>
        <v/>
      </c>
      <c r="G30" s="95" t="str" cm="1">
        <f t="array" aca="1" ref="G30" ca="1">BoxVal($A30,4,COLUMN(INDIRECT("T"&amp;($A30-1)*65+2)),1)</f>
        <v/>
      </c>
      <c r="H30" s="95" t="str" cm="1">
        <f t="array" aca="1" ref="H30" ca="1">BoxVal($A30,5,COLUMN(INDIRECT("T"&amp;($A30-1)*65+2)),1)</f>
        <v/>
      </c>
      <c r="I30" s="95" t="str" cm="1">
        <f t="array" aca="1" ref="I30" ca="1">BoxVal($A30,6,COLUMN(INDIRECT("T"&amp;($A30-1)*65+2)),1)</f>
        <v/>
      </c>
      <c r="J30" s="95" t="str" cm="1">
        <f t="array" aca="1" ref="J30" ca="1">BoxVal($A30,21,COLUMN(INDIRECT("T"&amp;($A30-1)*65+2)),1)</f>
        <v/>
      </c>
      <c r="K30" s="95" t="str" cm="1">
        <f t="array" aca="1" ref="K30" ca="1">BoxVal($A30,25,COLUMN(INDIRECT("T"&amp;($A30-1)*65+2)),1)</f>
        <v/>
      </c>
      <c r="L30" s="96" t="str" cm="1">
        <f t="array" aca="1" ref="L30" ca="1">BoxVal($A30,32,COLUMN(INDIRECT("T"&amp;($A30-1)*65+2)),1)</f>
        <v/>
      </c>
      <c r="M30" s="95" t="str" cm="1">
        <f t="array" aca="1" ref="M30" ca="1">BoxVal($A30,31,COLUMN(INDIRECT("T"&amp;($A30-1)*65+2)),1)</f>
        <v/>
      </c>
      <c r="N30" s="95" t="str" cm="1">
        <f t="array" aca="1" ref="N30" ca="1">BoxVal($A30,12,COLUMN(INDIRECT("T"&amp;($A30-1)*65+2)),1)</f>
        <v/>
      </c>
      <c r="O30" s="97" t="str" cm="1">
        <f t="array" ref="O30">BoxVal($A30,2,COLUMN(V31),1)</f>
        <v/>
      </c>
      <c r="P30" s="97" t="str" cm="1">
        <f t="array" aca="1" ref="P30" ca="1">BoxVal($A30,2,COLUMN(INDIRECT("AB"&amp;($A30-1)*65+2)),1)</f>
        <v/>
      </c>
      <c r="Q30" s="97" t="str" cm="1">
        <f t="array" aca="1" ref="Q30" ca="1">BoxVal($A30,2,COLUMN(INDIRECT("AJ"&amp;($A30-1)*65+2)),1)</f>
        <v/>
      </c>
      <c r="R30" s="83"/>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3"/>
      <c r="AU30" s="98" t="s">
        <v>562</v>
      </c>
      <c r="AV30" s="98" t="s">
        <v>562</v>
      </c>
      <c r="AW30" s="98" t="s">
        <v>562</v>
      </c>
      <c r="AX30" s="86" t="s">
        <v>255</v>
      </c>
      <c r="AY30" s="86" t="s">
        <v>255</v>
      </c>
      <c r="AZ30" s="86" t="s">
        <v>255</v>
      </c>
      <c r="BB30" s="98" t="s">
        <v>562</v>
      </c>
      <c r="BI30" s="98" t="s">
        <v>562</v>
      </c>
      <c r="BJ30" s="98" t="s">
        <v>562</v>
      </c>
      <c r="BK30" s="98" t="s">
        <v>562</v>
      </c>
      <c r="BM30" s="86" t="s">
        <v>562</v>
      </c>
      <c r="BU30" s="86" t="s">
        <v>562</v>
      </c>
      <c r="BV30" s="86" t="s">
        <v>562</v>
      </c>
      <c r="BW30" s="86" t="s">
        <v>562</v>
      </c>
      <c r="BY30" s="99" t="s">
        <v>562</v>
      </c>
      <c r="CF30" s="86" t="s">
        <v>562</v>
      </c>
      <c r="CG30" s="86" t="s">
        <v>562</v>
      </c>
      <c r="CH30" s="86" t="s">
        <v>562</v>
      </c>
      <c r="CJ30" s="98" t="s">
        <v>562</v>
      </c>
      <c r="CP30" s="98" t="s">
        <v>562</v>
      </c>
      <c r="CQ30" s="98" t="s">
        <v>562</v>
      </c>
      <c r="CR30" s="98" t="s">
        <v>562</v>
      </c>
      <c r="CT30" s="98" t="s">
        <v>562</v>
      </c>
      <c r="DA30" s="98" t="s">
        <v>562</v>
      </c>
      <c r="DB30" s="98" t="s">
        <v>562</v>
      </c>
      <c r="DC30" s="98" t="s">
        <v>562</v>
      </c>
      <c r="DE30" s="86" t="s">
        <v>255</v>
      </c>
      <c r="DF30" s="86" t="s">
        <v>255</v>
      </c>
      <c r="DG30" s="86" t="s">
        <v>255</v>
      </c>
      <c r="DH30" s="86" t="s">
        <v>255</v>
      </c>
      <c r="DI30" s="86" t="s">
        <v>255</v>
      </c>
      <c r="DJ30" s="86" t="s">
        <v>255</v>
      </c>
      <c r="DL30" s="86" t="s">
        <v>255</v>
      </c>
      <c r="DM30" s="86" t="s">
        <v>255</v>
      </c>
    </row>
    <row r="31" spans="1:133" ht="30" customHeight="1" x14ac:dyDescent="0.25">
      <c r="A31" s="93">
        <v>30</v>
      </c>
      <c r="B31" s="94" t="str">
        <f t="shared" si="0"/>
        <v>=Block30==</v>
      </c>
      <c r="C31" s="95" t="str" cm="1">
        <f t="array" aca="1" ref="C31" ca="1">BoxVal($A31,8,COLUMN(INDIRECT("T"&amp;($A31-1)*65+2)),1)</f>
        <v/>
      </c>
      <c r="D31" s="95" t="str" cm="1">
        <f t="array" aca="1" ref="D31" ca="1">BoxVal($A31,2,COLUMN(INDIRECT("T"&amp;($A31-1)*65+2)),1)</f>
        <v/>
      </c>
      <c r="E31" s="95" t="str" cm="1">
        <f t="array" aca="1" ref="E31" ca="1">BoxVal($A31,3,COLUMN(INDIRECT("T"&amp;($A31-1)*65+2)),1)</f>
        <v/>
      </c>
      <c r="F31" s="95" t="str" cm="1">
        <f t="array" aca="1" ref="F31" ca="1">BoxVal($A31,16,COLUMN(INDIRECT("T"&amp;($A31-1)*65+2)),1)</f>
        <v/>
      </c>
      <c r="G31" s="95" t="str" cm="1">
        <f t="array" aca="1" ref="G31" ca="1">BoxVal($A31,4,COLUMN(INDIRECT("T"&amp;($A31-1)*65+2)),1)</f>
        <v/>
      </c>
      <c r="H31" s="95" t="str" cm="1">
        <f t="array" aca="1" ref="H31" ca="1">BoxVal($A31,5,COLUMN(INDIRECT("T"&amp;($A31-1)*65+2)),1)</f>
        <v/>
      </c>
      <c r="I31" s="95" t="str" cm="1">
        <f t="array" aca="1" ref="I31" ca="1">BoxVal($A31,6,COLUMN(INDIRECT("T"&amp;($A31-1)*65+2)),1)</f>
        <v/>
      </c>
      <c r="J31" s="95" t="str" cm="1">
        <f t="array" aca="1" ref="J31" ca="1">BoxVal($A31,21,COLUMN(INDIRECT("T"&amp;($A31-1)*65+2)),1)</f>
        <v/>
      </c>
      <c r="K31" s="95" t="str" cm="1">
        <f t="array" aca="1" ref="K31" ca="1">BoxVal($A31,25,COLUMN(INDIRECT("T"&amp;($A31-1)*65+2)),1)</f>
        <v/>
      </c>
      <c r="L31" s="96" t="str" cm="1">
        <f t="array" aca="1" ref="L31" ca="1">BoxVal($A31,32,COLUMN(INDIRECT("T"&amp;($A31-1)*65+2)),1)</f>
        <v/>
      </c>
      <c r="M31" s="95" t="str" cm="1">
        <f t="array" aca="1" ref="M31" ca="1">BoxVal($A31,31,COLUMN(INDIRECT("T"&amp;($A31-1)*65+2)),1)</f>
        <v/>
      </c>
      <c r="N31" s="95" t="str" cm="1">
        <f t="array" aca="1" ref="N31" ca="1">BoxVal($A31,12,COLUMN(INDIRECT("T"&amp;($A31-1)*65+2)),1)</f>
        <v/>
      </c>
      <c r="O31" s="97" t="str" cm="1">
        <f t="array" ref="O31">BoxVal($A31,2,COLUMN(V32),1)</f>
        <v/>
      </c>
      <c r="P31" s="97" t="str" cm="1">
        <f t="array" aca="1" ref="P31" ca="1">BoxVal($A31,2,COLUMN(INDIRECT("AB"&amp;($A31-1)*65+2)),1)</f>
        <v/>
      </c>
      <c r="Q31" s="97" t="str" cm="1">
        <f t="array" aca="1" ref="Q31" ca="1">BoxVal($A31,2,COLUMN(INDIRECT("AJ"&amp;($A31-1)*65+2)),1)</f>
        <v/>
      </c>
      <c r="R31" s="83"/>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3"/>
      <c r="AU31" s="98" t="s">
        <v>562</v>
      </c>
      <c r="AV31" s="98" t="s">
        <v>562</v>
      </c>
      <c r="AW31" s="98" t="s">
        <v>562</v>
      </c>
      <c r="AX31" s="86" t="s">
        <v>255</v>
      </c>
      <c r="AY31" s="86" t="s">
        <v>255</v>
      </c>
      <c r="AZ31" s="86" t="s">
        <v>255</v>
      </c>
      <c r="BB31" s="98" t="s">
        <v>562</v>
      </c>
      <c r="BI31" s="98" t="s">
        <v>562</v>
      </c>
      <c r="BJ31" s="98" t="s">
        <v>562</v>
      </c>
      <c r="BK31" s="98" t="s">
        <v>562</v>
      </c>
      <c r="BM31" s="86" t="s">
        <v>562</v>
      </c>
      <c r="BU31" s="86" t="s">
        <v>562</v>
      </c>
      <c r="BV31" s="86" t="s">
        <v>562</v>
      </c>
      <c r="BW31" s="86" t="s">
        <v>562</v>
      </c>
      <c r="BY31" s="99" t="s">
        <v>562</v>
      </c>
      <c r="CF31" s="86" t="s">
        <v>562</v>
      </c>
      <c r="CG31" s="86" t="s">
        <v>562</v>
      </c>
      <c r="CH31" s="86" t="s">
        <v>562</v>
      </c>
      <c r="CJ31" s="98" t="s">
        <v>562</v>
      </c>
      <c r="CP31" s="98" t="s">
        <v>562</v>
      </c>
      <c r="CQ31" s="98" t="s">
        <v>562</v>
      </c>
      <c r="CR31" s="98" t="s">
        <v>562</v>
      </c>
      <c r="CT31" s="98" t="s">
        <v>562</v>
      </c>
      <c r="DA31" s="98" t="s">
        <v>562</v>
      </c>
      <c r="DB31" s="98" t="s">
        <v>562</v>
      </c>
      <c r="DC31" s="98" t="s">
        <v>562</v>
      </c>
      <c r="DE31" s="86" t="s">
        <v>255</v>
      </c>
      <c r="DF31" s="86" t="s">
        <v>553</v>
      </c>
      <c r="DG31" s="86" t="s">
        <v>568</v>
      </c>
      <c r="DH31" s="86" t="s">
        <v>575</v>
      </c>
      <c r="DI31" s="86" t="s">
        <v>572</v>
      </c>
      <c r="DJ31" s="86" t="s">
        <v>570</v>
      </c>
      <c r="DL31" s="86" t="s">
        <v>255</v>
      </c>
      <c r="DM31" s="86" t="s">
        <v>255</v>
      </c>
    </row>
    <row r="32" spans="1:133" ht="30" customHeight="1" thickBot="1" x14ac:dyDescent="0.3">
      <c r="A32" s="93">
        <v>31</v>
      </c>
      <c r="B32" s="94" t="str">
        <f t="shared" si="0"/>
        <v>=Block31==</v>
      </c>
      <c r="C32" s="95" t="str" cm="1">
        <f t="array" aca="1" ref="C32" ca="1">BoxVal($A32,8,COLUMN(INDIRECT("T"&amp;($A32-1)*65+2)),1)</f>
        <v/>
      </c>
      <c r="D32" s="95" t="str" cm="1">
        <f t="array" aca="1" ref="D32" ca="1">BoxVal($A32,2,COLUMN(INDIRECT("T"&amp;($A32-1)*65+2)),1)</f>
        <v/>
      </c>
      <c r="E32" s="95" t="str" cm="1">
        <f t="array" aca="1" ref="E32" ca="1">BoxVal($A32,3,COLUMN(INDIRECT("T"&amp;($A32-1)*65+2)),1)</f>
        <v/>
      </c>
      <c r="F32" s="95" t="str" cm="1">
        <f t="array" aca="1" ref="F32" ca="1">BoxVal($A32,16,COLUMN(INDIRECT("T"&amp;($A32-1)*65+2)),1)</f>
        <v/>
      </c>
      <c r="G32" s="95" t="str" cm="1">
        <f t="array" aca="1" ref="G32" ca="1">BoxVal($A32,4,COLUMN(INDIRECT("T"&amp;($A32-1)*65+2)),1)</f>
        <v/>
      </c>
      <c r="H32" s="95" t="str" cm="1">
        <f t="array" aca="1" ref="H32" ca="1">BoxVal($A32,5,COLUMN(INDIRECT("T"&amp;($A32-1)*65+2)),1)</f>
        <v/>
      </c>
      <c r="I32" s="95" t="str" cm="1">
        <f t="array" aca="1" ref="I32" ca="1">BoxVal($A32,6,COLUMN(INDIRECT("T"&amp;($A32-1)*65+2)),1)</f>
        <v/>
      </c>
      <c r="J32" s="95" t="str" cm="1">
        <f t="array" aca="1" ref="J32" ca="1">BoxVal($A32,21,COLUMN(INDIRECT("T"&amp;($A32-1)*65+2)),1)</f>
        <v/>
      </c>
      <c r="K32" s="95" t="str" cm="1">
        <f t="array" aca="1" ref="K32" ca="1">BoxVal($A32,25,COLUMN(INDIRECT("T"&amp;($A32-1)*65+2)),1)</f>
        <v/>
      </c>
      <c r="L32" s="96" t="str" cm="1">
        <f t="array" aca="1" ref="L32" ca="1">BoxVal($A32,32,COLUMN(INDIRECT("T"&amp;($A32-1)*65+2)),1)</f>
        <v/>
      </c>
      <c r="M32" s="95" t="str" cm="1">
        <f t="array" aca="1" ref="M32" ca="1">BoxVal($A32,31,COLUMN(INDIRECT("T"&amp;($A32-1)*65+2)),1)</f>
        <v/>
      </c>
      <c r="N32" s="95" t="str" cm="1">
        <f t="array" aca="1" ref="N32" ca="1">BoxVal($A32,12,COLUMN(INDIRECT("T"&amp;($A32-1)*65+2)),1)</f>
        <v/>
      </c>
      <c r="O32" s="97" t="str" cm="1">
        <f t="array" ref="O32">BoxVal($A32,2,COLUMN(V33),1)</f>
        <v/>
      </c>
      <c r="P32" s="97" t="str" cm="1">
        <f t="array" aca="1" ref="P32" ca="1">BoxVal($A32,2,COLUMN(INDIRECT("AB"&amp;($A32-1)*65+2)),1)</f>
        <v/>
      </c>
      <c r="Q32" s="97" t="str" cm="1">
        <f t="array" aca="1" ref="Q32" ca="1">BoxVal($A32,2,COLUMN(INDIRECT("AJ"&amp;($A32-1)*65+2)),1)</f>
        <v/>
      </c>
      <c r="R32" s="83"/>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3"/>
      <c r="AU32" s="105"/>
      <c r="AV32" s="105"/>
      <c r="AW32" s="105"/>
      <c r="AX32" s="105"/>
      <c r="AY32" s="105"/>
      <c r="AZ32" s="105"/>
      <c r="BA32" s="106"/>
      <c r="BB32" s="105"/>
      <c r="BC32" s="105"/>
      <c r="BD32" s="105"/>
      <c r="BE32" s="105"/>
      <c r="BF32" s="105"/>
      <c r="BG32" s="105"/>
      <c r="BH32" s="105"/>
      <c r="BI32" s="105"/>
      <c r="BJ32" s="105"/>
      <c r="BK32" s="105"/>
      <c r="BL32" s="106"/>
      <c r="BM32" s="105"/>
      <c r="BN32" s="105"/>
      <c r="BO32" s="105"/>
      <c r="BP32" s="105"/>
      <c r="BQ32" s="105"/>
      <c r="BR32" s="105"/>
      <c r="BS32" s="105"/>
      <c r="BT32" s="105"/>
      <c r="BU32" s="105"/>
      <c r="BV32" s="105"/>
      <c r="BW32" s="105"/>
      <c r="BX32" s="106"/>
      <c r="BY32" s="105"/>
      <c r="BZ32" s="105"/>
      <c r="CA32" s="105"/>
      <c r="CB32" s="105"/>
      <c r="CC32" s="105"/>
      <c r="CD32" s="105"/>
      <c r="CE32" s="105"/>
      <c r="CF32" s="105"/>
      <c r="CG32" s="105"/>
      <c r="CH32" s="105"/>
      <c r="CI32" s="106"/>
      <c r="CJ32" s="105"/>
      <c r="CK32" s="105"/>
      <c r="CL32" s="105"/>
      <c r="CM32" s="105"/>
      <c r="CN32" s="105"/>
      <c r="CO32" s="105"/>
      <c r="CP32" s="105"/>
      <c r="CQ32" s="105"/>
      <c r="CR32" s="105"/>
      <c r="CS32" s="106"/>
      <c r="CT32" s="105"/>
      <c r="CU32" s="105"/>
      <c r="CV32" s="105"/>
      <c r="CW32" s="105"/>
      <c r="CX32" s="105"/>
      <c r="CY32" s="105"/>
      <c r="CZ32" s="105"/>
      <c r="DA32" s="105"/>
      <c r="DB32" s="105"/>
      <c r="DC32" s="105"/>
      <c r="DD32" s="106"/>
      <c r="DE32" s="105"/>
      <c r="DF32" s="105"/>
      <c r="DG32" s="105"/>
      <c r="DH32" s="105"/>
      <c r="DI32" s="105"/>
      <c r="DJ32" s="105"/>
      <c r="DL32" s="105"/>
      <c r="DM32" s="105"/>
      <c r="DN32" s="105"/>
      <c r="DO32" s="105"/>
      <c r="DP32" s="105"/>
      <c r="DQ32" s="105"/>
      <c r="DR32" s="105"/>
    </row>
    <row r="33" spans="1:45" ht="30" customHeight="1" thickTop="1" x14ac:dyDescent="0.25">
      <c r="A33" s="93">
        <v>32</v>
      </c>
      <c r="B33" s="94" t="str">
        <f t="shared" si="0"/>
        <v>=Block32==</v>
      </c>
      <c r="C33" s="95" t="str" cm="1">
        <f t="array" aca="1" ref="C33" ca="1">BoxVal($A33,8,COLUMN(INDIRECT("T"&amp;($A33-1)*65+2)),1)</f>
        <v/>
      </c>
      <c r="D33" s="95" t="str" cm="1">
        <f t="array" aca="1" ref="D33" ca="1">BoxVal($A33,2,COLUMN(INDIRECT("T"&amp;($A33-1)*65+2)),1)</f>
        <v/>
      </c>
      <c r="E33" s="95" t="str" cm="1">
        <f t="array" aca="1" ref="E33" ca="1">BoxVal($A33,3,COLUMN(INDIRECT("T"&amp;($A33-1)*65+2)),1)</f>
        <v/>
      </c>
      <c r="F33" s="95" t="str" cm="1">
        <f t="array" aca="1" ref="F33" ca="1">BoxVal($A33,16,COLUMN(INDIRECT("T"&amp;($A33-1)*65+2)),1)</f>
        <v/>
      </c>
      <c r="G33" s="95" t="str" cm="1">
        <f t="array" aca="1" ref="G33" ca="1">BoxVal($A33,4,COLUMN(INDIRECT("T"&amp;($A33-1)*65+2)),1)</f>
        <v/>
      </c>
      <c r="H33" s="95" t="str" cm="1">
        <f t="array" aca="1" ref="H33" ca="1">BoxVal($A33,5,COLUMN(INDIRECT("T"&amp;($A33-1)*65+2)),1)</f>
        <v/>
      </c>
      <c r="I33" s="95" t="str" cm="1">
        <f t="array" aca="1" ref="I33" ca="1">BoxVal($A33,6,COLUMN(INDIRECT("T"&amp;($A33-1)*65+2)),1)</f>
        <v/>
      </c>
      <c r="J33" s="95" t="str" cm="1">
        <f t="array" aca="1" ref="J33" ca="1">BoxVal($A33,21,COLUMN(INDIRECT("T"&amp;($A33-1)*65+2)),1)</f>
        <v/>
      </c>
      <c r="K33" s="95" t="str" cm="1">
        <f t="array" aca="1" ref="K33" ca="1">BoxVal($A33,25,COLUMN(INDIRECT("T"&amp;($A33-1)*65+2)),1)</f>
        <v/>
      </c>
      <c r="L33" s="96" t="str" cm="1">
        <f t="array" aca="1" ref="L33" ca="1">BoxVal($A33,32,COLUMN(INDIRECT("T"&amp;($A33-1)*65+2)),1)</f>
        <v/>
      </c>
      <c r="M33" s="95" t="str" cm="1">
        <f t="array" aca="1" ref="M33" ca="1">BoxVal($A33,31,COLUMN(INDIRECT("T"&amp;($A33-1)*65+2)),1)</f>
        <v/>
      </c>
      <c r="N33" s="95" t="str" cm="1">
        <f t="array" aca="1" ref="N33" ca="1">BoxVal($A33,12,COLUMN(INDIRECT("T"&amp;($A33-1)*65+2)),1)</f>
        <v/>
      </c>
      <c r="O33" s="97" t="str" cm="1">
        <f t="array" ref="O33">BoxVal($A33,2,COLUMN(V34),1)</f>
        <v/>
      </c>
      <c r="P33" s="97" t="str" cm="1">
        <f t="array" aca="1" ref="P33" ca="1">BoxVal($A33,2,COLUMN(INDIRECT("AB"&amp;($A33-1)*65+2)),1)</f>
        <v/>
      </c>
      <c r="Q33" s="97" t="str" cm="1">
        <f t="array" aca="1" ref="Q33" ca="1">BoxVal($A33,2,COLUMN(INDIRECT("AJ"&amp;($A33-1)*65+2)),1)</f>
        <v/>
      </c>
      <c r="R33" s="83"/>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3">
        <v>33</v>
      </c>
      <c r="B34" s="94" t="str">
        <f t="shared" ref="B34:B51" si="9">HYPERLINK("#AG" &amp; (($A34 - 1) * 65 + 10), "=Block" &amp; $A34 &amp;"==")</f>
        <v>=Block33==</v>
      </c>
      <c r="C34" s="95" t="str" cm="1">
        <f t="array" aca="1" ref="C34" ca="1">BoxVal($A34,8,COLUMN(INDIRECT("T"&amp;($A34-1)*65+2)),1)</f>
        <v/>
      </c>
      <c r="D34" s="95" t="str" cm="1">
        <f t="array" aca="1" ref="D34" ca="1">BoxVal($A34,2,COLUMN(INDIRECT("T"&amp;($A34-1)*65+2)),1)</f>
        <v/>
      </c>
      <c r="E34" s="95" t="str" cm="1">
        <f t="array" aca="1" ref="E34" ca="1">BoxVal($A34,3,COLUMN(INDIRECT("T"&amp;($A34-1)*65+2)),1)</f>
        <v/>
      </c>
      <c r="F34" s="95" t="str" cm="1">
        <f t="array" aca="1" ref="F34" ca="1">BoxVal($A34,16,COLUMN(INDIRECT("T"&amp;($A34-1)*65+2)),1)</f>
        <v/>
      </c>
      <c r="G34" s="95" t="str" cm="1">
        <f t="array" aca="1" ref="G34" ca="1">BoxVal($A34,4,COLUMN(INDIRECT("T"&amp;($A34-1)*65+2)),1)</f>
        <v/>
      </c>
      <c r="H34" s="95" t="str" cm="1">
        <f t="array" aca="1" ref="H34" ca="1">BoxVal($A34,5,COLUMN(INDIRECT("T"&amp;($A34-1)*65+2)),1)</f>
        <v/>
      </c>
      <c r="I34" s="95" t="str" cm="1">
        <f t="array" aca="1" ref="I34" ca="1">BoxVal($A34,6,COLUMN(INDIRECT("T"&amp;($A34-1)*65+2)),1)</f>
        <v/>
      </c>
      <c r="J34" s="95" t="str" cm="1">
        <f t="array" aca="1" ref="J34" ca="1">BoxVal($A34,21,COLUMN(INDIRECT("T"&amp;($A34-1)*65+2)),1)</f>
        <v/>
      </c>
      <c r="K34" s="95" t="str" cm="1">
        <f t="array" aca="1" ref="K34" ca="1">BoxVal($A34,25,COLUMN(INDIRECT("T"&amp;($A34-1)*65+2)),1)</f>
        <v/>
      </c>
      <c r="L34" s="96" t="str" cm="1">
        <f t="array" aca="1" ref="L34" ca="1">BoxVal($A34,32,COLUMN(INDIRECT("T"&amp;($A34-1)*65+2)),1)</f>
        <v/>
      </c>
      <c r="M34" s="95" t="str" cm="1">
        <f t="array" aca="1" ref="M34" ca="1">BoxVal($A34,31,COLUMN(INDIRECT("T"&amp;($A34-1)*65+2)),1)</f>
        <v/>
      </c>
      <c r="N34" s="95" t="str" cm="1">
        <f t="array" aca="1" ref="N34" ca="1">BoxVal($A34,12,COLUMN(INDIRECT("T"&amp;($A34-1)*65+2)),1)</f>
        <v/>
      </c>
      <c r="O34" s="97" t="str" cm="1">
        <f t="array" ref="O34">BoxVal($A34,2,COLUMN(V35),1)</f>
        <v/>
      </c>
      <c r="P34" s="97" t="str" cm="1">
        <f t="array" aca="1" ref="P34" ca="1">BoxVal($A34,2,COLUMN(INDIRECT("AB"&amp;($A34-1)*65+2)),1)</f>
        <v/>
      </c>
      <c r="Q34" s="97" t="str" cm="1">
        <f t="array" aca="1" ref="Q34" ca="1">BoxVal($A34,2,COLUMN(INDIRECT("AJ"&amp;($A34-1)*65+2)),1)</f>
        <v/>
      </c>
      <c r="R34" s="83"/>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3">
        <v>34</v>
      </c>
      <c r="B35" s="94" t="str">
        <f t="shared" si="9"/>
        <v>=Block34==</v>
      </c>
      <c r="C35" s="95" t="str" cm="1">
        <f t="array" aca="1" ref="C35" ca="1">BoxVal($A35,8,COLUMN(INDIRECT("T"&amp;($A35-1)*65+2)),1)</f>
        <v/>
      </c>
      <c r="D35" s="95" t="str" cm="1">
        <f t="array" aca="1" ref="D35" ca="1">BoxVal($A35,2,COLUMN(INDIRECT("T"&amp;($A35-1)*65+2)),1)</f>
        <v/>
      </c>
      <c r="E35" s="95" t="str" cm="1">
        <f t="array" aca="1" ref="E35" ca="1">BoxVal($A35,3,COLUMN(INDIRECT("T"&amp;($A35-1)*65+2)),1)</f>
        <v/>
      </c>
      <c r="F35" s="95" t="str" cm="1">
        <f t="array" aca="1" ref="F35" ca="1">BoxVal($A35,16,COLUMN(INDIRECT("T"&amp;($A35-1)*65+2)),1)</f>
        <v/>
      </c>
      <c r="G35" s="95" t="str" cm="1">
        <f t="array" aca="1" ref="G35" ca="1">BoxVal($A35,4,COLUMN(INDIRECT("T"&amp;($A35-1)*65+2)),1)</f>
        <v/>
      </c>
      <c r="H35" s="95" t="str" cm="1">
        <f t="array" aca="1" ref="H35" ca="1">BoxVal($A35,5,COLUMN(INDIRECT("T"&amp;($A35-1)*65+2)),1)</f>
        <v/>
      </c>
      <c r="I35" s="95" t="str" cm="1">
        <f t="array" aca="1" ref="I35" ca="1">BoxVal($A35,6,COLUMN(INDIRECT("T"&amp;($A35-1)*65+2)),1)</f>
        <v/>
      </c>
      <c r="J35" s="95" t="str" cm="1">
        <f t="array" aca="1" ref="J35" ca="1">BoxVal($A35,21,COLUMN(INDIRECT("T"&amp;($A35-1)*65+2)),1)</f>
        <v/>
      </c>
      <c r="K35" s="95" t="str" cm="1">
        <f t="array" aca="1" ref="K35" ca="1">BoxVal($A35,25,COLUMN(INDIRECT("T"&amp;($A35-1)*65+2)),1)</f>
        <v/>
      </c>
      <c r="L35" s="96" t="str" cm="1">
        <f t="array" aca="1" ref="L35" ca="1">BoxVal($A35,32,COLUMN(INDIRECT("T"&amp;($A35-1)*65+2)),1)</f>
        <v/>
      </c>
      <c r="M35" s="95" t="str" cm="1">
        <f t="array" aca="1" ref="M35" ca="1">BoxVal($A35,31,COLUMN(INDIRECT("T"&amp;($A35-1)*65+2)),1)</f>
        <v/>
      </c>
      <c r="N35" s="95" t="str" cm="1">
        <f t="array" aca="1" ref="N35" ca="1">BoxVal($A35,12,COLUMN(INDIRECT("T"&amp;($A35-1)*65+2)),1)</f>
        <v/>
      </c>
      <c r="O35" s="97" t="str" cm="1">
        <f t="array" ref="O35">BoxVal($A35,2,COLUMN(V36),1)</f>
        <v/>
      </c>
      <c r="P35" s="97" t="str" cm="1">
        <f t="array" aca="1" ref="P35" ca="1">BoxVal($A35,2,COLUMN(INDIRECT("AB"&amp;($A35-1)*65+2)),1)</f>
        <v/>
      </c>
      <c r="Q35" s="97" t="str" cm="1">
        <f t="array" aca="1" ref="Q35" ca="1">BoxVal($A35,2,COLUMN(INDIRECT("AJ"&amp;($A35-1)*65+2)),1)</f>
        <v/>
      </c>
      <c r="R35" s="83"/>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3">
        <v>35</v>
      </c>
      <c r="B36" s="94" t="str">
        <f t="shared" si="9"/>
        <v>=Block35==</v>
      </c>
      <c r="C36" s="95" t="str" cm="1">
        <f t="array" aca="1" ref="C36" ca="1">BoxVal($A36,8,COLUMN(INDIRECT("T"&amp;($A36-1)*65+2)),1)</f>
        <v/>
      </c>
      <c r="D36" s="95" t="str" cm="1">
        <f t="array" aca="1" ref="D36" ca="1">BoxVal($A36,2,COLUMN(INDIRECT("T"&amp;($A36-1)*65+2)),1)</f>
        <v/>
      </c>
      <c r="E36" s="95" t="str" cm="1">
        <f t="array" aca="1" ref="E36" ca="1">BoxVal($A36,3,COLUMN(INDIRECT("T"&amp;($A36-1)*65+2)),1)</f>
        <v/>
      </c>
      <c r="F36" s="95" t="str" cm="1">
        <f t="array" aca="1" ref="F36" ca="1">BoxVal($A36,16,COLUMN(INDIRECT("T"&amp;($A36-1)*65+2)),1)</f>
        <v/>
      </c>
      <c r="G36" s="95" t="str" cm="1">
        <f t="array" aca="1" ref="G36" ca="1">BoxVal($A36,4,COLUMN(INDIRECT("T"&amp;($A36-1)*65+2)),1)</f>
        <v/>
      </c>
      <c r="H36" s="95" t="str" cm="1">
        <f t="array" aca="1" ref="H36" ca="1">BoxVal($A36,5,COLUMN(INDIRECT("T"&amp;($A36-1)*65+2)),1)</f>
        <v/>
      </c>
      <c r="I36" s="95" t="str" cm="1">
        <f t="array" aca="1" ref="I36" ca="1">BoxVal($A36,6,COLUMN(INDIRECT("T"&amp;($A36-1)*65+2)),1)</f>
        <v/>
      </c>
      <c r="J36" s="95" t="str" cm="1">
        <f t="array" aca="1" ref="J36" ca="1">BoxVal($A36,21,COLUMN(INDIRECT("T"&amp;($A36-1)*65+2)),1)</f>
        <v/>
      </c>
      <c r="K36" s="95" t="str" cm="1">
        <f t="array" aca="1" ref="K36" ca="1">BoxVal($A36,25,COLUMN(INDIRECT("T"&amp;($A36-1)*65+2)),1)</f>
        <v/>
      </c>
      <c r="L36" s="96" t="str" cm="1">
        <f t="array" aca="1" ref="L36" ca="1">BoxVal($A36,32,COLUMN(INDIRECT("T"&amp;($A36-1)*65+2)),1)</f>
        <v/>
      </c>
      <c r="M36" s="95" t="str" cm="1">
        <f t="array" aca="1" ref="M36" ca="1">BoxVal($A36,31,COLUMN(INDIRECT("T"&amp;($A36-1)*65+2)),1)</f>
        <v/>
      </c>
      <c r="N36" s="95" t="str" cm="1">
        <f t="array" aca="1" ref="N36" ca="1">BoxVal($A36,12,COLUMN(INDIRECT("T"&amp;($A36-1)*65+2)),1)</f>
        <v/>
      </c>
      <c r="O36" s="97" t="str" cm="1">
        <f t="array" ref="O36">BoxVal($A36,2,COLUMN(V37),1)</f>
        <v/>
      </c>
      <c r="P36" s="97" t="str" cm="1">
        <f t="array" aca="1" ref="P36" ca="1">BoxVal($A36,2,COLUMN(INDIRECT("AB"&amp;($A36-1)*65+2)),1)</f>
        <v/>
      </c>
      <c r="Q36" s="97" t="str" cm="1">
        <f t="array" aca="1" ref="Q36" ca="1">BoxVal($A36,2,COLUMN(INDIRECT("AJ"&amp;($A36-1)*65+2)),1)</f>
        <v/>
      </c>
      <c r="R36" s="83"/>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3">
        <v>36</v>
      </c>
      <c r="B37" s="94" t="str">
        <f t="shared" si="9"/>
        <v>=Block36==</v>
      </c>
      <c r="C37" s="95" t="str" cm="1">
        <f t="array" aca="1" ref="C37" ca="1">BoxVal($A37,8,COLUMN(INDIRECT("T"&amp;($A37-1)*65+2)),1)</f>
        <v/>
      </c>
      <c r="D37" s="95" t="str" cm="1">
        <f t="array" aca="1" ref="D37" ca="1">BoxVal($A37,2,COLUMN(INDIRECT("T"&amp;($A37-1)*65+2)),1)</f>
        <v/>
      </c>
      <c r="E37" s="95" t="str" cm="1">
        <f t="array" aca="1" ref="E37" ca="1">BoxVal($A37,3,COLUMN(INDIRECT("T"&amp;($A37-1)*65+2)),1)</f>
        <v/>
      </c>
      <c r="F37" s="95" t="str" cm="1">
        <f t="array" aca="1" ref="F37" ca="1">BoxVal($A37,16,COLUMN(INDIRECT("T"&amp;($A37-1)*65+2)),1)</f>
        <v/>
      </c>
      <c r="G37" s="95" t="str" cm="1">
        <f t="array" aca="1" ref="G37" ca="1">BoxVal($A37,4,COLUMN(INDIRECT("T"&amp;($A37-1)*65+2)),1)</f>
        <v/>
      </c>
      <c r="H37" s="95" t="str" cm="1">
        <f t="array" aca="1" ref="H37" ca="1">BoxVal($A37,5,COLUMN(INDIRECT("T"&amp;($A37-1)*65+2)),1)</f>
        <v/>
      </c>
      <c r="I37" s="95" t="str" cm="1">
        <f t="array" aca="1" ref="I37" ca="1">BoxVal($A37,6,COLUMN(INDIRECT("T"&amp;($A37-1)*65+2)),1)</f>
        <v/>
      </c>
      <c r="J37" s="95" t="str" cm="1">
        <f t="array" aca="1" ref="J37" ca="1">BoxVal($A37,21,COLUMN(INDIRECT("T"&amp;($A37-1)*65+2)),1)</f>
        <v/>
      </c>
      <c r="K37" s="95" t="str" cm="1">
        <f t="array" aca="1" ref="K37" ca="1">BoxVal($A37,25,COLUMN(INDIRECT("T"&amp;($A37-1)*65+2)),1)</f>
        <v/>
      </c>
      <c r="L37" s="96" t="str" cm="1">
        <f t="array" aca="1" ref="L37" ca="1">BoxVal($A37,32,COLUMN(INDIRECT("T"&amp;($A37-1)*65+2)),1)</f>
        <v/>
      </c>
      <c r="M37" s="95" t="str" cm="1">
        <f t="array" aca="1" ref="M37" ca="1">BoxVal($A37,31,COLUMN(INDIRECT("T"&amp;($A37-1)*65+2)),1)</f>
        <v/>
      </c>
      <c r="N37" s="95" t="str" cm="1">
        <f t="array" aca="1" ref="N37" ca="1">BoxVal($A37,12,COLUMN(INDIRECT("T"&amp;($A37-1)*65+2)),1)</f>
        <v/>
      </c>
      <c r="O37" s="97" t="str" cm="1">
        <f t="array" ref="O37">BoxVal($A37,2,COLUMN(V38),1)</f>
        <v/>
      </c>
      <c r="P37" s="97" t="str" cm="1">
        <f t="array" aca="1" ref="P37" ca="1">BoxVal($A37,2,COLUMN(INDIRECT("AB"&amp;($A37-1)*65+2)),1)</f>
        <v/>
      </c>
      <c r="Q37" s="97" t="str" cm="1">
        <f t="array" aca="1" ref="Q37" ca="1">BoxVal($A37,2,COLUMN(INDIRECT("AJ"&amp;($A37-1)*65+2)),1)</f>
        <v/>
      </c>
      <c r="R37" s="83"/>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3">
        <v>37</v>
      </c>
      <c r="B38" s="94" t="str">
        <f t="shared" si="9"/>
        <v>=Block37==</v>
      </c>
      <c r="C38" s="95" t="str" cm="1">
        <f t="array" aca="1" ref="C38" ca="1">BoxVal($A38,8,COLUMN(INDIRECT("T"&amp;($A38-1)*65+2)),1)</f>
        <v/>
      </c>
      <c r="D38" s="95" t="str" cm="1">
        <f t="array" aca="1" ref="D38" ca="1">BoxVal($A38,2,COLUMN(INDIRECT("T"&amp;($A38-1)*65+2)),1)</f>
        <v/>
      </c>
      <c r="E38" s="95" t="str" cm="1">
        <f t="array" aca="1" ref="E38" ca="1">BoxVal($A38,3,COLUMN(INDIRECT("T"&amp;($A38-1)*65+2)),1)</f>
        <v/>
      </c>
      <c r="F38" s="95" t="str" cm="1">
        <f t="array" aca="1" ref="F38" ca="1">BoxVal($A38,16,COLUMN(INDIRECT("T"&amp;($A38-1)*65+2)),1)</f>
        <v/>
      </c>
      <c r="G38" s="95" t="str" cm="1">
        <f t="array" aca="1" ref="G38" ca="1">BoxVal($A38,4,COLUMN(INDIRECT("T"&amp;($A38-1)*65+2)),1)</f>
        <v/>
      </c>
      <c r="H38" s="95" t="str" cm="1">
        <f t="array" aca="1" ref="H38" ca="1">BoxVal($A38,5,COLUMN(INDIRECT("T"&amp;($A38-1)*65+2)),1)</f>
        <v/>
      </c>
      <c r="I38" s="95" t="str" cm="1">
        <f t="array" aca="1" ref="I38" ca="1">BoxVal($A38,6,COLUMN(INDIRECT("T"&amp;($A38-1)*65+2)),1)</f>
        <v/>
      </c>
      <c r="J38" s="95" t="str" cm="1">
        <f t="array" aca="1" ref="J38" ca="1">BoxVal($A38,21,COLUMN(INDIRECT("T"&amp;($A38-1)*65+2)),1)</f>
        <v/>
      </c>
      <c r="K38" s="95" t="str" cm="1">
        <f t="array" aca="1" ref="K38" ca="1">BoxVal($A38,25,COLUMN(INDIRECT("T"&amp;($A38-1)*65+2)),1)</f>
        <v/>
      </c>
      <c r="L38" s="96" t="str" cm="1">
        <f t="array" aca="1" ref="L38" ca="1">BoxVal($A38,32,COLUMN(INDIRECT("T"&amp;($A38-1)*65+2)),1)</f>
        <v/>
      </c>
      <c r="M38" s="95" t="str" cm="1">
        <f t="array" aca="1" ref="M38" ca="1">BoxVal($A38,31,COLUMN(INDIRECT("T"&amp;($A38-1)*65+2)),1)</f>
        <v/>
      </c>
      <c r="N38" s="95" t="str" cm="1">
        <f t="array" aca="1" ref="N38" ca="1">BoxVal($A38,12,COLUMN(INDIRECT("T"&amp;($A38-1)*65+2)),1)</f>
        <v/>
      </c>
      <c r="O38" s="97" t="str" cm="1">
        <f t="array" ref="O38">BoxVal($A38,2,COLUMN(V39),1)</f>
        <v/>
      </c>
      <c r="P38" s="97" t="str" cm="1">
        <f t="array" aca="1" ref="P38" ca="1">BoxVal($A38,2,COLUMN(INDIRECT("AB"&amp;($A38-1)*65+2)),1)</f>
        <v/>
      </c>
      <c r="Q38" s="97" t="str" cm="1">
        <f t="array" aca="1" ref="Q38" ca="1">BoxVal($A38,2,COLUMN(INDIRECT("AJ"&amp;($A38-1)*65+2)),1)</f>
        <v/>
      </c>
      <c r="R38" s="83"/>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3">
        <v>38</v>
      </c>
      <c r="B39" s="94" t="str">
        <f t="shared" si="9"/>
        <v>=Block38==</v>
      </c>
      <c r="C39" s="95" t="str" cm="1">
        <f t="array" aca="1" ref="C39" ca="1">BoxVal($A39,8,COLUMN(INDIRECT("T"&amp;($A39-1)*65+2)),1)</f>
        <v/>
      </c>
      <c r="D39" s="95" t="str" cm="1">
        <f t="array" aca="1" ref="D39" ca="1">BoxVal($A39,2,COLUMN(INDIRECT("T"&amp;($A39-1)*65+2)),1)</f>
        <v/>
      </c>
      <c r="E39" s="95" t="str" cm="1">
        <f t="array" aca="1" ref="E39" ca="1">BoxVal($A39,3,COLUMN(INDIRECT("T"&amp;($A39-1)*65+2)),1)</f>
        <v/>
      </c>
      <c r="F39" s="95" t="str" cm="1">
        <f t="array" aca="1" ref="F39" ca="1">BoxVal($A39,16,COLUMN(INDIRECT("T"&amp;($A39-1)*65+2)),1)</f>
        <v/>
      </c>
      <c r="G39" s="95" t="str" cm="1">
        <f t="array" aca="1" ref="G39" ca="1">BoxVal($A39,4,COLUMN(INDIRECT("T"&amp;($A39-1)*65+2)),1)</f>
        <v/>
      </c>
      <c r="H39" s="95" t="str" cm="1">
        <f t="array" aca="1" ref="H39" ca="1">BoxVal($A39,5,COLUMN(INDIRECT("T"&amp;($A39-1)*65+2)),1)</f>
        <v/>
      </c>
      <c r="I39" s="95" t="str" cm="1">
        <f t="array" aca="1" ref="I39" ca="1">BoxVal($A39,6,COLUMN(INDIRECT("T"&amp;($A39-1)*65+2)),1)</f>
        <v/>
      </c>
      <c r="J39" s="95" t="str" cm="1">
        <f t="array" aca="1" ref="J39" ca="1">BoxVal($A39,21,COLUMN(INDIRECT("T"&amp;($A39-1)*65+2)),1)</f>
        <v/>
      </c>
      <c r="K39" s="95" t="str" cm="1">
        <f t="array" aca="1" ref="K39" ca="1">BoxVal($A39,25,COLUMN(INDIRECT("T"&amp;($A39-1)*65+2)),1)</f>
        <v/>
      </c>
      <c r="L39" s="96" t="str" cm="1">
        <f t="array" aca="1" ref="L39" ca="1">BoxVal($A39,32,COLUMN(INDIRECT("T"&amp;($A39-1)*65+2)),1)</f>
        <v/>
      </c>
      <c r="M39" s="95" t="str" cm="1">
        <f t="array" aca="1" ref="M39" ca="1">BoxVal($A39,31,COLUMN(INDIRECT("T"&amp;($A39-1)*65+2)),1)</f>
        <v/>
      </c>
      <c r="N39" s="95" t="str" cm="1">
        <f t="array" aca="1" ref="N39" ca="1">BoxVal($A39,12,COLUMN(INDIRECT("T"&amp;($A39-1)*65+2)),1)</f>
        <v/>
      </c>
      <c r="O39" s="97" t="str" cm="1">
        <f t="array" ref="O39">BoxVal($A39,2,COLUMN(V40),1)</f>
        <v/>
      </c>
      <c r="P39" s="97" t="str" cm="1">
        <f t="array" aca="1" ref="P39" ca="1">BoxVal($A39,2,COLUMN(INDIRECT("AB"&amp;($A39-1)*65+2)),1)</f>
        <v/>
      </c>
      <c r="Q39" s="97" t="str" cm="1">
        <f t="array" aca="1" ref="Q39" ca="1">BoxVal($A39,2,COLUMN(INDIRECT("AJ"&amp;($A39-1)*65+2)),1)</f>
        <v/>
      </c>
      <c r="R39" s="83"/>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3">
        <v>39</v>
      </c>
      <c r="B40" s="94" t="str">
        <f t="shared" si="9"/>
        <v>=Block39==</v>
      </c>
      <c r="C40" s="95" t="str" cm="1">
        <f t="array" aca="1" ref="C40" ca="1">BoxVal($A40,8,COLUMN(INDIRECT("T"&amp;($A40-1)*65+2)),1)</f>
        <v/>
      </c>
      <c r="D40" s="95" t="str" cm="1">
        <f t="array" aca="1" ref="D40" ca="1">BoxVal($A40,2,COLUMN(INDIRECT("T"&amp;($A40-1)*65+2)),1)</f>
        <v/>
      </c>
      <c r="E40" s="95" t="str" cm="1">
        <f t="array" aca="1" ref="E40" ca="1">BoxVal($A40,3,COLUMN(INDIRECT("T"&amp;($A40-1)*65+2)),1)</f>
        <v/>
      </c>
      <c r="F40" s="95" t="str" cm="1">
        <f t="array" aca="1" ref="F40" ca="1">BoxVal($A40,16,COLUMN(INDIRECT("T"&amp;($A40-1)*65+2)),1)</f>
        <v/>
      </c>
      <c r="G40" s="95" t="str" cm="1">
        <f t="array" aca="1" ref="G40" ca="1">BoxVal($A40,4,COLUMN(INDIRECT("T"&amp;($A40-1)*65+2)),1)</f>
        <v/>
      </c>
      <c r="H40" s="95" t="str" cm="1">
        <f t="array" aca="1" ref="H40" ca="1">BoxVal($A40,5,COLUMN(INDIRECT("T"&amp;($A40-1)*65+2)),1)</f>
        <v/>
      </c>
      <c r="I40" s="95" t="str" cm="1">
        <f t="array" aca="1" ref="I40" ca="1">BoxVal($A40,6,COLUMN(INDIRECT("T"&amp;($A40-1)*65+2)),1)</f>
        <v/>
      </c>
      <c r="J40" s="95" t="str" cm="1">
        <f t="array" aca="1" ref="J40" ca="1">BoxVal($A40,21,COLUMN(INDIRECT("T"&amp;($A40-1)*65+2)),1)</f>
        <v/>
      </c>
      <c r="K40" s="95" t="str" cm="1">
        <f t="array" aca="1" ref="K40" ca="1">BoxVal($A40,25,COLUMN(INDIRECT("T"&amp;($A40-1)*65+2)),1)</f>
        <v/>
      </c>
      <c r="L40" s="96" t="str" cm="1">
        <f t="array" aca="1" ref="L40" ca="1">BoxVal($A40,32,COLUMN(INDIRECT("T"&amp;($A40-1)*65+2)),1)</f>
        <v/>
      </c>
      <c r="M40" s="95" t="str" cm="1">
        <f t="array" aca="1" ref="M40" ca="1">BoxVal($A40,31,COLUMN(INDIRECT("T"&amp;($A40-1)*65+2)),1)</f>
        <v/>
      </c>
      <c r="N40" s="95" t="str" cm="1">
        <f t="array" aca="1" ref="N40" ca="1">BoxVal($A40,12,COLUMN(INDIRECT("T"&amp;($A40-1)*65+2)),1)</f>
        <v/>
      </c>
      <c r="O40" s="97" t="str" cm="1">
        <f t="array" ref="O40">BoxVal($A40,2,COLUMN(V41),1)</f>
        <v/>
      </c>
      <c r="P40" s="97" t="str" cm="1">
        <f t="array" aca="1" ref="P40" ca="1">BoxVal($A40,2,COLUMN(INDIRECT("AB"&amp;($A40-1)*65+2)),1)</f>
        <v/>
      </c>
      <c r="Q40" s="97" t="str" cm="1">
        <f t="array" aca="1" ref="Q40" ca="1">BoxVal($A40,2,COLUMN(INDIRECT("AJ"&amp;($A40-1)*65+2)),1)</f>
        <v/>
      </c>
      <c r="R40" s="83"/>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3">
        <v>40</v>
      </c>
      <c r="B41" s="94" t="str">
        <f t="shared" si="9"/>
        <v>=Block40==</v>
      </c>
      <c r="C41" s="95" t="str" cm="1">
        <f t="array" aca="1" ref="C41" ca="1">BoxVal($A41,8,COLUMN(INDIRECT("T"&amp;($A41-1)*65+2)),1)</f>
        <v/>
      </c>
      <c r="D41" s="95" t="str" cm="1">
        <f t="array" aca="1" ref="D41" ca="1">BoxVal($A41,2,COLUMN(INDIRECT("T"&amp;($A41-1)*65+2)),1)</f>
        <v/>
      </c>
      <c r="E41" s="95" t="str" cm="1">
        <f t="array" aca="1" ref="E41" ca="1">BoxVal($A41,3,COLUMN(INDIRECT("T"&amp;($A41-1)*65+2)),1)</f>
        <v/>
      </c>
      <c r="F41" s="95" t="str" cm="1">
        <f t="array" aca="1" ref="F41" ca="1">BoxVal($A41,16,COLUMN(INDIRECT("T"&amp;($A41-1)*65+2)),1)</f>
        <v/>
      </c>
      <c r="G41" s="95" t="str" cm="1">
        <f t="array" aca="1" ref="G41" ca="1">BoxVal($A41,4,COLUMN(INDIRECT("T"&amp;($A41-1)*65+2)),1)</f>
        <v/>
      </c>
      <c r="H41" s="95" t="str" cm="1">
        <f t="array" aca="1" ref="H41" ca="1">BoxVal($A41,5,COLUMN(INDIRECT("T"&amp;($A41-1)*65+2)),1)</f>
        <v/>
      </c>
      <c r="I41" s="95" t="str" cm="1">
        <f t="array" aca="1" ref="I41" ca="1">BoxVal($A41,6,COLUMN(INDIRECT("T"&amp;($A41-1)*65+2)),1)</f>
        <v/>
      </c>
      <c r="J41" s="95" t="str" cm="1">
        <f t="array" aca="1" ref="J41" ca="1">BoxVal($A41,21,COLUMN(INDIRECT("T"&amp;($A41-1)*65+2)),1)</f>
        <v/>
      </c>
      <c r="K41" s="95" t="str" cm="1">
        <f t="array" aca="1" ref="K41" ca="1">BoxVal($A41,25,COLUMN(INDIRECT("T"&amp;($A41-1)*65+2)),1)</f>
        <v/>
      </c>
      <c r="L41" s="96" t="str" cm="1">
        <f t="array" aca="1" ref="L41" ca="1">BoxVal($A41,32,COLUMN(INDIRECT("T"&amp;($A41-1)*65+2)),1)</f>
        <v/>
      </c>
      <c r="M41" s="95" t="str" cm="1">
        <f t="array" aca="1" ref="M41" ca="1">BoxVal($A41,31,COLUMN(INDIRECT("T"&amp;($A41-1)*65+2)),1)</f>
        <v/>
      </c>
      <c r="N41" s="95" t="str" cm="1">
        <f t="array" aca="1" ref="N41" ca="1">BoxVal($A41,12,COLUMN(INDIRECT("T"&amp;($A41-1)*65+2)),1)</f>
        <v/>
      </c>
      <c r="O41" s="97" t="str" cm="1">
        <f t="array" ref="O41">BoxVal($A41,2,COLUMN(V42),1)</f>
        <v/>
      </c>
      <c r="P41" s="97" t="str" cm="1">
        <f t="array" aca="1" ref="P41" ca="1">BoxVal($A41,2,COLUMN(INDIRECT("AB"&amp;($A41-1)*65+2)),1)</f>
        <v/>
      </c>
      <c r="Q41" s="97" t="str" cm="1">
        <f t="array" aca="1" ref="Q41" ca="1">BoxVal($A41,2,COLUMN(INDIRECT("AJ"&amp;($A41-1)*65+2)),1)</f>
        <v/>
      </c>
      <c r="R41" s="83"/>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3">
        <v>41</v>
      </c>
      <c r="B42" s="94" t="str">
        <f t="shared" si="9"/>
        <v>=Block41==</v>
      </c>
      <c r="C42" s="95" t="str" cm="1">
        <f t="array" aca="1" ref="C42" ca="1">BoxVal($A42,8,COLUMN(INDIRECT("T"&amp;($A42-1)*65+2)),1)</f>
        <v/>
      </c>
      <c r="D42" s="95" t="str" cm="1">
        <f t="array" aca="1" ref="D42" ca="1">BoxVal($A42,2,COLUMN(INDIRECT("T"&amp;($A42-1)*65+2)),1)</f>
        <v/>
      </c>
      <c r="E42" s="95" t="str" cm="1">
        <f t="array" aca="1" ref="E42" ca="1">BoxVal($A42,3,COLUMN(INDIRECT("T"&amp;($A42-1)*65+2)),1)</f>
        <v/>
      </c>
      <c r="F42" s="95" t="str" cm="1">
        <f t="array" aca="1" ref="F42" ca="1">BoxVal($A42,16,COLUMN(INDIRECT("T"&amp;($A42-1)*65+2)),1)</f>
        <v/>
      </c>
      <c r="G42" s="95" t="str" cm="1">
        <f t="array" aca="1" ref="G42" ca="1">BoxVal($A42,4,COLUMN(INDIRECT("T"&amp;($A42-1)*65+2)),1)</f>
        <v/>
      </c>
      <c r="H42" s="95" t="str" cm="1">
        <f t="array" aca="1" ref="H42" ca="1">BoxVal($A42,5,COLUMN(INDIRECT("T"&amp;($A42-1)*65+2)),1)</f>
        <v/>
      </c>
      <c r="I42" s="95" t="str" cm="1">
        <f t="array" aca="1" ref="I42" ca="1">BoxVal($A42,6,COLUMN(INDIRECT("T"&amp;($A42-1)*65+2)),1)</f>
        <v/>
      </c>
      <c r="J42" s="95" t="str" cm="1">
        <f t="array" aca="1" ref="J42" ca="1">BoxVal($A42,21,COLUMN(INDIRECT("T"&amp;($A42-1)*65+2)),1)</f>
        <v/>
      </c>
      <c r="K42" s="95" t="str" cm="1">
        <f t="array" aca="1" ref="K42" ca="1">BoxVal($A42,25,COLUMN(INDIRECT("T"&amp;($A42-1)*65+2)),1)</f>
        <v/>
      </c>
      <c r="L42" s="96" t="str" cm="1">
        <f t="array" aca="1" ref="L42" ca="1">BoxVal($A42,32,COLUMN(INDIRECT("T"&amp;($A42-1)*65+2)),1)</f>
        <v/>
      </c>
      <c r="M42" s="95" t="str" cm="1">
        <f t="array" aca="1" ref="M42" ca="1">BoxVal($A42,31,COLUMN(INDIRECT("T"&amp;($A42-1)*65+2)),1)</f>
        <v/>
      </c>
      <c r="N42" s="95" t="str" cm="1">
        <f t="array" aca="1" ref="N42" ca="1">BoxVal($A42,12,COLUMN(INDIRECT("T"&amp;($A42-1)*65+2)),1)</f>
        <v/>
      </c>
      <c r="O42" s="97" t="str" cm="1">
        <f t="array" ref="O42">BoxVal($A42,2,COLUMN(V43),1)</f>
        <v/>
      </c>
      <c r="P42" s="97" t="str" cm="1">
        <f t="array" aca="1" ref="P42" ca="1">BoxVal($A42,2,COLUMN(INDIRECT("AB"&amp;($A42-1)*65+2)),1)</f>
        <v/>
      </c>
      <c r="Q42" s="97" t="str" cm="1">
        <f t="array" aca="1" ref="Q42" ca="1">BoxVal($A42,2,COLUMN(INDIRECT("AJ"&amp;($A42-1)*65+2)),1)</f>
        <v/>
      </c>
      <c r="R42" s="83"/>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3">
        <v>42</v>
      </c>
      <c r="B43" s="94" t="str">
        <f t="shared" si="9"/>
        <v>=Block42==</v>
      </c>
      <c r="C43" s="95" t="str" cm="1">
        <f t="array" aca="1" ref="C43" ca="1">BoxVal($A43,8,COLUMN(INDIRECT("T"&amp;($A43-1)*65+2)),1)</f>
        <v/>
      </c>
      <c r="D43" s="95" t="str" cm="1">
        <f t="array" aca="1" ref="D43" ca="1">BoxVal($A43,2,COLUMN(INDIRECT("T"&amp;($A43-1)*65+2)),1)</f>
        <v/>
      </c>
      <c r="E43" s="95" t="str" cm="1">
        <f t="array" aca="1" ref="E43" ca="1">BoxVal($A43,3,COLUMN(INDIRECT("T"&amp;($A43-1)*65+2)),1)</f>
        <v/>
      </c>
      <c r="F43" s="95" t="str" cm="1">
        <f t="array" aca="1" ref="F43" ca="1">BoxVal($A43,16,COLUMN(INDIRECT("T"&amp;($A43-1)*65+2)),1)</f>
        <v/>
      </c>
      <c r="G43" s="95" t="str" cm="1">
        <f t="array" aca="1" ref="G43" ca="1">BoxVal($A43,4,COLUMN(INDIRECT("T"&amp;($A43-1)*65+2)),1)</f>
        <v/>
      </c>
      <c r="H43" s="95" t="str" cm="1">
        <f t="array" aca="1" ref="H43" ca="1">BoxVal($A43,5,COLUMN(INDIRECT("T"&amp;($A43-1)*65+2)),1)</f>
        <v/>
      </c>
      <c r="I43" s="95" t="str" cm="1">
        <f t="array" aca="1" ref="I43" ca="1">BoxVal($A43,6,COLUMN(INDIRECT("T"&amp;($A43-1)*65+2)),1)</f>
        <v/>
      </c>
      <c r="J43" s="95" t="str" cm="1">
        <f t="array" aca="1" ref="J43" ca="1">BoxVal($A43,21,COLUMN(INDIRECT("T"&amp;($A43-1)*65+2)),1)</f>
        <v/>
      </c>
      <c r="K43" s="95" t="str" cm="1">
        <f t="array" aca="1" ref="K43" ca="1">BoxVal($A43,25,COLUMN(INDIRECT("T"&amp;($A43-1)*65+2)),1)</f>
        <v/>
      </c>
      <c r="L43" s="96" t="str" cm="1">
        <f t="array" aca="1" ref="L43" ca="1">BoxVal($A43,32,COLUMN(INDIRECT("T"&amp;($A43-1)*65+2)),1)</f>
        <v/>
      </c>
      <c r="M43" s="95" t="str" cm="1">
        <f t="array" aca="1" ref="M43" ca="1">BoxVal($A43,31,COLUMN(INDIRECT("T"&amp;($A43-1)*65+2)),1)</f>
        <v/>
      </c>
      <c r="N43" s="95" t="str" cm="1">
        <f t="array" aca="1" ref="N43" ca="1">BoxVal($A43,12,COLUMN(INDIRECT("T"&amp;($A43-1)*65+2)),1)</f>
        <v/>
      </c>
      <c r="O43" s="97" t="str" cm="1">
        <f t="array" ref="O43">BoxVal($A43,2,COLUMN(V44),1)</f>
        <v/>
      </c>
      <c r="P43" s="97" t="str" cm="1">
        <f t="array" aca="1" ref="P43" ca="1">BoxVal($A43,2,COLUMN(INDIRECT("AB"&amp;($A43-1)*65+2)),1)</f>
        <v/>
      </c>
      <c r="Q43" s="97" t="str" cm="1">
        <f t="array" aca="1" ref="Q43" ca="1">BoxVal($A43,2,COLUMN(INDIRECT("AJ"&amp;($A43-1)*65+2)),1)</f>
        <v/>
      </c>
      <c r="R43" s="83"/>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3">
        <v>43</v>
      </c>
      <c r="B44" s="94" t="str">
        <f t="shared" si="9"/>
        <v>=Block43==</v>
      </c>
      <c r="C44" s="95" t="str" cm="1">
        <f t="array" aca="1" ref="C44" ca="1">BoxVal($A44,8,COLUMN(INDIRECT("T"&amp;($A44-1)*65+2)),1)</f>
        <v/>
      </c>
      <c r="D44" s="95" t="str" cm="1">
        <f t="array" aca="1" ref="D44" ca="1">BoxVal($A44,2,COLUMN(INDIRECT("T"&amp;($A44-1)*65+2)),1)</f>
        <v/>
      </c>
      <c r="E44" s="95" t="str" cm="1">
        <f t="array" aca="1" ref="E44" ca="1">BoxVal($A44,3,COLUMN(INDIRECT("T"&amp;($A44-1)*65+2)),1)</f>
        <v/>
      </c>
      <c r="F44" s="95" t="str" cm="1">
        <f t="array" aca="1" ref="F44" ca="1">BoxVal($A44,16,COLUMN(INDIRECT("T"&amp;($A44-1)*65+2)),1)</f>
        <v/>
      </c>
      <c r="G44" s="95" t="str" cm="1">
        <f t="array" aca="1" ref="G44" ca="1">BoxVal($A44,4,COLUMN(INDIRECT("T"&amp;($A44-1)*65+2)),1)</f>
        <v/>
      </c>
      <c r="H44" s="95" t="str" cm="1">
        <f t="array" aca="1" ref="H44" ca="1">BoxVal($A44,5,COLUMN(INDIRECT("T"&amp;($A44-1)*65+2)),1)</f>
        <v/>
      </c>
      <c r="I44" s="95" t="str" cm="1">
        <f t="array" aca="1" ref="I44" ca="1">BoxVal($A44,6,COLUMN(INDIRECT("T"&amp;($A44-1)*65+2)),1)</f>
        <v/>
      </c>
      <c r="J44" s="95" t="str" cm="1">
        <f t="array" aca="1" ref="J44" ca="1">BoxVal($A44,21,COLUMN(INDIRECT("T"&amp;($A44-1)*65+2)),1)</f>
        <v/>
      </c>
      <c r="K44" s="95" t="str" cm="1">
        <f t="array" aca="1" ref="K44" ca="1">BoxVal($A44,25,COLUMN(INDIRECT("T"&amp;($A44-1)*65+2)),1)</f>
        <v/>
      </c>
      <c r="L44" s="96" t="str" cm="1">
        <f t="array" aca="1" ref="L44" ca="1">BoxVal($A44,32,COLUMN(INDIRECT("T"&amp;($A44-1)*65+2)),1)</f>
        <v/>
      </c>
      <c r="M44" s="95" t="str" cm="1">
        <f t="array" aca="1" ref="M44" ca="1">BoxVal($A44,31,COLUMN(INDIRECT("T"&amp;($A44-1)*65+2)),1)</f>
        <v/>
      </c>
      <c r="N44" s="95" t="str" cm="1">
        <f t="array" aca="1" ref="N44" ca="1">BoxVal($A44,12,COLUMN(INDIRECT("T"&amp;($A44-1)*65+2)),1)</f>
        <v/>
      </c>
      <c r="O44" s="97" t="str" cm="1">
        <f t="array" ref="O44">BoxVal($A44,2,COLUMN(V45),1)</f>
        <v/>
      </c>
      <c r="P44" s="97" t="str" cm="1">
        <f t="array" aca="1" ref="P44" ca="1">BoxVal($A44,2,COLUMN(INDIRECT("AB"&amp;($A44-1)*65+2)),1)</f>
        <v/>
      </c>
      <c r="Q44" s="97" t="str" cm="1">
        <f t="array" aca="1" ref="Q44" ca="1">BoxVal($A44,2,COLUMN(INDIRECT("AJ"&amp;($A44-1)*65+2)),1)</f>
        <v/>
      </c>
      <c r="R44" s="83"/>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3">
        <v>44</v>
      </c>
      <c r="B45" s="94" t="str">
        <f t="shared" si="9"/>
        <v>=Block44==</v>
      </c>
      <c r="C45" s="95" t="str" cm="1">
        <f t="array" aca="1" ref="C45" ca="1">BoxVal($A45,8,COLUMN(INDIRECT("T"&amp;($A45-1)*65+2)),1)</f>
        <v/>
      </c>
      <c r="D45" s="95" t="str" cm="1">
        <f t="array" aca="1" ref="D45" ca="1">BoxVal($A45,2,COLUMN(INDIRECT("T"&amp;($A45-1)*65+2)),1)</f>
        <v/>
      </c>
      <c r="E45" s="95" t="str" cm="1">
        <f t="array" aca="1" ref="E45" ca="1">BoxVal($A45,3,COLUMN(INDIRECT("T"&amp;($A45-1)*65+2)),1)</f>
        <v/>
      </c>
      <c r="F45" s="95" t="str" cm="1">
        <f t="array" aca="1" ref="F45" ca="1">BoxVal($A45,16,COLUMN(INDIRECT("T"&amp;($A45-1)*65+2)),1)</f>
        <v/>
      </c>
      <c r="G45" s="95" t="str" cm="1">
        <f t="array" aca="1" ref="G45" ca="1">BoxVal($A45,4,COLUMN(INDIRECT("T"&amp;($A45-1)*65+2)),1)</f>
        <v/>
      </c>
      <c r="H45" s="95" t="str" cm="1">
        <f t="array" aca="1" ref="H45" ca="1">BoxVal($A45,5,COLUMN(INDIRECT("T"&amp;($A45-1)*65+2)),1)</f>
        <v/>
      </c>
      <c r="I45" s="95" t="str" cm="1">
        <f t="array" aca="1" ref="I45" ca="1">BoxVal($A45,6,COLUMN(INDIRECT("T"&amp;($A45-1)*65+2)),1)</f>
        <v/>
      </c>
      <c r="J45" s="95" t="str" cm="1">
        <f t="array" aca="1" ref="J45" ca="1">BoxVal($A45,21,COLUMN(INDIRECT("T"&amp;($A45-1)*65+2)),1)</f>
        <v/>
      </c>
      <c r="K45" s="95" t="str" cm="1">
        <f t="array" aca="1" ref="K45" ca="1">BoxVal($A45,25,COLUMN(INDIRECT("T"&amp;($A45-1)*65+2)),1)</f>
        <v/>
      </c>
      <c r="L45" s="96" t="str" cm="1">
        <f t="array" aca="1" ref="L45" ca="1">BoxVal($A45,32,COLUMN(INDIRECT("T"&amp;($A45-1)*65+2)),1)</f>
        <v/>
      </c>
      <c r="M45" s="95" t="str" cm="1">
        <f t="array" aca="1" ref="M45" ca="1">BoxVal($A45,31,COLUMN(INDIRECT("T"&amp;($A45-1)*65+2)),1)</f>
        <v/>
      </c>
      <c r="N45" s="95" t="str" cm="1">
        <f t="array" aca="1" ref="N45" ca="1">BoxVal($A45,12,COLUMN(INDIRECT("T"&amp;($A45-1)*65+2)),1)</f>
        <v/>
      </c>
      <c r="O45" s="97" t="str" cm="1">
        <f t="array" ref="O45">BoxVal($A45,2,COLUMN(V46),1)</f>
        <v/>
      </c>
      <c r="P45" s="97" t="str" cm="1">
        <f t="array" aca="1" ref="P45" ca="1">BoxVal($A45,2,COLUMN(INDIRECT("AB"&amp;($A45-1)*65+2)),1)</f>
        <v/>
      </c>
      <c r="Q45" s="97" t="str" cm="1">
        <f t="array" aca="1" ref="Q45" ca="1">BoxVal($A45,2,COLUMN(INDIRECT("AJ"&amp;($A45-1)*65+2)),1)</f>
        <v/>
      </c>
      <c r="R45" s="83"/>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3">
        <v>45</v>
      </c>
      <c r="B46" s="94" t="str">
        <f t="shared" si="9"/>
        <v>=Block45==</v>
      </c>
      <c r="C46" s="95" t="str" cm="1">
        <f t="array" aca="1" ref="C46" ca="1">BoxVal($A46,8,COLUMN(INDIRECT("T"&amp;($A46-1)*65+2)),1)</f>
        <v/>
      </c>
      <c r="D46" s="95" t="str" cm="1">
        <f t="array" aca="1" ref="D46" ca="1">BoxVal($A46,2,COLUMN(INDIRECT("T"&amp;($A46-1)*65+2)),1)</f>
        <v/>
      </c>
      <c r="E46" s="95" t="str" cm="1">
        <f t="array" aca="1" ref="E46" ca="1">BoxVal($A46,3,COLUMN(INDIRECT("T"&amp;($A46-1)*65+2)),1)</f>
        <v/>
      </c>
      <c r="F46" s="95" t="str" cm="1">
        <f t="array" aca="1" ref="F46" ca="1">BoxVal($A46,16,COLUMN(INDIRECT("T"&amp;($A46-1)*65+2)),1)</f>
        <v/>
      </c>
      <c r="G46" s="95" t="str" cm="1">
        <f t="array" aca="1" ref="G46" ca="1">BoxVal($A46,4,COLUMN(INDIRECT("T"&amp;($A46-1)*65+2)),1)</f>
        <v/>
      </c>
      <c r="H46" s="95" t="str" cm="1">
        <f t="array" aca="1" ref="H46" ca="1">BoxVal($A46,5,COLUMN(INDIRECT("T"&amp;($A46-1)*65+2)),1)</f>
        <v/>
      </c>
      <c r="I46" s="95" t="str" cm="1">
        <f t="array" aca="1" ref="I46" ca="1">BoxVal($A46,6,COLUMN(INDIRECT("T"&amp;($A46-1)*65+2)),1)</f>
        <v/>
      </c>
      <c r="J46" s="95" t="str" cm="1">
        <f t="array" aca="1" ref="J46" ca="1">BoxVal($A46,21,COLUMN(INDIRECT("T"&amp;($A46-1)*65+2)),1)</f>
        <v/>
      </c>
      <c r="K46" s="95" t="str" cm="1">
        <f t="array" aca="1" ref="K46" ca="1">BoxVal($A46,25,COLUMN(INDIRECT("T"&amp;($A46-1)*65+2)),1)</f>
        <v/>
      </c>
      <c r="L46" s="96" t="str" cm="1">
        <f t="array" aca="1" ref="L46" ca="1">BoxVal($A46,32,COLUMN(INDIRECT("T"&amp;($A46-1)*65+2)),1)</f>
        <v/>
      </c>
      <c r="M46" s="95" t="str" cm="1">
        <f t="array" aca="1" ref="M46" ca="1">BoxVal($A46,31,COLUMN(INDIRECT("T"&amp;($A46-1)*65+2)),1)</f>
        <v/>
      </c>
      <c r="N46" s="95" t="str" cm="1">
        <f t="array" aca="1" ref="N46" ca="1">BoxVal($A46,12,COLUMN(INDIRECT("T"&amp;($A46-1)*65+2)),1)</f>
        <v/>
      </c>
      <c r="O46" s="97" t="str" cm="1">
        <f t="array" ref="O46">BoxVal($A46,2,COLUMN(V47),1)</f>
        <v/>
      </c>
      <c r="P46" s="97" t="str" cm="1">
        <f t="array" aca="1" ref="P46" ca="1">BoxVal($A46,2,COLUMN(INDIRECT("AB"&amp;($A46-1)*65+2)),1)</f>
        <v/>
      </c>
      <c r="Q46" s="97" t="str" cm="1">
        <f t="array" aca="1" ref="Q46" ca="1">BoxVal($A46,2,COLUMN(INDIRECT("AJ"&amp;($A46-1)*65+2)),1)</f>
        <v/>
      </c>
      <c r="R46" s="83"/>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3">
        <v>46</v>
      </c>
      <c r="B47" s="94" t="str">
        <f t="shared" si="9"/>
        <v>=Block46==</v>
      </c>
      <c r="C47" s="95" t="str" cm="1">
        <f t="array" aca="1" ref="C47" ca="1">BoxVal($A47,8,COLUMN(INDIRECT("T"&amp;($A47-1)*65+2)),1)</f>
        <v/>
      </c>
      <c r="D47" s="95" t="str" cm="1">
        <f t="array" aca="1" ref="D47" ca="1">BoxVal($A47,2,COLUMN(INDIRECT("T"&amp;($A47-1)*65+2)),1)</f>
        <v/>
      </c>
      <c r="E47" s="95" t="str" cm="1">
        <f t="array" aca="1" ref="E47" ca="1">BoxVal($A47,3,COLUMN(INDIRECT("T"&amp;($A47-1)*65+2)),1)</f>
        <v/>
      </c>
      <c r="F47" s="95" t="str" cm="1">
        <f t="array" aca="1" ref="F47" ca="1">BoxVal($A47,16,COLUMN(INDIRECT("T"&amp;($A47-1)*65+2)),1)</f>
        <v/>
      </c>
      <c r="G47" s="95" t="str" cm="1">
        <f t="array" aca="1" ref="G47" ca="1">BoxVal($A47,4,COLUMN(INDIRECT("T"&amp;($A47-1)*65+2)),1)</f>
        <v/>
      </c>
      <c r="H47" s="95" t="str" cm="1">
        <f t="array" aca="1" ref="H47" ca="1">BoxVal($A47,5,COLUMN(INDIRECT("T"&amp;($A47-1)*65+2)),1)</f>
        <v/>
      </c>
      <c r="I47" s="95" t="str" cm="1">
        <f t="array" aca="1" ref="I47" ca="1">BoxVal($A47,6,COLUMN(INDIRECT("T"&amp;($A47-1)*65+2)),1)</f>
        <v/>
      </c>
      <c r="J47" s="95" t="str" cm="1">
        <f t="array" aca="1" ref="J47" ca="1">BoxVal($A47,21,COLUMN(INDIRECT("T"&amp;($A47-1)*65+2)),1)</f>
        <v/>
      </c>
      <c r="K47" s="95" t="str" cm="1">
        <f t="array" aca="1" ref="K47" ca="1">BoxVal($A47,25,COLUMN(INDIRECT("T"&amp;($A47-1)*65+2)),1)</f>
        <v/>
      </c>
      <c r="L47" s="96" t="str" cm="1">
        <f t="array" aca="1" ref="L47" ca="1">BoxVal($A47,32,COLUMN(INDIRECT("T"&amp;($A47-1)*65+2)),1)</f>
        <v/>
      </c>
      <c r="M47" s="95" t="str" cm="1">
        <f t="array" aca="1" ref="M47" ca="1">BoxVal($A47,31,COLUMN(INDIRECT("T"&amp;($A47-1)*65+2)),1)</f>
        <v/>
      </c>
      <c r="N47" s="95" t="str" cm="1">
        <f t="array" aca="1" ref="N47" ca="1">BoxVal($A47,12,COLUMN(INDIRECT("T"&amp;($A47-1)*65+2)),1)</f>
        <v/>
      </c>
      <c r="O47" s="97" t="str" cm="1">
        <f t="array" ref="O47">BoxVal($A47,2,COLUMN(V48),1)</f>
        <v/>
      </c>
      <c r="P47" s="97" t="str" cm="1">
        <f t="array" aca="1" ref="P47" ca="1">BoxVal($A47,2,COLUMN(INDIRECT("AB"&amp;($A47-1)*65+2)),1)</f>
        <v/>
      </c>
      <c r="Q47" s="97" t="str" cm="1">
        <f t="array" aca="1" ref="Q47" ca="1">BoxVal($A47,2,COLUMN(INDIRECT("AJ"&amp;($A47-1)*65+2)),1)</f>
        <v/>
      </c>
      <c r="R47" s="83"/>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3">
        <v>47</v>
      </c>
      <c r="B48" s="94" t="str">
        <f t="shared" si="9"/>
        <v>=Block47==</v>
      </c>
      <c r="C48" s="95" t="str" cm="1">
        <f t="array" aca="1" ref="C48" ca="1">BoxVal($A48,8,COLUMN(INDIRECT("T"&amp;($A48-1)*65+2)),1)</f>
        <v/>
      </c>
      <c r="D48" s="95" t="str" cm="1">
        <f t="array" aca="1" ref="D48" ca="1">BoxVal($A48,2,COLUMN(INDIRECT("T"&amp;($A48-1)*65+2)),1)</f>
        <v/>
      </c>
      <c r="E48" s="95" t="str" cm="1">
        <f t="array" aca="1" ref="E48" ca="1">BoxVal($A48,3,COLUMN(INDIRECT("T"&amp;($A48-1)*65+2)),1)</f>
        <v/>
      </c>
      <c r="F48" s="95" t="str" cm="1">
        <f t="array" aca="1" ref="F48" ca="1">BoxVal($A48,16,COLUMN(INDIRECT("T"&amp;($A48-1)*65+2)),1)</f>
        <v/>
      </c>
      <c r="G48" s="95" t="str" cm="1">
        <f t="array" aca="1" ref="G48" ca="1">BoxVal($A48,4,COLUMN(INDIRECT("T"&amp;($A48-1)*65+2)),1)</f>
        <v/>
      </c>
      <c r="H48" s="95" t="str" cm="1">
        <f t="array" aca="1" ref="H48" ca="1">BoxVal($A48,5,COLUMN(INDIRECT("T"&amp;($A48-1)*65+2)),1)</f>
        <v/>
      </c>
      <c r="I48" s="95" t="str" cm="1">
        <f t="array" aca="1" ref="I48" ca="1">BoxVal($A48,6,COLUMN(INDIRECT("T"&amp;($A48-1)*65+2)),1)</f>
        <v/>
      </c>
      <c r="J48" s="95" t="str" cm="1">
        <f t="array" aca="1" ref="J48" ca="1">BoxVal($A48,21,COLUMN(INDIRECT("T"&amp;($A48-1)*65+2)),1)</f>
        <v/>
      </c>
      <c r="K48" s="95" t="str" cm="1">
        <f t="array" aca="1" ref="K48" ca="1">BoxVal($A48,25,COLUMN(INDIRECT("T"&amp;($A48-1)*65+2)),1)</f>
        <v/>
      </c>
      <c r="L48" s="96" t="str" cm="1">
        <f t="array" aca="1" ref="L48" ca="1">BoxVal($A48,32,COLUMN(INDIRECT("T"&amp;($A48-1)*65+2)),1)</f>
        <v/>
      </c>
      <c r="M48" s="95" t="str" cm="1">
        <f t="array" aca="1" ref="M48" ca="1">BoxVal($A48,31,COLUMN(INDIRECT("T"&amp;($A48-1)*65+2)),1)</f>
        <v/>
      </c>
      <c r="N48" s="95" t="str" cm="1">
        <f t="array" aca="1" ref="N48" ca="1">BoxVal($A48,12,COLUMN(INDIRECT("T"&amp;($A48-1)*65+2)),1)</f>
        <v/>
      </c>
      <c r="O48" s="97" t="str" cm="1">
        <f t="array" ref="O48">BoxVal($A48,2,COLUMN(V49),1)</f>
        <v/>
      </c>
      <c r="P48" s="97" t="str" cm="1">
        <f t="array" aca="1" ref="P48" ca="1">BoxVal($A48,2,COLUMN(INDIRECT("AB"&amp;($A48-1)*65+2)),1)</f>
        <v/>
      </c>
      <c r="Q48" s="97" t="str" cm="1">
        <f t="array" aca="1" ref="Q48" ca="1">BoxVal($A48,2,COLUMN(INDIRECT("AJ"&amp;($A48-1)*65+2)),1)</f>
        <v/>
      </c>
      <c r="R48" s="83"/>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3">
        <v>48</v>
      </c>
      <c r="B49" s="94" t="str">
        <f t="shared" si="9"/>
        <v>=Block48==</v>
      </c>
      <c r="C49" s="95" t="str" cm="1">
        <f t="array" aca="1" ref="C49" ca="1">BoxVal($A49,8,COLUMN(INDIRECT("T"&amp;($A49-1)*65+2)),1)</f>
        <v/>
      </c>
      <c r="D49" s="95" t="str" cm="1">
        <f t="array" aca="1" ref="D49" ca="1">BoxVal($A49,2,COLUMN(INDIRECT("T"&amp;($A49-1)*65+2)),1)</f>
        <v/>
      </c>
      <c r="E49" s="95" t="str" cm="1">
        <f t="array" aca="1" ref="E49" ca="1">BoxVal($A49,3,COLUMN(INDIRECT("T"&amp;($A49-1)*65+2)),1)</f>
        <v/>
      </c>
      <c r="F49" s="95" t="str" cm="1">
        <f t="array" aca="1" ref="F49" ca="1">BoxVal($A49,16,COLUMN(INDIRECT("T"&amp;($A49-1)*65+2)),1)</f>
        <v/>
      </c>
      <c r="G49" s="95" t="str" cm="1">
        <f t="array" aca="1" ref="G49" ca="1">BoxVal($A49,4,COLUMN(INDIRECT("T"&amp;($A49-1)*65+2)),1)</f>
        <v/>
      </c>
      <c r="H49" s="95" t="str" cm="1">
        <f t="array" aca="1" ref="H49" ca="1">BoxVal($A49,5,COLUMN(INDIRECT("T"&amp;($A49-1)*65+2)),1)</f>
        <v/>
      </c>
      <c r="I49" s="95" t="str" cm="1">
        <f t="array" aca="1" ref="I49" ca="1">BoxVal($A49,6,COLUMN(INDIRECT("T"&amp;($A49-1)*65+2)),1)</f>
        <v/>
      </c>
      <c r="J49" s="95" t="str" cm="1">
        <f t="array" aca="1" ref="J49" ca="1">BoxVal($A49,21,COLUMN(INDIRECT("T"&amp;($A49-1)*65+2)),1)</f>
        <v/>
      </c>
      <c r="K49" s="95" t="str" cm="1">
        <f t="array" aca="1" ref="K49" ca="1">BoxVal($A49,25,COLUMN(INDIRECT("T"&amp;($A49-1)*65+2)),1)</f>
        <v/>
      </c>
      <c r="L49" s="96" t="str" cm="1">
        <f t="array" aca="1" ref="L49" ca="1">BoxVal($A49,32,COLUMN(INDIRECT("T"&amp;($A49-1)*65+2)),1)</f>
        <v/>
      </c>
      <c r="M49" s="95" t="str" cm="1">
        <f t="array" aca="1" ref="M49" ca="1">BoxVal($A49,31,COLUMN(INDIRECT("T"&amp;($A49-1)*65+2)),1)</f>
        <v/>
      </c>
      <c r="N49" s="95" t="str" cm="1">
        <f t="array" aca="1" ref="N49" ca="1">BoxVal($A49,12,COLUMN(INDIRECT("T"&amp;($A49-1)*65+2)),1)</f>
        <v/>
      </c>
      <c r="O49" s="97" t="str" cm="1">
        <f t="array" ref="O49">BoxVal($A49,2,COLUMN(V50),1)</f>
        <v/>
      </c>
      <c r="P49" s="97" t="str" cm="1">
        <f t="array" aca="1" ref="P49" ca="1">BoxVal($A49,2,COLUMN(INDIRECT("AB"&amp;($A49-1)*65+2)),1)</f>
        <v/>
      </c>
      <c r="Q49" s="97" t="str" cm="1">
        <f t="array" aca="1" ref="Q49" ca="1">BoxVal($A49,2,COLUMN(INDIRECT("AJ"&amp;($A49-1)*65+2)),1)</f>
        <v/>
      </c>
      <c r="R49" s="83"/>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3">
        <v>49</v>
      </c>
      <c r="B50" s="94" t="str">
        <f t="shared" si="9"/>
        <v>=Block49==</v>
      </c>
      <c r="C50" s="95" t="str" cm="1">
        <f t="array" aca="1" ref="C50" ca="1">BoxVal($A50,8,COLUMN(INDIRECT("T"&amp;($A50-1)*65+2)),1)</f>
        <v/>
      </c>
      <c r="D50" s="95" t="str" cm="1">
        <f t="array" aca="1" ref="D50" ca="1">BoxVal($A50,2,COLUMN(INDIRECT("T"&amp;($A50-1)*65+2)),1)</f>
        <v/>
      </c>
      <c r="E50" s="95" t="str" cm="1">
        <f t="array" aca="1" ref="E50" ca="1">BoxVal($A50,3,COLUMN(INDIRECT("T"&amp;($A50-1)*65+2)),1)</f>
        <v/>
      </c>
      <c r="F50" s="95" t="str" cm="1">
        <f t="array" aca="1" ref="F50" ca="1">BoxVal($A50,16,COLUMN(INDIRECT("T"&amp;($A50-1)*65+2)),1)</f>
        <v/>
      </c>
      <c r="G50" s="95" t="str" cm="1">
        <f t="array" aca="1" ref="G50" ca="1">BoxVal($A50,4,COLUMN(INDIRECT("T"&amp;($A50-1)*65+2)),1)</f>
        <v/>
      </c>
      <c r="H50" s="95" t="str" cm="1">
        <f t="array" aca="1" ref="H50" ca="1">BoxVal($A50,5,COLUMN(INDIRECT("T"&amp;($A50-1)*65+2)),1)</f>
        <v/>
      </c>
      <c r="I50" s="95" t="str" cm="1">
        <f t="array" aca="1" ref="I50" ca="1">BoxVal($A50,6,COLUMN(INDIRECT("T"&amp;($A50-1)*65+2)),1)</f>
        <v/>
      </c>
      <c r="J50" s="95" t="str" cm="1">
        <f t="array" aca="1" ref="J50" ca="1">BoxVal($A50,21,COLUMN(INDIRECT("T"&amp;($A50-1)*65+2)),1)</f>
        <v/>
      </c>
      <c r="K50" s="95" t="str" cm="1">
        <f t="array" aca="1" ref="K50" ca="1">BoxVal($A50,25,COLUMN(INDIRECT("T"&amp;($A50-1)*65+2)),1)</f>
        <v/>
      </c>
      <c r="L50" s="96" t="str" cm="1">
        <f t="array" aca="1" ref="L50" ca="1">BoxVal($A50,32,COLUMN(INDIRECT("T"&amp;($A50-1)*65+2)),1)</f>
        <v/>
      </c>
      <c r="M50" s="95" t="str" cm="1">
        <f t="array" aca="1" ref="M50" ca="1">BoxVal($A50,31,COLUMN(INDIRECT("T"&amp;($A50-1)*65+2)),1)</f>
        <v/>
      </c>
      <c r="N50" s="95" t="str" cm="1">
        <f t="array" aca="1" ref="N50" ca="1">BoxVal($A50,12,COLUMN(INDIRECT("T"&amp;($A50-1)*65+2)),1)</f>
        <v/>
      </c>
      <c r="O50" s="97" t="str" cm="1">
        <f t="array" ref="O50">BoxVal($A50,2,COLUMN(V51),1)</f>
        <v/>
      </c>
      <c r="P50" s="97" t="str" cm="1">
        <f t="array" aca="1" ref="P50" ca="1">BoxVal($A50,2,COLUMN(INDIRECT("AB"&amp;($A50-1)*65+2)),1)</f>
        <v/>
      </c>
      <c r="Q50" s="97" t="str" cm="1">
        <f t="array" aca="1" ref="Q50" ca="1">BoxVal($A50,2,COLUMN(INDIRECT("AJ"&amp;($A50-1)*65+2)),1)</f>
        <v/>
      </c>
      <c r="R50" s="83"/>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3">
        <v>50</v>
      </c>
      <c r="B51" s="94" t="str">
        <f t="shared" si="9"/>
        <v>=Block50==</v>
      </c>
      <c r="C51" s="95" t="str" cm="1">
        <f t="array" aca="1" ref="C51" ca="1">BoxVal($A51,8,COLUMN(INDIRECT("T"&amp;($A51-1)*65+2)),1)</f>
        <v/>
      </c>
      <c r="D51" s="95" t="str" cm="1">
        <f t="array" aca="1" ref="D51" ca="1">BoxVal($A51,2,COLUMN(INDIRECT("T"&amp;($A51-1)*65+2)),1)</f>
        <v/>
      </c>
      <c r="E51" s="95" t="str" cm="1">
        <f t="array" aca="1" ref="E51" ca="1">BoxVal($A51,3,COLUMN(INDIRECT("T"&amp;($A51-1)*65+2)),1)</f>
        <v/>
      </c>
      <c r="F51" s="95" t="str" cm="1">
        <f t="array" aca="1" ref="F51" ca="1">BoxVal($A51,16,COLUMN(INDIRECT("T"&amp;($A51-1)*65+2)),1)</f>
        <v/>
      </c>
      <c r="G51" s="95" t="str" cm="1">
        <f t="array" aca="1" ref="G51" ca="1">BoxVal($A51,4,COLUMN(INDIRECT("T"&amp;($A51-1)*65+2)),1)</f>
        <v/>
      </c>
      <c r="H51" s="95" t="str" cm="1">
        <f t="array" aca="1" ref="H51" ca="1">BoxVal($A51,5,COLUMN(INDIRECT("T"&amp;($A51-1)*65+2)),1)</f>
        <v/>
      </c>
      <c r="I51" s="95" t="str" cm="1">
        <f t="array" aca="1" ref="I51" ca="1">BoxVal($A51,6,COLUMN(INDIRECT("T"&amp;($A51-1)*65+2)),1)</f>
        <v/>
      </c>
      <c r="J51" s="95" t="str" cm="1">
        <f t="array" aca="1" ref="J51" ca="1">BoxVal($A51,21,COLUMN(INDIRECT("T"&amp;($A51-1)*65+2)),1)</f>
        <v/>
      </c>
      <c r="K51" s="95" t="str" cm="1">
        <f t="array" aca="1" ref="K51" ca="1">BoxVal($A51,25,COLUMN(INDIRECT("T"&amp;($A51-1)*65+2)),1)</f>
        <v/>
      </c>
      <c r="L51" s="96" t="str" cm="1">
        <f t="array" aca="1" ref="L51" ca="1">BoxVal($A51,32,COLUMN(INDIRECT("T"&amp;($A51-1)*65+2)),1)</f>
        <v/>
      </c>
      <c r="M51" s="95" t="str" cm="1">
        <f t="array" aca="1" ref="M51" ca="1">BoxVal($A51,31,COLUMN(INDIRECT("T"&amp;($A51-1)*65+2)),1)</f>
        <v/>
      </c>
      <c r="N51" s="95" t="str" cm="1">
        <f t="array" aca="1" ref="N51" ca="1">BoxVal($A51,12,COLUMN(INDIRECT("T"&amp;($A51-1)*65+2)),1)</f>
        <v/>
      </c>
      <c r="O51" s="97" t="str" cm="1">
        <f t="array" ref="O51">BoxVal($A51,2,COLUMN(V52),1)</f>
        <v/>
      </c>
      <c r="P51" s="97" t="str" cm="1">
        <f t="array" aca="1" ref="P51" ca="1">BoxVal($A51,2,COLUMN(INDIRECT("AB"&amp;($A51-1)*65+2)),1)</f>
        <v/>
      </c>
      <c r="Q51" s="97" t="str" cm="1">
        <f t="array" aca="1" ref="Q51" ca="1">BoxVal($A51,2,COLUMN(INDIRECT("AJ"&amp;($A51-1)*65+2)),1)</f>
        <v/>
      </c>
      <c r="R51" s="83"/>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3"/>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3"/>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3"/>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3"/>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3"/>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3"/>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3"/>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3"/>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3"/>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3"/>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3"/>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3"/>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3"/>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107"/>
      <c r="AS65" s="107"/>
    </row>
    <row r="66" spans="19:45" ht="30" customHeight="1" x14ac:dyDescent="0.25">
      <c r="S66" s="31" cm="1">
        <f t="array" ref="S66">BoxNum(ROW($S66))</f>
        <v>2</v>
      </c>
      <c r="T66" s="7" t="s">
        <v>698</v>
      </c>
      <c r="U66" s="15" t="s">
        <v>1219</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2"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2" t="s">
        <v>773</v>
      </c>
      <c r="T82" s="15" t="s">
        <v>1250</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107"/>
      <c r="AS130" s="107"/>
    </row>
    <row r="131" spans="19:45" ht="30" customHeight="1" x14ac:dyDescent="0.25">
      <c r="S131" s="31" cm="1">
        <f t="array" ref="S131">BoxNum(ROW($S131))</f>
        <v>3</v>
      </c>
      <c r="T131" s="7" t="s">
        <v>698</v>
      </c>
      <c r="U131" s="15" t="s">
        <v>1219</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1224</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2"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2"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107"/>
      <c r="AS195" s="107"/>
    </row>
    <row r="196" spans="19:45" ht="30" customHeight="1" x14ac:dyDescent="0.25">
      <c r="S196" s="31" cm="1">
        <f t="array" ref="S196">BoxNum(ROW($S196))</f>
        <v>4</v>
      </c>
      <c r="T196" s="7" t="s">
        <v>698</v>
      </c>
      <c r="U196" s="15" t="s">
        <v>1219</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1225</v>
      </c>
      <c r="AK197" s="16"/>
      <c r="AL197" s="16"/>
      <c r="AM197" s="16"/>
      <c r="AN197" s="16"/>
      <c r="AO197" s="16"/>
      <c r="AP197" s="16"/>
      <c r="AQ197" s="16"/>
      <c r="AR197" s="16"/>
      <c r="AS197" s="16"/>
    </row>
    <row r="198" spans="19:45" ht="30" customHeight="1" x14ac:dyDescent="0.25">
      <c r="S198" s="7" t="s">
        <v>5</v>
      </c>
      <c r="T198" s="15" t="s">
        <v>1148</v>
      </c>
      <c r="U198" s="10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1224</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1251</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107"/>
      <c r="AS260" s="107"/>
    </row>
    <row r="261" spans="19:45" ht="30" customHeight="1" x14ac:dyDescent="0.25">
      <c r="S261" s="31" cm="1">
        <f t="array" ref="S261">BoxNum(ROW($S261))</f>
        <v>5</v>
      </c>
      <c r="T261" s="7" t="s">
        <v>698</v>
      </c>
      <c r="U261" s="15" t="s">
        <v>1219</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1226</v>
      </c>
      <c r="AK262" s="16"/>
      <c r="AL262" s="16"/>
      <c r="AM262" s="16"/>
      <c r="AN262" s="16"/>
      <c r="AO262" s="16"/>
      <c r="AP262" s="16"/>
      <c r="AQ262" s="16"/>
      <c r="AR262" s="16"/>
      <c r="AS262" s="16"/>
    </row>
    <row r="263" spans="19:45" ht="30" customHeight="1" x14ac:dyDescent="0.25">
      <c r="S263" s="7" t="s">
        <v>5</v>
      </c>
      <c r="T263" s="15" t="s">
        <v>1148</v>
      </c>
      <c r="U263" s="10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08"/>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1227</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1228</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1229</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1229</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1230</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1231</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1232</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2" t="s">
        <v>721</v>
      </c>
      <c r="T272" s="15" t="s">
        <v>26</v>
      </c>
      <c r="U272" s="36" t="str">
        <f t="shared" ca="1" si="38"/>
        <v>0x05=-37.30,-36.80;</v>
      </c>
      <c r="V272" s="37"/>
      <c r="W272" s="37"/>
      <c r="X272" s="68"/>
      <c r="Y272" s="68" t="s">
        <v>1233</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1234</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0" t="s">
        <v>544</v>
      </c>
      <c r="T275" s="15" t="s">
        <v>1224</v>
      </c>
      <c r="U275" s="36" t="str">
        <f t="shared" ca="1" si="38"/>
        <v>0x96=-38.60,-38.20;</v>
      </c>
      <c r="V275" s="37">
        <v>0.1</v>
      </c>
      <c r="W275" s="37"/>
      <c r="X275" s="68"/>
      <c r="Y275" s="68" t="s">
        <v>1235</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2"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2" t="s">
        <v>773</v>
      </c>
      <c r="T277" s="109" t="s">
        <v>1249</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2"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107"/>
      <c r="AS325" s="107"/>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1244</v>
      </c>
      <c r="AK327" s="16"/>
      <c r="AL327" s="16"/>
      <c r="AM327" s="16"/>
      <c r="AN327" s="16"/>
      <c r="AO327" s="16"/>
      <c r="AP327" s="16"/>
      <c r="AQ327" s="16"/>
      <c r="AR327" s="16"/>
      <c r="AS327" s="16"/>
    </row>
    <row r="328" spans="19:45" ht="30" customHeight="1" x14ac:dyDescent="0.25">
      <c r="S328" s="7" t="s">
        <v>5</v>
      </c>
      <c r="T328" s="15" t="s">
        <v>1148</v>
      </c>
      <c r="U328" s="10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1224</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2"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2" t="s">
        <v>773</v>
      </c>
      <c r="T342" s="15" t="s">
        <v>1248</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107"/>
      <c r="AS390" s="107"/>
    </row>
    <row r="391" spans="19:45" ht="30" customHeight="1" x14ac:dyDescent="0.25">
      <c r="S391" s="31" cm="1">
        <f t="array" ref="S391">BoxNum(ROW($S391))</f>
        <v>7</v>
      </c>
      <c r="T391" s="7" t="s">
        <v>698</v>
      </c>
      <c r="U391" s="15" t="s">
        <v>1219</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2"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1224</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2"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2"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107"/>
      <c r="AS455" s="107"/>
    </row>
    <row r="456" spans="19:45" ht="30" customHeight="1" x14ac:dyDescent="0.25">
      <c r="S456" s="31" cm="1">
        <f t="array" ref="S456">BoxNum(ROW($S456))</f>
        <v>8</v>
      </c>
      <c r="T456" s="7" t="s">
        <v>698</v>
      </c>
      <c r="U456" s="15" t="s">
        <v>1219</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1244</v>
      </c>
      <c r="AK457" s="16"/>
      <c r="AL457" s="16"/>
      <c r="AM457" s="16"/>
      <c r="AN457" s="16"/>
      <c r="AO457" s="16"/>
      <c r="AP457" s="16"/>
      <c r="AQ457" s="16"/>
      <c r="AR457" s="16"/>
      <c r="AS457" s="16"/>
    </row>
    <row r="458" spans="19:45" ht="30" customHeight="1" x14ac:dyDescent="0.25">
      <c r="S458" s="7" t="s">
        <v>5</v>
      </c>
      <c r="T458" s="15" t="s">
        <v>1148</v>
      </c>
      <c r="U458" s="102"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1224</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2"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2" t="s">
        <v>773</v>
      </c>
      <c r="T472" s="15" t="s">
        <v>1253</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107"/>
      <c r="AS520" s="107"/>
    </row>
    <row r="521" spans="19:45" ht="30" customHeight="1" x14ac:dyDescent="0.25">
      <c r="S521" s="31" cm="1">
        <f t="array" ref="S521">BoxNum(ROW($S521))</f>
        <v>9</v>
      </c>
      <c r="T521" s="7" t="s">
        <v>698</v>
      </c>
      <c r="U521" s="15" t="s">
        <v>1219</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2"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1224</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2"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2"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107"/>
      <c r="AS585" s="107"/>
    </row>
    <row r="586" spans="19:45" ht="30" customHeight="1" x14ac:dyDescent="0.25">
      <c r="S586" s="31" cm="1">
        <f t="array" ref="S586">BoxNum(ROW($S586))</f>
        <v>10</v>
      </c>
      <c r="T586" s="7" t="s">
        <v>698</v>
      </c>
      <c r="U586" s="15" t="s">
        <v>1219</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2"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1224</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2"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2"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107"/>
      <c r="AS650" s="107"/>
    </row>
    <row r="651" spans="19:45" ht="30" customHeight="1" x14ac:dyDescent="0.25">
      <c r="S651" s="31" cm="1">
        <f t="array" ref="S651">BoxNum(ROW($S651))</f>
        <v>11</v>
      </c>
      <c r="T651" s="7" t="s">
        <v>698</v>
      </c>
      <c r="U651" s="15" t="s">
        <v>1219</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2"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2"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2"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107"/>
      <c r="AS715" s="107"/>
    </row>
    <row r="716" spans="19:45" ht="30" customHeight="1" x14ac:dyDescent="0.25">
      <c r="S716" s="31" cm="1">
        <f t="array" ref="S716">BoxNum(ROW($S716))</f>
        <v>12</v>
      </c>
      <c r="T716" s="7" t="s">
        <v>698</v>
      </c>
      <c r="U716" s="15" t="s">
        <v>1219</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1245</v>
      </c>
      <c r="AK717" s="16"/>
      <c r="AL717" s="16"/>
      <c r="AM717" s="16"/>
      <c r="AN717" s="16"/>
      <c r="AO717" s="16"/>
      <c r="AP717" s="16"/>
      <c r="AQ717" s="16"/>
      <c r="AR717" s="16"/>
      <c r="AS717" s="16"/>
    </row>
    <row r="718" spans="19:45" ht="30" customHeight="1" x14ac:dyDescent="0.25">
      <c r="S718" s="7" t="s">
        <v>5</v>
      </c>
      <c r="T718" s="15" t="s">
        <v>445</v>
      </c>
      <c r="U718" s="102"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1224</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2"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2" t="s">
        <v>773</v>
      </c>
      <c r="T732" s="109" t="s">
        <v>1247</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107"/>
      <c r="AS780" s="107"/>
    </row>
    <row r="781" spans="19:45" ht="30" customHeight="1" x14ac:dyDescent="0.25">
      <c r="S781" s="31" cm="1">
        <f t="array" ref="S781">BoxNum(ROW($S781))</f>
        <v>13</v>
      </c>
      <c r="T781" s="7" t="s">
        <v>698</v>
      </c>
      <c r="U781" s="15" t="s">
        <v>1219</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2"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1236</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1237</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1238</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1239</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1239</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1240</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1241</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1242</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1243</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1224</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2"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2" t="s">
        <v>773</v>
      </c>
      <c r="T797" s="15" t="s">
        <v>1254</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107"/>
      <c r="AS845" s="107"/>
    </row>
    <row r="846" spans="19:45" ht="30" customHeight="1" x14ac:dyDescent="0.25">
      <c r="S846" s="31" cm="1">
        <f t="array" ref="S846">BoxNum(ROW($S846))</f>
        <v>14</v>
      </c>
      <c r="T846" s="7" t="s">
        <v>698</v>
      </c>
      <c r="U846" s="15" t="s">
        <v>1219</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2"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1224</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2"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2" t="s">
        <v>773</v>
      </c>
      <c r="T862" s="15" t="s">
        <v>1252</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107"/>
      <c r="AS910" s="107"/>
    </row>
    <row r="986" spans="12:12" ht="30" customHeight="1" x14ac:dyDescent="0.25">
      <c r="L986" s="86">
        <v>4</v>
      </c>
    </row>
  </sheetData>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MPN!$A$1:$A$504</xm:f>
          </x14:formula1>
          <xm:sqref>T4 T69 T134 T199 T264 T329 T394 T459 T524 T589 T654 T719 T784 T849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theme="0"/>
  </sheetPr>
  <dimension ref="A1:EE130"/>
  <sheetViews>
    <sheetView topLeftCell="G1" zoomScale="70" zoomScaleNormal="70" workbookViewId="0">
      <selection activeCell="N2" sqref="N2: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2"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9" bestFit="1" customWidth="1"/>
    <col min="110" max="114" width="18.75" style="79"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79" bestFit="1" customWidth="1"/>
    <col min="125" max="126" width="18" style="79" customWidth="1"/>
    <col min="127" max="127" width="0.875" style="20" customWidth="1"/>
    <col min="128" max="128" width="56.25" style="79" customWidth="1"/>
    <col min="129" max="129" width="34.625" style="72" bestFit="1" customWidth="1"/>
    <col min="130" max="130" width="114.75" style="72"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1261</v>
      </c>
      <c r="C1" s="61" t="s">
        <v>9</v>
      </c>
      <c r="D1" s="61" t="s">
        <v>4</v>
      </c>
      <c r="E1" s="61" t="s">
        <v>5</v>
      </c>
      <c r="F1" s="61" t="s">
        <v>12</v>
      </c>
      <c r="G1" s="61" t="s">
        <v>10</v>
      </c>
      <c r="H1" s="61" t="s">
        <v>0</v>
      </c>
      <c r="I1" s="61" t="s">
        <v>6</v>
      </c>
      <c r="J1" s="61" t="s">
        <v>7</v>
      </c>
      <c r="K1" s="61" t="s">
        <v>1</v>
      </c>
      <c r="L1" s="61" t="s">
        <v>722</v>
      </c>
      <c r="M1" s="61" t="s">
        <v>3</v>
      </c>
      <c r="N1" s="61" t="s">
        <v>720</v>
      </c>
      <c r="O1" s="73" t="s">
        <v>11</v>
      </c>
      <c r="P1" s="61" t="s">
        <v>8</v>
      </c>
      <c r="Q1" s="61" t="s">
        <v>2</v>
      </c>
      <c r="R1" s="34"/>
      <c r="S1" s="31" cm="1">
        <f t="array" ref="S1">BoxNum(ROW($S1))</f>
        <v>1</v>
      </c>
      <c r="T1" s="7" t="s">
        <v>698</v>
      </c>
      <c r="U1" s="15" t="s">
        <v>585</v>
      </c>
      <c r="V1" s="12"/>
      <c r="W1" s="65"/>
      <c r="X1" s="12"/>
      <c r="Y1" s="7" t="str">
        <f>VLOOKUP(U1,$DX$1:$DZ$21,3,FALSE)</f>
        <v>sel vout,0.8x preiq,2/3x ampiq,osc frequency trim_328k,0.5x cmpq,0.5x vadampiq,zcr lowside threshold_100</v>
      </c>
      <c r="Z1" s="79"/>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576</v>
      </c>
      <c r="BJ1" s="10" t="s">
        <v>255</v>
      </c>
      <c r="BK1" s="10" t="s">
        <v>255</v>
      </c>
      <c r="BL1" s="9"/>
      <c r="BM1" s="11" t="s">
        <v>563</v>
      </c>
      <c r="BN1" s="11" t="s">
        <v>550</v>
      </c>
      <c r="BO1" s="11" t="s">
        <v>1193</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9" t="s">
        <v>574</v>
      </c>
      <c r="DF1" s="79" t="s">
        <v>553</v>
      </c>
      <c r="DG1" s="79" t="s">
        <v>568</v>
      </c>
      <c r="DH1" s="79" t="s">
        <v>575</v>
      </c>
      <c r="DI1" s="79" t="s">
        <v>572</v>
      </c>
      <c r="DJ1" s="79" t="s">
        <v>570</v>
      </c>
      <c r="DK1" s="9"/>
      <c r="DL1" s="5" t="s">
        <v>718</v>
      </c>
      <c r="DM1" s="5" t="s">
        <v>708</v>
      </c>
      <c r="DN1" s="5" t="s">
        <v>707</v>
      </c>
      <c r="DO1" s="5" t="s">
        <v>709</v>
      </c>
      <c r="DP1" s="5" t="s">
        <v>710</v>
      </c>
      <c r="DQ1" s="5" t="s">
        <v>611</v>
      </c>
      <c r="DR1" s="5" t="s">
        <v>711</v>
      </c>
      <c r="DS1" s="9"/>
      <c r="DT1" s="79" t="s">
        <v>25</v>
      </c>
      <c r="DU1" s="79" t="s">
        <v>724</v>
      </c>
      <c r="DV1" s="79" t="s">
        <v>725</v>
      </c>
      <c r="DW1" s="9"/>
      <c r="DX1" s="110" t="s">
        <v>699</v>
      </c>
      <c r="DY1" s="110" t="s">
        <v>700</v>
      </c>
      <c r="DZ1" s="110"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Full</v>
      </c>
      <c r="O2" s="74"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v>70</v>
      </c>
      <c r="BJ2" s="14" t="s">
        <v>562</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9" t="s">
        <v>1069</v>
      </c>
      <c r="DF2" s="79" t="s">
        <v>1069</v>
      </c>
      <c r="DG2" s="79" t="s">
        <v>576</v>
      </c>
      <c r="DH2" s="79" t="s">
        <v>610</v>
      </c>
      <c r="DI2" s="79" t="s">
        <v>610</v>
      </c>
      <c r="DJ2" s="79"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79" t="str">
        <f>DU2&amp;" : "&amp;DV2</f>
        <v>Normal : 0</v>
      </c>
      <c r="DU2" s="79" t="s">
        <v>26</v>
      </c>
      <c r="DV2" s="79">
        <v>0</v>
      </c>
      <c r="DX2" s="111" t="s">
        <v>585</v>
      </c>
      <c r="DY2" s="111" t="s">
        <v>1201</v>
      </c>
      <c r="DZ2" s="111" t="s">
        <v>1392</v>
      </c>
      <c r="EB2" s="75" t="s">
        <v>935</v>
      </c>
      <c r="EC2" s="76" t="s">
        <v>1202</v>
      </c>
      <c r="ED2" s="76" t="s">
        <v>1203</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Full</v>
      </c>
      <c r="O3" s="74"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7"/>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v>60</v>
      </c>
      <c r="BJ3" s="14" t="s">
        <v>562</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9" t="s">
        <v>255</v>
      </c>
      <c r="DF3" s="79" t="s">
        <v>255</v>
      </c>
      <c r="DG3" s="79" t="s">
        <v>255</v>
      </c>
      <c r="DH3" s="79" t="s">
        <v>255</v>
      </c>
      <c r="DI3" s="79" t="s">
        <v>255</v>
      </c>
      <c r="DJ3" s="79"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1"/>
      <c r="DY3" s="111"/>
      <c r="DZ3" s="111"/>
      <c r="EB3" s="25"/>
      <c r="EC3" s="78" t="s">
        <v>1204</v>
      </c>
      <c r="ED3" s="78"/>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4"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v>50</v>
      </c>
      <c r="BJ4" s="14" t="s">
        <v>562</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9" t="s">
        <v>255</v>
      </c>
      <c r="DF4" s="79" t="s">
        <v>255</v>
      </c>
      <c r="DG4" s="79" t="s">
        <v>255</v>
      </c>
      <c r="DH4" s="79" t="s">
        <v>255</v>
      </c>
      <c r="DI4" s="79" t="s">
        <v>255</v>
      </c>
      <c r="DJ4" s="79" t="s">
        <v>255</v>
      </c>
      <c r="DL4" s="5" t="s">
        <v>255</v>
      </c>
      <c r="DM4" s="5" t="s">
        <v>255</v>
      </c>
      <c r="DN4" s="5" t="s">
        <v>255</v>
      </c>
      <c r="DX4" s="111"/>
      <c r="DY4" s="111"/>
      <c r="DZ4" s="111"/>
      <c r="EB4" s="22"/>
      <c r="EC4" s="22" t="s">
        <v>1205</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4"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0x31=-41.50,-40.50;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30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v>0</v>
      </c>
      <c r="BJ5" s="14" t="s">
        <v>562</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9" t="s">
        <v>255</v>
      </c>
      <c r="DF5" s="79" t="s">
        <v>255</v>
      </c>
      <c r="DG5" s="79" t="s">
        <v>255</v>
      </c>
      <c r="DH5" s="79" t="s">
        <v>255</v>
      </c>
      <c r="DI5" s="79" t="s">
        <v>255</v>
      </c>
      <c r="DJ5" s="79" t="s">
        <v>255</v>
      </c>
      <c r="DL5" s="5" t="s">
        <v>255</v>
      </c>
      <c r="DM5" s="5" t="s">
        <v>255</v>
      </c>
      <c r="DN5" s="5" t="s">
        <v>255</v>
      </c>
      <c r="DX5" s="111"/>
      <c r="DY5" s="111"/>
      <c r="DZ5" s="111"/>
      <c r="EB5" s="75" t="s">
        <v>1194</v>
      </c>
      <c r="EC5" s="76" t="s">
        <v>1206</v>
      </c>
      <c r="ED5" s="76" t="s">
        <v>1207</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v>30</v>
      </c>
      <c r="BJ6" s="14" t="s">
        <v>562</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9" t="s">
        <v>255</v>
      </c>
      <c r="DF6" s="79" t="s">
        <v>255</v>
      </c>
      <c r="DG6" s="79" t="s">
        <v>255</v>
      </c>
      <c r="DH6" s="79" t="s">
        <v>255</v>
      </c>
      <c r="DI6" s="79" t="s">
        <v>255</v>
      </c>
      <c r="DJ6" s="79" t="s">
        <v>255</v>
      </c>
      <c r="DL6" s="5" t="s">
        <v>255</v>
      </c>
      <c r="DM6" s="5" t="s">
        <v>255</v>
      </c>
      <c r="DN6" s="5" t="s">
        <v>255</v>
      </c>
      <c r="DX6" s="111"/>
      <c r="DY6" s="111"/>
      <c r="DZ6" s="111"/>
      <c r="EB6" s="22"/>
      <c r="EC6" s="22" t="s">
        <v>1208</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4"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v>20</v>
      </c>
      <c r="BJ7" s="14" t="s">
        <v>562</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9" t="s">
        <v>255</v>
      </c>
      <c r="DF7" s="79" t="s">
        <v>255</v>
      </c>
      <c r="DG7" s="79" t="s">
        <v>255</v>
      </c>
      <c r="DH7" s="79" t="s">
        <v>255</v>
      </c>
      <c r="DI7" s="79" t="s">
        <v>255</v>
      </c>
      <c r="DJ7" s="79" t="s">
        <v>255</v>
      </c>
      <c r="DL7" s="5" t="s">
        <v>255</v>
      </c>
      <c r="DM7" s="5" t="s">
        <v>255</v>
      </c>
      <c r="DN7" s="5" t="s">
        <v>255</v>
      </c>
      <c r="DX7" s="111"/>
      <c r="DY7" s="111"/>
      <c r="DZ7" s="111"/>
      <c r="EB7" s="75" t="s">
        <v>1195</v>
      </c>
      <c r="EC7" s="76" t="s">
        <v>1209</v>
      </c>
      <c r="ED7" s="76" t="s">
        <v>1210</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v>10</v>
      </c>
      <c r="BJ8" s="14" t="s">
        <v>562</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9" t="s">
        <v>255</v>
      </c>
      <c r="DF8" s="79" t="s">
        <v>255</v>
      </c>
      <c r="DG8" s="79" t="s">
        <v>255</v>
      </c>
      <c r="DH8" s="79" t="s">
        <v>255</v>
      </c>
      <c r="DI8" s="79" t="s">
        <v>255</v>
      </c>
      <c r="DJ8" s="79" t="s">
        <v>255</v>
      </c>
      <c r="DL8" s="5" t="s">
        <v>255</v>
      </c>
      <c r="DM8" s="5" t="s">
        <v>255</v>
      </c>
      <c r="DN8" s="5" t="s">
        <v>255</v>
      </c>
      <c r="DX8" s="111"/>
      <c r="DY8" s="111"/>
      <c r="DZ8" s="111"/>
      <c r="EB8" s="22"/>
      <c r="EC8" s="22" t="s">
        <v>1211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4" t="str" cm="1">
        <f t="array" ref="O9">BoxVal($A9,2,COLUMN(V10),1)</f>
        <v/>
      </c>
      <c r="P9" s="64" t="str" cm="1">
        <f t="array" aca="1" ref="P9" ca="1">BoxVal($A9,2,COLUMN(INDIRECT("AB"&amp;($A9-1)*65+2)),1)</f>
        <v/>
      </c>
      <c r="Q9" s="64" t="str" cm="1">
        <f t="array" aca="1" ref="Q9" ca="1">BoxVal($A9,2,COLUMN(INDIRECT("AJ"&amp;($A9-1)*65+2)),1)</f>
        <v/>
      </c>
      <c r="R9" s="34"/>
      <c r="S9" s="72"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562</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9" t="s">
        <v>255</v>
      </c>
      <c r="DF9" s="79" t="s">
        <v>255</v>
      </c>
      <c r="DG9" s="79" t="s">
        <v>255</v>
      </c>
      <c r="DH9" s="79" t="s">
        <v>255</v>
      </c>
      <c r="DI9" s="79" t="s">
        <v>255</v>
      </c>
      <c r="DJ9" s="79" t="s">
        <v>255</v>
      </c>
      <c r="DL9" s="5" t="s">
        <v>255</v>
      </c>
      <c r="DM9" s="5" t="s">
        <v>255</v>
      </c>
      <c r="DN9" s="5" t="s">
        <v>255</v>
      </c>
      <c r="DX9" s="111"/>
      <c r="DY9" s="111"/>
      <c r="DZ9" s="111"/>
      <c r="EB9" s="22" t="s">
        <v>1196</v>
      </c>
      <c r="EC9" s="22" t="s">
        <v>1212</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4" t="str" cm="1">
        <f t="array" ref="O10">BoxVal($A10,2,COLUMN(V11),1)</f>
        <v/>
      </c>
      <c r="P10" s="64" t="str" cm="1">
        <f t="array" aca="1" ref="P10" ca="1">BoxVal($A10,2,COLUMN(INDIRECT("AB"&amp;($A10-1)*65+2)),1)</f>
        <v/>
      </c>
      <c r="Q10" s="64" t="str" cm="1">
        <f t="array" aca="1" ref="Q10" ca="1">BoxVal($A10,2,COLUMN(INDIRECT("AJ"&amp;($A10-1)*65+2)),1)</f>
        <v/>
      </c>
      <c r="R10" s="34"/>
      <c r="S10" s="72"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1199</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9" t="s">
        <v>255</v>
      </c>
      <c r="DF10" s="79" t="s">
        <v>255</v>
      </c>
      <c r="DG10" s="79" t="s">
        <v>255</v>
      </c>
      <c r="DH10" s="79" t="s">
        <v>255</v>
      </c>
      <c r="DI10" s="79" t="s">
        <v>255</v>
      </c>
      <c r="DJ10" s="79" t="s">
        <v>255</v>
      </c>
      <c r="DL10" s="5" t="s">
        <v>255</v>
      </c>
      <c r="DM10" s="5" t="s">
        <v>255</v>
      </c>
      <c r="DN10" s="5" t="s">
        <v>255</v>
      </c>
      <c r="DX10" s="111"/>
      <c r="DY10" s="111"/>
      <c r="DZ10" s="111"/>
      <c r="EB10" s="75" t="s">
        <v>1197</v>
      </c>
      <c r="EC10" s="76" t="s">
        <v>1213</v>
      </c>
      <c r="ED10" s="76" t="s">
        <v>1214</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4" t="str" cm="1">
        <f t="array" ref="O11">BoxVal($A11,2,COLUMN(V12),1)</f>
        <v/>
      </c>
      <c r="P11" s="64" t="str" cm="1">
        <f t="array" aca="1" ref="P11" ca="1">BoxVal($A11,2,COLUMN(INDIRECT("AB"&amp;($A11-1)*65+2)),1)</f>
        <v/>
      </c>
      <c r="Q11" s="64" t="str" cm="1">
        <f t="array" aca="1" ref="Q11" ca="1">BoxVal($A11,2,COLUMN(INDIRECT("AJ"&amp;($A11-1)*65+2)),1)</f>
        <v/>
      </c>
      <c r="R11" s="34"/>
      <c r="S11" s="72" t="s">
        <v>605</v>
      </c>
      <c r="T11" s="15" t="s">
        <v>991</v>
      </c>
      <c r="U11" s="36" t="str">
        <f t="shared" ref="U11" ca="1" si="19">ConfigCode($AA11,$AN11,$AO11,$AP11,$AQ11,$AR11,$AF11,$AG11,2)</f>
        <v>0x53=-45.00,-44.00;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50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1200</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9" t="s">
        <v>255</v>
      </c>
      <c r="DF11" s="79" t="s">
        <v>562</v>
      </c>
      <c r="DG11" s="79" t="s">
        <v>562</v>
      </c>
      <c r="DH11" s="79" t="s">
        <v>562</v>
      </c>
      <c r="DI11" s="79" t="s">
        <v>562</v>
      </c>
      <c r="DJ11" s="79" t="s">
        <v>562</v>
      </c>
      <c r="DL11" s="5" t="s">
        <v>255</v>
      </c>
      <c r="DM11" s="5" t="s">
        <v>255</v>
      </c>
      <c r="DN11" s="5" t="s">
        <v>255</v>
      </c>
      <c r="DX11" s="111"/>
      <c r="DY11" s="111"/>
      <c r="DZ11" s="111"/>
      <c r="EB11" s="22"/>
      <c r="EC11" s="22" t="s">
        <v>1215</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4" t="str" cm="1">
        <f t="array" ref="O12">BoxVal($A12,2,COLUMN(V13),1)</f>
        <v/>
      </c>
      <c r="P12" s="64" t="str" cm="1">
        <f t="array" aca="1" ref="P12" ca="1">BoxVal($A12,2,COLUMN(INDIRECT("AB"&amp;($A12-1)*65+2)),1)</f>
        <v/>
      </c>
      <c r="Q12" s="64" t="str" cm="1">
        <f t="array" aca="1" ref="Q12" ca="1">BoxVal($A12,2,COLUMN(INDIRECT("AJ"&amp;($A12-1)*65+2)),1)</f>
        <v/>
      </c>
      <c r="R12" s="34"/>
      <c r="S12" s="72" t="s">
        <v>721</v>
      </c>
      <c r="T12" s="15" t="s">
        <v>576</v>
      </c>
      <c r="U12" s="36" t="str">
        <f t="shared" ref="U12" ca="1" si="21">ConfigCode($AA12,$AN12,$AO12,$AP12,$AQ12,$AR12,$AF12,$AG12,2)</f>
        <v>0x54=-46.00,-45.00;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9" t="s">
        <v>255</v>
      </c>
      <c r="DF12" s="79" t="s">
        <v>562</v>
      </c>
      <c r="DG12" s="79" t="s">
        <v>562</v>
      </c>
      <c r="DH12" s="79" t="s">
        <v>562</v>
      </c>
      <c r="DI12" s="79" t="s">
        <v>562</v>
      </c>
      <c r="DJ12" s="79" t="s">
        <v>562</v>
      </c>
      <c r="DL12" s="5" t="s">
        <v>255</v>
      </c>
      <c r="DM12" s="5" t="s">
        <v>255</v>
      </c>
      <c r="DN12" s="5" t="s">
        <v>255</v>
      </c>
      <c r="DX12" s="111"/>
      <c r="DY12" s="111"/>
      <c r="DZ12" s="111"/>
      <c r="EB12" s="75" t="s">
        <v>1198</v>
      </c>
      <c r="EC12" s="76" t="s">
        <v>1216</v>
      </c>
      <c r="ED12" s="76" t="s">
        <v>1217</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4" t="str" cm="1">
        <f t="array" ref="O13">BoxVal($A13,2,COLUMN(V14),1)</f>
        <v/>
      </c>
      <c r="P13" s="64" t="str" cm="1">
        <f t="array" aca="1" ref="P13" ca="1">BoxVal($A13,2,COLUMN(INDIRECT("AB"&amp;($A13-1)*65+2)),1)</f>
        <v/>
      </c>
      <c r="Q13" s="64" t="str" cm="1">
        <f t="array" aca="1" ref="Q13" ca="1">BoxVal($A13,2,COLUMN(INDIRECT("AJ"&amp;($A13-1)*65+2)),1)</f>
        <v/>
      </c>
      <c r="R13" s="34"/>
      <c r="S13" s="72" t="s">
        <v>20</v>
      </c>
      <c r="T13" s="15">
        <v>-41</v>
      </c>
      <c r="U13" s="36" t="str">
        <f t="shared" ref="U13" ca="1" si="23">ConfigCode($AA13,$AN13,$AO13,$AP13,$AQ13,$AR13,$AF13,$AG13,2)</f>
        <v>0x55=-47.00,-46.00;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9" t="s">
        <v>255</v>
      </c>
      <c r="DF13" s="79" t="s">
        <v>562</v>
      </c>
      <c r="DG13" s="79" t="s">
        <v>562</v>
      </c>
      <c r="DH13" s="79" t="s">
        <v>562</v>
      </c>
      <c r="DI13" s="79" t="s">
        <v>562</v>
      </c>
      <c r="DJ13" s="79" t="s">
        <v>562</v>
      </c>
      <c r="DL13" s="5" t="s">
        <v>255</v>
      </c>
      <c r="DM13" s="5" t="s">
        <v>255</v>
      </c>
      <c r="DN13" s="5" t="s">
        <v>255</v>
      </c>
      <c r="DX13" s="111"/>
      <c r="DY13" s="111"/>
      <c r="DZ13" s="111"/>
      <c r="EB13" s="22"/>
      <c r="EC13" s="22" t="s">
        <v>1218</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4" t="str" cm="1">
        <f t="array" ref="O14">BoxVal($A14,2,COLUMN(V15),1)</f>
        <v/>
      </c>
      <c r="P14" s="64" t="str" cm="1">
        <f t="array" aca="1" ref="P14" ca="1">BoxVal($A14,2,COLUMN(INDIRECT("AB"&amp;($A14-1)*65+2)),1)</f>
        <v/>
      </c>
      <c r="Q14" s="64" t="str" cm="1">
        <f t="array" aca="1" ref="Q14" ca="1">BoxVal($A14,2,COLUMN(INDIRECT("AJ"&amp;($A14-1)*65+2)),1)</f>
        <v/>
      </c>
      <c r="R14" s="34"/>
      <c r="S14" s="72"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9" t="s">
        <v>255</v>
      </c>
      <c r="DF14" s="79" t="s">
        <v>562</v>
      </c>
      <c r="DG14" s="79" t="s">
        <v>562</v>
      </c>
      <c r="DH14" s="79" t="s">
        <v>562</v>
      </c>
      <c r="DI14" s="79" t="s">
        <v>562</v>
      </c>
      <c r="DJ14" s="79" t="s">
        <v>562</v>
      </c>
      <c r="DL14" s="5" t="s">
        <v>255</v>
      </c>
      <c r="DM14" s="5" t="s">
        <v>255</v>
      </c>
      <c r="DN14" s="5" t="s">
        <v>255</v>
      </c>
      <c r="DX14" s="111"/>
      <c r="DY14" s="111"/>
      <c r="DZ14" s="111"/>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4" t="str" cm="1">
        <f t="array" ref="O15">BoxVal($A15,2,COLUMN(V16),1)</f>
        <v/>
      </c>
      <c r="P15" s="64" t="str" cm="1">
        <f t="array" aca="1" ref="P15" ca="1">BoxVal($A15,2,COLUMN(INDIRECT("AB"&amp;($A15-1)*65+2)),1)</f>
        <v/>
      </c>
      <c r="Q15" s="64" t="str" cm="1">
        <f t="array" aca="1" ref="Q15" ca="1">BoxVal($A15,2,COLUMN(INDIRECT("AJ"&amp;($A15-1)*65+2)),1)</f>
        <v/>
      </c>
      <c r="R15" s="34"/>
      <c r="S15" s="72"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9" t="s">
        <v>255</v>
      </c>
      <c r="DF15" s="79" t="s">
        <v>255</v>
      </c>
      <c r="DG15" s="79" t="s">
        <v>255</v>
      </c>
      <c r="DH15" s="79" t="s">
        <v>255</v>
      </c>
      <c r="DI15" s="79" t="s">
        <v>255</v>
      </c>
      <c r="DJ15" s="79" t="s">
        <v>255</v>
      </c>
      <c r="DL15" s="5" t="s">
        <v>255</v>
      </c>
      <c r="DM15" s="5" t="s">
        <v>255</v>
      </c>
      <c r="DX15" s="111"/>
      <c r="DY15" s="111"/>
      <c r="DZ15" s="111"/>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4" t="str" cm="1">
        <f t="array" ref="O16">BoxVal($A16,2,COLUMN(V17),1)</f>
        <v/>
      </c>
      <c r="P16" s="64" t="str" cm="1">
        <f t="array" aca="1" ref="P16" ca="1">BoxVal($A16,2,COLUMN(INDIRECT("AB"&amp;($A16-1)*65+2)),1)</f>
        <v/>
      </c>
      <c r="Q16" s="64" t="str" cm="1">
        <f t="array" aca="1" ref="Q16" ca="1">BoxVal($A16,2,COLUMN(INDIRECT("AJ"&amp;($A16-1)*65+2)),1)</f>
        <v/>
      </c>
      <c r="R16" s="34"/>
      <c r="S16" s="72" t="s">
        <v>12</v>
      </c>
      <c r="T16" s="15" t="s">
        <v>1255</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9" t="s">
        <v>255</v>
      </c>
      <c r="DF16" s="79" t="s">
        <v>255</v>
      </c>
      <c r="DG16" s="79" t="s">
        <v>255</v>
      </c>
      <c r="DH16" s="79" t="s">
        <v>255</v>
      </c>
      <c r="DI16" s="79" t="s">
        <v>255</v>
      </c>
      <c r="DJ16" s="79" t="s">
        <v>255</v>
      </c>
      <c r="DL16" s="5" t="s">
        <v>255</v>
      </c>
      <c r="DM16" s="5" t="s">
        <v>255</v>
      </c>
      <c r="DX16" s="111"/>
      <c r="DY16" s="111"/>
      <c r="DZ16" s="111"/>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4" t="str" cm="1">
        <f t="array" ref="O17">BoxVal($A17,2,COLUMN(V18),1)</f>
        <v/>
      </c>
      <c r="P17" s="64" t="str" cm="1">
        <f t="array" aca="1" ref="P17" ca="1">BoxVal($A17,2,COLUMN(INDIRECT("AB"&amp;($A17-1)*65+2)),1)</f>
        <v/>
      </c>
      <c r="Q17" s="64" t="str" cm="1">
        <f t="array" aca="1" ref="Q17" ca="1">BoxVal($A17,2,COLUMN(INDIRECT("AJ"&amp;($A17-1)*65+2)),1)</f>
        <v/>
      </c>
      <c r="R17" s="34"/>
      <c r="S17" s="72" t="s">
        <v>773</v>
      </c>
      <c r="T17" s="15" t="s">
        <v>1256</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9" t="s">
        <v>255</v>
      </c>
      <c r="DF17" s="79" t="s">
        <v>255</v>
      </c>
      <c r="DG17" s="79" t="s">
        <v>255</v>
      </c>
      <c r="DH17" s="79" t="s">
        <v>255</v>
      </c>
      <c r="DI17" s="79" t="s">
        <v>255</v>
      </c>
      <c r="DJ17" s="79"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4" t="str" cm="1">
        <f t="array" ref="O18">BoxVal($A18,2,COLUMN(V19),1)</f>
        <v/>
      </c>
      <c r="P18" s="64" t="str" cm="1">
        <f t="array" aca="1" ref="P18" ca="1">BoxVal($A18,2,COLUMN(INDIRECT("AB"&amp;($A18-1)*65+2)),1)</f>
        <v/>
      </c>
      <c r="Q18" s="64" t="str" cm="1">
        <f t="array" aca="1" ref="Q18" ca="1">BoxVal($A18,2,COLUMN(INDIRECT("AJ"&amp;($A18-1)*65+2)),1)</f>
        <v/>
      </c>
      <c r="R18" s="34"/>
      <c r="S18" s="72"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9" t="s">
        <v>255</v>
      </c>
      <c r="DF18" s="79" t="s">
        <v>255</v>
      </c>
      <c r="DG18" s="79" t="s">
        <v>255</v>
      </c>
      <c r="DH18" s="79" t="s">
        <v>255</v>
      </c>
      <c r="DI18" s="79" t="s">
        <v>255</v>
      </c>
      <c r="DJ18" s="79"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4" t="str" cm="1">
        <f t="array" ref="O19">BoxVal($A19,2,COLUMN(V20),1)</f>
        <v/>
      </c>
      <c r="P19" s="64" t="str" cm="1">
        <f t="array" aca="1" ref="P19" ca="1">BoxVal($A19,2,COLUMN(INDIRECT("AB"&amp;($A19-1)*65+2)),1)</f>
        <v/>
      </c>
      <c r="Q19" s="64" t="str" cm="1">
        <f t="array" aca="1" ref="Q19" ca="1">BoxVal($A19,2,COLUMN(INDIRECT("AJ"&amp;($A19-1)*65+2)),1)</f>
        <v/>
      </c>
      <c r="R19" s="34"/>
      <c r="S19" s="72"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9" t="s">
        <v>255</v>
      </c>
      <c r="DF19" s="79" t="s">
        <v>255</v>
      </c>
      <c r="DG19" s="79" t="s">
        <v>255</v>
      </c>
      <c r="DH19" s="79" t="s">
        <v>255</v>
      </c>
      <c r="DI19" s="79" t="s">
        <v>255</v>
      </c>
      <c r="DJ19" s="79"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4" t="str" cm="1">
        <f t="array" ref="O20">BoxVal($A20,2,COLUMN(V21),1)</f>
        <v/>
      </c>
      <c r="P20" s="64" t="str" cm="1">
        <f t="array" aca="1" ref="P20" ca="1">BoxVal($A20,2,COLUMN(INDIRECT("AB"&amp;($A20-1)*65+2)),1)</f>
        <v/>
      </c>
      <c r="Q20" s="64" t="str" cm="1">
        <f t="array" aca="1" ref="Q20" ca="1">BoxVal($A20,2,COLUMN(INDIRECT("AJ"&amp;($A20-1)*65+2)),1)</f>
        <v/>
      </c>
      <c r="R20" s="34"/>
      <c r="S20" s="72"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9" t="s">
        <v>255</v>
      </c>
      <c r="DF20" s="79" t="s">
        <v>255</v>
      </c>
      <c r="DG20" s="79" t="s">
        <v>255</v>
      </c>
      <c r="DH20" s="79" t="s">
        <v>255</v>
      </c>
      <c r="DI20" s="79" t="s">
        <v>255</v>
      </c>
      <c r="DJ20" s="79"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9" t="s">
        <v>255</v>
      </c>
      <c r="DF21" s="79" t="s">
        <v>255</v>
      </c>
      <c r="DG21" s="79" t="s">
        <v>255</v>
      </c>
      <c r="DH21" s="79" t="s">
        <v>255</v>
      </c>
      <c r="DI21" s="79" t="s">
        <v>255</v>
      </c>
      <c r="DJ21" s="79"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4"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9" t="s">
        <v>255</v>
      </c>
      <c r="DF22" s="79" t="s">
        <v>255</v>
      </c>
      <c r="DG22" s="79" t="s">
        <v>255</v>
      </c>
      <c r="DH22" s="79" t="s">
        <v>255</v>
      </c>
      <c r="DI22" s="79" t="s">
        <v>255</v>
      </c>
      <c r="DJ22" s="79"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4"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9" t="s">
        <v>255</v>
      </c>
      <c r="DF23" s="79" t="s">
        <v>255</v>
      </c>
      <c r="DG23" s="79" t="s">
        <v>255</v>
      </c>
      <c r="DH23" s="79" t="s">
        <v>255</v>
      </c>
      <c r="DI23" s="79" t="s">
        <v>255</v>
      </c>
      <c r="DJ23" s="79"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4"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9" t="s">
        <v>255</v>
      </c>
      <c r="DF24" s="79" t="s">
        <v>255</v>
      </c>
      <c r="DG24" s="79" t="s">
        <v>255</v>
      </c>
      <c r="DH24" s="79" t="s">
        <v>255</v>
      </c>
      <c r="DI24" s="79" t="s">
        <v>255</v>
      </c>
      <c r="DJ24" s="79"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4"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9" t="s">
        <v>255</v>
      </c>
      <c r="DF25" s="79" t="s">
        <v>255</v>
      </c>
      <c r="DG25" s="79" t="s">
        <v>255</v>
      </c>
      <c r="DH25" s="79" t="s">
        <v>255</v>
      </c>
      <c r="DI25" s="79" t="s">
        <v>255</v>
      </c>
      <c r="DJ25" s="79"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9" t="s">
        <v>255</v>
      </c>
      <c r="DF26" s="79" t="s">
        <v>255</v>
      </c>
      <c r="DG26" s="79" t="s">
        <v>255</v>
      </c>
      <c r="DH26" s="79" t="s">
        <v>255</v>
      </c>
      <c r="DI26" s="79" t="s">
        <v>255</v>
      </c>
      <c r="DJ26" s="79"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9" t="s">
        <v>255</v>
      </c>
      <c r="DF27" s="79" t="s">
        <v>255</v>
      </c>
      <c r="DG27" s="79" t="s">
        <v>255</v>
      </c>
      <c r="DH27" s="79" t="s">
        <v>255</v>
      </c>
      <c r="DI27" s="79" t="s">
        <v>255</v>
      </c>
      <c r="DJ27" s="79"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4"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9" t="s">
        <v>255</v>
      </c>
      <c r="DF28" s="79" t="s">
        <v>255</v>
      </c>
      <c r="DG28" s="79" t="s">
        <v>255</v>
      </c>
      <c r="DH28" s="79" t="s">
        <v>255</v>
      </c>
      <c r="DI28" s="79" t="s">
        <v>255</v>
      </c>
      <c r="DJ28" s="79"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9" t="s">
        <v>255</v>
      </c>
      <c r="DF29" s="79" t="s">
        <v>255</v>
      </c>
      <c r="DG29" s="79" t="s">
        <v>255</v>
      </c>
      <c r="DH29" s="79" t="s">
        <v>255</v>
      </c>
      <c r="DI29" s="79" t="s">
        <v>255</v>
      </c>
      <c r="DJ29" s="79"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9" t="s">
        <v>255</v>
      </c>
      <c r="DF30" s="79" t="s">
        <v>255</v>
      </c>
      <c r="DG30" s="79" t="s">
        <v>255</v>
      </c>
      <c r="DH30" s="79" t="s">
        <v>255</v>
      </c>
      <c r="DI30" s="79" t="s">
        <v>255</v>
      </c>
      <c r="DJ30" s="79"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9" t="s">
        <v>255</v>
      </c>
      <c r="DF31" s="79" t="s">
        <v>553</v>
      </c>
      <c r="DG31" s="79" t="s">
        <v>568</v>
      </c>
      <c r="DH31" s="79" t="s">
        <v>575</v>
      </c>
      <c r="DI31" s="79" t="s">
        <v>572</v>
      </c>
      <c r="DJ31" s="79"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4" t="str" cm="1">
        <f t="array" ref="O32">BoxVal($A32,2,COLUMN(V33),1)</f>
        <v/>
      </c>
      <c r="P32" s="64" t="str" cm="1">
        <f t="array" aca="1" ref="P32" ca="1">BoxVal($A32,2,COLUMN(INDIRECT("AB"&amp;($A32-1)*65+2)),1)</f>
        <v/>
      </c>
      <c r="Q32" s="64" t="str" cm="1">
        <f t="array" aca="1" ref="Q32" ca="1">BoxVal($A32,2,COLUMN(INDIRECT("AJ"&amp;($A32-1)*65+2)),1)</f>
        <v/>
      </c>
      <c r="R32" s="34"/>
      <c r="S32" s="72"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2"/>
      <c r="DF32" s="112"/>
      <c r="DG32" s="112"/>
      <c r="DH32" s="112"/>
      <c r="DI32" s="112"/>
      <c r="DJ32" s="112"/>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4"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4"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4"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4"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4"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4"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4"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4"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sel vout,0.8x preiq,2/3x ampiq,osc frequency trim_328k,0.5x cmpq,0.5x vadampiq,zcr lowside threshold_100</v>
      </c>
      <c r="Z66" s="79"/>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7"/>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2"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2"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2"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2" t="s">
        <v>721</v>
      </c>
      <c r="T77" s="15" t="s">
        <v>576</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2"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2"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2"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2" t="s">
        <v>12</v>
      </c>
      <c r="T81" s="15" t="s">
        <v>1255</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2" t="s">
        <v>773</v>
      </c>
      <c r="T82" s="15" t="s">
        <v>1256</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2"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2"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MPN!$A$1:$A$504</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zoomScale="70" zoomScaleNormal="70" workbookViewId="0">
      <selection activeCell="O2" sqref="O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2"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9" bestFit="1" customWidth="1"/>
    <col min="110" max="114" width="18.75" style="79"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79" bestFit="1" customWidth="1"/>
    <col min="125" max="126" width="18" style="79" customWidth="1"/>
    <col min="127" max="127" width="0.875" style="20" customWidth="1"/>
    <col min="128" max="128" width="56.25" style="79" customWidth="1"/>
    <col min="129" max="129" width="34.625" style="72" bestFit="1" customWidth="1"/>
    <col min="130" max="130" width="37.75" style="72"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1261</v>
      </c>
      <c r="C1" s="61" t="s">
        <v>9</v>
      </c>
      <c r="D1" s="61" t="s">
        <v>4</v>
      </c>
      <c r="E1" s="61" t="s">
        <v>5</v>
      </c>
      <c r="F1" s="61" t="s">
        <v>12</v>
      </c>
      <c r="G1" s="61" t="s">
        <v>10</v>
      </c>
      <c r="H1" s="61" t="s">
        <v>0</v>
      </c>
      <c r="I1" s="61" t="s">
        <v>6</v>
      </c>
      <c r="J1" s="61" t="s">
        <v>7</v>
      </c>
      <c r="K1" s="61" t="s">
        <v>1</v>
      </c>
      <c r="L1" s="61" t="s">
        <v>722</v>
      </c>
      <c r="M1" s="61" t="s">
        <v>3</v>
      </c>
      <c r="N1" s="61" t="s">
        <v>720</v>
      </c>
      <c r="O1" s="73" t="s">
        <v>11</v>
      </c>
      <c r="P1" s="61" t="s">
        <v>8</v>
      </c>
      <c r="Q1" s="61" t="s">
        <v>2</v>
      </c>
      <c r="R1" s="34"/>
      <c r="S1" s="31" cm="1">
        <f t="array" ref="S1">BoxNum(ROW($S1))</f>
        <v>1</v>
      </c>
      <c r="T1" s="7" t="s">
        <v>698</v>
      </c>
      <c r="U1" s="15" t="s">
        <v>1219</v>
      </c>
      <c r="V1" s="12"/>
      <c r="W1" s="65"/>
      <c r="X1" s="12"/>
      <c r="Y1" s="7" t="str">
        <f>VLOOKUP(U1,$DX$1:$DZ$21,3,FALSE)</f>
        <v>-</v>
      </c>
      <c r="Z1" s="79"/>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1265</v>
      </c>
      <c r="BO1" s="11" t="s">
        <v>1083</v>
      </c>
      <c r="BP1" s="11" t="s">
        <v>1065</v>
      </c>
      <c r="BQ1" s="11" t="s">
        <v>1266</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9" t="s">
        <v>574</v>
      </c>
      <c r="DF1" s="79" t="s">
        <v>553</v>
      </c>
      <c r="DG1" s="79" t="s">
        <v>568</v>
      </c>
      <c r="DH1" s="79" t="s">
        <v>575</v>
      </c>
      <c r="DI1" s="79" t="s">
        <v>572</v>
      </c>
      <c r="DJ1" s="79" t="s">
        <v>570</v>
      </c>
      <c r="DK1" s="9"/>
      <c r="DL1" s="5" t="s">
        <v>718</v>
      </c>
      <c r="DM1" s="5" t="s">
        <v>708</v>
      </c>
      <c r="DN1" s="5" t="s">
        <v>707</v>
      </c>
      <c r="DO1" s="5" t="s">
        <v>709</v>
      </c>
      <c r="DP1" s="5" t="s">
        <v>710</v>
      </c>
      <c r="DQ1" s="5" t="s">
        <v>611</v>
      </c>
      <c r="DR1" s="5" t="s">
        <v>711</v>
      </c>
      <c r="DS1" s="9"/>
      <c r="DT1" s="79" t="s">
        <v>25</v>
      </c>
      <c r="DU1" s="79" t="s">
        <v>724</v>
      </c>
      <c r="DV1" s="79" t="s">
        <v>725</v>
      </c>
      <c r="DW1" s="9"/>
      <c r="DX1" s="110" t="s">
        <v>699</v>
      </c>
      <c r="DY1" s="110" t="s">
        <v>700</v>
      </c>
      <c r="DZ1" s="110"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4"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1268</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9" t="s">
        <v>26</v>
      </c>
      <c r="DF2" s="79" t="s">
        <v>576</v>
      </c>
      <c r="DG2" s="79" t="s">
        <v>576</v>
      </c>
      <c r="DH2" s="79" t="s">
        <v>610</v>
      </c>
      <c r="DI2" s="79" t="s">
        <v>610</v>
      </c>
      <c r="DJ2" s="79"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79" t="str">
        <f>DU2&amp;" : "&amp;DV2</f>
        <v>Normal : 2</v>
      </c>
      <c r="DU2" s="79" t="s">
        <v>26</v>
      </c>
      <c r="DV2" s="79">
        <v>2</v>
      </c>
      <c r="DX2" s="111" t="s">
        <v>1267</v>
      </c>
      <c r="DY2" s="111"/>
      <c r="DZ2" s="111" t="s">
        <v>562</v>
      </c>
      <c r="EB2" s="75" t="s">
        <v>935</v>
      </c>
      <c r="EC2" s="76" t="s">
        <v>1202</v>
      </c>
      <c r="ED2" s="76" t="s">
        <v>1203</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4"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7"/>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79" t="s">
        <v>255</v>
      </c>
      <c r="DF3" s="79" t="s">
        <v>255</v>
      </c>
      <c r="DG3" s="79" t="s">
        <v>255</v>
      </c>
      <c r="DH3" s="79" t="s">
        <v>255</v>
      </c>
      <c r="DI3" s="79" t="s">
        <v>255</v>
      </c>
      <c r="DJ3" s="79"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1"/>
      <c r="DY3" s="111"/>
      <c r="DZ3" s="111"/>
      <c r="EB3" s="25"/>
      <c r="EC3" s="78"/>
      <c r="ED3" s="78"/>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4"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9" t="s">
        <v>255</v>
      </c>
      <c r="DF4" s="79" t="s">
        <v>255</v>
      </c>
      <c r="DG4" s="79" t="s">
        <v>255</v>
      </c>
      <c r="DH4" s="79" t="s">
        <v>255</v>
      </c>
      <c r="DI4" s="79" t="s">
        <v>255</v>
      </c>
      <c r="DJ4" s="79" t="s">
        <v>255</v>
      </c>
      <c r="DL4" s="5" t="s">
        <v>255</v>
      </c>
      <c r="DM4" s="5" t="s">
        <v>255</v>
      </c>
      <c r="DN4" s="5" t="s">
        <v>255</v>
      </c>
      <c r="DX4" s="111"/>
      <c r="DY4" s="111"/>
      <c r="DZ4" s="111"/>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4"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9" t="s">
        <v>255</v>
      </c>
      <c r="DF5" s="79" t="s">
        <v>255</v>
      </c>
      <c r="DG5" s="79" t="s">
        <v>255</v>
      </c>
      <c r="DH5" s="79" t="s">
        <v>255</v>
      </c>
      <c r="DI5" s="79" t="s">
        <v>255</v>
      </c>
      <c r="DJ5" s="79" t="s">
        <v>255</v>
      </c>
      <c r="DL5" s="5" t="s">
        <v>255</v>
      </c>
      <c r="DM5" s="5" t="s">
        <v>255</v>
      </c>
      <c r="DN5" s="5" t="s">
        <v>255</v>
      </c>
      <c r="DX5" s="111"/>
      <c r="DY5" s="111"/>
      <c r="DZ5" s="111"/>
      <c r="EB5" s="75"/>
      <c r="EC5" s="76"/>
      <c r="ED5" s="76"/>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4"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9" t="s">
        <v>255</v>
      </c>
      <c r="DF6" s="79" t="s">
        <v>255</v>
      </c>
      <c r="DG6" s="79" t="s">
        <v>255</v>
      </c>
      <c r="DH6" s="79" t="s">
        <v>255</v>
      </c>
      <c r="DI6" s="79" t="s">
        <v>255</v>
      </c>
      <c r="DJ6" s="79" t="s">
        <v>255</v>
      </c>
      <c r="DL6" s="5" t="s">
        <v>255</v>
      </c>
      <c r="DM6" s="5" t="s">
        <v>255</v>
      </c>
      <c r="DN6" s="5" t="s">
        <v>255</v>
      </c>
      <c r="DX6" s="111"/>
      <c r="DY6" s="111"/>
      <c r="DZ6" s="111"/>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4"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9" t="s">
        <v>255</v>
      </c>
      <c r="DF7" s="79" t="s">
        <v>255</v>
      </c>
      <c r="DG7" s="79" t="s">
        <v>255</v>
      </c>
      <c r="DH7" s="79" t="s">
        <v>255</v>
      </c>
      <c r="DI7" s="79" t="s">
        <v>255</v>
      </c>
      <c r="DJ7" s="79" t="s">
        <v>255</v>
      </c>
      <c r="DL7" s="5" t="s">
        <v>255</v>
      </c>
      <c r="DM7" s="5" t="s">
        <v>255</v>
      </c>
      <c r="DN7" s="5" t="s">
        <v>255</v>
      </c>
      <c r="DX7" s="111"/>
      <c r="DY7" s="111"/>
      <c r="DZ7" s="111"/>
      <c r="EB7" s="75"/>
      <c r="EC7" s="76"/>
      <c r="ED7" s="76"/>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4"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1263</v>
      </c>
      <c r="AV8" s="5" t="s">
        <v>584</v>
      </c>
      <c r="AW8" s="5" t="s">
        <v>586</v>
      </c>
      <c r="AX8" s="5" t="s">
        <v>586</v>
      </c>
      <c r="AY8" s="5" t="s">
        <v>586</v>
      </c>
      <c r="AZ8" s="5" t="s">
        <v>255</v>
      </c>
      <c r="BB8" s="14" t="s">
        <v>1263</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9" t="s">
        <v>255</v>
      </c>
      <c r="DF8" s="79" t="s">
        <v>255</v>
      </c>
      <c r="DG8" s="79" t="s">
        <v>255</v>
      </c>
      <c r="DH8" s="79" t="s">
        <v>255</v>
      </c>
      <c r="DI8" s="79" t="s">
        <v>255</v>
      </c>
      <c r="DJ8" s="79" t="s">
        <v>255</v>
      </c>
      <c r="DL8" s="5" t="s">
        <v>255</v>
      </c>
      <c r="DM8" s="5" t="s">
        <v>255</v>
      </c>
      <c r="DN8" s="5" t="s">
        <v>255</v>
      </c>
      <c r="DX8" s="111"/>
      <c r="DY8" s="111"/>
      <c r="DZ8" s="111"/>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4"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2"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1264</v>
      </c>
      <c r="AV9" s="5" t="s">
        <v>818</v>
      </c>
      <c r="AW9" s="5" t="s">
        <v>584</v>
      </c>
      <c r="AX9" s="5" t="s">
        <v>584</v>
      </c>
      <c r="AY9" s="5" t="s">
        <v>584</v>
      </c>
      <c r="AZ9" s="5" t="s">
        <v>255</v>
      </c>
      <c r="BB9" s="14" t="s">
        <v>1264</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9" t="s">
        <v>255</v>
      </c>
      <c r="DF9" s="79" t="s">
        <v>255</v>
      </c>
      <c r="DG9" s="79" t="s">
        <v>255</v>
      </c>
      <c r="DH9" s="79" t="s">
        <v>255</v>
      </c>
      <c r="DI9" s="79" t="s">
        <v>255</v>
      </c>
      <c r="DJ9" s="79" t="s">
        <v>255</v>
      </c>
      <c r="DL9" s="5" t="s">
        <v>255</v>
      </c>
      <c r="DM9" s="5" t="s">
        <v>255</v>
      </c>
      <c r="DN9" s="5" t="s">
        <v>255</v>
      </c>
      <c r="DX9" s="111"/>
      <c r="DY9" s="111"/>
      <c r="DZ9" s="111"/>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4"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2"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9" t="s">
        <v>255</v>
      </c>
      <c r="DF10" s="79" t="s">
        <v>255</v>
      </c>
      <c r="DG10" s="79" t="s">
        <v>255</v>
      </c>
      <c r="DH10" s="79" t="s">
        <v>255</v>
      </c>
      <c r="DI10" s="79" t="s">
        <v>255</v>
      </c>
      <c r="DJ10" s="79" t="s">
        <v>255</v>
      </c>
      <c r="DL10" s="5" t="s">
        <v>255</v>
      </c>
      <c r="DM10" s="5" t="s">
        <v>255</v>
      </c>
      <c r="DN10" s="5" t="s">
        <v>255</v>
      </c>
      <c r="DX10" s="111"/>
      <c r="DY10" s="111"/>
      <c r="DZ10" s="111"/>
      <c r="EB10" s="75"/>
      <c r="EC10" s="76"/>
      <c r="ED10" s="76"/>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4"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2"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1200</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9" t="s">
        <v>255</v>
      </c>
      <c r="DF11" s="79" t="s">
        <v>562</v>
      </c>
      <c r="DG11" s="79" t="s">
        <v>562</v>
      </c>
      <c r="DH11" s="79" t="s">
        <v>562</v>
      </c>
      <c r="DI11" s="79" t="s">
        <v>562</v>
      </c>
      <c r="DJ11" s="79" t="s">
        <v>562</v>
      </c>
      <c r="DL11" s="5" t="s">
        <v>255</v>
      </c>
      <c r="DM11" s="5" t="s">
        <v>255</v>
      </c>
      <c r="DN11" s="5" t="s">
        <v>255</v>
      </c>
      <c r="DX11" s="111"/>
      <c r="DY11" s="111"/>
      <c r="DZ11" s="111"/>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4"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2"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9" t="s">
        <v>255</v>
      </c>
      <c r="DF12" s="79" t="s">
        <v>562</v>
      </c>
      <c r="DG12" s="79" t="s">
        <v>562</v>
      </c>
      <c r="DH12" s="79" t="s">
        <v>562</v>
      </c>
      <c r="DI12" s="79" t="s">
        <v>562</v>
      </c>
      <c r="DJ12" s="79" t="s">
        <v>562</v>
      </c>
      <c r="DL12" s="5" t="s">
        <v>255</v>
      </c>
      <c r="DM12" s="5" t="s">
        <v>255</v>
      </c>
      <c r="DN12" s="5" t="s">
        <v>255</v>
      </c>
      <c r="DX12" s="111"/>
      <c r="DY12" s="111"/>
      <c r="DZ12" s="111"/>
      <c r="EB12" s="75"/>
      <c r="EC12" s="76"/>
      <c r="ED12" s="76"/>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4" t="str" cm="1">
        <f t="array" ref="O13">BoxVal($A13,2,COLUMN(V14),1)</f>
        <v/>
      </c>
      <c r="P13" s="64" t="str" cm="1">
        <f t="array" aca="1" ref="P13" ca="1">BoxVal($A13,2,COLUMN(INDIRECT("AB"&amp;($A13-1)*65+2)),1)</f>
        <v/>
      </c>
      <c r="Q13" s="64" t="str" cm="1">
        <f t="array" aca="1" ref="Q13" ca="1">BoxVal($A13,2,COLUMN(INDIRECT("AJ"&amp;($A13-1)*65+2)),1)</f>
        <v/>
      </c>
      <c r="R13" s="34"/>
      <c r="S13" s="72"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9" t="s">
        <v>255</v>
      </c>
      <c r="DF13" s="79" t="s">
        <v>562</v>
      </c>
      <c r="DG13" s="79" t="s">
        <v>562</v>
      </c>
      <c r="DH13" s="79" t="s">
        <v>562</v>
      </c>
      <c r="DI13" s="79" t="s">
        <v>562</v>
      </c>
      <c r="DJ13" s="79" t="s">
        <v>562</v>
      </c>
      <c r="DL13" s="5" t="s">
        <v>255</v>
      </c>
      <c r="DM13" s="5" t="s">
        <v>255</v>
      </c>
      <c r="DN13" s="5" t="s">
        <v>255</v>
      </c>
      <c r="DX13" s="111"/>
      <c r="DY13" s="111"/>
      <c r="DZ13" s="111"/>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4" t="str" cm="1">
        <f t="array" ref="O14">BoxVal($A14,2,COLUMN(V15),1)</f>
        <v/>
      </c>
      <c r="P14" s="64" t="str" cm="1">
        <f t="array" aca="1" ref="P14" ca="1">BoxVal($A14,2,COLUMN(INDIRECT("AB"&amp;($A14-1)*65+2)),1)</f>
        <v/>
      </c>
      <c r="Q14" s="64" t="str" cm="1">
        <f t="array" aca="1" ref="Q14" ca="1">BoxVal($A14,2,COLUMN(INDIRECT("AJ"&amp;($A14-1)*65+2)),1)</f>
        <v/>
      </c>
      <c r="R14" s="34"/>
      <c r="S14" s="72"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9" t="s">
        <v>255</v>
      </c>
      <c r="DF14" s="79" t="s">
        <v>562</v>
      </c>
      <c r="DG14" s="79" t="s">
        <v>562</v>
      </c>
      <c r="DH14" s="79" t="s">
        <v>562</v>
      </c>
      <c r="DI14" s="79" t="s">
        <v>562</v>
      </c>
      <c r="DJ14" s="79" t="s">
        <v>562</v>
      </c>
      <c r="DL14" s="5" t="s">
        <v>255</v>
      </c>
      <c r="DM14" s="5" t="s">
        <v>255</v>
      </c>
      <c r="DN14" s="5" t="s">
        <v>255</v>
      </c>
      <c r="DX14" s="111"/>
      <c r="DY14" s="111"/>
      <c r="DZ14" s="111"/>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4" t="str" cm="1">
        <f t="array" ref="O15">BoxVal($A15,2,COLUMN(V16),1)</f>
        <v/>
      </c>
      <c r="P15" s="64" t="str" cm="1">
        <f t="array" aca="1" ref="P15" ca="1">BoxVal($A15,2,COLUMN(INDIRECT("AB"&amp;($A15-1)*65+2)),1)</f>
        <v/>
      </c>
      <c r="Q15" s="64" t="str" cm="1">
        <f t="array" aca="1" ref="Q15" ca="1">BoxVal($A15,2,COLUMN(INDIRECT("AJ"&amp;($A15-1)*65+2)),1)</f>
        <v/>
      </c>
      <c r="R15" s="34"/>
      <c r="S15" s="72" t="s">
        <v>544</v>
      </c>
      <c r="T15" s="15" t="s">
        <v>1224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9" t="s">
        <v>255</v>
      </c>
      <c r="DF15" s="79" t="s">
        <v>255</v>
      </c>
      <c r="DG15" s="79" t="s">
        <v>255</v>
      </c>
      <c r="DH15" s="79" t="s">
        <v>255</v>
      </c>
      <c r="DI15" s="79" t="s">
        <v>255</v>
      </c>
      <c r="DJ15" s="79" t="s">
        <v>255</v>
      </c>
      <c r="DL15" s="5" t="s">
        <v>255</v>
      </c>
      <c r="DM15" s="5" t="s">
        <v>255</v>
      </c>
      <c r="DX15" s="111"/>
      <c r="DY15" s="111"/>
      <c r="DZ15" s="111"/>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4" t="str" cm="1">
        <f t="array" ref="O16">BoxVal($A16,2,COLUMN(V17),1)</f>
        <v/>
      </c>
      <c r="P16" s="64" t="str" cm="1">
        <f t="array" aca="1" ref="P16" ca="1">BoxVal($A16,2,COLUMN(INDIRECT("AB"&amp;($A16-1)*65+2)),1)</f>
        <v/>
      </c>
      <c r="Q16" s="64" t="str" cm="1">
        <f t="array" aca="1" ref="Q16" ca="1">BoxVal($A16,2,COLUMN(INDIRECT("AJ"&amp;($A16-1)*65+2)),1)</f>
        <v/>
      </c>
      <c r="R16" s="34"/>
      <c r="S16" s="72"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9" t="s">
        <v>255</v>
      </c>
      <c r="DF16" s="79" t="s">
        <v>255</v>
      </c>
      <c r="DG16" s="79" t="s">
        <v>255</v>
      </c>
      <c r="DH16" s="79" t="s">
        <v>255</v>
      </c>
      <c r="DI16" s="79" t="s">
        <v>255</v>
      </c>
      <c r="DJ16" s="79" t="s">
        <v>255</v>
      </c>
      <c r="DL16" s="5" t="s">
        <v>255</v>
      </c>
      <c r="DM16" s="5" t="s">
        <v>255</v>
      </c>
      <c r="DX16" s="111"/>
      <c r="DY16" s="111"/>
      <c r="DZ16" s="111"/>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4" t="str" cm="1">
        <f t="array" ref="O17">BoxVal($A17,2,COLUMN(V18),1)</f>
        <v/>
      </c>
      <c r="P17" s="64" t="str" cm="1">
        <f t="array" aca="1" ref="P17" ca="1">BoxVal($A17,2,COLUMN(INDIRECT("AB"&amp;($A17-1)*65+2)),1)</f>
        <v/>
      </c>
      <c r="Q17" s="64" t="str" cm="1">
        <f t="array" aca="1" ref="Q17" ca="1">BoxVal($A17,2,COLUMN(INDIRECT("AJ"&amp;($A17-1)*65+2)),1)</f>
        <v/>
      </c>
      <c r="R17" s="34"/>
      <c r="S17" s="72"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9" t="s">
        <v>255</v>
      </c>
      <c r="DF17" s="79" t="s">
        <v>255</v>
      </c>
      <c r="DG17" s="79" t="s">
        <v>255</v>
      </c>
      <c r="DH17" s="79" t="s">
        <v>255</v>
      </c>
      <c r="DI17" s="79" t="s">
        <v>255</v>
      </c>
      <c r="DJ17" s="79"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4" t="str" cm="1">
        <f t="array" ref="O18">BoxVal($A18,2,COLUMN(V19),1)</f>
        <v/>
      </c>
      <c r="P18" s="64" t="str" cm="1">
        <f t="array" aca="1" ref="P18" ca="1">BoxVal($A18,2,COLUMN(INDIRECT("AB"&amp;($A18-1)*65+2)),1)</f>
        <v/>
      </c>
      <c r="Q18" s="64" t="str" cm="1">
        <f t="array" aca="1" ref="Q18" ca="1">BoxVal($A18,2,COLUMN(INDIRECT("AJ"&amp;($A18-1)*65+2)),1)</f>
        <v/>
      </c>
      <c r="R18" s="34"/>
      <c r="S18" s="72"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9" t="s">
        <v>255</v>
      </c>
      <c r="DF18" s="79" t="s">
        <v>255</v>
      </c>
      <c r="DG18" s="79" t="s">
        <v>255</v>
      </c>
      <c r="DH18" s="79" t="s">
        <v>255</v>
      </c>
      <c r="DI18" s="79" t="s">
        <v>255</v>
      </c>
      <c r="DJ18" s="79"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4" t="str" cm="1">
        <f t="array" ref="O19">BoxVal($A19,2,COLUMN(V20),1)</f>
        <v/>
      </c>
      <c r="P19" s="64" t="str" cm="1">
        <f t="array" aca="1" ref="P19" ca="1">BoxVal($A19,2,COLUMN(INDIRECT("AB"&amp;($A19-1)*65+2)),1)</f>
        <v/>
      </c>
      <c r="Q19" s="64" t="str" cm="1">
        <f t="array" aca="1" ref="Q19" ca="1">BoxVal($A19,2,COLUMN(INDIRECT("AJ"&amp;($A19-1)*65+2)),1)</f>
        <v/>
      </c>
      <c r="R19" s="34"/>
      <c r="S19" s="72"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9" t="s">
        <v>255</v>
      </c>
      <c r="DF19" s="79" t="s">
        <v>255</v>
      </c>
      <c r="DG19" s="79" t="s">
        <v>255</v>
      </c>
      <c r="DH19" s="79" t="s">
        <v>255</v>
      </c>
      <c r="DI19" s="79" t="s">
        <v>255</v>
      </c>
      <c r="DJ19" s="79"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4" t="str" cm="1">
        <f t="array" ref="O20">BoxVal($A20,2,COLUMN(V21),1)</f>
        <v/>
      </c>
      <c r="P20" s="64" t="str" cm="1">
        <f t="array" aca="1" ref="P20" ca="1">BoxVal($A20,2,COLUMN(INDIRECT("AB"&amp;($A20-1)*65+2)),1)</f>
        <v/>
      </c>
      <c r="Q20" s="64" t="str" cm="1">
        <f t="array" aca="1" ref="Q20" ca="1">BoxVal($A20,2,COLUMN(INDIRECT("AJ"&amp;($A20-1)*65+2)),1)</f>
        <v/>
      </c>
      <c r="R20" s="34"/>
      <c r="S20" s="72"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9" t="s">
        <v>255</v>
      </c>
      <c r="DF20" s="79" t="s">
        <v>255</v>
      </c>
      <c r="DG20" s="79" t="s">
        <v>255</v>
      </c>
      <c r="DH20" s="79" t="s">
        <v>255</v>
      </c>
      <c r="DI20" s="79" t="s">
        <v>255</v>
      </c>
      <c r="DJ20" s="79"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9" t="s">
        <v>255</v>
      </c>
      <c r="DF21" s="79" t="s">
        <v>255</v>
      </c>
      <c r="DG21" s="79" t="s">
        <v>255</v>
      </c>
      <c r="DH21" s="79" t="s">
        <v>255</v>
      </c>
      <c r="DI21" s="79" t="s">
        <v>255</v>
      </c>
      <c r="DJ21" s="79"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4"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9" t="s">
        <v>255</v>
      </c>
      <c r="DF22" s="79" t="s">
        <v>255</v>
      </c>
      <c r="DG22" s="79" t="s">
        <v>255</v>
      </c>
      <c r="DH22" s="79" t="s">
        <v>255</v>
      </c>
      <c r="DI22" s="79" t="s">
        <v>255</v>
      </c>
      <c r="DJ22" s="79"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4"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9" t="s">
        <v>255</v>
      </c>
      <c r="DF23" s="79" t="s">
        <v>255</v>
      </c>
      <c r="DG23" s="79" t="s">
        <v>255</v>
      </c>
      <c r="DH23" s="79" t="s">
        <v>255</v>
      </c>
      <c r="DI23" s="79" t="s">
        <v>255</v>
      </c>
      <c r="DJ23" s="79"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4"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9" t="s">
        <v>255</v>
      </c>
      <c r="DF24" s="79" t="s">
        <v>255</v>
      </c>
      <c r="DG24" s="79" t="s">
        <v>255</v>
      </c>
      <c r="DH24" s="79" t="s">
        <v>255</v>
      </c>
      <c r="DI24" s="79" t="s">
        <v>255</v>
      </c>
      <c r="DJ24" s="79"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4"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9" t="s">
        <v>255</v>
      </c>
      <c r="DF25" s="79" t="s">
        <v>255</v>
      </c>
      <c r="DG25" s="79" t="s">
        <v>255</v>
      </c>
      <c r="DH25" s="79" t="s">
        <v>255</v>
      </c>
      <c r="DI25" s="79" t="s">
        <v>255</v>
      </c>
      <c r="DJ25" s="79"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9" t="s">
        <v>255</v>
      </c>
      <c r="DF26" s="79" t="s">
        <v>255</v>
      </c>
      <c r="DG26" s="79" t="s">
        <v>255</v>
      </c>
      <c r="DH26" s="79" t="s">
        <v>255</v>
      </c>
      <c r="DI26" s="79" t="s">
        <v>255</v>
      </c>
      <c r="DJ26" s="79"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9" t="s">
        <v>255</v>
      </c>
      <c r="DF27" s="79" t="s">
        <v>255</v>
      </c>
      <c r="DG27" s="79" t="s">
        <v>255</v>
      </c>
      <c r="DH27" s="79" t="s">
        <v>255</v>
      </c>
      <c r="DI27" s="79" t="s">
        <v>255</v>
      </c>
      <c r="DJ27" s="79"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4"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9" t="s">
        <v>255</v>
      </c>
      <c r="DF28" s="79" t="s">
        <v>255</v>
      </c>
      <c r="DG28" s="79" t="s">
        <v>255</v>
      </c>
      <c r="DH28" s="79" t="s">
        <v>255</v>
      </c>
      <c r="DI28" s="79" t="s">
        <v>255</v>
      </c>
      <c r="DJ28" s="79"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9" t="s">
        <v>255</v>
      </c>
      <c r="DF29" s="79" t="s">
        <v>255</v>
      </c>
      <c r="DG29" s="79" t="s">
        <v>255</v>
      </c>
      <c r="DH29" s="79" t="s">
        <v>255</v>
      </c>
      <c r="DI29" s="79" t="s">
        <v>255</v>
      </c>
      <c r="DJ29" s="79"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9" t="s">
        <v>255</v>
      </c>
      <c r="DF30" s="79" t="s">
        <v>255</v>
      </c>
      <c r="DG30" s="79" t="s">
        <v>255</v>
      </c>
      <c r="DH30" s="79" t="s">
        <v>255</v>
      </c>
      <c r="DI30" s="79" t="s">
        <v>255</v>
      </c>
      <c r="DJ30" s="79"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9" t="s">
        <v>255</v>
      </c>
      <c r="DF31" s="79" t="s">
        <v>553</v>
      </c>
      <c r="DG31" s="79" t="s">
        <v>568</v>
      </c>
      <c r="DH31" s="79" t="s">
        <v>575</v>
      </c>
      <c r="DI31" s="79" t="s">
        <v>572</v>
      </c>
      <c r="DJ31" s="79"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4" t="str" cm="1">
        <f t="array" ref="O32">BoxVal($A32,2,COLUMN(V33),1)</f>
        <v/>
      </c>
      <c r="P32" s="64" t="str" cm="1">
        <f t="array" aca="1" ref="P32" ca="1">BoxVal($A32,2,COLUMN(INDIRECT("AB"&amp;($A32-1)*65+2)),1)</f>
        <v/>
      </c>
      <c r="Q32" s="64" t="str" cm="1">
        <f t="array" aca="1" ref="Q32" ca="1">BoxVal($A32,2,COLUMN(INDIRECT("AJ"&amp;($A32-1)*65+2)),1)</f>
        <v/>
      </c>
      <c r="R32" s="34"/>
      <c r="S32" s="72"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2"/>
      <c r="DF32" s="112"/>
      <c r="DG32" s="112"/>
      <c r="DH32" s="112"/>
      <c r="DI32" s="112"/>
      <c r="DJ32" s="112"/>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4"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4"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4"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4"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4"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4"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4"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1219</v>
      </c>
      <c r="V66" s="12"/>
      <c r="W66" s="65"/>
      <c r="X66" s="12"/>
      <c r="Y66" s="7" t="str">
        <f>VLOOKUP(U66,$DX$1:$DZ$21,3,FALSE)</f>
        <v>-</v>
      </c>
      <c r="Z66" s="79"/>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1268</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7"/>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2"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2"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2"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2"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2"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2"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2" t="s">
        <v>544</v>
      </c>
      <c r="T80" s="15" t="s">
        <v>1224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2"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2"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2"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2"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2"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2"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1219</v>
      </c>
      <c r="V131" s="12"/>
      <c r="W131" s="65"/>
      <c r="X131" s="12"/>
      <c r="Y131" s="7" t="str">
        <f>VLOOKUP(U131,$DX$1:$DZ$21,3,FALSE)</f>
        <v>-</v>
      </c>
      <c r="Z131" s="79"/>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7"/>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2"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2"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2"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2"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2"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2"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2" t="s">
        <v>544</v>
      </c>
      <c r="T145" s="15" t="s">
        <v>1224</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2"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2"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2"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2"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2"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2"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1219</v>
      </c>
      <c r="V196" s="12"/>
      <c r="W196" s="65"/>
      <c r="X196" s="12"/>
      <c r="Y196" s="7" t="str">
        <f>VLOOKUP(U196,$DX$1:$DZ$21,3,FALSE)</f>
        <v>-</v>
      </c>
      <c r="Z196" s="79"/>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7"/>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2"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2"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2"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2"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2"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2"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2" t="s">
        <v>544</v>
      </c>
      <c r="T210" s="15" t="s">
        <v>1224</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2"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2"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2"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2"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2"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2"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2"/>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2"/>
      <c r="S261" s="31" cm="1">
        <f t="array" ref="S261">BoxNum(ROW($S261))</f>
        <v>5</v>
      </c>
      <c r="T261" s="7" t="s">
        <v>698</v>
      </c>
      <c r="U261" s="15" t="s">
        <v>1219</v>
      </c>
      <c r="V261" s="12"/>
      <c r="W261" s="65"/>
      <c r="X261" s="12"/>
      <c r="Y261" s="7" t="str">
        <f>VLOOKUP(U261,$DX$1:$DZ$21,3,FALSE)</f>
        <v>-</v>
      </c>
      <c r="Z261" s="79"/>
      <c r="AD261" s="8"/>
    </row>
    <row r="262" spans="17:45" ht="30" customHeight="1" x14ac:dyDescent="0.25">
      <c r="Q262" s="72"/>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1268</v>
      </c>
      <c r="AK262" s="16"/>
      <c r="AL262" s="16"/>
      <c r="AM262" s="16"/>
      <c r="AN262" s="16"/>
      <c r="AO262" s="16"/>
      <c r="AP262" s="16"/>
      <c r="AQ262" s="16"/>
      <c r="AR262" s="16"/>
      <c r="AS262" s="16"/>
    </row>
    <row r="263" spans="17:45" ht="30" customHeight="1" x14ac:dyDescent="0.25">
      <c r="Q263" s="72"/>
      <c r="S263" s="7" t="s">
        <v>5</v>
      </c>
      <c r="T263" s="15" t="s">
        <v>1148</v>
      </c>
      <c r="U263" s="32" t="str">
        <f>HYPERLINK("#A"&amp;(S261+1),"&lt;==Block" &amp; $S261 &amp;"==&gt;")</f>
        <v>&lt;==Block5==&gt;</v>
      </c>
      <c r="V263" s="51"/>
      <c r="W263" s="19"/>
      <c r="X263" s="19"/>
      <c r="Y263" s="77"/>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2"/>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2"/>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2"/>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2"/>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2"/>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2"/>
      <c r="S269" s="72"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2"/>
      <c r="S270" s="72"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2"/>
      <c r="S271" s="72"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2"/>
      <c r="S272" s="72"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2"/>
      <c r="S273" s="72"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2"/>
      <c r="S274" s="72"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2"/>
      <c r="S275" s="72" t="s">
        <v>544</v>
      </c>
      <c r="T275" s="15" t="s">
        <v>1224</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2"/>
      <c r="S276" s="72"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2"/>
      <c r="S277" s="72"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2"/>
      <c r="S278" s="72"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2"/>
      <c r="S279" s="72"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2"/>
      <c r="S280" s="72"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2"/>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2"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1219</v>
      </c>
      <c r="V326" s="12"/>
      <c r="W326" s="65"/>
      <c r="X326" s="12"/>
      <c r="Y326" s="7" t="str">
        <f>VLOOKUP(U326,$DX$1:$DZ$21,3,FALSE)</f>
        <v>-</v>
      </c>
      <c r="Z326" s="79"/>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7"/>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1263</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1263</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2"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2"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2"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2"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2"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2"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2" t="s">
        <v>544</v>
      </c>
      <c r="T340" s="15" t="s">
        <v>1224</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2" t="s">
        <v>12</v>
      </c>
      <c r="T341" s="15" t="s">
        <v>1260</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2"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2"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2"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2"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2"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1219</v>
      </c>
      <c r="V391" s="12"/>
      <c r="W391" s="65"/>
      <c r="X391" s="12"/>
      <c r="Y391" s="7" t="str">
        <f>VLOOKUP(U391,$DX$1:$DZ$21,3,FALSE)</f>
        <v>-</v>
      </c>
      <c r="Z391" s="79"/>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7"/>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1263</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1263</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1263</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1263</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2"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2"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2"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2"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2"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2"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2" t="s">
        <v>544</v>
      </c>
      <c r="T405" s="15" t="s">
        <v>1224</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2"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2"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2"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2"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2"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2"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1219</v>
      </c>
      <c r="V456" s="12"/>
      <c r="W456" s="65"/>
      <c r="X456" s="12"/>
      <c r="Y456" s="7" t="str">
        <f>VLOOKUP(U456,$DX$1:$DZ$21,3,FALSE)</f>
        <v>-</v>
      </c>
      <c r="Z456" s="79"/>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7"/>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68" ca="1" si="81">ConfigCode($AA460,$AN460,$AO460,$AP460,$AQ460,$AR460,$AF460,$AG460,2)</f>
        <v>0x26=-34.40,-33.60;</v>
      </c>
      <c r="V460" s="37"/>
      <c r="W460" s="37"/>
      <c r="X460" s="68"/>
      <c r="Y460" s="68"/>
      <c r="Z460" s="55">
        <f t="shared" ref="Z460:Z46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1263</v>
      </c>
      <c r="AB460" s="40">
        <v>-0.5</v>
      </c>
      <c r="AC460" s="40" t="s">
        <v>995</v>
      </c>
      <c r="AD460" s="40">
        <v>1</v>
      </c>
      <c r="AE460" s="41">
        <v>0</v>
      </c>
      <c r="AF460" s="42">
        <v>-34.4</v>
      </c>
      <c r="AG460" s="42">
        <v>-33.6</v>
      </c>
      <c r="AH460" s="43">
        <f t="shared" ref="AH460:AH468" ca="1" si="83">$AF460+$Z460</f>
        <v>-36.839999999999996</v>
      </c>
      <c r="AI460" s="43">
        <f t="shared" ref="AI460:AI468" ca="1" si="84">$AG460+$Z460</f>
        <v>-36.04</v>
      </c>
      <c r="AJ460" s="44" cm="1">
        <f t="array" aca="1" ref="AJ460" ca="1" xml:space="preserve">
N("initial sens-loopgain")+
$AF460-BoxVal(ROW($AA460),26,COLUMN(INDIRECT("T"&amp;(INT(ROW($AA477)/65))*65+2)))</f>
        <v>-36.4</v>
      </c>
      <c r="AK460" s="44">
        <f t="shared" ref="AK460:AK46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68" ca="1" si="86">AL460+(AG460-AF460)</f>
        <v>-37.54</v>
      </c>
      <c r="AN460" s="36" t="str">
        <f t="shared" ref="AN460:AN46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6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2"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2"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2"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2"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2"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2"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2" t="s">
        <v>544</v>
      </c>
      <c r="T470" s="15" t="s">
        <v>1224</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2"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2"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2"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2"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2"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2"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1219</v>
      </c>
      <c r="V521" s="12"/>
      <c r="W521" s="65"/>
      <c r="X521" s="12"/>
      <c r="Y521" s="7" t="str">
        <f>VLOOKUP(U521,$DX$1:$DZ$21,3,FALSE)</f>
        <v>-</v>
      </c>
      <c r="Z521" s="79"/>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7"/>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32" ca="1" si="89">ConfigCode($AA525,$AN525,$AO525,$AP525,$AQ525,$AR525,$AF525,$AG525,2)</f>
        <v>0x55=-34.40,-33.60;</v>
      </c>
      <c r="V525" s="37"/>
      <c r="W525" s="37"/>
      <c r="X525" s="68"/>
      <c r="Y525" s="68"/>
      <c r="Z525" s="55">
        <f t="shared" ref="Z525:Z532"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32" ca="1" si="91">$AF525+$Z525</f>
        <v>-30.2</v>
      </c>
      <c r="AI525" s="43">
        <f t="shared" ref="AI525:AI532" ca="1" si="92">$AG525+$Z525</f>
        <v>-29.400000000000002</v>
      </c>
      <c r="AJ525" s="44" cm="1">
        <f t="array" aca="1" ref="AJ525" ca="1" xml:space="preserve">
N("initial sens-loopgain")+
$AF525-BoxVal(ROW($AA525),26,COLUMN(INDIRECT("T"&amp;(INT(ROW($AA542)/65))*65+2)))</f>
        <v>-36.4</v>
      </c>
      <c r="AK525" s="44">
        <f t="shared" ref="AK525:AK532"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32" ca="1" si="94">AL525+(AG525-AF525)</f>
        <v>-30.400000000000006</v>
      </c>
      <c r="AN525" s="36" t="str">
        <f t="shared" ref="AN525:AN532"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32"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2"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2"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2"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2"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2"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2"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2" t="s">
        <v>544</v>
      </c>
      <c r="T535" s="15" t="s">
        <v>1224</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2"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2"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2"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2"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2"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2"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1219</v>
      </c>
      <c r="V586" s="12"/>
      <c r="W586" s="65"/>
      <c r="X586" s="12"/>
      <c r="Y586" s="7" t="str">
        <f>VLOOKUP(U586,$DX$1:$DZ$21,3,FALSE)</f>
        <v>-</v>
      </c>
      <c r="Z586" s="79"/>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1305</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7"/>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593" ca="1" si="97">ConfigCode($AA590,$AN590,$AO590,$AP590,$AQ590,$AR590,$AF590,$AG590,2)</f>
        <v>0x07=-34.40,-33.60;</v>
      </c>
      <c r="V590" s="37"/>
      <c r="W590" s="37"/>
      <c r="X590" s="68"/>
      <c r="Y590" s="68"/>
      <c r="Z590" s="55">
        <f t="shared" ref="Z590:Z593"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593" ca="1" si="99">$AF590+$Z590</f>
        <v>-33.9</v>
      </c>
      <c r="AI590" s="43">
        <f t="shared" ref="AI590:AI593" ca="1" si="100">$AG590+$Z590</f>
        <v>-33.1</v>
      </c>
      <c r="AJ590" s="44" cm="1">
        <f t="array" aca="1" ref="AJ590" ca="1" xml:space="preserve">
N("initial sens-loopgain")+
$AF590-BoxVal(ROW($AA590),26,COLUMN(INDIRECT("T"&amp;(INT(ROW($AA607)/65))*65+2)))</f>
        <v>-36.4</v>
      </c>
      <c r="AK590" s="44">
        <f t="shared" ref="AK590:AK593" ca="1" si="101">AJ590+(AG590-AF590)</f>
        <v>-35.6</v>
      </c>
      <c r="AL590" s="44" cm="1">
        <f t="array" aca="1" ref="AL590" ca="1" xml:space="preserve">
N("initial sens-loopgain-gain-gain ref-vcm")+
$AH590-
BoxVal(ROW($AA590),26,COLUMN(INDIRECT("T"&amp;(INT(ROW($AA607)/65))*65+2)))-
$AB590-
$W590-
IFERROR(VLOOKUP($AC590,$CT$1:$DC$31,7,FALSE),0)</f>
        <v>-36.4</v>
      </c>
      <c r="AM590" s="44">
        <f t="shared" ref="AM590:AM593" ca="1" si="102">AL590+(AG590-AF590)</f>
        <v>-35.6</v>
      </c>
      <c r="AN590" s="36" t="str">
        <f t="shared" ref="AN590:AN593"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593"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2"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2"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2"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2"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2"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2"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2" t="s">
        <v>544</v>
      </c>
      <c r="T600" s="15" t="s">
        <v>1224</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2"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2"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2"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2"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2"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2"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1219</v>
      </c>
      <c r="V651" s="12"/>
      <c r="W651" s="65"/>
      <c r="X651" s="12"/>
      <c r="Y651" s="7" t="str">
        <f>VLOOKUP(U651,$DX$1:$DZ$21,3,FALSE)</f>
        <v>-</v>
      </c>
      <c r="Z651" s="79"/>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7"/>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61" ca="1" si="105">ConfigCode($AA655,$AN655,$AO655,$AP655,$AQ655,$AR655,$AF655,$AG655,2)</f>
        <v>0x58=-34.40,-33.60;</v>
      </c>
      <c r="V655" s="37"/>
      <c r="W655" s="37"/>
      <c r="X655" s="68"/>
      <c r="Y655" s="68"/>
      <c r="Z655" s="55">
        <f t="shared" ref="Z655:Z661"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61" ca="1" si="107">$AF655+$Z655</f>
        <v>-32.9</v>
      </c>
      <c r="AI655" s="43">
        <f t="shared" ref="AI655:AI661" ca="1" si="108">$AG655+$Z655</f>
        <v>-32.1</v>
      </c>
      <c r="AJ655" s="44" cm="1">
        <f t="array" aca="1" ref="AJ655" ca="1" xml:space="preserve">
N("initial sens-loopgain")+
$AF655-BoxVal(ROW($AA655),26,COLUMN(INDIRECT("T"&amp;(INT(ROW($AA672)/65))*65+2)))</f>
        <v>-36.4</v>
      </c>
      <c r="AK655" s="44">
        <f t="shared" ref="AK655:AK661" ca="1" si="109">AJ655+(AG655-AF655)</f>
        <v>-35.6</v>
      </c>
      <c r="AL655" s="44" cm="1">
        <f t="array" aca="1" ref="AL655" ca="1" xml:space="preserve">
N("initial sens-loopgain-gain-gain ref-vcm")+
$AH655-
BoxVal(ROW($AA655),26,COLUMN(INDIRECT("T"&amp;(INT(ROW($AA672)/65))*65+2)))-
$AB655-
$W655-
IFERROR(VLOOKUP($AC655,$CT$1:$DC$31,7,FALSE),0)</f>
        <v>-36.4</v>
      </c>
      <c r="AM655" s="44">
        <f t="shared" ref="AM655:AM661" ca="1" si="110">AL655+(AG655-AF655)</f>
        <v>-35.6</v>
      </c>
      <c r="AN655" s="36" t="str">
        <f t="shared" ref="AN655:AN661"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61"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2"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2"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2"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2"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2"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2"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2" t="s">
        <v>544</v>
      </c>
      <c r="T665" s="15" t="s">
        <v>1224</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2"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2"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2"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2"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2"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2"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MPN!$A$1:$A$504</xm:f>
          </x14:formula1>
          <xm:sqref>T4 T654 T589 T524 T459 T264 T329 T394 T199 T134 T69</xm:sqref>
        </x14:dataValidation>
        <x14:dataValidation type="list" allowBlank="1" showInputMessage="1" showErrorMessage="1" xr:uid="{4EB422C5-9480-4285-A04B-B1224EAD9918}">
          <x14:formula1>
            <xm:f>ASIC!$A$2:$A$200</xm:f>
          </x14:formula1>
          <xm:sqref>T5 T70 T135 T200 T395 T330 T265 T460 T525 T590 T655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theme="0"/>
  </sheetPr>
  <dimension ref="A1:EE2080"/>
  <sheetViews>
    <sheetView topLeftCell="DT9" zoomScale="70" zoomScaleNormal="70" workbookViewId="0">
      <selection activeCell="DX17" sqref="DX17:DX20"/>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1379</v>
      </c>
      <c r="V1" s="12"/>
      <c r="W1" s="65"/>
      <c r="X1" s="12"/>
      <c r="Y1" s="7" t="str">
        <f>VLOOKUP(U1,$DX$1:$DZ$21,3,FALSE)</f>
        <v>sel_diocpfil, modesel 10</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5" t="s">
        <v>1315</v>
      </c>
      <c r="BN1" s="115" t="s">
        <v>1317</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default_NormalMode_38dB_304ZA_N010A_375_418_ZTS6856SEO_TR1.0</v>
      </c>
      <c r="Q2" s="64" t="str" cm="1">
        <f t="array" aca="1" ref="Q2" ca="1">BoxVal($A2,2,COLUMN(INDIRECT("AJ"&amp;($A2-1)*65+2)),1)</f>
        <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79">
        <v>-2</v>
      </c>
      <c r="BN2" s="79">
        <v>1.74</v>
      </c>
      <c r="BO2" s="79">
        <v>0</v>
      </c>
      <c r="BP2" s="79">
        <v>0</v>
      </c>
      <c r="BQ2" s="79">
        <v>0</v>
      </c>
      <c r="BR2" s="79">
        <v>1</v>
      </c>
      <c r="BU2" s="116" t="s">
        <v>784</v>
      </c>
      <c r="BV2" s="116" t="s">
        <v>562</v>
      </c>
      <c r="BW2" s="116"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1380</v>
      </c>
      <c r="DY2" s="22" t="s">
        <v>1308</v>
      </c>
      <c r="DZ2" s="22" t="s">
        <v>1382</v>
      </c>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str" cm="1">
        <f t="array" aca="1" ref="J3" ca="1">BoxVal($A3,21,COLUMN(INDIRECT("T"&amp;($A3-1)*65+2)),1)</f>
        <v>16V_NormalMode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Bit11,15</v>
      </c>
      <c r="P3" s="64" t="str" cm="1">
        <f t="array" aca="1" ref="P3" ca="1">BoxVal($A3,2,COLUMN(INDIRECT("AB"&amp;($A3-1)*65+2)),1)</f>
        <v>16V_NormalMode_38dB_304ZA_N010A_370_430_ZTS6856S_MP2.0</v>
      </c>
      <c r="Q3" s="64" t="str" cm="1">
        <f t="array" aca="1" ref="Q3" ca="1">BoxVal($A3,2,COLUMN(INDIRECT("AJ"&amp;($A3-1)*65+2)),1)</f>
        <v/>
      </c>
      <c r="R3" s="34"/>
      <c r="S3" s="7" t="s">
        <v>5</v>
      </c>
      <c r="T3" s="15" t="s">
        <v>1271</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79">
        <v>-1</v>
      </c>
      <c r="BN3" s="79">
        <v>3.52</v>
      </c>
      <c r="BO3" s="79">
        <v>0</v>
      </c>
      <c r="BP3" s="79">
        <v>0</v>
      </c>
      <c r="BQ3" s="79">
        <v>1</v>
      </c>
      <c r="BR3" s="79">
        <v>0</v>
      </c>
      <c r="BU3" s="116" t="s">
        <v>785</v>
      </c>
      <c r="BV3" s="116" t="s">
        <v>562</v>
      </c>
      <c r="BW3" s="116"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1381</v>
      </c>
      <c r="DY3" s="22" t="s">
        <v>1309</v>
      </c>
      <c r="DZ3" s="22" t="s">
        <v>1383</v>
      </c>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-38+/-2 dBV</v>
      </c>
      <c r="N4" s="59" t="str" cm="1">
        <f t="array" aca="1" ref="N4" ca="1">BoxVal($A4,12,COLUMN(INDIRECT("T"&amp;($A4-1)*65+2)),1)</f>
        <v>Normal</v>
      </c>
      <c r="O4" s="64" t="str" cm="1">
        <f t="array" ref="O4">BoxVal($A4,2,COLUMN(V5),1)</f>
        <v>Bit15,16</v>
      </c>
      <c r="P4" s="64" t="str" cm="1">
        <f t="array" aca="1" ref="P4" ca="1">BoxVal($A4,2,COLUMN(INDIRECT("AB"&amp;($A4-1)*65+2)),1)</f>
        <v>default_NormalMode_38dB_304ZA_2227F_451_495_ZTS6117S_TR3.0</v>
      </c>
      <c r="Q4" s="64" t="str" cm="1">
        <f t="array" aca="1" ref="Q4" ca="1">BoxVal($A4,2,COLUMN(INDIRECT("AJ"&amp;($A4-1)*65+2)),1)</f>
        <v/>
      </c>
      <c r="R4" s="34"/>
      <c r="S4" s="7" t="s">
        <v>10</v>
      </c>
      <c r="T4" s="15" t="s">
        <v>1272</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79">
        <v>0</v>
      </c>
      <c r="BN4" s="79">
        <v>0</v>
      </c>
      <c r="BO4" s="79">
        <v>0</v>
      </c>
      <c r="BP4" s="79">
        <v>0</v>
      </c>
      <c r="BQ4" s="79">
        <v>0</v>
      </c>
      <c r="BR4" s="79">
        <v>0</v>
      </c>
      <c r="BU4" s="116" t="s">
        <v>783</v>
      </c>
      <c r="BV4" s="116" t="s">
        <v>562</v>
      </c>
      <c r="BW4" s="116"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t="s">
        <v>1390</v>
      </c>
      <c r="DY4" s="22" t="s">
        <v>1388</v>
      </c>
      <c r="DZ4" s="22" t="s">
        <v>1384</v>
      </c>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Bit11,15</v>
      </c>
      <c r="P5" s="64" t="str" cm="1">
        <f t="array" aca="1" ref="P5" ca="1">BoxVal($A5,2,COLUMN(INDIRECT("AB"&amp;($A5-1)*65+2)),1)</f>
        <v>default_NormalMode_38dB_304ZA_2410A_375_480_ZTS6856S_MP4.10</v>
      </c>
      <c r="Q5" s="64" t="str" cm="1">
        <f t="array" aca="1" ref="Q5" ca="1">BoxVal($A5,2,COLUMN(INDIRECT("AJ"&amp;($A5-1)*65+2)),1)</f>
        <v>兼容高pullin的配置</v>
      </c>
      <c r="R5" s="34"/>
      <c r="S5" s="7" t="s">
        <v>18</v>
      </c>
      <c r="T5" s="15" t="s">
        <v>1273</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t="shared" ref="AO5:AO12" ca="1" si="10">ManualLookup(AB5,BoxVal(ROW(AB5),4,COLUMN(AO3)),IF(INDIRECT("$AB$"&amp;(INT((ROW()-4)/65)*65+4))="Gain-outphase",INDIRECT(DO$4),INDIRECT(DO$3)))</f>
        <v>00</v>
      </c>
      <c r="AP5" s="36" t="str">
        <f t="shared" ref="AP5:AR12" ca="1" si="11">ManualLookup(AC5,BoxVal(ROW(AC5),4,COLUMN(AP3)),INDIRECT(DP$3))</f>
        <v>00</v>
      </c>
      <c r="AQ5" s="36" t="str">
        <f t="shared" ca="1" si="11"/>
        <v>00</v>
      </c>
      <c r="AR5" s="36" t="str">
        <f t="shared" ca="1" si="11"/>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79">
        <v>0.5</v>
      </c>
      <c r="BN5" s="79">
        <v>-25.6</v>
      </c>
      <c r="BO5" s="79">
        <v>0</v>
      </c>
      <c r="BP5" s="79">
        <v>0</v>
      </c>
      <c r="BQ5" s="79">
        <v>1</v>
      </c>
      <c r="BR5" s="79">
        <v>1</v>
      </c>
      <c r="BU5" s="116" t="s">
        <v>786</v>
      </c>
      <c r="BV5" s="116" t="s">
        <v>562</v>
      </c>
      <c r="BW5" s="116"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1386</v>
      </c>
      <c r="DY5" s="22" t="s">
        <v>1310</v>
      </c>
      <c r="DZ5" s="22" t="s">
        <v>1385</v>
      </c>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str" cm="1">
        <f t="array" aca="1" ref="J6" ca="1">BoxVal($A6,21,COLUMN(INDIRECT("T"&amp;($A6-1)*65+2)),1)</f>
        <v>16V_NormalMode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Bit11,15</v>
      </c>
      <c r="P6" s="64" t="str" cm="1">
        <f t="array" aca="1" ref="P6" ca="1">BoxVal($A6,2,COLUMN(INDIRECT("AB"&amp;($A6-1)*65+2)),1)</f>
        <v>16V_NormalMode_38dB_304ZA_N010A_367_427_ZTS6216C_TR5.3</v>
      </c>
      <c r="Q6" s="64" t="str" cm="1">
        <f t="array" aca="1" ref="Q6" ca="1">BoxVal($A6,2,COLUMN(INDIRECT("AJ"&amp;($A6-1)*65+2)),1)</f>
        <v/>
      </c>
      <c r="R6" s="34"/>
      <c r="S6" s="7" t="s">
        <v>13</v>
      </c>
      <c r="T6" s="15" t="s">
        <v>1274</v>
      </c>
      <c r="U6" s="36" t="str">
        <f t="shared" ca="1" si="1"/>
        <v>0x03=-38.90,-38.30;</v>
      </c>
      <c r="V6" s="37"/>
      <c r="W6" s="37"/>
      <c r="X6" s="68"/>
      <c r="Y6" s="68"/>
      <c r="Z6" s="55">
        <f t="shared" ca="1" si="2"/>
        <v>0.5</v>
      </c>
      <c r="AA6" s="39" t="s">
        <v>1161</v>
      </c>
      <c r="AB6" s="40">
        <v>0.5</v>
      </c>
      <c r="AC6" s="40" t="s">
        <v>996</v>
      </c>
      <c r="AD6" s="40">
        <v>1</v>
      </c>
      <c r="AE6" s="41">
        <v>0</v>
      </c>
      <c r="AF6" s="42">
        <v>-38.9</v>
      </c>
      <c r="AG6" s="47">
        <f t="shared" ref="AG6:AG12" si="12">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t="shared" ca="1" si="10"/>
        <v>03</v>
      </c>
      <c r="AP6" s="36" t="str">
        <f t="shared" ca="1" si="11"/>
        <v>00</v>
      </c>
      <c r="AQ6" s="36" t="str">
        <f t="shared" ca="1" si="11"/>
        <v>00</v>
      </c>
      <c r="AR6" s="36" t="str">
        <f t="shared" ca="1" si="11"/>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79">
        <v>1</v>
      </c>
      <c r="BN6" s="79">
        <v>-19.100000000000001</v>
      </c>
      <c r="BO6" s="79">
        <v>0</v>
      </c>
      <c r="BP6" s="79">
        <v>1</v>
      </c>
      <c r="BQ6" s="79">
        <v>0</v>
      </c>
      <c r="BR6" s="79">
        <v>0</v>
      </c>
      <c r="BU6" s="116" t="s">
        <v>787</v>
      </c>
      <c r="BV6" s="116" t="s">
        <v>562</v>
      </c>
      <c r="BW6" s="116"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default_NormalMode_38dB_304ZA_2410A_345_438_ZTS6856S_MP6.18</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2"/>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t="shared" ca="1" si="10"/>
        <v>00</v>
      </c>
      <c r="AP7" s="36" t="str">
        <f t="shared" ca="1" si="11"/>
        <v>00</v>
      </c>
      <c r="AQ7" s="36" t="str">
        <f t="shared" ca="1" si="11"/>
        <v>00</v>
      </c>
      <c r="AR7" s="36" t="str">
        <f t="shared" ca="1" si="11"/>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79">
        <v>1.5</v>
      </c>
      <c r="BN7" s="79">
        <v>-15.1</v>
      </c>
      <c r="BO7" s="79">
        <v>0</v>
      </c>
      <c r="BP7" s="79">
        <v>1</v>
      </c>
      <c r="BQ7" s="79">
        <v>0</v>
      </c>
      <c r="BR7" s="79">
        <v>1</v>
      </c>
      <c r="BU7" s="116" t="s">
        <v>788</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Bit11,15</v>
      </c>
      <c r="P8" s="64" t="str" cm="1">
        <f t="array" aca="1" ref="P8" ca="1">BoxVal($A8,2,COLUMN(INDIRECT("AB"&amp;($A8-1)*65+2)),1)</f>
        <v>default_NormalMode_38dB_304ZA_2391A_397_460_ZTS6051E_TR7.3</v>
      </c>
      <c r="Q8" s="64" t="str" cm="1">
        <f t="array" aca="1" ref="Q8" ca="1">BoxVal($A8,2,COLUMN(INDIRECT("AJ"&amp;($A8-1)*65+2)),1)</f>
        <v>Vbias跨階偏高，燒錄一些IR check</v>
      </c>
      <c r="R8" s="34"/>
      <c r="S8" s="7" t="s">
        <v>19</v>
      </c>
      <c r="T8" s="15" t="s">
        <v>1161</v>
      </c>
      <c r="U8" s="36" t="str">
        <f t="shared" ca="1" si="1"/>
        <v>0x83=-40.00,-39.50;</v>
      </c>
      <c r="V8" s="37"/>
      <c r="W8" s="37"/>
      <c r="X8" s="68"/>
      <c r="Y8" s="68"/>
      <c r="Z8" s="55">
        <f t="shared" ca="1" si="2"/>
        <v>1.7663000000000002</v>
      </c>
      <c r="AA8" s="39" t="s">
        <v>965</v>
      </c>
      <c r="AB8" s="40">
        <v>0.5</v>
      </c>
      <c r="AC8" s="40" t="s">
        <v>995</v>
      </c>
      <c r="AD8" s="40">
        <v>1</v>
      </c>
      <c r="AE8" s="41">
        <v>6.7000000000000004E-2</v>
      </c>
      <c r="AF8" s="42">
        <v>-40</v>
      </c>
      <c r="AG8" s="47">
        <f t="shared" si="12"/>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t="shared" ca="1" si="10"/>
        <v>03</v>
      </c>
      <c r="AP8" s="36" t="str">
        <f t="shared" ca="1" si="11"/>
        <v>00</v>
      </c>
      <c r="AQ8" s="36" t="str">
        <f t="shared" ca="1" si="11"/>
        <v>00</v>
      </c>
      <c r="AR8" s="36" t="str">
        <f t="shared" ca="1" si="11"/>
        <v>80</v>
      </c>
      <c r="AS8" s="36"/>
      <c r="AT8" s="34"/>
      <c r="AU8" s="14" t="s">
        <v>1263</v>
      </c>
      <c r="AV8" s="14" t="s">
        <v>582</v>
      </c>
      <c r="AW8" s="5" t="s">
        <v>582</v>
      </c>
      <c r="AX8" s="5" t="s">
        <v>582</v>
      </c>
      <c r="AY8" s="5" t="s">
        <v>582</v>
      </c>
      <c r="AZ8" s="5" t="s">
        <v>255</v>
      </c>
      <c r="BB8" s="14" t="s">
        <v>1263</v>
      </c>
      <c r="BC8" s="5">
        <v>1</v>
      </c>
      <c r="BD8" s="5">
        <v>1</v>
      </c>
      <c r="BE8" s="5">
        <v>0</v>
      </c>
      <c r="BF8" s="14"/>
      <c r="BG8" s="14"/>
      <c r="BH8" s="14"/>
      <c r="BI8" s="14" t="s">
        <v>805</v>
      </c>
      <c r="BJ8" s="14" t="s">
        <v>562</v>
      </c>
      <c r="BK8" s="14" t="s">
        <v>562</v>
      </c>
      <c r="BM8" s="79">
        <v>2</v>
      </c>
      <c r="BN8" s="79">
        <v>-12.04</v>
      </c>
      <c r="BO8" s="79">
        <v>0</v>
      </c>
      <c r="BP8" s="79">
        <v>1</v>
      </c>
      <c r="BQ8" s="79">
        <v>1</v>
      </c>
      <c r="BR8" s="79">
        <v>0</v>
      </c>
      <c r="BU8" s="116" t="s">
        <v>789</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-38+/-0.8 dBV</v>
      </c>
      <c r="N9" s="59" t="str" cm="1">
        <f t="array" aca="1" ref="N9" ca="1">BoxVal($A9,12,COLUMN(INDIRECT("T"&amp;($A9-1)*65+2)),1)</f>
        <v>Normal</v>
      </c>
      <c r="O9" s="64" t="str" cm="1">
        <f t="array" ref="O9">BoxVal($A9,2,COLUMN(V10),1)</f>
        <v>Bit11,15</v>
      </c>
      <c r="P9" s="64" t="str" cm="1">
        <f t="array" aca="1" ref="P9" ca="1">BoxVal($A9,2,COLUMN(INDIRECT("AB"&amp;($A9-1)*65+2)),1)</f>
        <v>default_NormalMode_38dB_304ZA_2410A_375_418_ZTS6853_TR8.2</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2"/>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t="shared" ca="1" si="10"/>
        <v>00</v>
      </c>
      <c r="AP9" s="36" t="str">
        <f t="shared" ca="1" si="11"/>
        <v>00</v>
      </c>
      <c r="AQ9" s="36" t="str">
        <f t="shared" ca="1" si="11"/>
        <v>00</v>
      </c>
      <c r="AR9" s="36" t="str">
        <f t="shared" ca="1" si="11"/>
        <v>00</v>
      </c>
      <c r="AS9" s="36"/>
      <c r="AT9" s="34"/>
      <c r="AU9" s="14" t="s">
        <v>1264</v>
      </c>
      <c r="AV9" s="14" t="s">
        <v>581</v>
      </c>
      <c r="AW9" s="5" t="s">
        <v>583</v>
      </c>
      <c r="AX9" s="5" t="s">
        <v>583</v>
      </c>
      <c r="AY9" s="5" t="s">
        <v>583</v>
      </c>
      <c r="AZ9" s="5" t="s">
        <v>255</v>
      </c>
      <c r="BB9" s="14" t="s">
        <v>1264</v>
      </c>
      <c r="BC9" s="5">
        <v>1</v>
      </c>
      <c r="BD9" s="5">
        <v>1</v>
      </c>
      <c r="BE9" s="5">
        <v>1</v>
      </c>
      <c r="BF9" s="14"/>
      <c r="BG9" s="14"/>
      <c r="BH9" s="14"/>
      <c r="BI9" s="14" t="s">
        <v>811</v>
      </c>
      <c r="BJ9" s="14" t="s">
        <v>562</v>
      </c>
      <c r="BK9" s="14" t="s">
        <v>562</v>
      </c>
      <c r="BM9" s="79">
        <v>2.5</v>
      </c>
      <c r="BN9" s="79">
        <v>-9.5399999999999991</v>
      </c>
      <c r="BO9" s="79">
        <v>0</v>
      </c>
      <c r="BP9" s="79">
        <v>1</v>
      </c>
      <c r="BQ9" s="79">
        <v>1</v>
      </c>
      <c r="BR9" s="79">
        <v>1</v>
      </c>
      <c r="BU9" s="116" t="s">
        <v>790</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default_NormalMode_38dB_304ZA_2410A_375_418_ZTS6851_TR9.2</v>
      </c>
      <c r="Q10" s="64" t="str" cm="1">
        <f t="array" aca="1" ref="Q10" ca="1">BoxVal($A10,2,COLUMN(INDIRECT("AJ"&amp;($A10-1)*65+2)),1)</f>
        <v/>
      </c>
      <c r="R10" s="34"/>
      <c r="S10" s="7" t="s">
        <v>705</v>
      </c>
      <c r="T10" s="15" t="s">
        <v>1152</v>
      </c>
      <c r="U10" s="36" t="str">
        <f t="shared" ca="1" si="1"/>
        <v>0x23=-40.90,-40.40;</v>
      </c>
      <c r="V10" s="37"/>
      <c r="W10" s="37"/>
      <c r="X10" s="68"/>
      <c r="Y10" s="68"/>
      <c r="Z10" s="55">
        <f t="shared" ca="1" si="2"/>
        <v>2.65</v>
      </c>
      <c r="AA10" s="39" t="s">
        <v>584</v>
      </c>
      <c r="AB10" s="40">
        <v>0.5</v>
      </c>
      <c r="AC10" s="40" t="s">
        <v>995</v>
      </c>
      <c r="AD10" s="40">
        <v>1</v>
      </c>
      <c r="AE10" s="41">
        <v>0</v>
      </c>
      <c r="AF10" s="42">
        <v>-40.9</v>
      </c>
      <c r="AG10" s="47">
        <f t="shared" si="12"/>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t="shared" ca="1" si="10"/>
        <v>03</v>
      </c>
      <c r="AP10" s="36" t="str">
        <f t="shared" ca="1" si="11"/>
        <v>00</v>
      </c>
      <c r="AQ10" s="36" t="str">
        <f t="shared" ca="1" si="11"/>
        <v>00</v>
      </c>
      <c r="AR10" s="36" t="str">
        <f t="shared" ca="1" si="11"/>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79">
        <v>3.5</v>
      </c>
      <c r="BN10" s="79">
        <v>-6.35</v>
      </c>
      <c r="BO10" s="79">
        <v>1</v>
      </c>
      <c r="BP10" s="79">
        <v>0</v>
      </c>
      <c r="BQ10" s="79">
        <v>0</v>
      </c>
      <c r="BR10" s="79">
        <v>0</v>
      </c>
      <c r="BU10" s="116" t="s">
        <v>813</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str" cm="1">
        <f t="array" aca="1" ref="J11" ca="1">BoxVal($A11,21,COLUMN(INDIRECT("T"&amp;($A11-1)*65+2)),1)</f>
        <v>16V_NormalMode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16V_NormalMode_38dB_304ZA_2410A_350_421_ZTS6856S_MP10.3</v>
      </c>
      <c r="Q11" s="64" t="str" cm="1">
        <f t="array" aca="1" ref="Q11" ca="1">BoxVal($A11,2,COLUMN(INDIRECT("AJ"&amp;($A11-1)*65+2)),1)</f>
        <v/>
      </c>
      <c r="R11" s="34"/>
      <c r="S11" s="7" t="s">
        <v>605</v>
      </c>
      <c r="T11" s="15" t="s">
        <v>991</v>
      </c>
      <c r="U11" s="36" t="str">
        <f t="shared" ca="1" si="1"/>
        <v>0x24=-41.40,-40.90;</v>
      </c>
      <c r="V11" s="37"/>
      <c r="W11" s="37"/>
      <c r="X11" s="68"/>
      <c r="Y11" s="68"/>
      <c r="Z11" s="55">
        <f t="shared" ca="1" si="2"/>
        <v>3.15</v>
      </c>
      <c r="AA11" s="39" t="s">
        <v>584</v>
      </c>
      <c r="AB11" s="40">
        <v>1</v>
      </c>
      <c r="AC11" s="40" t="s">
        <v>995</v>
      </c>
      <c r="AD11" s="40">
        <v>1</v>
      </c>
      <c r="AE11" s="41">
        <v>0</v>
      </c>
      <c r="AF11" s="42">
        <v>-41.4</v>
      </c>
      <c r="AG11" s="47">
        <f t="shared" si="12"/>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t="shared" ca="1" si="10"/>
        <v>04</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4.5</v>
      </c>
      <c r="BN11" s="79">
        <v>-3.52</v>
      </c>
      <c r="BO11" s="79">
        <v>1</v>
      </c>
      <c r="BP11" s="79">
        <v>0</v>
      </c>
      <c r="BQ11" s="79">
        <v>0</v>
      </c>
      <c r="BR11" s="79">
        <v>1</v>
      </c>
      <c r="BU11" s="116" t="s">
        <v>975</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str" cm="1">
        <f t="array" aca="1" ref="J12" ca="1">BoxVal($A12,21,COLUMN(INDIRECT("T"&amp;($A12-1)*65+2)),1)</f>
        <v>16V_NormalMode</v>
      </c>
      <c r="K12" s="59" t="str" cm="1">
        <f t="array" aca="1" ref="K12" ca="1">BoxVal($A12,25,COLUMN(INDIRECT("T"&amp;($A12-1)*65+2)),1)</f>
        <v>Default</v>
      </c>
      <c r="L12" s="60" t="str" cm="1">
        <f t="array" aca="1" ref="L12" ca="1">BoxVal($A12,32,COLUMN(INDIRECT("T"&amp;($A12-1)*65+2)),1)</f>
        <v>3.3V : 100~170 (uA)
Vdc&amp;Remark: -</v>
      </c>
      <c r="M12" s="59" t="str" cm="1">
        <f t="array" aca="1" ref="M12" ca="1">BoxVal($A12,31,COLUMN(INDIRECT("T"&amp;($A12-1)*65+2)),1)</f>
        <v>-38+/-0.8 dBV</v>
      </c>
      <c r="N12" s="59" t="str" cm="1">
        <f t="array" aca="1" ref="N12" ca="1">BoxVal($A12,12,COLUMN(INDIRECT("T"&amp;($A12-1)*65+2)),1)</f>
        <v>Normal</v>
      </c>
      <c r="O12" s="64" t="str" cm="1">
        <f t="array" ref="O12">BoxVal($A12,2,COLUMN(V13),1)</f>
        <v>Bit11,14,15</v>
      </c>
      <c r="P12" s="64" t="str" cm="1">
        <f t="array" aca="1" ref="P12" ca="1">BoxVal($A12,2,COLUMN(INDIRECT("AB"&amp;($A12-1)*65+2)),1)</f>
        <v>16V_NormalMode_38dB_304ZA_N014A_351_392_ZTS6756SE_TR11.1</v>
      </c>
      <c r="Q12" s="64" t="str" cm="1">
        <f t="array" aca="1" ref="Q12" ca="1">BoxVal($A12,2,COLUMN(INDIRECT("AJ"&amp;($A12-1)*65+2)),1)</f>
        <v>初感 : -37~-39</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2"/>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t="shared" ca="1" si="10"/>
        <v>00</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5.5</v>
      </c>
      <c r="BN12" s="79">
        <v>-0.87</v>
      </c>
      <c r="BO12" s="79">
        <v>1</v>
      </c>
      <c r="BP12" s="79">
        <v>0</v>
      </c>
      <c r="BQ12" s="79">
        <v>1</v>
      </c>
      <c r="BR12" s="79">
        <v>0</v>
      </c>
      <c r="BU12" s="116" t="s">
        <v>791</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str" cm="1">
        <f t="array" aca="1" ref="J13" ca="1">BoxVal($A13,21,COLUMN(INDIRECT("T"&amp;($A13-1)*65+2)),1)</f>
        <v>14V_NormalMode</v>
      </c>
      <c r="K13" s="59" t="str" cm="1">
        <f t="array" aca="1" ref="K13" ca="1">BoxVal($A13,25,COLUMN(INDIRECT("T"&amp;($A13-1)*65+2)),1)</f>
        <v>Default</v>
      </c>
      <c r="L13" s="60" t="str" cm="1">
        <f t="array" aca="1" ref="L13" ca="1">BoxVal($A13,32,COLUMN(INDIRECT("T"&amp;($A13-1)*65+2)),1)</f>
        <v>3.3V : 100~170 (uA)
Vdc&amp;Remark: -</v>
      </c>
      <c r="M13" s="59" t="str" cm="1">
        <f t="array" aca="1" ref="M13" ca="1">BoxVal($A13,31,COLUMN(INDIRECT("T"&amp;($A13-1)*65+2)),1)</f>
        <v>-42+/-0.8 dBV</v>
      </c>
      <c r="N13" s="59" t="str" cm="1">
        <f t="array" aca="1" ref="N13" ca="1">BoxVal($A13,12,COLUMN(INDIRECT("T"&amp;($A13-1)*65+2)),1)</f>
        <v>Normal</v>
      </c>
      <c r="O13" s="64" t="str" cm="1">
        <f t="array" ref="O13">BoxVal($A13,2,COLUMN(V14),1)</f>
        <v>Bit11,15</v>
      </c>
      <c r="P13" s="64" t="str" cm="1">
        <f t="array" aca="1" ref="P13" ca="1">BoxVal($A13,2,COLUMN(INDIRECT("AB"&amp;($A13-1)*65+2)),1)</f>
        <v>14V_NormalMode_42dB_304ZA_N014A_397_432_ZTS6856_PR12.0</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6.5</v>
      </c>
      <c r="BN13" s="79">
        <v>0.87</v>
      </c>
      <c r="BO13" s="79">
        <v>1</v>
      </c>
      <c r="BP13" s="79">
        <v>0</v>
      </c>
      <c r="BQ13" s="79">
        <v>1</v>
      </c>
      <c r="BR13" s="79">
        <v>1</v>
      </c>
      <c r="BU13" s="116" t="s">
        <v>792</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100~170 (uA)
Vdc&amp;Remark: -</v>
      </c>
      <c r="M14" s="59" t="str" cm="1">
        <f t="array" aca="1" ref="M14" ca="1">BoxVal($A14,31,COLUMN(INDIRECT("T"&amp;($A14-1)*65+2)),1)</f>
        <v>-38+/-0.8 dBV</v>
      </c>
      <c r="N14" s="59" t="str" cm="1">
        <f t="array" aca="1" ref="N14" ca="1">BoxVal($A14,12,COLUMN(INDIRECT("T"&amp;($A14-1)*65+2)),1)</f>
        <v>Normal</v>
      </c>
      <c r="O14" s="64" t="str" cm="1">
        <f t="array" ref="O14">BoxVal($A14,2,COLUMN(V15),1)</f>
        <v>Bit11,14,15</v>
      </c>
      <c r="P14" s="64" t="str" cm="1">
        <f t="array" aca="1" ref="P14" ca="1">BoxVal($A14,2,COLUMN(INDIRECT("AB"&amp;($A14-1)*65+2)),1)</f>
        <v>default_NormalMode_38dB_304ZA_N014A_351_392_ZTS6756SE_PR13.2</v>
      </c>
      <c r="Q14" s="64" t="str" cm="1">
        <f t="array" aca="1" ref="Q14" ca="1">BoxVal($A14,2,COLUMN(INDIRECT("AJ"&amp;($A14-1)*65+2)),1)</f>
        <v>初感 : -37~-39</v>
      </c>
      <c r="R14" s="34"/>
      <c r="S14" s="7" t="s">
        <v>691</v>
      </c>
      <c r="T14" s="15" t="s">
        <v>1318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7.5</v>
      </c>
      <c r="BN14" s="79">
        <v>2.62</v>
      </c>
      <c r="BO14" s="79">
        <v>1</v>
      </c>
      <c r="BP14" s="79">
        <v>1</v>
      </c>
      <c r="BQ14" s="79">
        <v>0</v>
      </c>
      <c r="BR14" s="79">
        <v>0</v>
      </c>
      <c r="BU14" s="116" t="s">
        <v>793</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1"/>
      <c r="EC14" s="119"/>
      <c r="ED14" s="72"/>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str" cm="1">
        <f t="array" aca="1" ref="J15" ca="1">BoxVal($A15,21,COLUMN(INDIRECT("T"&amp;($A15-1)*65+2)),1)</f>
        <v>16V_NormalMode</v>
      </c>
      <c r="K15" s="59" t="str" cm="1">
        <f t="array" aca="1" ref="K15" ca="1">BoxVal($A15,25,COLUMN(INDIRECT("T"&amp;($A15-1)*65+2)),1)</f>
        <v>Default</v>
      </c>
      <c r="L15" s="60" t="str" cm="1">
        <f t="array" aca="1" ref="L15" ca="1">BoxVal($A15,32,COLUMN(INDIRECT("T"&amp;($A15-1)*65+2)),1)</f>
        <v>3.3V : 100~170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16V_NormalMode_38dB_304ZA_N025A_420_455_ZTS6056_TR14.1</v>
      </c>
      <c r="Q15" s="64" t="str" cm="1">
        <f t="array" aca="1" ref="Q15" ca="1">BoxVal($A15,2,COLUMN(INDIRECT("AJ"&amp;($A15-1)*65+2)),1)</f>
        <v>初感 : -37~-39</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79">
        <v>7.36</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1"/>
      <c r="EC15" s="119"/>
      <c r="ED15" s="72"/>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str" cm="1">
        <f t="array" aca="1" ref="J16" ca="1">BoxVal($A16,21,COLUMN(INDIRECT("T"&amp;($A16-1)*65+2)),1)</f>
        <v>14V_NormalMode</v>
      </c>
      <c r="K16" s="59" t="str" cm="1">
        <f t="array" aca="1" ref="K16" ca="1">BoxVal($A16,25,COLUMN(INDIRECT("T"&amp;($A16-1)*65+2)),1)</f>
        <v>Default</v>
      </c>
      <c r="L16" s="60" t="str" cm="1">
        <f t="array" aca="1" ref="L16" ca="1">BoxVal($A16,32,COLUMN(INDIRECT("T"&amp;($A16-1)*65+2)),1)</f>
        <v>3.3V : 100~170 (uA)
Vdc&amp;Remark: -</v>
      </c>
      <c r="M16" s="59" t="str" cm="1">
        <f t="array" aca="1" ref="M16" ca="1">BoxVal($A16,31,COLUMN(INDIRECT("T"&amp;($A16-1)*65+2)),1)</f>
        <v>-40+/-0.8 dBV</v>
      </c>
      <c r="N16" s="59" t="str" cm="1">
        <f t="array" aca="1" ref="N16" ca="1">BoxVal($A16,12,COLUMN(INDIRECT("T"&amp;($A16-1)*65+2)),1)</f>
        <v>Normal</v>
      </c>
      <c r="O16" s="64" t="str" cm="1">
        <f t="array" ref="O16">BoxVal($A16,2,COLUMN(V17),1)</f>
        <v>Bit11,15</v>
      </c>
      <c r="P16" s="64" t="str" cm="1">
        <f t="array" aca="1" ref="P16" ca="1">BoxVal($A16,2,COLUMN(INDIRECT("AB"&amp;($A16-1)*65+2)),1)</f>
        <v>14V_NormalMode_40dB_304ZA_N014A_373_412_ZTS6856E_PR15.0</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79">
        <v>15</v>
      </c>
      <c r="BN16" s="79">
        <v>13.5</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1"/>
      <c r="EC16" s="119"/>
      <c r="ED16" s="72"/>
    </row>
    <row r="17" spans="1:134"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str" cm="1">
        <f t="array" aca="1" ref="J17" ca="1">BoxVal($A17,21,COLUMN(INDIRECT("T"&amp;($A17-1)*65+2)),1)</f>
        <v>16V_NormalMode</v>
      </c>
      <c r="K17" s="59" t="str" cm="1">
        <f t="array" aca="1" ref="K17" ca="1">BoxVal($A17,25,COLUMN(INDIRECT("T"&amp;($A17-1)*65+2)),1)</f>
        <v>Default</v>
      </c>
      <c r="L17" s="60" t="str" cm="1">
        <f t="array" aca="1" ref="L17" ca="1">BoxVal($A17,32,COLUMN(INDIRECT("T"&amp;($A17-1)*65+2)),1)</f>
        <v>3.3V : 100~170 (uA)
Vdc&amp;Remark: -</v>
      </c>
      <c r="M17" s="59" t="str" cm="1">
        <f t="array" aca="1" ref="M17" ca="1">BoxVal($A17,31,COLUMN(INDIRECT("T"&amp;($A17-1)*65+2)),1)</f>
        <v>-38+/-0.8 dBV</v>
      </c>
      <c r="N17" s="59" t="str" cm="1">
        <f t="array" aca="1" ref="N17" ca="1">BoxVal($A17,12,COLUMN(INDIRECT("T"&amp;($A17-1)*65+2)),1)</f>
        <v>Normal</v>
      </c>
      <c r="O17" s="64" t="str" cm="1">
        <f t="array" ref="O17">BoxVal($A17,2,COLUMN(V18),1)</f>
        <v>Bit11,15</v>
      </c>
      <c r="P17" s="64" t="str" cm="1">
        <f t="array" aca="1" ref="P17" ca="1">BoxVal($A17,2,COLUMN(INDIRECT("AB"&amp;($A17-1)*65+2)),1)</f>
        <v>16V_NormalMode_38dB_304ZA_N002A_375_431_ZTS6054_TR16.1</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79">
        <v>20</v>
      </c>
      <c r="BN17" s="79">
        <v>19</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c r="EB17" s="79"/>
      <c r="EC17" s="119"/>
      <c r="ED17" s="72"/>
    </row>
    <row r="18" spans="1:134"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100~170 (uA)
Vdc&amp;Remark: -</v>
      </c>
      <c r="M18" s="59" t="str" cm="1">
        <f t="array" aca="1" ref="M18" ca="1">BoxVal($A18,31,COLUMN(INDIRECT("T"&amp;($A18-1)*65+2)),1)</f>
        <v>-42+/-0.8 dBV</v>
      </c>
      <c r="N18" s="59" t="str" cm="1">
        <f t="array" aca="1" ref="N18" ca="1">BoxVal($A18,12,COLUMN(INDIRECT("T"&amp;($A18-1)*65+2)),1)</f>
        <v>Normal</v>
      </c>
      <c r="O18" s="64" t="str" cm="1">
        <f t="array" ref="O18">BoxVal($A18,2,COLUMN(V19),1)</f>
        <v>Bit11,15</v>
      </c>
      <c r="P18" s="64" t="str" cm="1">
        <f t="array" aca="1" ref="P18" ca="1">BoxVal($A18,2,COLUMN(INDIRECT("AB"&amp;($A18-1)*65+2)),1)</f>
        <v>14V_NormalMode_42dB_304ZA_N014A_390_415_ZTS6856_PR17.1</v>
      </c>
      <c r="Q18" s="64" t="str" cm="1">
        <f t="array" aca="1" ref="Q18" ca="1">BoxVal($A18,2,COLUMN(INDIRECT("AJ"&amp;($A18-1)*65+2)),1)</f>
        <v>放寬</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79"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 t="s">
        <v>1312</v>
      </c>
      <c r="EB18" s="79"/>
      <c r="EC18" s="120"/>
      <c r="ED18" s="72"/>
    </row>
    <row r="19" spans="1:134"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100~170 (uA)
Vdc&amp;Remark: -</v>
      </c>
      <c r="M19" s="59" t="str" cm="1">
        <f t="array" aca="1" ref="M19" ca="1">BoxVal($A19,31,COLUMN(INDIRECT("T"&amp;($A19-1)*65+2)),1)</f>
        <v>-38+/-0.8 dBV</v>
      </c>
      <c r="N19" s="59" t="str" cm="1">
        <f t="array" aca="1" ref="N19" ca="1">BoxVal($A19,12,COLUMN(INDIRECT("T"&amp;($A19-1)*65+2)),1)</f>
        <v>Normal</v>
      </c>
      <c r="O19" s="64" t="str" cm="1">
        <f t="array" ref="O19">BoxVal($A19,2,COLUMN(V20),1)</f>
        <v>Bit11,13,15</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VLOOKUP(T4,MPN!$A$1:$E$1004,4,FALSE)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7" t="s">
        <v>1313</v>
      </c>
      <c r="EB19" s="79"/>
      <c r="EC19" s="72"/>
      <c r="ED19" s="72"/>
    </row>
    <row r="20" spans="1:134"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100~170 (uA)
Vdc&amp;Remark: -</v>
      </c>
      <c r="M20" s="59" t="str" cm="1">
        <f t="array" aca="1" ref="M20" ca="1">BoxVal($A20,31,COLUMN(INDIRECT("T"&amp;($A20-1)*65+2)),1)</f>
        <v>-38+/-0.8 dBV</v>
      </c>
      <c r="N20" s="59" t="str" cm="1">
        <f t="array" aca="1" ref="N20" ca="1">BoxVal($A20,12,COLUMN(INDIRECT("T"&amp;($A20-1)*65+2)),1)</f>
        <v>Normal</v>
      </c>
      <c r="O20" s="64" t="str" cm="1">
        <f t="array" ref="O20">BoxVal($A20,2,COLUMN(V21),1)</f>
        <v>Bit11,15</v>
      </c>
      <c r="P20" s="64" t="str" cm="1">
        <f t="array" aca="1" ref="P20" ca="1">BoxVal($A20,2,COLUMN(INDIRECT("AB"&amp;($A20-1)*65+2)),1)</f>
        <v>default_NormalMode_38dB_304ZA_2410A_377_452_ZTS6856S_MP19.4</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31" t="s">
        <v>1341</v>
      </c>
      <c r="EB20" s="79"/>
      <c r="EC20" s="72"/>
      <c r="ED20" s="72"/>
    </row>
    <row r="21" spans="1:134"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100~170 (uA)
Vdc&amp;Remark: -</v>
      </c>
      <c r="M21" s="59" t="str" cm="1">
        <f t="array" aca="1" ref="M21" ca="1">BoxVal($A21,31,COLUMN(INDIRECT("T"&amp;($A21-1)*65+2)),1)</f>
        <v>-42+/-0.8 dBV</v>
      </c>
      <c r="N21" s="59" t="str" cm="1">
        <f t="array" aca="1" ref="N21" ca="1">BoxVal($A21,12,COLUMN(INDIRECT("T"&amp;($A21-1)*65+2)),1)</f>
        <v>Normal</v>
      </c>
      <c r="O21" s="64" t="str" cm="1">
        <f t="array" ref="O21">BoxVal($A21,2,COLUMN(V22),1)</f>
        <v>Bit11,15</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4"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50~100 (uA)
Vdc&amp;Remark: -</v>
      </c>
      <c r="M22" s="59" t="str" cm="1">
        <f t="array" aca="1" ref="M22" ca="1">BoxVal($A22,31,COLUMN(INDIRECT("T"&amp;($A22-1)*65+2)),1)</f>
        <v>-38+/-0.8 dBV</v>
      </c>
      <c r="N22" s="59" t="str" cm="1">
        <f t="array" aca="1" ref="N22" ca="1">BoxVal($A22,12,COLUMN(INDIRECT("T"&amp;($A22-1)*65+2)),1)</f>
        <v>Normal</v>
      </c>
      <c r="O22" s="64" t="str" cm="1">
        <f t="array" ref="O22">BoxVal($A22,2,COLUMN(V23),1)</f>
        <v>Bit11,13,15</v>
      </c>
      <c r="P22" s="64" t="str" cm="1">
        <f t="array" aca="1" ref="P22" ca="1">BoxVal($A22,2,COLUMN(INDIRECT("AB"&amp;($A22-1)*65+2)),1)</f>
        <v>default_NormalMode_38dB_304ZA_2227F_397_457_ZTS6156SE_PR21.4</v>
      </c>
      <c r="Q22" s="64" t="str" cm="1">
        <f t="array" aca="1" ref="Q22" ca="1">BoxVal($A22,2,COLUMN(INDIRECT("AJ"&amp;($A22-1)*65+2)),1)</f>
        <v>CP vbias max Bin1+ Bin21(16.5V~15.3V)
ANC機種，初感降低-39
2024/12/30 : mail通知降低電流生產</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34"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50~100 (uA)
Vdc&amp;Remark: -</v>
      </c>
      <c r="M23" s="59" t="str" cm="1">
        <f t="array" aca="1" ref="M23" ca="1">BoxVal($A23,31,COLUMN(INDIRECT("T"&amp;($A23-1)*65+2)),1)</f>
        <v>-38+/-1 dBV</v>
      </c>
      <c r="N23" s="59" t="str" cm="1">
        <f t="array" aca="1" ref="N23" ca="1">BoxVal($A23,12,COLUMN(INDIRECT("T"&amp;($A23-1)*65+2)),1)</f>
        <v>Normal</v>
      </c>
      <c r="O23" s="64" t="str" cm="1">
        <f t="array" ref="O23">BoxVal($A23,2,COLUMN(V24),1)</f>
        <v>Bit11,13,15</v>
      </c>
      <c r="P23" s="64" t="str" cm="1">
        <f t="array" aca="1" ref="P23" ca="1">BoxVal($A23,2,COLUMN(INDIRECT("AB"&amp;($A23-1)*65+2)),1)</f>
        <v>default_NormalMode_38dB_304ZA_2282A_455_540_ZTS6156_lowiq_MP22.6</v>
      </c>
      <c r="Q23" s="64" t="str" cm="1">
        <f t="array" aca="1" ref="Q23" ca="1">BoxVal($A23,2,COLUMN(INDIRECT("AJ"&amp;($A23-1)*65+2)),1)</f>
        <v>CP vbias max Bin1+21</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34"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str" cm="1">
        <f t="array" aca="1" ref="K24" ca="1">BoxVal($A24,25,COLUMN(INDIRECT("T"&amp;($A24-1)*65+2)),1)</f>
        <v>Default</v>
      </c>
      <c r="L24" s="60" t="str" cm="1">
        <f t="array" aca="1" ref="L24" ca="1">BoxVal($A24,32,COLUMN(INDIRECT("T"&amp;($A24-1)*65+2)),1)</f>
        <v>3.3V : 50~100 (uA)
Vdc&amp;Remark: -</v>
      </c>
      <c r="M24" s="59" t="str" cm="1">
        <f t="array" aca="1" ref="M24" ca="1">BoxVal($A24,31,COLUMN(INDIRECT("T"&amp;($A24-1)*65+2)),1)</f>
        <v>-38+/-0.8 dBV</v>
      </c>
      <c r="N24" s="59" t="str" cm="1">
        <f t="array" aca="1" ref="N24" ca="1">BoxVal($A24,12,COLUMN(INDIRECT("T"&amp;($A24-1)*65+2)),1)</f>
        <v>Normal</v>
      </c>
      <c r="O24" s="64" t="str" cm="1">
        <f t="array" ref="O24">BoxVal($A24,2,COLUMN(V25),1)</f>
        <v>Bit11,13,15</v>
      </c>
      <c r="P24" s="64" t="str" cm="1">
        <f t="array" aca="1" ref="P24" ca="1">BoxVal($A24,2,COLUMN(INDIRECT("AB"&amp;($A24-1)*65+2)),1)</f>
        <v>12V_TestMode_38dB_304ZA_N039A_392_422_ZTS6156SE_lowiq_PR23.3</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34"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100~170 (uA)
Vdc&amp;Remark: -</v>
      </c>
      <c r="M25" s="59" t="str" cm="1">
        <f t="array" aca="1" ref="M25" ca="1">BoxVal($A25,31,COLUMN(INDIRECT("T"&amp;($A25-1)*65+2)),1)</f>
        <v>-38+/-0.8 dBV</v>
      </c>
      <c r="N25" s="59" t="str" cm="1">
        <f t="array" aca="1" ref="N25" ca="1">BoxVal($A25,12,COLUMN(INDIRECT("T"&amp;($A25-1)*65+2)),1)</f>
        <v>Normal</v>
      </c>
      <c r="O25" s="64" t="str" cm="1">
        <f t="array" ref="O25">BoxVal($A25,2,COLUMN(V26),1)</f>
        <v>Bit11,15</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34"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50~100 (uA)
Vdc&amp;Remark: -</v>
      </c>
      <c r="M26" s="59" t="str" cm="1">
        <f t="array" aca="1" ref="M26" ca="1">BoxVal($A26,31,COLUMN(INDIRECT("T"&amp;($A26-1)*65+2)),1)</f>
        <v>-38+/-0.8 dBV</v>
      </c>
      <c r="N26" s="59" t="str" cm="1">
        <f t="array" aca="1" ref="N26" ca="1">BoxVal($A26,12,COLUMN(INDIRECT("T"&amp;($A26-1)*65+2)),1)</f>
        <v>Normal</v>
      </c>
      <c r="O26" s="64" t="str" cm="1">
        <f t="array" ref="O26">BoxVal($A26,2,COLUMN(V27),1)</f>
        <v>Bit11,13,15</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4"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50~100 (uA)
Vdc&amp;Remark: -</v>
      </c>
      <c r="M27" s="59" t="str" cm="1">
        <f t="array" aca="1" ref="M27" ca="1">BoxVal($A27,31,COLUMN(INDIRECT("T"&amp;($A27-1)*65+2)),1)</f>
        <v>-38+/-0.8 dBV</v>
      </c>
      <c r="N27" s="59" t="str" cm="1">
        <f t="array" aca="1" ref="N27" ca="1">BoxVal($A27,12,COLUMN(INDIRECT("T"&amp;($A27-1)*65+2)),1)</f>
        <v>Normal</v>
      </c>
      <c r="O27" s="64" t="str" cm="1">
        <f t="array" ref="O27">BoxVal($A27,2,COLUMN(V28),1)</f>
        <v>Bit11,13,15</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4"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ZTS6856B</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100~170 (uA)
Vdc&amp;Remark: -</v>
      </c>
      <c r="M28" s="59" t="str" cm="1">
        <f t="array" aca="1" ref="M28" ca="1">BoxVal($A28,31,COLUMN(INDIRECT("T"&amp;($A28-1)*65+2)),1)</f>
        <v>-38+/-0.8 dBV</v>
      </c>
      <c r="N28" s="59" t="str" cm="1">
        <f t="array" aca="1" ref="N28" ca="1">BoxVal($A28,12,COLUMN(INDIRECT("T"&amp;($A28-1)*65+2)),1)</f>
        <v>Normal</v>
      </c>
      <c r="O28" s="64" t="str" cm="1">
        <f t="array" ref="O28">BoxVal($A28,2,COLUMN(V29),1)</f>
        <v>Bit11,15</v>
      </c>
      <c r="P28" s="64" t="str" cm="1">
        <f t="array" aca="1" ref="P28" ca="1">BoxVal($A28,2,COLUMN(INDIRECT("AB"&amp;($A28-1)*65+2)),1)</f>
        <v>default_NormalMode_38dB_304ZA_2410A_377_450_ZTS6856SR_MP27.6</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4"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100~170 (uA)
Vdc&amp;Remark: -</v>
      </c>
      <c r="M29" s="59" t="str" cm="1">
        <f t="array" aca="1" ref="M29" ca="1">BoxVal($A29,31,COLUMN(INDIRECT("T"&amp;($A29-1)*65+2)),1)</f>
        <v>-38+/-0.8 dBV</v>
      </c>
      <c r="N29" s="59" t="str" cm="1">
        <f t="array" aca="1" ref="N29" ca="1">BoxVal($A29,12,COLUMN(INDIRECT("T"&amp;($A29-1)*65+2)),1)</f>
        <v>Normal</v>
      </c>
      <c r="O29" s="64" t="str" cm="1">
        <f t="array" ref="O29">BoxVal($A29,2,COLUMN(V30),1)</f>
        <v>Bit11,15</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4"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str" cm="1">
        <f t="array" aca="1" ref="J30" ca="1">BoxVal($A30,21,COLUMN(INDIRECT("T"&amp;($A30-1)*65+2)),1)</f>
        <v>default_NormalMode</v>
      </c>
      <c r="K30" s="59" t="str" cm="1">
        <f t="array" aca="1" ref="K30" ca="1">BoxVal($A30,25,COLUMN(INDIRECT("T"&amp;($A30-1)*65+2)),1)</f>
        <v>Default</v>
      </c>
      <c r="L30" s="60" t="str" cm="1">
        <f t="array" aca="1" ref="L30" ca="1">BoxVal($A30,32,COLUMN(INDIRECT("T"&amp;($A30-1)*65+2)),1)</f>
        <v>3.3V : 100~170 (uA)
Vdc&amp;Remark: -</v>
      </c>
      <c r="M30" s="59" t="str" cm="1">
        <f t="array" aca="1" ref="M30" ca="1">BoxVal($A30,31,COLUMN(INDIRECT("T"&amp;($A30-1)*65+2)),1)</f>
        <v>-38+/-0.8 dBV</v>
      </c>
      <c r="N30" s="59" t="str" cm="1">
        <f t="array" aca="1" ref="N30" ca="1">BoxVal($A30,12,COLUMN(INDIRECT("T"&amp;($A30-1)*65+2)),1)</f>
        <v>Normal</v>
      </c>
      <c r="O30" s="64" t="str" cm="1">
        <f t="array" ref="O30">BoxVal($A30,2,COLUMN(V31),1)</f>
        <v>Bit11,15</v>
      </c>
      <c r="P30" s="64" t="str" cm="1">
        <f t="array" aca="1" ref="P30" ca="1">BoxVal($A30,2,COLUMN(INDIRECT("AB"&amp;($A30-1)*65+2)),1)</f>
        <v>default_NormalMode_38dB_304ZA_2410A_377_456_ZTS6856B_MP29.1</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4"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100~170 (uA)
Vdc&amp;Remark: -</v>
      </c>
      <c r="M31" s="59" t="str" cm="1">
        <f t="array" aca="1" ref="M31" ca="1">BoxVal($A31,31,COLUMN(INDIRECT("T"&amp;($A31-1)*65+2)),1)</f>
        <v>-38+/-0.8 dBV</v>
      </c>
      <c r="N31" s="59" t="str" cm="1">
        <f t="array" aca="1" ref="N31" ca="1">BoxVal($A31,12,COLUMN(INDIRECT("T"&amp;($A31-1)*65+2)),1)</f>
        <v>Normal</v>
      </c>
      <c r="O31" s="64" t="str" cm="1">
        <f t="array" ref="O31">BoxVal($A31,2,COLUMN(V32),1)</f>
        <v>Bit11,15</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1379</v>
      </c>
      <c r="V66" s="12"/>
      <c r="W66" s="65"/>
      <c r="X66" s="12"/>
      <c r="Y66" s="7" t="str">
        <f>VLOOKUP(U66,$DX$1:$DZ$21,3,FALSE)</f>
        <v>sel_diocpfil, modesel 10</v>
      </c>
      <c r="AD66" s="8"/>
    </row>
    <row r="67" spans="19:45" ht="30" customHeight="1" x14ac:dyDescent="0.25">
      <c r="S67" s="7" t="s">
        <v>24</v>
      </c>
      <c r="T67" s="15" t="s">
        <v>1154</v>
      </c>
      <c r="U67" s="5" t="s">
        <v>23</v>
      </c>
      <c r="V67" s="7" t="str">
        <f>VLOOKUP(U66,$DX$1:$DZ$21,2,FALSE)</f>
        <v>Bit11,15</v>
      </c>
      <c r="W67" s="19"/>
      <c r="X67" s="19"/>
      <c r="Y67" s="19"/>
      <c r="Z67" s="19"/>
      <c r="AA67" s="5" t="s">
        <v>592</v>
      </c>
      <c r="AB67" s="26" t="str">
        <f>T86&amp;"_"&amp;ABS(T84)&amp;"dB_"&amp;T88&amp;"_"&amp;T89&amp;"_"&amp;GetAbsMaxMinText(AF70:AG129)&amp;"_"&amp;T69&amp;"_"&amp;T68&amp;S66&amp;"."&amp;T92</f>
        <v>16V_NormalMode_38dB_304ZA_N010A_370_430_ZTS6856S_MP2.0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19"/>
      <c r="Z68" s="8"/>
      <c r="AA68" s="19"/>
      <c r="AB68" s="118"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117" t="s">
        <v>1314</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1273</v>
      </c>
      <c r="U70" s="36" t="str">
        <f t="shared" ref="U70:U80" ca="1" si="13">ConfigCode($AA70,$AN70,$AO70,$AP70,$AQ70,$AR70,$AF70,$AG70,2)</f>
        <v>0x02=-37.50,-37.00;</v>
      </c>
      <c r="V70" s="37"/>
      <c r="W70" s="37"/>
      <c r="X70" s="68"/>
      <c r="Y70" s="68"/>
      <c r="Z70" s="55">
        <f t="shared" ref="Z70:Z80" ca="1" si="14" xml:space="preserve">
N("vbias,vlookup vbias range")+
VLOOKUP($AA70,INDIRECT(BoxVal(ROW($AA70),34,COLUMN(T66))),2,FALSE)+
N("gain")+
$AB70+
N("vcm")+
VLOOKUP($AC70,$CT$1:$DC$31,7,FALSE)+
N("(vbias*vcp*vbg-vbias)*sensor ratio")+
VbiasCal($AA70,$AD70,$AE70,BoxVal(ROW($AC70),18,COLUMN($T$22)))+
N("vbias ref+gain ref")+
$V70+$W70</f>
        <v>-1</v>
      </c>
      <c r="AA70" s="39" t="s">
        <v>965</v>
      </c>
      <c r="AB70" s="40">
        <v>-1</v>
      </c>
      <c r="AC70" s="40" t="s">
        <v>996</v>
      </c>
      <c r="AD70" s="40">
        <v>1</v>
      </c>
      <c r="AE70" s="41">
        <v>0</v>
      </c>
      <c r="AF70" s="42">
        <v>-37.5</v>
      </c>
      <c r="AG70" s="42">
        <v>-37</v>
      </c>
      <c r="AH70" s="43">
        <f t="shared" ref="AH70:AH80" ca="1" si="15">$AF70+$Z70</f>
        <v>-38.5</v>
      </c>
      <c r="AI70" s="43">
        <f t="shared" ref="AI70:AI80" ca="1" si="16">$AG70+$Z70</f>
        <v>-38</v>
      </c>
      <c r="AJ70" s="44">
        <f t="shared" ref="AJ70:AJ80" ca="1" si="17" xml:space="preserve">
N("initial sens-loopgain")+
$AF70-BoxVal(ROW($AA70),26,COLUMN(INDIRECT("T"&amp;(INT(ROW($AA87)/65))*65+2)))</f>
        <v>-37.5</v>
      </c>
      <c r="AK70" s="44">
        <f t="shared" ref="AK70:AK80" ca="1" si="18">AJ70+(AG70-AF70)</f>
        <v>-37</v>
      </c>
      <c r="AL70" s="44">
        <f t="shared" ref="AL70:AL80" ca="1" si="19" xml:space="preserve">
N("initial sens-loopgain-gain-gain ref-vcm")+
$AH70-
BoxVal(ROW($AA70),26,COLUMN(INDIRECT("T"&amp;(INT(ROW($AA87)/65))*65+2)))-
$AB70-
$W70-
IFERROR(VLOOKUP($AC70,$CT$1:$DC$31,7,FALSE),0)</f>
        <v>-37.5</v>
      </c>
      <c r="AM70" s="44">
        <f t="shared" ref="AM70:AM80" ca="1" si="20">AL70+(AG70-AF70)</f>
        <v>-37</v>
      </c>
      <c r="AN70" s="36" t="str">
        <f t="shared" ref="AN70:AN80" ca="1" si="21">IF(BoxVal(ROW(AA70),9,COLUMN(T68))="FIX","00",ManualLookup(AA70,BoxVal(ROW(AA70),4,COLUMN(AN68)),INDIRECT(DN$3)))</f>
        <v>00</v>
      </c>
      <c r="AO70" s="36" t="str">
        <f t="shared" ref="AO70:AO80" ca="1" si="22">ManualLookup(AB70,BoxVal(ROW(AB70),4,COLUMN(AO68)),IF(INDIRECT("$AB$"&amp;(INT((ROW()-4)/65)*65+4))="Gain-outphase",INDIRECT(DO$4),INDIRECT(DO$3)))</f>
        <v>02</v>
      </c>
      <c r="AP70" s="36" t="str">
        <f t="shared" ref="AP70:AP80" ca="1" si="23">ManualLookup(AC70,BoxVal(ROW(AC70),4,COLUMN(AP68)),INDIRECT(DP$3))</f>
        <v>00</v>
      </c>
      <c r="AQ70" s="36" t="str">
        <f t="shared" ref="AQ70:AQ80" ca="1" si="24">ManualLookup(AD70,BoxVal(ROW(AD70),4,COLUMN(AQ68)),INDIRECT(DQ$3))</f>
        <v>00</v>
      </c>
      <c r="AR70" s="36" t="str">
        <f t="shared" ref="AR70:AR80" ca="1" si="25">ManualLookup(AE70,BoxVal(ROW(AE70),4,COLUMN(AR68)),INDIRECT(DR$3))</f>
        <v>00</v>
      </c>
      <c r="AS70" s="33"/>
    </row>
    <row r="71" spans="19:45" ht="30" customHeight="1" x14ac:dyDescent="0.25">
      <c r="S71" s="7" t="s">
        <v>13</v>
      </c>
      <c r="T71" s="15" t="s">
        <v>1274</v>
      </c>
      <c r="U71" s="36" t="str">
        <f t="shared" ca="1" si="13"/>
        <v>0x00=-38.30,-37.50;</v>
      </c>
      <c r="V71" s="37"/>
      <c r="W71" s="37"/>
      <c r="X71" s="68"/>
      <c r="Y71" s="68"/>
      <c r="Z71" s="55">
        <f t="shared" ca="1" si="14"/>
        <v>0</v>
      </c>
      <c r="AA71" s="39" t="s">
        <v>965</v>
      </c>
      <c r="AB71" s="40">
        <v>0</v>
      </c>
      <c r="AC71" s="40" t="s">
        <v>996</v>
      </c>
      <c r="AD71" s="40">
        <v>1</v>
      </c>
      <c r="AE71" s="41">
        <v>0</v>
      </c>
      <c r="AF71" s="42">
        <v>-38.299999999999997</v>
      </c>
      <c r="AG71" s="47">
        <f t="shared" ref="AG71:AG80" si="26">AF70</f>
        <v>-37.5</v>
      </c>
      <c r="AH71" s="43">
        <f t="shared" ca="1" si="15"/>
        <v>-38.299999999999997</v>
      </c>
      <c r="AI71" s="43">
        <f t="shared" ca="1" si="16"/>
        <v>-37.5</v>
      </c>
      <c r="AJ71" s="44">
        <f t="shared" ca="1" si="17"/>
        <v>-38.299999999999997</v>
      </c>
      <c r="AK71" s="44">
        <f t="shared" ca="1" si="18"/>
        <v>-37.5</v>
      </c>
      <c r="AL71" s="44">
        <f t="shared" ca="1" si="19"/>
        <v>-38.299999999999997</v>
      </c>
      <c r="AM71" s="44">
        <f t="shared" ca="1" si="20"/>
        <v>-37.5</v>
      </c>
      <c r="AN71" s="36" t="str">
        <f t="shared" ca="1" si="21"/>
        <v>00</v>
      </c>
      <c r="AO71" s="36" t="str">
        <f t="shared" ca="1" si="22"/>
        <v>00</v>
      </c>
      <c r="AP71" s="36" t="str">
        <f t="shared" ca="1" si="23"/>
        <v>00</v>
      </c>
      <c r="AQ71" s="36" t="str">
        <f t="shared" ca="1" si="24"/>
        <v>00</v>
      </c>
      <c r="AR71" s="36" t="str">
        <f t="shared" ca="1" si="25"/>
        <v>00</v>
      </c>
      <c r="AS71" s="36"/>
    </row>
    <row r="72" spans="19:45" ht="30" customHeight="1" x14ac:dyDescent="0.25">
      <c r="S72" s="26"/>
      <c r="T72" s="17"/>
      <c r="U72" s="36" t="str">
        <f t="shared" ca="1" si="13"/>
        <v>0x03=-38.90,-38.30;</v>
      </c>
      <c r="V72" s="37"/>
      <c r="W72" s="37"/>
      <c r="X72" s="68"/>
      <c r="Y72" s="68"/>
      <c r="Z72" s="55">
        <f t="shared" ca="1" si="14"/>
        <v>0.5</v>
      </c>
      <c r="AA72" s="39" t="s">
        <v>965</v>
      </c>
      <c r="AB72" s="40">
        <v>0.5</v>
      </c>
      <c r="AC72" s="40" t="s">
        <v>995</v>
      </c>
      <c r="AD72" s="40">
        <v>1</v>
      </c>
      <c r="AE72" s="41">
        <v>0</v>
      </c>
      <c r="AF72" s="42">
        <v>-38.9</v>
      </c>
      <c r="AG72" s="47">
        <f t="shared" si="26"/>
        <v>-38.299999999999997</v>
      </c>
      <c r="AH72" s="43">
        <f t="shared" ca="1" si="15"/>
        <v>-38.4</v>
      </c>
      <c r="AI72" s="43">
        <f t="shared" ca="1" si="16"/>
        <v>-37.799999999999997</v>
      </c>
      <c r="AJ72" s="44">
        <f t="shared" ca="1" si="17"/>
        <v>-38.9</v>
      </c>
      <c r="AK72" s="44">
        <f t="shared" ca="1" si="18"/>
        <v>-38.299999999999997</v>
      </c>
      <c r="AL72" s="44">
        <f t="shared" ca="1" si="19"/>
        <v>-38.9</v>
      </c>
      <c r="AM72" s="44">
        <f t="shared" ca="1" si="20"/>
        <v>-38.299999999999997</v>
      </c>
      <c r="AN72" s="36" t="str">
        <f t="shared" ca="1" si="21"/>
        <v>00</v>
      </c>
      <c r="AO72" s="36" t="str">
        <f t="shared" ca="1" si="22"/>
        <v>03</v>
      </c>
      <c r="AP72" s="36" t="str">
        <f t="shared" ca="1" si="23"/>
        <v>00</v>
      </c>
      <c r="AQ72" s="36" t="str">
        <f t="shared" ca="1" si="24"/>
        <v>00</v>
      </c>
      <c r="AR72" s="36" t="str">
        <f t="shared" ca="1" si="25"/>
        <v>00</v>
      </c>
      <c r="AS72" s="36"/>
    </row>
    <row r="73" spans="19:45" ht="30" customHeight="1" x14ac:dyDescent="0.25">
      <c r="S73" s="7" t="s">
        <v>19</v>
      </c>
      <c r="T73" s="15" t="s">
        <v>1161</v>
      </c>
      <c r="U73" s="36" t="str">
        <f t="shared" ca="1" si="13"/>
        <v>0x80=-39.50,-38.90;</v>
      </c>
      <c r="V73" s="37"/>
      <c r="W73" s="37"/>
      <c r="X73" s="68"/>
      <c r="Y73" s="68"/>
      <c r="Z73" s="55">
        <f t="shared" ca="1" si="14"/>
        <v>1.2663000000000002</v>
      </c>
      <c r="AA73" s="39" t="s">
        <v>965</v>
      </c>
      <c r="AB73" s="40">
        <v>0</v>
      </c>
      <c r="AC73" s="40" t="s">
        <v>995</v>
      </c>
      <c r="AD73" s="40">
        <v>1</v>
      </c>
      <c r="AE73" s="41">
        <v>6.7000000000000004E-2</v>
      </c>
      <c r="AF73" s="42">
        <v>-39.5</v>
      </c>
      <c r="AG73" s="47">
        <f t="shared" si="26"/>
        <v>-38.9</v>
      </c>
      <c r="AH73" s="43">
        <f t="shared" ca="1" si="15"/>
        <v>-38.233699999999999</v>
      </c>
      <c r="AI73" s="43">
        <f t="shared" ca="1" si="16"/>
        <v>-37.633699999999997</v>
      </c>
      <c r="AJ73" s="44">
        <f t="shared" ca="1" si="17"/>
        <v>-39.5</v>
      </c>
      <c r="AK73" s="44">
        <f t="shared" ca="1" si="18"/>
        <v>-38.9</v>
      </c>
      <c r="AL73" s="44">
        <f t="shared" ca="1" si="19"/>
        <v>-38.233699999999999</v>
      </c>
      <c r="AM73" s="44">
        <f t="shared" ca="1" si="20"/>
        <v>-37.633699999999997</v>
      </c>
      <c r="AN73" s="36" t="str">
        <f t="shared" ca="1" si="21"/>
        <v>00</v>
      </c>
      <c r="AO73" s="36" t="str">
        <f t="shared" ca="1" si="22"/>
        <v>00</v>
      </c>
      <c r="AP73" s="36" t="str">
        <f t="shared" ca="1" si="23"/>
        <v>00</v>
      </c>
      <c r="AQ73" s="36" t="str">
        <f t="shared" ca="1" si="24"/>
        <v>00</v>
      </c>
      <c r="AR73" s="36" t="str">
        <f t="shared" ca="1" si="25"/>
        <v>80</v>
      </c>
      <c r="AS73" s="36"/>
    </row>
    <row r="74" spans="19:45" ht="30" customHeight="1" x14ac:dyDescent="0.25">
      <c r="S74" s="7" t="s">
        <v>15</v>
      </c>
      <c r="T74" s="15" t="s">
        <v>1151</v>
      </c>
      <c r="U74" s="36" t="str">
        <f t="shared" ca="1" si="13"/>
        <v>0x83=-40.00,-39.50;</v>
      </c>
      <c r="V74" s="37"/>
      <c r="W74" s="37"/>
      <c r="X74" s="68"/>
      <c r="Y74" s="68"/>
      <c r="Z74" s="55">
        <f t="shared" ca="1" si="14"/>
        <v>1.7663000000000002</v>
      </c>
      <c r="AA74" s="39" t="s">
        <v>965</v>
      </c>
      <c r="AB74" s="40">
        <v>0.5</v>
      </c>
      <c r="AC74" s="40" t="s">
        <v>995</v>
      </c>
      <c r="AD74" s="40">
        <v>1</v>
      </c>
      <c r="AE74" s="41">
        <v>6.7000000000000004E-2</v>
      </c>
      <c r="AF74" s="42">
        <v>-40</v>
      </c>
      <c r="AG74" s="47">
        <f t="shared" si="26"/>
        <v>-39.5</v>
      </c>
      <c r="AH74" s="43">
        <f t="shared" ca="1" si="15"/>
        <v>-38.233699999999999</v>
      </c>
      <c r="AI74" s="43">
        <f t="shared" ca="1" si="16"/>
        <v>-37.733699999999999</v>
      </c>
      <c r="AJ74" s="44">
        <f t="shared" ca="1" si="17"/>
        <v>-40</v>
      </c>
      <c r="AK74" s="44">
        <f t="shared" ca="1" si="18"/>
        <v>-39.5</v>
      </c>
      <c r="AL74" s="44">
        <f t="shared" ca="1" si="19"/>
        <v>-38.733699999999999</v>
      </c>
      <c r="AM74" s="44">
        <f t="shared" ca="1" si="20"/>
        <v>-38.233699999999999</v>
      </c>
      <c r="AN74" s="36" t="str">
        <f t="shared" ca="1" si="21"/>
        <v>00</v>
      </c>
      <c r="AO74" s="36" t="str">
        <f t="shared" ca="1" si="22"/>
        <v>03</v>
      </c>
      <c r="AP74" s="36" t="str">
        <f t="shared" ca="1" si="23"/>
        <v>00</v>
      </c>
      <c r="AQ74" s="36" t="str">
        <f t="shared" ca="1" si="24"/>
        <v>00</v>
      </c>
      <c r="AR74" s="36" t="str">
        <f t="shared" ca="1" si="25"/>
        <v>80</v>
      </c>
      <c r="AS74" s="36"/>
    </row>
    <row r="75" spans="19:45" ht="30" customHeight="1" x14ac:dyDescent="0.25">
      <c r="S75" s="7" t="s">
        <v>705</v>
      </c>
      <c r="T75" s="15" t="s">
        <v>1152</v>
      </c>
      <c r="U75" s="36" t="str">
        <f t="shared" ca="1" si="13"/>
        <v>0x23=-40.60,-40.00;</v>
      </c>
      <c r="V75" s="37"/>
      <c r="W75" s="37"/>
      <c r="X75" s="68"/>
      <c r="Y75" s="68"/>
      <c r="Z75" s="55">
        <f t="shared" ca="1" si="14"/>
        <v>2.2999999999999998</v>
      </c>
      <c r="AA75" s="39" t="s">
        <v>584</v>
      </c>
      <c r="AB75" s="40">
        <v>0.5</v>
      </c>
      <c r="AC75" s="40" t="s">
        <v>995</v>
      </c>
      <c r="AD75" s="40">
        <v>1</v>
      </c>
      <c r="AE75" s="41">
        <v>0</v>
      </c>
      <c r="AF75" s="42">
        <v>-40.6</v>
      </c>
      <c r="AG75" s="47">
        <f t="shared" si="26"/>
        <v>-40</v>
      </c>
      <c r="AH75" s="43">
        <f t="shared" ca="1" si="15"/>
        <v>-38.300000000000004</v>
      </c>
      <c r="AI75" s="43">
        <f t="shared" ca="1" si="16"/>
        <v>-37.700000000000003</v>
      </c>
      <c r="AJ75" s="44">
        <f t="shared" ca="1" si="17"/>
        <v>-40.6</v>
      </c>
      <c r="AK75" s="44">
        <f t="shared" ca="1" si="18"/>
        <v>-40</v>
      </c>
      <c r="AL75" s="44">
        <f t="shared" ca="1" si="19"/>
        <v>-38.800000000000004</v>
      </c>
      <c r="AM75" s="44">
        <f t="shared" ca="1" si="20"/>
        <v>-38.200000000000003</v>
      </c>
      <c r="AN75" s="36" t="str">
        <f t="shared" ca="1" si="21"/>
        <v>20</v>
      </c>
      <c r="AO75" s="36" t="str">
        <f t="shared" ca="1" si="22"/>
        <v>03</v>
      </c>
      <c r="AP75" s="36" t="str">
        <f t="shared" ca="1" si="23"/>
        <v>00</v>
      </c>
      <c r="AQ75" s="36" t="str">
        <f t="shared" ca="1" si="24"/>
        <v>00</v>
      </c>
      <c r="AR75" s="36" t="str">
        <f t="shared" ca="1" si="25"/>
        <v>00</v>
      </c>
      <c r="AS75" s="36"/>
    </row>
    <row r="76" spans="19:45" ht="30" customHeight="1" x14ac:dyDescent="0.25">
      <c r="S76" s="7" t="s">
        <v>605</v>
      </c>
      <c r="T76" s="15" t="s">
        <v>991</v>
      </c>
      <c r="U76" s="36" t="str">
        <f t="shared" ca="1" si="13"/>
        <v>0x24=-41.10,-40.60;</v>
      </c>
      <c r="V76" s="37"/>
      <c r="W76" s="37"/>
      <c r="X76" s="68"/>
      <c r="Y76" s="68"/>
      <c r="Z76" s="55">
        <f t="shared" ca="1" si="14"/>
        <v>2.8</v>
      </c>
      <c r="AA76" s="39" t="s">
        <v>584</v>
      </c>
      <c r="AB76" s="40">
        <v>1</v>
      </c>
      <c r="AC76" s="40" t="s">
        <v>995</v>
      </c>
      <c r="AD76" s="40">
        <v>1</v>
      </c>
      <c r="AE76" s="41">
        <v>0</v>
      </c>
      <c r="AF76" s="42">
        <v>-41.1</v>
      </c>
      <c r="AG76" s="47">
        <f t="shared" si="26"/>
        <v>-40.6</v>
      </c>
      <c r="AH76" s="43">
        <f t="shared" ca="1" si="15"/>
        <v>-38.300000000000004</v>
      </c>
      <c r="AI76" s="43">
        <f t="shared" ca="1" si="16"/>
        <v>-37.800000000000004</v>
      </c>
      <c r="AJ76" s="44">
        <f t="shared" ca="1" si="17"/>
        <v>-41.1</v>
      </c>
      <c r="AK76" s="44">
        <f t="shared" ca="1" si="18"/>
        <v>-40.6</v>
      </c>
      <c r="AL76" s="44">
        <f t="shared" ca="1" si="19"/>
        <v>-39.300000000000004</v>
      </c>
      <c r="AM76" s="44">
        <f t="shared" ca="1" si="20"/>
        <v>-38.800000000000004</v>
      </c>
      <c r="AN76" s="36" t="str">
        <f t="shared" ca="1" si="21"/>
        <v>20</v>
      </c>
      <c r="AO76" s="36" t="str">
        <f t="shared" ca="1" si="22"/>
        <v>04</v>
      </c>
      <c r="AP76" s="36" t="str">
        <f t="shared" ca="1" si="23"/>
        <v>00</v>
      </c>
      <c r="AQ76" s="36" t="str">
        <f t="shared" ca="1" si="24"/>
        <v>00</v>
      </c>
      <c r="AR76" s="36" t="str">
        <f t="shared" ca="1" si="25"/>
        <v>00</v>
      </c>
      <c r="AS76" s="36"/>
    </row>
    <row r="77" spans="19:45" ht="30" customHeight="1" x14ac:dyDescent="0.25">
      <c r="S77" s="7" t="s">
        <v>721</v>
      </c>
      <c r="T77" s="15" t="s">
        <v>26</v>
      </c>
      <c r="U77" s="36" t="str">
        <f t="shared" ca="1" si="13"/>
        <v>0x25=-41.60,-41.10;</v>
      </c>
      <c r="V77" s="37"/>
      <c r="W77" s="37"/>
      <c r="X77" s="68"/>
      <c r="Y77" s="68"/>
      <c r="Z77" s="55">
        <f t="shared" ca="1" si="14"/>
        <v>3.3</v>
      </c>
      <c r="AA77" s="39" t="s">
        <v>584</v>
      </c>
      <c r="AB77" s="40">
        <v>1.5</v>
      </c>
      <c r="AC77" s="40" t="s">
        <v>995</v>
      </c>
      <c r="AD77" s="40">
        <v>1</v>
      </c>
      <c r="AE77" s="41">
        <v>0</v>
      </c>
      <c r="AF77" s="42">
        <v>-41.6</v>
      </c>
      <c r="AG77" s="47">
        <f t="shared" si="26"/>
        <v>-41.1</v>
      </c>
      <c r="AH77" s="43">
        <f t="shared" ca="1" si="15"/>
        <v>-38.300000000000004</v>
      </c>
      <c r="AI77" s="43">
        <f t="shared" ca="1" si="16"/>
        <v>-37.800000000000004</v>
      </c>
      <c r="AJ77" s="44">
        <f t="shared" ca="1" si="17"/>
        <v>-41.6</v>
      </c>
      <c r="AK77" s="44">
        <f t="shared" ca="1" si="18"/>
        <v>-41.1</v>
      </c>
      <c r="AL77" s="44">
        <f t="shared" ca="1" si="19"/>
        <v>-39.800000000000004</v>
      </c>
      <c r="AM77" s="44">
        <f t="shared" ca="1" si="20"/>
        <v>-39.300000000000004</v>
      </c>
      <c r="AN77" s="36" t="str">
        <f t="shared" ca="1" si="21"/>
        <v>20</v>
      </c>
      <c r="AO77" s="36" t="str">
        <f t="shared" ca="1" si="22"/>
        <v>05</v>
      </c>
      <c r="AP77" s="36" t="str">
        <f t="shared" ca="1" si="23"/>
        <v>00</v>
      </c>
      <c r="AQ77" s="36" t="str">
        <f t="shared" ca="1" si="24"/>
        <v>00</v>
      </c>
      <c r="AR77" s="36" t="str">
        <f t="shared" ca="1" si="25"/>
        <v>00</v>
      </c>
      <c r="AS77" s="36"/>
    </row>
    <row r="78" spans="19:45" ht="30" customHeight="1" x14ac:dyDescent="0.25">
      <c r="S78" s="7" t="s">
        <v>20</v>
      </c>
      <c r="T78" s="15">
        <v>-37</v>
      </c>
      <c r="U78" s="36" t="str">
        <f t="shared" ca="1" si="13"/>
        <v>0xA3=-42.00,-41.60;</v>
      </c>
      <c r="V78" s="37"/>
      <c r="W78" s="37"/>
      <c r="X78" s="38"/>
      <c r="Y78" s="38"/>
      <c r="Z78" s="55">
        <f t="shared" ca="1" si="14"/>
        <v>3.7069999999999999</v>
      </c>
      <c r="AA78" s="39" t="s">
        <v>584</v>
      </c>
      <c r="AB78" s="40">
        <v>0.5</v>
      </c>
      <c r="AC78" s="40" t="s">
        <v>995</v>
      </c>
      <c r="AD78" s="40">
        <v>1</v>
      </c>
      <c r="AE78" s="41">
        <v>6.7000000000000004E-2</v>
      </c>
      <c r="AF78" s="42">
        <v>-42</v>
      </c>
      <c r="AG78" s="47">
        <f t="shared" si="26"/>
        <v>-41.6</v>
      </c>
      <c r="AH78" s="43">
        <f t="shared" ca="1" si="15"/>
        <v>-38.292999999999999</v>
      </c>
      <c r="AI78" s="43">
        <f t="shared" ca="1" si="16"/>
        <v>-37.893000000000001</v>
      </c>
      <c r="AJ78" s="44">
        <f t="shared" ca="1" si="17"/>
        <v>-42</v>
      </c>
      <c r="AK78" s="44">
        <f t="shared" ca="1" si="18"/>
        <v>-41.6</v>
      </c>
      <c r="AL78" s="44">
        <f t="shared" ca="1" si="19"/>
        <v>-38.792999999999999</v>
      </c>
      <c r="AM78" s="44">
        <f t="shared" ca="1" si="20"/>
        <v>-38.393000000000001</v>
      </c>
      <c r="AN78" s="36" t="str">
        <f t="shared" ca="1" si="21"/>
        <v>20</v>
      </c>
      <c r="AO78" s="36" t="str">
        <f t="shared" ca="1" si="22"/>
        <v>03</v>
      </c>
      <c r="AP78" s="36" t="str">
        <f t="shared" ca="1" si="23"/>
        <v>00</v>
      </c>
      <c r="AQ78" s="36" t="str">
        <f t="shared" ca="1" si="24"/>
        <v>00</v>
      </c>
      <c r="AR78" s="36" t="str">
        <f t="shared" ca="1" si="25"/>
        <v>80</v>
      </c>
      <c r="AS78" s="36"/>
    </row>
    <row r="79" spans="19:45" ht="30" customHeight="1" x14ac:dyDescent="0.25">
      <c r="S79" s="7" t="s">
        <v>691</v>
      </c>
      <c r="T79" s="15" t="s">
        <v>1318</v>
      </c>
      <c r="U79" s="36" t="str">
        <f t="shared" ca="1" si="13"/>
        <v>0xA4=-42.50,-42.00;</v>
      </c>
      <c r="V79" s="37"/>
      <c r="W79" s="37"/>
      <c r="X79" s="38"/>
      <c r="Y79" s="38"/>
      <c r="Z79" s="55">
        <f t="shared" ca="1" si="14"/>
        <v>4.2069999999999999</v>
      </c>
      <c r="AA79" s="39" t="s">
        <v>584</v>
      </c>
      <c r="AB79" s="40">
        <v>1</v>
      </c>
      <c r="AC79" s="40" t="s">
        <v>995</v>
      </c>
      <c r="AD79" s="40">
        <v>1</v>
      </c>
      <c r="AE79" s="41">
        <v>6.7000000000000004E-2</v>
      </c>
      <c r="AF79" s="42">
        <v>-42.5</v>
      </c>
      <c r="AG79" s="47">
        <f t="shared" si="26"/>
        <v>-42</v>
      </c>
      <c r="AH79" s="43">
        <f t="shared" ca="1" si="15"/>
        <v>-38.292999999999999</v>
      </c>
      <c r="AI79" s="43">
        <f t="shared" ca="1" si="16"/>
        <v>-37.792999999999999</v>
      </c>
      <c r="AJ79" s="44">
        <f t="shared" ca="1" si="17"/>
        <v>-42.5</v>
      </c>
      <c r="AK79" s="44">
        <f t="shared" ca="1" si="18"/>
        <v>-42</v>
      </c>
      <c r="AL79" s="44">
        <f t="shared" ca="1" si="19"/>
        <v>-39.292999999999999</v>
      </c>
      <c r="AM79" s="44">
        <f t="shared" ca="1" si="20"/>
        <v>-38.792999999999999</v>
      </c>
      <c r="AN79" s="36" t="str">
        <f t="shared" ca="1" si="21"/>
        <v>20</v>
      </c>
      <c r="AO79" s="36" t="str">
        <f t="shared" ca="1" si="22"/>
        <v>04</v>
      </c>
      <c r="AP79" s="36" t="str">
        <f t="shared" ca="1" si="23"/>
        <v>00</v>
      </c>
      <c r="AQ79" s="36" t="str">
        <f t="shared" ca="1" si="24"/>
        <v>00</v>
      </c>
      <c r="AR79" s="36" t="str">
        <f t="shared" ca="1" si="25"/>
        <v>80</v>
      </c>
      <c r="AS79" s="36"/>
    </row>
    <row r="80" spans="19:45" ht="30" customHeight="1" x14ac:dyDescent="0.25">
      <c r="S80" s="7" t="s">
        <v>544</v>
      </c>
      <c r="T80" s="15" t="s">
        <v>993</v>
      </c>
      <c r="U80" s="36" t="str">
        <f t="shared" ca="1" si="13"/>
        <v>0xA5=-43.00,-42.50;</v>
      </c>
      <c r="V80" s="37"/>
      <c r="W80" s="37"/>
      <c r="X80" s="38"/>
      <c r="Y80" s="38"/>
      <c r="Z80" s="55">
        <f t="shared" ca="1" si="14"/>
        <v>4.7069999999999999</v>
      </c>
      <c r="AA80" s="39" t="s">
        <v>584</v>
      </c>
      <c r="AB80" s="40">
        <v>1.5</v>
      </c>
      <c r="AC80" s="40" t="s">
        <v>995</v>
      </c>
      <c r="AD80" s="40">
        <v>1</v>
      </c>
      <c r="AE80" s="41">
        <v>6.7000000000000004E-2</v>
      </c>
      <c r="AF80" s="42">
        <v>-43</v>
      </c>
      <c r="AG80" s="49">
        <f t="shared" si="26"/>
        <v>-42.5</v>
      </c>
      <c r="AH80" s="43">
        <f t="shared" ca="1" si="15"/>
        <v>-38.292999999999999</v>
      </c>
      <c r="AI80" s="43">
        <f t="shared" ca="1" si="16"/>
        <v>-37.792999999999999</v>
      </c>
      <c r="AJ80" s="44">
        <f t="shared" ca="1" si="17"/>
        <v>-43</v>
      </c>
      <c r="AK80" s="44">
        <f t="shared" ca="1" si="18"/>
        <v>-42.5</v>
      </c>
      <c r="AL80" s="44">
        <f t="shared" ca="1" si="19"/>
        <v>-39.792999999999999</v>
      </c>
      <c r="AM80" s="44">
        <f t="shared" ca="1" si="20"/>
        <v>-39.292999999999999</v>
      </c>
      <c r="AN80" s="36" t="str">
        <f t="shared" ca="1" si="21"/>
        <v>20</v>
      </c>
      <c r="AO80" s="36" t="str">
        <f t="shared" ca="1" si="22"/>
        <v>05</v>
      </c>
      <c r="AP80" s="36" t="str">
        <f t="shared" ca="1" si="23"/>
        <v>00</v>
      </c>
      <c r="AQ80" s="36" t="str">
        <f t="shared" ca="1" si="24"/>
        <v>00</v>
      </c>
      <c r="AR80" s="36" t="str">
        <f t="shared" ca="1" si="25"/>
        <v>80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16V_NormalMode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1389</v>
      </c>
      <c r="V131" s="12"/>
      <c r="W131" s="65"/>
      <c r="X131" s="12"/>
      <c r="Y131" s="7" t="str">
        <f>VLOOKUP(U131,$DX$1:$DZ$21,3,FALSE)</f>
        <v>sel_diocpfil, modesel 00</v>
      </c>
      <c r="AD131" s="8"/>
    </row>
    <row r="132" spans="19:45" ht="30" customHeight="1" x14ac:dyDescent="0.25">
      <c r="S132" s="7" t="s">
        <v>24</v>
      </c>
      <c r="T132" s="15" t="s">
        <v>606</v>
      </c>
      <c r="U132" s="5" t="s">
        <v>23</v>
      </c>
      <c r="V132" s="7" t="str">
        <f>VLOOKUP(U131,$DX$1:$DZ$21,2,FALSE)</f>
        <v>Bit15,16</v>
      </c>
      <c r="W132" s="19"/>
      <c r="X132" s="19"/>
      <c r="Y132" s="19"/>
      <c r="Z132" s="19"/>
      <c r="AA132" s="5" t="s">
        <v>592</v>
      </c>
      <c r="AB132" s="26" t="str">
        <f>T151&amp;"_"&amp;ABS(T149)&amp;"dB_"&amp;T153&amp;"_"&amp;T154&amp;"_"&amp;GetAbsMaxMinText(AF135:AG194)&amp;"_"&amp;T134&amp;"_"&amp;T133&amp;S131&amp;"."&amp;T157</f>
        <v>default_NormalMode_38dB_304ZA_2227F_451_495_ZTS6117S_TR3.0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1271</v>
      </c>
      <c r="U133" s="32" t="str">
        <f>HYPERLINK("#A"&amp;(S131+1),"&lt;==Block" &amp; $S131 &amp;"==&gt;")</f>
        <v>&lt;==Block3==&gt;</v>
      </c>
      <c r="V133" s="51"/>
      <c r="W133" s="19"/>
      <c r="X133" s="19"/>
      <c r="Y133" s="23"/>
      <c r="Z133" s="8"/>
      <c r="AA133" s="19"/>
      <c r="AB133" s="118" t="str" cm="1">
        <f t="array" aca="1" ref="AB133" ca="1">IF(INDIRECT(ADDRESS((QUOTIENT(ROW(AB133)-0.1,65)*65)+4,COLUMN(AB134)))="Gain-inphase","$BM$2:$BM$31","$BN$2:$BN$31")</f>
        <v>$BN$2:$BN$31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1275</v>
      </c>
      <c r="U134" s="52" t="s">
        <v>775</v>
      </c>
      <c r="V134" s="33" t="s">
        <v>601</v>
      </c>
      <c r="W134" s="33" t="s">
        <v>602</v>
      </c>
      <c r="X134" s="33" t="s">
        <v>603</v>
      </c>
      <c r="Y134" s="33" t="s">
        <v>603</v>
      </c>
      <c r="Z134" s="33" t="s">
        <v>591</v>
      </c>
      <c r="AA134" s="33" t="s">
        <v>7</v>
      </c>
      <c r="AB134" s="117" t="s">
        <v>1316</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1273</v>
      </c>
      <c r="U135" s="36" t="str">
        <f t="shared" ref="U135:U141" ca="1" si="27">ConfigCode($AA135,$AN135,$AO135,$AP135,$AQ135,$AR135,$AF135,$AG135,2)</f>
        <v>0x42=-45.40,-45.10;</v>
      </c>
      <c r="V135" s="37"/>
      <c r="W135" s="37"/>
      <c r="X135" s="68"/>
      <c r="Y135" s="68"/>
      <c r="Z135" s="55">
        <f t="shared" ref="Z135:Z141" ca="1" si="28" xml:space="preserve">
N("vbias,vlookup vbias range")+
VLOOKUP($AA135,INDIRECT(BoxVal(ROW($AA135),34,COLUMN(T131))),2,FALSE)+
N("gain")+
$AB135+
N("vcm")+
VLOOKUP($AC135,$CT$1:$DC$31,7,FALSE)+
N("(vbias*vcp*vbg-vbias)*sensor ratio")+
VbiasCal($AA135,$AD135,$AE135,BoxVal(ROW($AC135),18,COLUMN($T$22)))+
N("vbias ref+gain ref")+
$V135+$W135</f>
        <v>6.82</v>
      </c>
      <c r="AA135" s="39" t="s">
        <v>587</v>
      </c>
      <c r="AB135" s="40">
        <v>3.52</v>
      </c>
      <c r="AC135" s="40" t="s">
        <v>996</v>
      </c>
      <c r="AD135" s="40">
        <v>1</v>
      </c>
      <c r="AE135" s="41">
        <v>0</v>
      </c>
      <c r="AF135" s="42">
        <v>-45.4</v>
      </c>
      <c r="AG135" s="42">
        <v>-45.1</v>
      </c>
      <c r="AH135" s="43">
        <f t="shared" ref="AH135:AH141" ca="1" si="29">$AF135+$Z135</f>
        <v>-38.58</v>
      </c>
      <c r="AI135" s="43">
        <f t="shared" ref="AI135:AI141" ca="1" si="30">$AG135+$Z135</f>
        <v>-38.28</v>
      </c>
      <c r="AJ135" s="44">
        <f t="shared" ref="AJ135:AJ141" ca="1" si="31" xml:space="preserve">
N("initial sens-loopgain")+
$AF135-BoxVal(ROW($AA135),26,COLUMN(INDIRECT("T"&amp;(INT(ROW($AA152)/65))*65+2)))</f>
        <v>-45.4</v>
      </c>
      <c r="AK135" s="44">
        <f t="shared" ref="AK135:AK141" ca="1" si="32">AJ135+(AG135-AF135)</f>
        <v>-45.1</v>
      </c>
      <c r="AL135" s="44">
        <f t="shared" ref="AL135:AL141" ca="1" si="33" xml:space="preserve">
N("initial sens-loopgain-gain-gain ref-vcm")+
$AH135-
BoxVal(ROW($AA135),26,COLUMN(INDIRECT("T"&amp;(INT(ROW($AA152)/65))*65+2)))-
$AB135-
$W135-
IFERROR(VLOOKUP($AC135,$CT$1:$DC$31,7,FALSE),0)</f>
        <v>-42.1</v>
      </c>
      <c r="AM135" s="44">
        <f t="shared" ref="AM135:AM141" ca="1" si="34">AL135+(AG135-AF135)</f>
        <v>-41.800000000000004</v>
      </c>
      <c r="AN135" s="36" t="str">
        <f t="shared" ref="AN135:AN141" ca="1" si="35">IF(BoxVal(ROW(AA135),9,COLUMN(T133))="FIX","00",ManualLookup(AA135,BoxVal(ROW(AA135),4,COLUMN(AN133)),INDIRECT(DN$3)))</f>
        <v>40</v>
      </c>
      <c r="AO135" s="36" t="str">
        <f t="shared" ref="AO135:AO141" ca="1" si="36">ManualLookup(AB135,BoxVal(ROW(AB135),4,COLUMN(AO133)),IF(INDIRECT("$AB$"&amp;(INT((ROW()-4)/65)*65+4))="Gain-outphase",INDIRECT(DO$4),INDIRECT(DO$3)))</f>
        <v>02</v>
      </c>
      <c r="AP135" s="36" t="str">
        <f t="shared" ref="AP135:AR141" ca="1" si="37">ManualLookup(AC135,BoxVal(ROW(AC135),4,COLUMN(AP133)),INDIRECT(DP$3))</f>
        <v>00</v>
      </c>
      <c r="AQ135" s="36" t="str">
        <f t="shared" ca="1" si="37"/>
        <v>00</v>
      </c>
      <c r="AR135" s="36" t="str">
        <f t="shared" ca="1" si="37"/>
        <v>00</v>
      </c>
      <c r="AS135" s="33"/>
    </row>
    <row r="136" spans="19:45" ht="30" customHeight="1" x14ac:dyDescent="0.25">
      <c r="S136" s="7" t="s">
        <v>13</v>
      </c>
      <c r="T136" s="15" t="s">
        <v>1155</v>
      </c>
      <c r="U136" s="36" t="str">
        <f t="shared" ca="1" si="27"/>
        <v>0x42=-46.30,-45.40;</v>
      </c>
      <c r="V136" s="37"/>
      <c r="W136" s="37"/>
      <c r="X136" s="68"/>
      <c r="Y136" s="68"/>
      <c r="Z136" s="55">
        <f t="shared" ca="1" si="28"/>
        <v>6.82</v>
      </c>
      <c r="AA136" s="39" t="s">
        <v>587</v>
      </c>
      <c r="AB136" s="40">
        <v>3.52</v>
      </c>
      <c r="AC136" s="40" t="s">
        <v>996</v>
      </c>
      <c r="AD136" s="40">
        <v>1</v>
      </c>
      <c r="AE136" s="41">
        <v>0</v>
      </c>
      <c r="AF136" s="42">
        <v>-46.3</v>
      </c>
      <c r="AG136" s="47">
        <f t="shared" ref="AG136:AG141" si="38">AF135</f>
        <v>-45.4</v>
      </c>
      <c r="AH136" s="43">
        <f t="shared" ca="1" si="29"/>
        <v>-39.479999999999997</v>
      </c>
      <c r="AI136" s="43">
        <f t="shared" ca="1" si="30"/>
        <v>-38.58</v>
      </c>
      <c r="AJ136" s="44">
        <f t="shared" ca="1" si="31"/>
        <v>-46.3</v>
      </c>
      <c r="AK136" s="44">
        <f t="shared" ca="1" si="32"/>
        <v>-45.4</v>
      </c>
      <c r="AL136" s="44">
        <f t="shared" ca="1" si="33"/>
        <v>-43</v>
      </c>
      <c r="AM136" s="44">
        <f t="shared" ca="1" si="34"/>
        <v>-42.1</v>
      </c>
      <c r="AN136" s="36" t="str">
        <f t="shared" ca="1" si="35"/>
        <v>40</v>
      </c>
      <c r="AO136" s="36" t="str">
        <f t="shared" ca="1" si="36"/>
        <v>02</v>
      </c>
      <c r="AP136" s="36" t="str">
        <f t="shared" ca="1" si="37"/>
        <v>00</v>
      </c>
      <c r="AQ136" s="36" t="str">
        <f t="shared" ca="1" si="37"/>
        <v>00</v>
      </c>
      <c r="AR136" s="36" t="str">
        <f t="shared" ca="1" si="37"/>
        <v>00</v>
      </c>
      <c r="AS136" s="36"/>
    </row>
    <row r="137" spans="19:45" ht="30" customHeight="1" x14ac:dyDescent="0.25">
      <c r="S137" s="26"/>
      <c r="T137" s="17"/>
      <c r="U137" s="36" t="str">
        <f t="shared" ca="1" si="27"/>
        <v>0xC2=-46.60,-46.30;</v>
      </c>
      <c r="V137" s="37"/>
      <c r="W137" s="37"/>
      <c r="X137" s="68"/>
      <c r="Y137" s="68"/>
      <c r="Z137" s="55">
        <f t="shared" ca="1" si="28"/>
        <v>7.7044000000000006</v>
      </c>
      <c r="AA137" s="39" t="s">
        <v>587</v>
      </c>
      <c r="AB137" s="40">
        <v>3.52</v>
      </c>
      <c r="AC137" s="40" t="s">
        <v>995</v>
      </c>
      <c r="AD137" s="40">
        <v>1</v>
      </c>
      <c r="AE137" s="41">
        <v>6.7000000000000004E-2</v>
      </c>
      <c r="AF137" s="42">
        <v>-46.6</v>
      </c>
      <c r="AG137" s="47">
        <f t="shared" si="38"/>
        <v>-46.3</v>
      </c>
      <c r="AH137" s="43">
        <f t="shared" ca="1" si="29"/>
        <v>-38.895600000000002</v>
      </c>
      <c r="AI137" s="43">
        <f t="shared" ca="1" si="30"/>
        <v>-38.595599999999997</v>
      </c>
      <c r="AJ137" s="44">
        <f t="shared" ca="1" si="31"/>
        <v>-46.6</v>
      </c>
      <c r="AK137" s="44">
        <f t="shared" ca="1" si="32"/>
        <v>-46.3</v>
      </c>
      <c r="AL137" s="44">
        <f t="shared" ca="1" si="33"/>
        <v>-42.415600000000005</v>
      </c>
      <c r="AM137" s="44">
        <f t="shared" ca="1" si="34"/>
        <v>-42.115600000000001</v>
      </c>
      <c r="AN137" s="36" t="str">
        <f t="shared" ca="1" si="35"/>
        <v>40</v>
      </c>
      <c r="AO137" s="36" t="str">
        <f t="shared" ca="1" si="36"/>
        <v>02</v>
      </c>
      <c r="AP137" s="36" t="str">
        <f t="shared" ca="1" si="37"/>
        <v>00</v>
      </c>
      <c r="AQ137" s="36" t="str">
        <f t="shared" ca="1" si="37"/>
        <v>00</v>
      </c>
      <c r="AR137" s="36" t="str">
        <f t="shared" ca="1" si="37"/>
        <v>80</v>
      </c>
      <c r="AS137" s="36"/>
    </row>
    <row r="138" spans="19:45" ht="30" customHeight="1" x14ac:dyDescent="0.25">
      <c r="S138" s="7" t="s">
        <v>19</v>
      </c>
      <c r="T138" s="15" t="s">
        <v>1161</v>
      </c>
      <c r="U138" s="36" t="str">
        <f t="shared" ca="1" si="27"/>
        <v>0x52=-47.50,-46.60;</v>
      </c>
      <c r="V138" s="37"/>
      <c r="W138" s="37"/>
      <c r="X138" s="68"/>
      <c r="Y138" s="68"/>
      <c r="Z138" s="55">
        <f t="shared" ca="1" si="28"/>
        <v>7.92</v>
      </c>
      <c r="AA138" s="39" t="s">
        <v>580</v>
      </c>
      <c r="AB138" s="40">
        <v>3.52</v>
      </c>
      <c r="AC138" s="40" t="s">
        <v>995</v>
      </c>
      <c r="AD138" s="40">
        <v>1</v>
      </c>
      <c r="AE138" s="41">
        <v>0</v>
      </c>
      <c r="AF138" s="42">
        <v>-47.5</v>
      </c>
      <c r="AG138" s="47">
        <f t="shared" si="38"/>
        <v>-46.6</v>
      </c>
      <c r="AH138" s="43">
        <f t="shared" ca="1" si="29"/>
        <v>-39.58</v>
      </c>
      <c r="AI138" s="43">
        <f t="shared" ca="1" si="30"/>
        <v>-38.68</v>
      </c>
      <c r="AJ138" s="44">
        <f t="shared" ca="1" si="31"/>
        <v>-47.5</v>
      </c>
      <c r="AK138" s="44">
        <f t="shared" ca="1" si="32"/>
        <v>-46.6</v>
      </c>
      <c r="AL138" s="44">
        <f t="shared" ca="1" si="33"/>
        <v>-43.1</v>
      </c>
      <c r="AM138" s="44">
        <f t="shared" ca="1" si="34"/>
        <v>-42.2</v>
      </c>
      <c r="AN138" s="36" t="str">
        <f t="shared" ca="1" si="35"/>
        <v>50</v>
      </c>
      <c r="AO138" s="36" t="str">
        <f t="shared" ca="1" si="36"/>
        <v>02</v>
      </c>
      <c r="AP138" s="36" t="str">
        <f t="shared" ca="1" si="37"/>
        <v>00</v>
      </c>
      <c r="AQ138" s="36" t="str">
        <f t="shared" ca="1" si="37"/>
        <v>00</v>
      </c>
      <c r="AR138" s="36" t="str">
        <f t="shared" ca="1" si="37"/>
        <v>00</v>
      </c>
      <c r="AS138" s="36"/>
    </row>
    <row r="139" spans="19:45" ht="30" customHeight="1" x14ac:dyDescent="0.25">
      <c r="S139" s="7" t="s">
        <v>15</v>
      </c>
      <c r="T139" s="15" t="s">
        <v>1151</v>
      </c>
      <c r="U139" s="36" t="str">
        <f t="shared" ca="1" si="27"/>
        <v>0xD2=-48.00,-47.50;</v>
      </c>
      <c r="V139" s="37"/>
      <c r="W139" s="37"/>
      <c r="X139" s="68"/>
      <c r="Y139" s="68"/>
      <c r="Z139" s="55">
        <f t="shared" ca="1" si="28"/>
        <v>8.8780999999999999</v>
      </c>
      <c r="AA139" s="39" t="s">
        <v>580</v>
      </c>
      <c r="AB139" s="40">
        <v>3.52</v>
      </c>
      <c r="AC139" s="40" t="s">
        <v>995</v>
      </c>
      <c r="AD139" s="40">
        <v>1</v>
      </c>
      <c r="AE139" s="41">
        <v>6.7000000000000004E-2</v>
      </c>
      <c r="AF139" s="42">
        <v>-48</v>
      </c>
      <c r="AG139" s="47">
        <f t="shared" si="38"/>
        <v>-47.5</v>
      </c>
      <c r="AH139" s="43">
        <f t="shared" ca="1" si="29"/>
        <v>-39.121899999999997</v>
      </c>
      <c r="AI139" s="43">
        <f t="shared" ca="1" si="30"/>
        <v>-38.621899999999997</v>
      </c>
      <c r="AJ139" s="44">
        <f t="shared" ca="1" si="31"/>
        <v>-48</v>
      </c>
      <c r="AK139" s="44">
        <f t="shared" ca="1" si="32"/>
        <v>-47.5</v>
      </c>
      <c r="AL139" s="44">
        <f t="shared" ca="1" si="33"/>
        <v>-42.6419</v>
      </c>
      <c r="AM139" s="44">
        <f t="shared" ca="1" si="34"/>
        <v>-42.1419</v>
      </c>
      <c r="AN139" s="36" t="str">
        <f t="shared" ca="1" si="35"/>
        <v>50</v>
      </c>
      <c r="AO139" s="36" t="str">
        <f t="shared" ca="1" si="36"/>
        <v>02</v>
      </c>
      <c r="AP139" s="36" t="str">
        <f t="shared" ca="1" si="37"/>
        <v>00</v>
      </c>
      <c r="AQ139" s="36" t="str">
        <f t="shared" ca="1" si="37"/>
        <v>00</v>
      </c>
      <c r="AR139" s="36" t="str">
        <f t="shared" ca="1" si="37"/>
        <v>80</v>
      </c>
      <c r="AS139" s="36"/>
    </row>
    <row r="140" spans="19:45" ht="30" customHeight="1" x14ac:dyDescent="0.25">
      <c r="S140" s="7" t="s">
        <v>705</v>
      </c>
      <c r="T140" s="15" t="s">
        <v>1152</v>
      </c>
      <c r="U140" s="36" t="str">
        <f t="shared" ca="1" si="27"/>
        <v>0x62=-48.50,-48.00;</v>
      </c>
      <c r="V140" s="37"/>
      <c r="W140" s="37"/>
      <c r="X140" s="68"/>
      <c r="Y140" s="68"/>
      <c r="Z140" s="55">
        <f t="shared" ca="1" si="28"/>
        <v>9.02</v>
      </c>
      <c r="AA140" s="39" t="s">
        <v>581</v>
      </c>
      <c r="AB140" s="40">
        <v>3.52</v>
      </c>
      <c r="AC140" s="40" t="s">
        <v>995</v>
      </c>
      <c r="AD140" s="40">
        <v>1</v>
      </c>
      <c r="AE140" s="41">
        <v>0</v>
      </c>
      <c r="AF140" s="42">
        <v>-48.5</v>
      </c>
      <c r="AG140" s="47">
        <f t="shared" si="38"/>
        <v>-48</v>
      </c>
      <c r="AH140" s="43">
        <f t="shared" ca="1" si="29"/>
        <v>-39.480000000000004</v>
      </c>
      <c r="AI140" s="43">
        <f t="shared" ca="1" si="30"/>
        <v>-38.980000000000004</v>
      </c>
      <c r="AJ140" s="44">
        <f t="shared" ca="1" si="31"/>
        <v>-48.5</v>
      </c>
      <c r="AK140" s="44">
        <f t="shared" ca="1" si="32"/>
        <v>-48</v>
      </c>
      <c r="AL140" s="44">
        <f t="shared" ca="1" si="33"/>
        <v>-43.000000000000007</v>
      </c>
      <c r="AM140" s="44">
        <f t="shared" ca="1" si="34"/>
        <v>-42.500000000000007</v>
      </c>
      <c r="AN140" s="36" t="str">
        <f t="shared" ca="1" si="35"/>
        <v>60</v>
      </c>
      <c r="AO140" s="36" t="str">
        <f t="shared" ca="1" si="36"/>
        <v>02</v>
      </c>
      <c r="AP140" s="36" t="str">
        <f t="shared" ca="1" si="37"/>
        <v>00</v>
      </c>
      <c r="AQ140" s="36" t="str">
        <f t="shared" ca="1" si="37"/>
        <v>00</v>
      </c>
      <c r="AR140" s="36" t="str">
        <f t="shared" ca="1" si="37"/>
        <v>00</v>
      </c>
      <c r="AS140" s="36"/>
    </row>
    <row r="141" spans="19:45" ht="30" customHeight="1" x14ac:dyDescent="0.25">
      <c r="S141" s="7" t="s">
        <v>605</v>
      </c>
      <c r="T141" s="15" t="s">
        <v>991</v>
      </c>
      <c r="U141" s="36" t="str">
        <f t="shared" ca="1" si="27"/>
        <v>0xE2=-49.50,-48.50;</v>
      </c>
      <c r="V141" s="37"/>
      <c r="W141" s="37"/>
      <c r="X141" s="68"/>
      <c r="Y141" s="68"/>
      <c r="Z141" s="55">
        <f t="shared" ca="1" si="28"/>
        <v>10.0518</v>
      </c>
      <c r="AA141" s="39" t="s">
        <v>581</v>
      </c>
      <c r="AB141" s="40">
        <v>3.52</v>
      </c>
      <c r="AC141" s="40" t="s">
        <v>995</v>
      </c>
      <c r="AD141" s="40">
        <v>1</v>
      </c>
      <c r="AE141" s="41">
        <v>6.7000000000000004E-2</v>
      </c>
      <c r="AF141" s="42">
        <v>-49.5</v>
      </c>
      <c r="AG141" s="47">
        <f t="shared" si="38"/>
        <v>-48.5</v>
      </c>
      <c r="AH141" s="43">
        <f t="shared" ca="1" si="29"/>
        <v>-39.4482</v>
      </c>
      <c r="AI141" s="43">
        <f t="shared" ca="1" si="30"/>
        <v>-38.4482</v>
      </c>
      <c r="AJ141" s="44">
        <f t="shared" ca="1" si="31"/>
        <v>-49.5</v>
      </c>
      <c r="AK141" s="44">
        <f t="shared" ca="1" si="32"/>
        <v>-48.5</v>
      </c>
      <c r="AL141" s="44">
        <f t="shared" ca="1" si="33"/>
        <v>-42.968200000000003</v>
      </c>
      <c r="AM141" s="44">
        <f t="shared" ca="1" si="34"/>
        <v>-41.968200000000003</v>
      </c>
      <c r="AN141" s="36" t="str">
        <f t="shared" ca="1" si="35"/>
        <v>60</v>
      </c>
      <c r="AO141" s="36" t="str">
        <f t="shared" ca="1" si="36"/>
        <v>02</v>
      </c>
      <c r="AP141" s="36" t="str">
        <f t="shared" ca="1" si="37"/>
        <v>00</v>
      </c>
      <c r="AQ141" s="36" t="str">
        <f t="shared" ca="1" si="37"/>
        <v>00</v>
      </c>
      <c r="AR141" s="36" t="str">
        <f t="shared" ca="1" si="37"/>
        <v>80</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-42</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1318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VLOOKUP(T134,MPN!$A$1:$E$1004,4,FALSE)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1379</v>
      </c>
      <c r="V196" s="12"/>
      <c r="W196" s="65"/>
      <c r="X196" s="12"/>
      <c r="Y196" s="7" t="str">
        <f>VLOOKUP(U196,$DX$1:$DZ$21,3,FALSE)</f>
        <v>sel_diocpfil, modesel 10</v>
      </c>
      <c r="AD196" s="8"/>
    </row>
    <row r="197" spans="19:45" ht="30" customHeight="1" x14ac:dyDescent="0.25">
      <c r="S197" s="7" t="s">
        <v>24</v>
      </c>
      <c r="T197" s="15" t="s">
        <v>1163</v>
      </c>
      <c r="U197" s="5" t="s">
        <v>23</v>
      </c>
      <c r="V197" s="7" t="str">
        <f>VLOOKUP(U196,$DX$1:$DZ$21,2,FALSE)</f>
        <v>Bit11,15</v>
      </c>
      <c r="W197" s="19"/>
      <c r="X197" s="19"/>
      <c r="Y197" s="19"/>
      <c r="Z197" s="19"/>
      <c r="AA197" s="5" t="s">
        <v>592</v>
      </c>
      <c r="AB197" s="26" t="str">
        <f>T216&amp;"_"&amp;ABS(T214)&amp;"dB_"&amp;T218&amp;"_"&amp;T219&amp;"_"&amp;GetAbsMaxMinText(AF200:AG259)&amp;"_"&amp;T199&amp;"_"&amp;T198&amp;S196&amp;"."&amp;T222</f>
        <v>default_NormalMode_38dB_304ZA_2410A_375_480_ZTS6856S_MP4.10</v>
      </c>
      <c r="AC197" s="18"/>
      <c r="AD197" s="18"/>
      <c r="AE197" s="18"/>
      <c r="AF197" s="18"/>
      <c r="AG197" s="18"/>
      <c r="AH197" s="19"/>
      <c r="AI197" s="19" t="s">
        <v>2</v>
      </c>
      <c r="AJ197" s="16" t="s">
        <v>1277</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18"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117" t="s">
        <v>1314</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1273</v>
      </c>
      <c r="U200" s="36" t="str">
        <f t="shared" ref="U200:U218" ca="1" si="39">ConfigCode($AA200,$AN200,$AO200,$AP200,$AQ200,$AR200,$AF200,$AG200,2)</f>
        <v>0x00=-38.30,-37.50;</v>
      </c>
      <c r="V200" s="37"/>
      <c r="W200" s="37"/>
      <c r="X200" s="68"/>
      <c r="Y200" s="68"/>
      <c r="Z200" s="55">
        <f t="shared" ref="Z200:Z218" ca="1" si="40" xml:space="preserve">
N("vbias,vlookup vbias range")+
VLOOKUP($AA200,INDIRECT(BoxVal(ROW($AA200),34,COLUMN(T196))),2,FALSE)+
N("gain")+
$AB200+
N("vcm")+
VLOOKUP($AC200,$CT$1:$DC$31,7,FALSE)+
N("(vbias*vcp*vbg-vbias)*sensor ratio")+
VbiasCal($AA200,$AD200,$AE200,BoxVal(ROW($AC200),18,COLUMN($T$22)))+
N("vbias ref+gain ref")+
$V200+$W200</f>
        <v>0</v>
      </c>
      <c r="AA200" s="39" t="s">
        <v>965</v>
      </c>
      <c r="AB200" s="40">
        <v>0</v>
      </c>
      <c r="AC200" s="40" t="s">
        <v>996</v>
      </c>
      <c r="AD200" s="40">
        <v>1</v>
      </c>
      <c r="AE200" s="41">
        <v>0</v>
      </c>
      <c r="AF200" s="42">
        <v>-38.299999999999997</v>
      </c>
      <c r="AG200" s="42">
        <v>-37.5</v>
      </c>
      <c r="AH200" s="43">
        <f t="shared" ref="AH200:AH218" ca="1" si="41">$AF200+$Z200</f>
        <v>-38.299999999999997</v>
      </c>
      <c r="AI200" s="43">
        <f t="shared" ref="AI200:AI218" ca="1" si="42">$AG200+$Z200</f>
        <v>-37.5</v>
      </c>
      <c r="AJ200" s="44">
        <f t="shared" ref="AJ200:AJ218" ca="1" si="43" xml:space="preserve">
N("initial sens-loopgain")+
$AF200-BoxVal(ROW($AA200),26,COLUMN(INDIRECT("T"&amp;(INT(ROW($AA217)/65))*65+2)))</f>
        <v>-38.299999999999997</v>
      </c>
      <c r="AK200" s="44">
        <f t="shared" ref="AK200:AK218" ca="1" si="44">AJ200+(AG200-AF200)</f>
        <v>-37.5</v>
      </c>
      <c r="AL200" s="44">
        <f t="shared" ref="AL200:AL218" ca="1" si="45" xml:space="preserve">
N("initial sens-loopgain-gain-gain ref-vcm")+
$AH200-
BoxVal(ROW($AA200),26,COLUMN(INDIRECT("T"&amp;(INT(ROW($AA217)/65))*65+2)))-
$AB200-
$W200-
IFERROR(VLOOKUP($AC200,$CT$1:$DC$31,7,FALSE),0)</f>
        <v>-38.299999999999997</v>
      </c>
      <c r="AM200" s="44">
        <f t="shared" ref="AM200:AM218" ca="1" si="46">AL200+(AG200-AF200)</f>
        <v>-37.5</v>
      </c>
      <c r="AN200" s="36" t="str">
        <f t="shared" ref="AN200:AN218" ca="1" si="47">IF(BoxVal(ROW(AA200),9,COLUMN(T198))="FIX","00",ManualLookup(AA200,BoxVal(ROW(AA200),4,COLUMN(AN198)),INDIRECT(DN$3)))</f>
        <v>00</v>
      </c>
      <c r="AO200" s="36" t="str">
        <f t="shared" ref="AO200:AO218" ca="1" si="48">ManualLookup(AB200,BoxVal(ROW(AB200),4,COLUMN(AO198)),IF(INDIRECT("$AB$"&amp;(INT((ROW()-4)/65)*65+4))="Gain-outphase",INDIRECT(DO$4),INDIRECT(DO$3)))</f>
        <v>00</v>
      </c>
      <c r="AP200" s="36" t="str">
        <f t="shared" ref="AP200:AP218" ca="1" si="49">ManualLookup(AC200,BoxVal(ROW(AC200),4,COLUMN(AP198)),INDIRECT(DP$3))</f>
        <v>00</v>
      </c>
      <c r="AQ200" s="36" t="str">
        <f t="shared" ref="AQ200:AQ218" ca="1" si="50">ManualLookup(AD200,BoxVal(ROW(AD200),4,COLUMN(AQ198)),INDIRECT(DQ$3))</f>
        <v>00</v>
      </c>
      <c r="AR200" s="36" t="str">
        <f t="shared" ref="AR200:AR218" ca="1" si="51">ManualLookup(AE200,BoxVal(ROW(AE200),4,COLUMN(AR198)),INDIRECT(DR$3))</f>
        <v>00</v>
      </c>
      <c r="AS200" s="33"/>
    </row>
    <row r="201" spans="19:45" ht="30" customHeight="1" x14ac:dyDescent="0.25">
      <c r="S201" s="7" t="s">
        <v>13</v>
      </c>
      <c r="T201" s="15" t="s">
        <v>1276</v>
      </c>
      <c r="U201" s="36" t="str">
        <f t="shared" ca="1" si="39"/>
        <v>0x03=-38.80,-38.30;</v>
      </c>
      <c r="V201" s="37"/>
      <c r="W201" s="37"/>
      <c r="X201" s="68"/>
      <c r="Y201" s="68"/>
      <c r="Z201" s="55">
        <f t="shared" ca="1" si="40"/>
        <v>0.5</v>
      </c>
      <c r="AA201" s="39" t="s">
        <v>965</v>
      </c>
      <c r="AB201" s="40">
        <v>0.5</v>
      </c>
      <c r="AC201" s="40" t="s">
        <v>996</v>
      </c>
      <c r="AD201" s="40">
        <v>1</v>
      </c>
      <c r="AE201" s="41">
        <v>0</v>
      </c>
      <c r="AF201" s="42">
        <v>-38.799999999999997</v>
      </c>
      <c r="AG201" s="47">
        <f t="shared" ref="AG201:AG218" si="52">AF200</f>
        <v>-38.299999999999997</v>
      </c>
      <c r="AH201" s="43">
        <f t="shared" ca="1" si="41"/>
        <v>-38.299999999999997</v>
      </c>
      <c r="AI201" s="43">
        <f t="shared" ca="1" si="42"/>
        <v>-37.799999999999997</v>
      </c>
      <c r="AJ201" s="44">
        <f t="shared" ca="1" si="43"/>
        <v>-38.799999999999997</v>
      </c>
      <c r="AK201" s="44">
        <f t="shared" ca="1" si="44"/>
        <v>-38.299999999999997</v>
      </c>
      <c r="AL201" s="44">
        <f t="shared" ca="1" si="45"/>
        <v>-38.799999999999997</v>
      </c>
      <c r="AM201" s="44">
        <f t="shared" ca="1" si="46"/>
        <v>-38.299999999999997</v>
      </c>
      <c r="AN201" s="36" t="str">
        <f t="shared" ca="1" si="47"/>
        <v>00</v>
      </c>
      <c r="AO201" s="36" t="str">
        <f t="shared" ca="1" si="48"/>
        <v>03</v>
      </c>
      <c r="AP201" s="36" t="str">
        <f t="shared" ca="1" si="49"/>
        <v>00</v>
      </c>
      <c r="AQ201" s="36" t="str">
        <f t="shared" ca="1" si="50"/>
        <v>00</v>
      </c>
      <c r="AR201" s="36" t="str">
        <f t="shared" ca="1" si="51"/>
        <v>00</v>
      </c>
      <c r="AS201" s="36"/>
    </row>
    <row r="202" spans="19:45" ht="30" customHeight="1" x14ac:dyDescent="0.25">
      <c r="S202" s="26"/>
      <c r="T202" s="17"/>
      <c r="U202" s="36" t="str">
        <f t="shared" ca="1" si="39"/>
        <v>0x04=-39.30,-38.80;</v>
      </c>
      <c r="V202" s="37"/>
      <c r="W202" s="37"/>
      <c r="X202" s="68"/>
      <c r="Y202" s="68"/>
      <c r="Z202" s="55">
        <f t="shared" ca="1" si="40"/>
        <v>1</v>
      </c>
      <c r="AA202" s="39" t="s">
        <v>965</v>
      </c>
      <c r="AB202" s="40">
        <v>1</v>
      </c>
      <c r="AC202" s="40" t="s">
        <v>995</v>
      </c>
      <c r="AD202" s="40">
        <v>1</v>
      </c>
      <c r="AE202" s="41">
        <v>0</v>
      </c>
      <c r="AF202" s="42">
        <v>-39.299999999999997</v>
      </c>
      <c r="AG202" s="47">
        <f t="shared" si="52"/>
        <v>-38.799999999999997</v>
      </c>
      <c r="AH202" s="43">
        <f t="shared" ca="1" si="41"/>
        <v>-38.299999999999997</v>
      </c>
      <c r="AI202" s="43">
        <f t="shared" ca="1" si="42"/>
        <v>-37.799999999999997</v>
      </c>
      <c r="AJ202" s="44">
        <f t="shared" ca="1" si="43"/>
        <v>-39.299999999999997</v>
      </c>
      <c r="AK202" s="44">
        <f t="shared" ca="1" si="44"/>
        <v>-38.799999999999997</v>
      </c>
      <c r="AL202" s="44">
        <f t="shared" ca="1" si="45"/>
        <v>-39.299999999999997</v>
      </c>
      <c r="AM202" s="44">
        <f t="shared" ca="1" si="46"/>
        <v>-38.799999999999997</v>
      </c>
      <c r="AN202" s="36" t="str">
        <f t="shared" ca="1" si="47"/>
        <v>00</v>
      </c>
      <c r="AO202" s="36" t="str">
        <f t="shared" ca="1" si="48"/>
        <v>04</v>
      </c>
      <c r="AP202" s="36" t="str">
        <f t="shared" ca="1" si="49"/>
        <v>00</v>
      </c>
      <c r="AQ202" s="36" t="str">
        <f t="shared" ca="1" si="50"/>
        <v>00</v>
      </c>
      <c r="AR202" s="36" t="str">
        <f t="shared" ca="1" si="51"/>
        <v>00</v>
      </c>
      <c r="AS202" s="36"/>
    </row>
    <row r="203" spans="19:45" ht="30" customHeight="1" x14ac:dyDescent="0.25">
      <c r="S203" s="7" t="s">
        <v>19</v>
      </c>
      <c r="T203" s="15" t="s">
        <v>1161</v>
      </c>
      <c r="U203" s="36" t="str">
        <f t="shared" ca="1" si="39"/>
        <v>0x05=-39.80,-39.30;</v>
      </c>
      <c r="V203" s="37"/>
      <c r="W203" s="37"/>
      <c r="X203" s="68"/>
      <c r="Y203" s="68"/>
      <c r="Z203" s="55">
        <f t="shared" ca="1" si="40"/>
        <v>1.5</v>
      </c>
      <c r="AA203" s="39" t="s">
        <v>965</v>
      </c>
      <c r="AB203" s="40">
        <v>1.5</v>
      </c>
      <c r="AC203" s="40" t="s">
        <v>995</v>
      </c>
      <c r="AD203" s="40">
        <v>1</v>
      </c>
      <c r="AE203" s="41">
        <v>0</v>
      </c>
      <c r="AF203" s="42">
        <v>-39.799999999999997</v>
      </c>
      <c r="AG203" s="47">
        <f t="shared" si="52"/>
        <v>-39.299999999999997</v>
      </c>
      <c r="AH203" s="43">
        <f t="shared" ca="1" si="41"/>
        <v>-38.299999999999997</v>
      </c>
      <c r="AI203" s="43">
        <f t="shared" ca="1" si="42"/>
        <v>-37.799999999999997</v>
      </c>
      <c r="AJ203" s="44">
        <f t="shared" ca="1" si="43"/>
        <v>-39.799999999999997</v>
      </c>
      <c r="AK203" s="44">
        <f t="shared" ca="1" si="44"/>
        <v>-39.299999999999997</v>
      </c>
      <c r="AL203" s="44">
        <f t="shared" ca="1" si="45"/>
        <v>-39.799999999999997</v>
      </c>
      <c r="AM203" s="44">
        <f t="shared" ca="1" si="46"/>
        <v>-39.299999999999997</v>
      </c>
      <c r="AN203" s="36" t="str">
        <f t="shared" ca="1" si="47"/>
        <v>00</v>
      </c>
      <c r="AO203" s="36" t="str">
        <f t="shared" ca="1" si="48"/>
        <v>05</v>
      </c>
      <c r="AP203" s="36" t="str">
        <f t="shared" ca="1" si="49"/>
        <v>00</v>
      </c>
      <c r="AQ203" s="36" t="str">
        <f t="shared" ca="1" si="50"/>
        <v>00</v>
      </c>
      <c r="AR203" s="36" t="str">
        <f t="shared" ca="1" si="51"/>
        <v>00</v>
      </c>
      <c r="AS203" s="36"/>
    </row>
    <row r="204" spans="19:45" ht="30" customHeight="1" x14ac:dyDescent="0.25">
      <c r="S204" s="7" t="s">
        <v>15</v>
      </c>
      <c r="T204" s="15" t="s">
        <v>1151</v>
      </c>
      <c r="U204" s="36" t="str">
        <f t="shared" ca="1" si="39"/>
        <v>0x06=-40.10,-39.80;</v>
      </c>
      <c r="V204" s="37"/>
      <c r="W204" s="37"/>
      <c r="X204" s="68"/>
      <c r="Y204" s="68"/>
      <c r="Z204" s="55">
        <f t="shared" ca="1" si="40"/>
        <v>2</v>
      </c>
      <c r="AA204" s="39" t="s">
        <v>965</v>
      </c>
      <c r="AB204" s="40">
        <v>2</v>
      </c>
      <c r="AC204" s="40" t="s">
        <v>995</v>
      </c>
      <c r="AD204" s="40">
        <v>1</v>
      </c>
      <c r="AE204" s="41">
        <v>0</v>
      </c>
      <c r="AF204" s="42">
        <v>-40.1</v>
      </c>
      <c r="AG204" s="47">
        <f t="shared" si="52"/>
        <v>-39.799999999999997</v>
      </c>
      <c r="AH204" s="43">
        <f t="shared" ca="1" si="41"/>
        <v>-38.1</v>
      </c>
      <c r="AI204" s="43">
        <f t="shared" ca="1" si="42"/>
        <v>-37.799999999999997</v>
      </c>
      <c r="AJ204" s="44">
        <f t="shared" ca="1" si="43"/>
        <v>-40.1</v>
      </c>
      <c r="AK204" s="44">
        <f t="shared" ca="1" si="44"/>
        <v>-39.799999999999997</v>
      </c>
      <c r="AL204" s="44">
        <f t="shared" ca="1" si="45"/>
        <v>-40.1</v>
      </c>
      <c r="AM204" s="44">
        <f t="shared" ca="1" si="46"/>
        <v>-39.799999999999997</v>
      </c>
      <c r="AN204" s="36" t="str">
        <f t="shared" ca="1" si="47"/>
        <v>00</v>
      </c>
      <c r="AO204" s="36" t="str">
        <f t="shared" ca="1" si="48"/>
        <v>06</v>
      </c>
      <c r="AP204" s="36" t="str">
        <f t="shared" ca="1" si="49"/>
        <v>00</v>
      </c>
      <c r="AQ204" s="36" t="str">
        <f t="shared" ca="1" si="50"/>
        <v>00</v>
      </c>
      <c r="AR204" s="36" t="str">
        <f t="shared" ca="1" si="51"/>
        <v>00</v>
      </c>
      <c r="AS204" s="36"/>
    </row>
    <row r="205" spans="19:45" ht="30" customHeight="1" x14ac:dyDescent="0.25">
      <c r="S205" s="7" t="s">
        <v>705</v>
      </c>
      <c r="T205" s="15" t="s">
        <v>1152</v>
      </c>
      <c r="U205" s="36" t="str">
        <f t="shared" ca="1" si="39"/>
        <v>0x84=-40.60,-40.10;</v>
      </c>
      <c r="V205" s="37"/>
      <c r="W205" s="37"/>
      <c r="X205" s="68"/>
      <c r="Y205" s="68"/>
      <c r="Z205" s="55">
        <f t="shared" ca="1" si="40"/>
        <v>2.2663000000000002</v>
      </c>
      <c r="AA205" s="39" t="s">
        <v>965</v>
      </c>
      <c r="AB205" s="40">
        <v>1</v>
      </c>
      <c r="AC205" s="40" t="s">
        <v>995</v>
      </c>
      <c r="AD205" s="40">
        <v>1</v>
      </c>
      <c r="AE205" s="41">
        <v>6.7000000000000004E-2</v>
      </c>
      <c r="AF205" s="42">
        <v>-40.6</v>
      </c>
      <c r="AG205" s="47">
        <f t="shared" si="52"/>
        <v>-40.1</v>
      </c>
      <c r="AH205" s="43">
        <f t="shared" ca="1" si="41"/>
        <v>-38.3337</v>
      </c>
      <c r="AI205" s="43">
        <f t="shared" ca="1" si="42"/>
        <v>-37.8337</v>
      </c>
      <c r="AJ205" s="44">
        <f t="shared" ca="1" si="43"/>
        <v>-40.6</v>
      </c>
      <c r="AK205" s="44">
        <f t="shared" ca="1" si="44"/>
        <v>-40.1</v>
      </c>
      <c r="AL205" s="44">
        <f t="shared" ca="1" si="45"/>
        <v>-39.3337</v>
      </c>
      <c r="AM205" s="44">
        <f t="shared" ca="1" si="46"/>
        <v>-38.8337</v>
      </c>
      <c r="AN205" s="36" t="str">
        <f t="shared" ca="1" si="47"/>
        <v>00</v>
      </c>
      <c r="AO205" s="36" t="str">
        <f t="shared" ca="1" si="48"/>
        <v>04</v>
      </c>
      <c r="AP205" s="36" t="str">
        <f t="shared" ca="1" si="49"/>
        <v>00</v>
      </c>
      <c r="AQ205" s="36" t="str">
        <f t="shared" ca="1" si="50"/>
        <v>00</v>
      </c>
      <c r="AR205" s="36" t="str">
        <f t="shared" ca="1" si="51"/>
        <v>80</v>
      </c>
      <c r="AS205" s="36"/>
    </row>
    <row r="206" spans="19:45" ht="30" customHeight="1" x14ac:dyDescent="0.25">
      <c r="S206" s="7" t="s">
        <v>605</v>
      </c>
      <c r="T206" s="15" t="s">
        <v>991</v>
      </c>
      <c r="U206" s="36" t="str">
        <f t="shared" ca="1" si="39"/>
        <v>0x85=-41.10,-40.60;</v>
      </c>
      <c r="V206" s="37"/>
      <c r="W206" s="37"/>
      <c r="X206" s="68"/>
      <c r="Y206" s="68"/>
      <c r="Z206" s="55">
        <f t="shared" ca="1" si="40"/>
        <v>2.7663000000000002</v>
      </c>
      <c r="AA206" s="39" t="s">
        <v>965</v>
      </c>
      <c r="AB206" s="40">
        <v>1.5</v>
      </c>
      <c r="AC206" s="40" t="s">
        <v>995</v>
      </c>
      <c r="AD206" s="40">
        <v>1</v>
      </c>
      <c r="AE206" s="41">
        <v>6.7000000000000004E-2</v>
      </c>
      <c r="AF206" s="42">
        <v>-41.1</v>
      </c>
      <c r="AG206" s="47">
        <f t="shared" si="52"/>
        <v>-40.6</v>
      </c>
      <c r="AH206" s="43">
        <f t="shared" ca="1" si="41"/>
        <v>-38.3337</v>
      </c>
      <c r="AI206" s="43">
        <f t="shared" ca="1" si="42"/>
        <v>-37.8337</v>
      </c>
      <c r="AJ206" s="44">
        <f t="shared" ca="1" si="43"/>
        <v>-41.1</v>
      </c>
      <c r="AK206" s="44">
        <f t="shared" ca="1" si="44"/>
        <v>-40.6</v>
      </c>
      <c r="AL206" s="44">
        <f t="shared" ca="1" si="45"/>
        <v>-39.8337</v>
      </c>
      <c r="AM206" s="44">
        <f t="shared" ca="1" si="46"/>
        <v>-39.3337</v>
      </c>
      <c r="AN206" s="36" t="str">
        <f t="shared" ca="1" si="47"/>
        <v>00</v>
      </c>
      <c r="AO206" s="36" t="str">
        <f t="shared" ca="1" si="48"/>
        <v>05</v>
      </c>
      <c r="AP206" s="36" t="str">
        <f t="shared" ca="1" si="49"/>
        <v>00</v>
      </c>
      <c r="AQ206" s="36" t="str">
        <f t="shared" ca="1" si="50"/>
        <v>00</v>
      </c>
      <c r="AR206" s="36" t="str">
        <f t="shared" ca="1" si="51"/>
        <v>80</v>
      </c>
      <c r="AS206" s="36"/>
    </row>
    <row r="207" spans="19:45" ht="30" customHeight="1" x14ac:dyDescent="0.25">
      <c r="S207" s="7" t="s">
        <v>721</v>
      </c>
      <c r="T207" s="15" t="s">
        <v>26</v>
      </c>
      <c r="U207" s="36" t="str">
        <f t="shared" ca="1" si="39"/>
        <v>0x24=-41.60,-41.10;</v>
      </c>
      <c r="V207" s="37"/>
      <c r="W207" s="37"/>
      <c r="X207" s="68"/>
      <c r="Y207" s="68"/>
      <c r="Z207" s="55">
        <f t="shared" ca="1" si="40"/>
        <v>3.3</v>
      </c>
      <c r="AA207" s="39" t="s">
        <v>584</v>
      </c>
      <c r="AB207" s="40">
        <v>1</v>
      </c>
      <c r="AC207" s="40" t="s">
        <v>995</v>
      </c>
      <c r="AD207" s="40">
        <v>1</v>
      </c>
      <c r="AE207" s="41">
        <v>0</v>
      </c>
      <c r="AF207" s="42">
        <v>-41.6</v>
      </c>
      <c r="AG207" s="47">
        <f t="shared" si="52"/>
        <v>-41.1</v>
      </c>
      <c r="AH207" s="43">
        <f t="shared" ca="1" si="41"/>
        <v>-38.300000000000004</v>
      </c>
      <c r="AI207" s="43">
        <f t="shared" ca="1" si="42"/>
        <v>-37.800000000000004</v>
      </c>
      <c r="AJ207" s="44">
        <f t="shared" ca="1" si="43"/>
        <v>-41.6</v>
      </c>
      <c r="AK207" s="44">
        <f t="shared" ca="1" si="44"/>
        <v>-41.1</v>
      </c>
      <c r="AL207" s="44">
        <f t="shared" ca="1" si="45"/>
        <v>-39.300000000000004</v>
      </c>
      <c r="AM207" s="44">
        <f t="shared" ca="1" si="46"/>
        <v>-38.800000000000004</v>
      </c>
      <c r="AN207" s="36" t="str">
        <f t="shared" ca="1" si="47"/>
        <v>20</v>
      </c>
      <c r="AO207" s="36" t="str">
        <f t="shared" ca="1" si="48"/>
        <v>04</v>
      </c>
      <c r="AP207" s="36" t="str">
        <f t="shared" ca="1" si="49"/>
        <v>00</v>
      </c>
      <c r="AQ207" s="36" t="str">
        <f t="shared" ca="1" si="50"/>
        <v>00</v>
      </c>
      <c r="AR207" s="36" t="str">
        <f t="shared" ca="1" si="51"/>
        <v>00</v>
      </c>
      <c r="AS207" s="36"/>
    </row>
    <row r="208" spans="19:45" ht="30" customHeight="1" x14ac:dyDescent="0.25">
      <c r="S208" s="7" t="s">
        <v>20</v>
      </c>
      <c r="T208" s="15">
        <v>-37</v>
      </c>
      <c r="U208" s="36" t="str">
        <f t="shared" ca="1" si="39"/>
        <v>0x25=-42.10,-41.60;</v>
      </c>
      <c r="V208" s="37"/>
      <c r="W208" s="37"/>
      <c r="X208" s="38"/>
      <c r="Y208" s="38"/>
      <c r="Z208" s="55">
        <f t="shared" ca="1" si="40"/>
        <v>3.8</v>
      </c>
      <c r="AA208" s="39" t="s">
        <v>584</v>
      </c>
      <c r="AB208" s="40">
        <v>1.5</v>
      </c>
      <c r="AC208" s="40" t="s">
        <v>995</v>
      </c>
      <c r="AD208" s="40">
        <v>1</v>
      </c>
      <c r="AE208" s="41">
        <v>0</v>
      </c>
      <c r="AF208" s="42">
        <v>-42.1</v>
      </c>
      <c r="AG208" s="47">
        <f t="shared" si="52"/>
        <v>-41.6</v>
      </c>
      <c r="AH208" s="43">
        <f t="shared" ca="1" si="41"/>
        <v>-38.300000000000004</v>
      </c>
      <c r="AI208" s="43">
        <f t="shared" ca="1" si="42"/>
        <v>-37.800000000000004</v>
      </c>
      <c r="AJ208" s="44">
        <f t="shared" ca="1" si="43"/>
        <v>-42.1</v>
      </c>
      <c r="AK208" s="44">
        <f t="shared" ca="1" si="44"/>
        <v>-41.6</v>
      </c>
      <c r="AL208" s="44">
        <f t="shared" ca="1" si="45"/>
        <v>-39.800000000000004</v>
      </c>
      <c r="AM208" s="44">
        <f t="shared" ca="1" si="46"/>
        <v>-39.300000000000004</v>
      </c>
      <c r="AN208" s="36" t="str">
        <f t="shared" ca="1" si="47"/>
        <v>20</v>
      </c>
      <c r="AO208" s="36" t="str">
        <f t="shared" ca="1" si="48"/>
        <v>05</v>
      </c>
      <c r="AP208" s="36" t="str">
        <f t="shared" ca="1" si="49"/>
        <v>00</v>
      </c>
      <c r="AQ208" s="36" t="str">
        <f t="shared" ca="1" si="50"/>
        <v>00</v>
      </c>
      <c r="AR208" s="36" t="str">
        <f t="shared" ca="1" si="51"/>
        <v>00</v>
      </c>
      <c r="AS208" s="36"/>
    </row>
    <row r="209" spans="19:45" ht="30" customHeight="1" x14ac:dyDescent="0.25">
      <c r="S209" s="7" t="s">
        <v>691</v>
      </c>
      <c r="T209" s="15" t="s">
        <v>1318</v>
      </c>
      <c r="U209" s="36" t="str">
        <f t="shared" ca="1" si="39"/>
        <v>0x26=-42.60,-42.10;</v>
      </c>
      <c r="V209" s="37"/>
      <c r="W209" s="37"/>
      <c r="X209" s="38"/>
      <c r="Y209" s="38"/>
      <c r="Z209" s="55">
        <f t="shared" ca="1" si="40"/>
        <v>4.3</v>
      </c>
      <c r="AA209" s="39" t="s">
        <v>584</v>
      </c>
      <c r="AB209" s="40">
        <v>2</v>
      </c>
      <c r="AC209" s="40" t="s">
        <v>995</v>
      </c>
      <c r="AD209" s="40">
        <v>1</v>
      </c>
      <c r="AE209" s="41">
        <v>0</v>
      </c>
      <c r="AF209" s="42">
        <v>-42.6</v>
      </c>
      <c r="AG209" s="47">
        <f t="shared" si="52"/>
        <v>-42.1</v>
      </c>
      <c r="AH209" s="43">
        <f t="shared" ca="1" si="41"/>
        <v>-38.300000000000004</v>
      </c>
      <c r="AI209" s="43">
        <f t="shared" ca="1" si="42"/>
        <v>-37.800000000000004</v>
      </c>
      <c r="AJ209" s="44">
        <f t="shared" ca="1" si="43"/>
        <v>-42.6</v>
      </c>
      <c r="AK209" s="44">
        <f t="shared" ca="1" si="44"/>
        <v>-42.1</v>
      </c>
      <c r="AL209" s="44">
        <f t="shared" ca="1" si="45"/>
        <v>-40.300000000000004</v>
      </c>
      <c r="AM209" s="44">
        <f t="shared" ca="1" si="46"/>
        <v>-39.800000000000004</v>
      </c>
      <c r="AN209" s="36" t="str">
        <f t="shared" ca="1" si="47"/>
        <v>20</v>
      </c>
      <c r="AO209" s="36" t="str">
        <f t="shared" ca="1" si="48"/>
        <v>06</v>
      </c>
      <c r="AP209" s="36" t="str">
        <f t="shared" ca="1" si="49"/>
        <v>00</v>
      </c>
      <c r="AQ209" s="36" t="str">
        <f t="shared" ca="1" si="50"/>
        <v>00</v>
      </c>
      <c r="AR209" s="36" t="str">
        <f t="shared" ca="1" si="51"/>
        <v>00</v>
      </c>
      <c r="AS209" s="36"/>
    </row>
    <row r="210" spans="19:45" ht="30" customHeight="1" x14ac:dyDescent="0.25">
      <c r="S210" s="7" t="s">
        <v>544</v>
      </c>
      <c r="T210" s="15" t="s">
        <v>993</v>
      </c>
      <c r="U210" s="36" t="str">
        <f t="shared" ca="1" si="39"/>
        <v>0xA4=-42.90,-42.60;</v>
      </c>
      <c r="V210" s="37"/>
      <c r="W210" s="37"/>
      <c r="X210" s="38"/>
      <c r="Y210" s="38"/>
      <c r="Z210" s="55">
        <f t="shared" ca="1" si="40"/>
        <v>4.7069999999999999</v>
      </c>
      <c r="AA210" s="39" t="s">
        <v>584</v>
      </c>
      <c r="AB210" s="40">
        <v>1</v>
      </c>
      <c r="AC210" s="40" t="s">
        <v>995</v>
      </c>
      <c r="AD210" s="40">
        <v>1</v>
      </c>
      <c r="AE210" s="41">
        <v>6.7000000000000004E-2</v>
      </c>
      <c r="AF210" s="42">
        <v>-42.9</v>
      </c>
      <c r="AG210" s="49">
        <f t="shared" si="52"/>
        <v>-42.6</v>
      </c>
      <c r="AH210" s="43">
        <f t="shared" ca="1" si="41"/>
        <v>-38.192999999999998</v>
      </c>
      <c r="AI210" s="43">
        <f t="shared" ca="1" si="42"/>
        <v>-37.893000000000001</v>
      </c>
      <c r="AJ210" s="44">
        <f t="shared" ca="1" si="43"/>
        <v>-42.9</v>
      </c>
      <c r="AK210" s="44">
        <f t="shared" ca="1" si="44"/>
        <v>-42.6</v>
      </c>
      <c r="AL210" s="44">
        <f t="shared" ca="1" si="45"/>
        <v>-39.192999999999998</v>
      </c>
      <c r="AM210" s="44">
        <f t="shared" ca="1" si="46"/>
        <v>-38.893000000000001</v>
      </c>
      <c r="AN210" s="36" t="str">
        <f t="shared" ca="1" si="47"/>
        <v>20</v>
      </c>
      <c r="AO210" s="36" t="str">
        <f t="shared" ca="1" si="48"/>
        <v>04</v>
      </c>
      <c r="AP210" s="36" t="str">
        <f t="shared" ca="1" si="49"/>
        <v>00</v>
      </c>
      <c r="AQ210" s="36" t="str">
        <f t="shared" ca="1" si="50"/>
        <v>00</v>
      </c>
      <c r="AR210" s="36" t="str">
        <f t="shared" ca="1" si="51"/>
        <v>80</v>
      </c>
      <c r="AS210" s="36"/>
    </row>
    <row r="211" spans="19:45" ht="30" customHeight="1" x14ac:dyDescent="0.25">
      <c r="S211" s="7" t="s">
        <v>12</v>
      </c>
      <c r="T211" s="15" t="s">
        <v>548</v>
      </c>
      <c r="U211" s="36" t="str">
        <f t="shared" ca="1" si="39"/>
        <v>0xA5=-43.40,-42.90;</v>
      </c>
      <c r="V211" s="37">
        <v>-0.15</v>
      </c>
      <c r="W211" s="37"/>
      <c r="X211" s="38"/>
      <c r="Y211" s="38"/>
      <c r="Z211" s="55">
        <f t="shared" ca="1" si="40"/>
        <v>5.0569999999999995</v>
      </c>
      <c r="AA211" s="39" t="s">
        <v>584</v>
      </c>
      <c r="AB211" s="40">
        <v>1.5</v>
      </c>
      <c r="AC211" s="40" t="s">
        <v>995</v>
      </c>
      <c r="AD211" s="40">
        <v>1</v>
      </c>
      <c r="AE211" s="41">
        <v>6.7000000000000004E-2</v>
      </c>
      <c r="AF211" s="42">
        <v>-43.4</v>
      </c>
      <c r="AG211" s="49">
        <f t="shared" si="52"/>
        <v>-42.9</v>
      </c>
      <c r="AH211" s="43">
        <f t="shared" ca="1" si="41"/>
        <v>-38.342999999999996</v>
      </c>
      <c r="AI211" s="43">
        <f t="shared" ca="1" si="42"/>
        <v>-37.842999999999996</v>
      </c>
      <c r="AJ211" s="44">
        <f t="shared" ca="1" si="43"/>
        <v>-43.4</v>
      </c>
      <c r="AK211" s="44">
        <f t="shared" ca="1" si="44"/>
        <v>-42.9</v>
      </c>
      <c r="AL211" s="44">
        <f t="shared" ca="1" si="45"/>
        <v>-39.842999999999996</v>
      </c>
      <c r="AM211" s="44">
        <f t="shared" ca="1" si="46"/>
        <v>-39.342999999999996</v>
      </c>
      <c r="AN211" s="36" t="str">
        <f t="shared" ca="1" si="47"/>
        <v>20</v>
      </c>
      <c r="AO211" s="36" t="str">
        <f t="shared" ca="1" si="48"/>
        <v>05</v>
      </c>
      <c r="AP211" s="36" t="str">
        <f t="shared" ca="1" si="49"/>
        <v>00</v>
      </c>
      <c r="AQ211" s="36" t="str">
        <f t="shared" ca="1" si="50"/>
        <v>00</v>
      </c>
      <c r="AR211" s="36" t="str">
        <f t="shared" ca="1" si="51"/>
        <v>80</v>
      </c>
      <c r="AS211" s="36"/>
    </row>
    <row r="212" spans="19:45" ht="30" customHeight="1" x14ac:dyDescent="0.25">
      <c r="S212" s="26" t="s">
        <v>773</v>
      </c>
      <c r="T212" s="15" t="s">
        <v>562</v>
      </c>
      <c r="U212" s="36" t="str">
        <f t="shared" ca="1" si="39"/>
        <v>0x34=-43.60,-43.40;</v>
      </c>
      <c r="V212" s="37">
        <v>-0.15</v>
      </c>
      <c r="W212" s="37"/>
      <c r="X212" s="38"/>
      <c r="Y212" s="38"/>
      <c r="Z212" s="55">
        <f t="shared" ca="1" si="40"/>
        <v>5.4499999999999993</v>
      </c>
      <c r="AA212" s="39" t="s">
        <v>586</v>
      </c>
      <c r="AB212" s="40">
        <v>1</v>
      </c>
      <c r="AC212" s="40" t="s">
        <v>995</v>
      </c>
      <c r="AD212" s="40">
        <v>1</v>
      </c>
      <c r="AE212" s="41">
        <v>0</v>
      </c>
      <c r="AF212" s="42">
        <v>-43.6</v>
      </c>
      <c r="AG212" s="49">
        <f t="shared" si="52"/>
        <v>-43.4</v>
      </c>
      <c r="AH212" s="43">
        <f t="shared" ca="1" si="41"/>
        <v>-38.150000000000006</v>
      </c>
      <c r="AI212" s="43">
        <f t="shared" ca="1" si="42"/>
        <v>-37.950000000000003</v>
      </c>
      <c r="AJ212" s="44">
        <f t="shared" ca="1" si="43"/>
        <v>-43.6</v>
      </c>
      <c r="AK212" s="44">
        <f t="shared" ca="1" si="44"/>
        <v>-43.4</v>
      </c>
      <c r="AL212" s="44">
        <f t="shared" ca="1" si="45"/>
        <v>-39.150000000000006</v>
      </c>
      <c r="AM212" s="44">
        <f t="shared" ca="1" si="46"/>
        <v>-38.950000000000003</v>
      </c>
      <c r="AN212" s="36" t="str">
        <f t="shared" ca="1" si="47"/>
        <v>30</v>
      </c>
      <c r="AO212" s="36" t="str">
        <f t="shared" ca="1" si="48"/>
        <v>04</v>
      </c>
      <c r="AP212" s="36" t="str">
        <f t="shared" ca="1" si="49"/>
        <v>00</v>
      </c>
      <c r="AQ212" s="36" t="str">
        <f t="shared" ca="1" si="50"/>
        <v>00</v>
      </c>
      <c r="AR212" s="36" t="str">
        <f t="shared" ca="1" si="51"/>
        <v>00</v>
      </c>
      <c r="AS212" s="36"/>
    </row>
    <row r="213" spans="19:45" ht="30" customHeight="1" x14ac:dyDescent="0.25">
      <c r="S213" s="7" t="s">
        <v>573</v>
      </c>
      <c r="T213" s="15">
        <v>2.1</v>
      </c>
      <c r="U213" s="36" t="str">
        <f t="shared" ca="1" si="39"/>
        <v>0x35=-43.90,-43.60;</v>
      </c>
      <c r="V213" s="37">
        <v>-0.5</v>
      </c>
      <c r="W213" s="37"/>
      <c r="X213" s="38"/>
      <c r="Y213" s="38"/>
      <c r="Z213" s="55">
        <f t="shared" ca="1" si="40"/>
        <v>5.6</v>
      </c>
      <c r="AA213" s="39" t="s">
        <v>586</v>
      </c>
      <c r="AB213" s="40">
        <v>1.5</v>
      </c>
      <c r="AC213" s="40" t="s">
        <v>995</v>
      </c>
      <c r="AD213" s="40">
        <v>1</v>
      </c>
      <c r="AE213" s="41">
        <v>0</v>
      </c>
      <c r="AF213" s="42">
        <v>-43.9</v>
      </c>
      <c r="AG213" s="49">
        <f t="shared" si="52"/>
        <v>-43.6</v>
      </c>
      <c r="AH213" s="43">
        <f t="shared" ca="1" si="41"/>
        <v>-38.299999999999997</v>
      </c>
      <c r="AI213" s="43">
        <f t="shared" ca="1" si="42"/>
        <v>-38</v>
      </c>
      <c r="AJ213" s="44">
        <f t="shared" ca="1" si="43"/>
        <v>-43.9</v>
      </c>
      <c r="AK213" s="44">
        <f t="shared" ca="1" si="44"/>
        <v>-43.6</v>
      </c>
      <c r="AL213" s="44">
        <f t="shared" ca="1" si="45"/>
        <v>-39.799999999999997</v>
      </c>
      <c r="AM213" s="44">
        <f t="shared" ca="1" si="46"/>
        <v>-39.5</v>
      </c>
      <c r="AN213" s="36" t="str">
        <f t="shared" ca="1" si="47"/>
        <v>30</v>
      </c>
      <c r="AO213" s="36" t="str">
        <f t="shared" ca="1" si="48"/>
        <v>05</v>
      </c>
      <c r="AP213" s="36" t="str">
        <f t="shared" ca="1" si="49"/>
        <v>00</v>
      </c>
      <c r="AQ213" s="36" t="str">
        <f t="shared" ca="1" si="50"/>
        <v>00</v>
      </c>
      <c r="AR213" s="36" t="str">
        <f t="shared" ca="1" si="51"/>
        <v>00</v>
      </c>
      <c r="AS213" s="36"/>
    </row>
    <row r="214" spans="19:45" ht="30" customHeight="1" x14ac:dyDescent="0.25">
      <c r="S214" s="7" t="s">
        <v>590</v>
      </c>
      <c r="T214" s="15">
        <f>VLOOKUP(T199,MPN!$A$1:$E$1004,4,FALSE)</f>
        <v>-38</v>
      </c>
      <c r="U214" s="36" t="str">
        <f t="shared" ca="1" si="39"/>
        <v>0x36=-44.40,-43.90;</v>
      </c>
      <c r="V214" s="37">
        <v>-0.5</v>
      </c>
      <c r="W214" s="37"/>
      <c r="X214" s="38"/>
      <c r="Y214" s="38"/>
      <c r="Z214" s="55">
        <f t="shared" ca="1" si="40"/>
        <v>6.1</v>
      </c>
      <c r="AA214" s="39" t="s">
        <v>586</v>
      </c>
      <c r="AB214" s="40">
        <v>2</v>
      </c>
      <c r="AC214" s="40" t="s">
        <v>995</v>
      </c>
      <c r="AD214" s="40">
        <v>1</v>
      </c>
      <c r="AE214" s="41">
        <v>0</v>
      </c>
      <c r="AF214" s="42">
        <v>-44.4</v>
      </c>
      <c r="AG214" s="49">
        <f t="shared" si="52"/>
        <v>-43.9</v>
      </c>
      <c r="AH214" s="43">
        <f t="shared" ca="1" si="41"/>
        <v>-38.299999999999997</v>
      </c>
      <c r="AI214" s="43">
        <f t="shared" ca="1" si="42"/>
        <v>-37.799999999999997</v>
      </c>
      <c r="AJ214" s="44">
        <f t="shared" ca="1" si="43"/>
        <v>-44.4</v>
      </c>
      <c r="AK214" s="44">
        <f t="shared" ca="1" si="44"/>
        <v>-43.9</v>
      </c>
      <c r="AL214" s="44">
        <f t="shared" ca="1" si="45"/>
        <v>-40.299999999999997</v>
      </c>
      <c r="AM214" s="44">
        <f t="shared" ca="1" si="46"/>
        <v>-39.799999999999997</v>
      </c>
      <c r="AN214" s="36" t="str">
        <f t="shared" ca="1" si="47"/>
        <v>30</v>
      </c>
      <c r="AO214" s="36" t="str">
        <f t="shared" ca="1" si="48"/>
        <v>06</v>
      </c>
      <c r="AP214" s="36" t="str">
        <f t="shared" ca="1" si="49"/>
        <v>00</v>
      </c>
      <c r="AQ214" s="36" t="str">
        <f t="shared" ca="1" si="50"/>
        <v>00</v>
      </c>
      <c r="AR214" s="36" t="str">
        <f t="shared" ca="1" si="51"/>
        <v>00</v>
      </c>
      <c r="AS214" s="36"/>
    </row>
    <row r="215" spans="19:45" ht="30" customHeight="1" x14ac:dyDescent="0.25">
      <c r="S215" s="7" t="s">
        <v>693</v>
      </c>
      <c r="T215" s="15">
        <v>0.8</v>
      </c>
      <c r="U215" s="36" t="str">
        <f t="shared" ca="1" si="39"/>
        <v>0x37=-45.10,-44.40;</v>
      </c>
      <c r="V215" s="37">
        <v>-0.5</v>
      </c>
      <c r="W215" s="37"/>
      <c r="X215" s="38"/>
      <c r="Y215" s="38"/>
      <c r="Z215" s="55">
        <f t="shared" ca="1" si="40"/>
        <v>6.6</v>
      </c>
      <c r="AA215" s="39" t="s">
        <v>586</v>
      </c>
      <c r="AB215" s="40">
        <v>2.5</v>
      </c>
      <c r="AC215" s="40" t="s">
        <v>995</v>
      </c>
      <c r="AD215" s="40">
        <v>1</v>
      </c>
      <c r="AE215" s="41">
        <v>0</v>
      </c>
      <c r="AF215" s="42">
        <v>-45.1</v>
      </c>
      <c r="AG215" s="49">
        <f t="shared" si="52"/>
        <v>-44.4</v>
      </c>
      <c r="AH215" s="43">
        <f t="shared" ca="1" si="41"/>
        <v>-38.5</v>
      </c>
      <c r="AI215" s="43">
        <f t="shared" ca="1" si="42"/>
        <v>-37.799999999999997</v>
      </c>
      <c r="AJ215" s="44">
        <f t="shared" ca="1" si="43"/>
        <v>-45.1</v>
      </c>
      <c r="AK215" s="44">
        <f t="shared" ca="1" si="44"/>
        <v>-44.4</v>
      </c>
      <c r="AL215" s="44">
        <f t="shared" ca="1" si="45"/>
        <v>-41</v>
      </c>
      <c r="AM215" s="44">
        <f t="shared" ca="1" si="46"/>
        <v>-40.299999999999997</v>
      </c>
      <c r="AN215" s="36" t="str">
        <f t="shared" ca="1" si="47"/>
        <v>30</v>
      </c>
      <c r="AO215" s="36" t="str">
        <f t="shared" ca="1" si="48"/>
        <v>07</v>
      </c>
      <c r="AP215" s="36" t="str">
        <f t="shared" ca="1" si="49"/>
        <v>00</v>
      </c>
      <c r="AQ215" s="36" t="str">
        <f t="shared" ca="1" si="50"/>
        <v>00</v>
      </c>
      <c r="AR215" s="36" t="str">
        <f t="shared" ca="1" si="51"/>
        <v>00</v>
      </c>
      <c r="AS215" s="36"/>
    </row>
    <row r="216" spans="19:45" ht="30" customHeight="1" x14ac:dyDescent="0.25">
      <c r="S216" s="7" t="s">
        <v>604</v>
      </c>
      <c r="T216" s="7" t="str">
        <f>VLOOKUP($T203,$AU$1:$AZ$31,MATCH($T197,$AU$1:$AZ$1,0),FALSE)&amp;"_"&amp;T205</f>
        <v>default_NormalMode</v>
      </c>
      <c r="U216" s="36" t="str">
        <f t="shared" ca="1" si="39"/>
        <v>0x38=-46.00,-45.10;</v>
      </c>
      <c r="V216" s="37">
        <v>-0.6</v>
      </c>
      <c r="W216" s="37"/>
      <c r="X216" s="38"/>
      <c r="Y216" s="38"/>
      <c r="Z216" s="55">
        <f t="shared" ca="1" si="40"/>
        <v>7.5</v>
      </c>
      <c r="AA216" s="39" t="s">
        <v>586</v>
      </c>
      <c r="AB216" s="40">
        <v>3.5</v>
      </c>
      <c r="AC216" s="40" t="s">
        <v>995</v>
      </c>
      <c r="AD216" s="40">
        <v>1</v>
      </c>
      <c r="AE216" s="41">
        <v>0</v>
      </c>
      <c r="AF216" s="42">
        <v>-46</v>
      </c>
      <c r="AG216" s="49">
        <f t="shared" si="52"/>
        <v>-45.1</v>
      </c>
      <c r="AH216" s="43">
        <f t="shared" ca="1" si="41"/>
        <v>-38.5</v>
      </c>
      <c r="AI216" s="43">
        <f t="shared" ca="1" si="42"/>
        <v>-37.6</v>
      </c>
      <c r="AJ216" s="44">
        <f t="shared" ca="1" si="43"/>
        <v>-46</v>
      </c>
      <c r="AK216" s="44">
        <f t="shared" ca="1" si="44"/>
        <v>-45.1</v>
      </c>
      <c r="AL216" s="44">
        <f t="shared" ca="1" si="45"/>
        <v>-42</v>
      </c>
      <c r="AM216" s="44">
        <f t="shared" ca="1" si="46"/>
        <v>-41.1</v>
      </c>
      <c r="AN216" s="36" t="str">
        <f t="shared" ca="1" si="47"/>
        <v>30</v>
      </c>
      <c r="AO216" s="36" t="str">
        <f t="shared" ca="1" si="48"/>
        <v>08</v>
      </c>
      <c r="AP216" s="36" t="str">
        <f t="shared" ca="1" si="49"/>
        <v>00</v>
      </c>
      <c r="AQ216" s="36" t="str">
        <f t="shared" ca="1" si="50"/>
        <v>00</v>
      </c>
      <c r="AR216" s="36" t="str">
        <f t="shared" ca="1" si="51"/>
        <v>00</v>
      </c>
      <c r="AS216" s="36"/>
    </row>
    <row r="217" spans="19:45" ht="30" customHeight="1" x14ac:dyDescent="0.25">
      <c r="S217" s="7" t="s">
        <v>424</v>
      </c>
      <c r="T217" s="7" t="str">
        <f>VLOOKUP($T199,MPN!$A$1:$E$504,2,FALSE)</f>
        <v>AMIC</v>
      </c>
      <c r="U217" s="36" t="str">
        <f t="shared" ca="1" si="39"/>
        <v>0x39=-47.00,-46.00;</v>
      </c>
      <c r="V217" s="37">
        <v>-0.6</v>
      </c>
      <c r="W217" s="37"/>
      <c r="X217" s="38"/>
      <c r="Y217" s="38"/>
      <c r="Z217" s="55">
        <f t="shared" ca="1" si="40"/>
        <v>8.5</v>
      </c>
      <c r="AA217" s="39" t="s">
        <v>586</v>
      </c>
      <c r="AB217" s="40">
        <v>4.5</v>
      </c>
      <c r="AC217" s="40" t="s">
        <v>995</v>
      </c>
      <c r="AD217" s="40">
        <v>1</v>
      </c>
      <c r="AE217" s="41">
        <v>0</v>
      </c>
      <c r="AF217" s="42">
        <v>-47</v>
      </c>
      <c r="AG217" s="49">
        <f t="shared" si="52"/>
        <v>-46</v>
      </c>
      <c r="AH217" s="43">
        <f t="shared" ca="1" si="41"/>
        <v>-38.5</v>
      </c>
      <c r="AI217" s="43">
        <f t="shared" ca="1" si="42"/>
        <v>-37.5</v>
      </c>
      <c r="AJ217" s="44">
        <f t="shared" ca="1" si="43"/>
        <v>-47</v>
      </c>
      <c r="AK217" s="44">
        <f t="shared" ca="1" si="44"/>
        <v>-46</v>
      </c>
      <c r="AL217" s="44">
        <f t="shared" ca="1" si="45"/>
        <v>-43</v>
      </c>
      <c r="AM217" s="44">
        <f t="shared" ca="1" si="46"/>
        <v>-42</v>
      </c>
      <c r="AN217" s="36" t="str">
        <f t="shared" ca="1" si="47"/>
        <v>30</v>
      </c>
      <c r="AO217" s="36" t="str">
        <f t="shared" ca="1" si="48"/>
        <v>09</v>
      </c>
      <c r="AP217" s="36" t="str">
        <f t="shared" ca="1" si="49"/>
        <v>00</v>
      </c>
      <c r="AQ217" s="36" t="str">
        <f t="shared" ca="1" si="50"/>
        <v>00</v>
      </c>
      <c r="AR217" s="36" t="str">
        <f t="shared" ca="1" si="51"/>
        <v>00</v>
      </c>
      <c r="AS217" s="36"/>
    </row>
    <row r="218" spans="19:45" ht="30" customHeight="1" x14ac:dyDescent="0.25">
      <c r="S218" s="7" t="s">
        <v>16</v>
      </c>
      <c r="T218" s="7" t="str">
        <f>VLOOKUP($T200,ASIC!$A$1:$B$200,2,FALSE)</f>
        <v>304ZA</v>
      </c>
      <c r="U218" s="36" t="str">
        <f t="shared" ca="1" si="39"/>
        <v>0x3A=-48.00,-47.00;</v>
      </c>
      <c r="V218" s="37">
        <v>-0.7</v>
      </c>
      <c r="W218" s="37"/>
      <c r="X218" s="38"/>
      <c r="Y218" s="38"/>
      <c r="Z218" s="55">
        <f t="shared" ca="1" si="40"/>
        <v>9.4</v>
      </c>
      <c r="AA218" s="39" t="s">
        <v>586</v>
      </c>
      <c r="AB218" s="40">
        <v>5.5</v>
      </c>
      <c r="AC218" s="40" t="s">
        <v>995</v>
      </c>
      <c r="AD218" s="40">
        <v>1</v>
      </c>
      <c r="AE218" s="41">
        <v>0</v>
      </c>
      <c r="AF218" s="42">
        <v>-48</v>
      </c>
      <c r="AG218" s="49">
        <f t="shared" si="52"/>
        <v>-47</v>
      </c>
      <c r="AH218" s="43">
        <f t="shared" ca="1" si="41"/>
        <v>-38.6</v>
      </c>
      <c r="AI218" s="43">
        <f t="shared" ca="1" si="42"/>
        <v>-37.6</v>
      </c>
      <c r="AJ218" s="44">
        <f t="shared" ca="1" si="43"/>
        <v>-48</v>
      </c>
      <c r="AK218" s="44">
        <f t="shared" ca="1" si="44"/>
        <v>-47</v>
      </c>
      <c r="AL218" s="44">
        <f t="shared" ca="1" si="45"/>
        <v>-44.1</v>
      </c>
      <c r="AM218" s="44">
        <f t="shared" ca="1" si="46"/>
        <v>-43.1</v>
      </c>
      <c r="AN218" s="36" t="str">
        <f t="shared" ca="1" si="47"/>
        <v>30</v>
      </c>
      <c r="AO218" s="36" t="str">
        <f t="shared" ca="1" si="48"/>
        <v>0A</v>
      </c>
      <c r="AP218" s="36" t="str">
        <f t="shared" ca="1" si="49"/>
        <v>00</v>
      </c>
      <c r="AQ218" s="36" t="str">
        <f t="shared" ca="1" si="50"/>
        <v>00</v>
      </c>
      <c r="AR218" s="36" t="str">
        <f t="shared" ca="1" si="51"/>
        <v>00</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1379</v>
      </c>
      <c r="V261" s="12"/>
      <c r="W261" s="65"/>
      <c r="X261" s="12"/>
      <c r="Y261" s="7" t="str">
        <f>VLOOKUP(U261,$DX$1:$DZ$21,3,FALSE)</f>
        <v>sel_diocpfil, modesel 10</v>
      </c>
      <c r="AD261" s="8"/>
    </row>
    <row r="262" spans="19:45" ht="30" customHeight="1" x14ac:dyDescent="0.25">
      <c r="S262" s="7" t="s">
        <v>24</v>
      </c>
      <c r="T262" s="15" t="s">
        <v>1154</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16V_NormalMode_38dB_304ZA_N010A_367_427_ZTS6216C_TR5.3</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1271</v>
      </c>
      <c r="U263" s="32" t="str">
        <f>HYPERLINK("#A"&amp;(S261+1),"&lt;==Block" &amp; $S261 &amp;"==&gt;")</f>
        <v>&lt;==Block5==&gt;</v>
      </c>
      <c r="V263" s="51"/>
      <c r="W263" s="19"/>
      <c r="X263" s="19"/>
      <c r="Y263" s="23"/>
      <c r="Z263" s="8"/>
      <c r="AA263" s="19"/>
      <c r="AB263" s="118"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1278</v>
      </c>
      <c r="U264" s="52" t="s">
        <v>775</v>
      </c>
      <c r="V264" s="33" t="s">
        <v>601</v>
      </c>
      <c r="W264" s="33" t="s">
        <v>602</v>
      </c>
      <c r="X264" s="33" t="s">
        <v>603</v>
      </c>
      <c r="Y264" s="33" t="s">
        <v>603</v>
      </c>
      <c r="Z264" s="33" t="s">
        <v>591</v>
      </c>
      <c r="AA264" s="33" t="s">
        <v>7</v>
      </c>
      <c r="AB264" s="117" t="s">
        <v>1314</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1273</v>
      </c>
      <c r="U265" s="36" t="str">
        <f t="shared" ref="U265:U274" ca="1" si="53">ConfigCode($AA265,$AN265,$AO265,$AP265,$AQ265,$AR265,$AF265,$AG265,2)</f>
        <v>0x14=-37.10,-36.80;</v>
      </c>
      <c r="V265" s="37"/>
      <c r="W265" s="37"/>
      <c r="X265" s="68"/>
      <c r="Y265" s="68"/>
      <c r="Z265" s="55">
        <f t="shared" ref="Z265:Z274" ca="1" si="54" xml:space="preserve">
N("vbias,vlookup vbias range")+
VLOOKUP($AA265,INDIRECT(BoxVal(ROW($AA265),34,COLUMN(T261))),2,FALSE)+
N("gain")+
$AB265+
N("vcm")+
VLOOKUP($AC265,$CT$1:$DC$31,7,FALSE)+
N("(vbias*vcp*vbg-vbias)*sensor ratio")+
VbiasCal($AA265,$AD265,$AE265,BoxVal(ROW($AC265),18,COLUMN($T$22)))+
N("vbias ref+gain ref")+
$V265+$W265</f>
        <v>-1.2000000000000002</v>
      </c>
      <c r="AA265" s="39" t="s">
        <v>1263</v>
      </c>
      <c r="AB265" s="40">
        <v>1</v>
      </c>
      <c r="AC265" s="40" t="s">
        <v>996</v>
      </c>
      <c r="AD265" s="40">
        <v>1</v>
      </c>
      <c r="AE265" s="41">
        <v>0</v>
      </c>
      <c r="AF265" s="42">
        <v>-37.1</v>
      </c>
      <c r="AG265" s="42">
        <v>-36.799999999999997</v>
      </c>
      <c r="AH265" s="43">
        <f t="shared" ref="AH265:AH274" ca="1" si="55">$AF265+$Z265</f>
        <v>-38.300000000000004</v>
      </c>
      <c r="AI265" s="43">
        <f t="shared" ref="AI265:AI274" ca="1" si="56">$AG265+$Z265</f>
        <v>-38</v>
      </c>
      <c r="AJ265" s="44">
        <f t="shared" ref="AJ265:AJ274" ca="1" si="57" xml:space="preserve">
N("initial sens-loopgain")+
$AF265-BoxVal(ROW($AA265),26,COLUMN(INDIRECT("T"&amp;(INT(ROW($AA282)/65))*65+2)))</f>
        <v>-37.1</v>
      </c>
      <c r="AK265" s="44">
        <f t="shared" ref="AK265:AK274" ca="1" si="58">AJ265+(AG265-AF265)</f>
        <v>-36.799999999999997</v>
      </c>
      <c r="AL265" s="44">
        <f t="shared" ref="AL265:AL274" ca="1" si="59" xml:space="preserve">
N("initial sens-loopgain-gain-gain ref-vcm")+
$AH265-
BoxVal(ROW($AA265),26,COLUMN(INDIRECT("T"&amp;(INT(ROW($AA282)/65))*65+2)))-
$AB265-
$W265-
IFERROR(VLOOKUP($AC265,$CT$1:$DC$31,7,FALSE),0)</f>
        <v>-39.300000000000004</v>
      </c>
      <c r="AM265" s="44">
        <f t="shared" ref="AM265:AM274" ca="1" si="60">AL265+(AG265-AF265)</f>
        <v>-39</v>
      </c>
      <c r="AN265" s="36" t="str">
        <f t="shared" ref="AN265:AN274" ca="1" si="61">IF(BoxVal(ROW(AA265),9,COLUMN(T263))="FIX","00",ManualLookup(AA265,BoxVal(ROW(AA265),4,COLUMN(AN263)),INDIRECT(DN$3)))</f>
        <v>10</v>
      </c>
      <c r="AO265" s="36" t="str">
        <f t="shared" ref="AO265:AO274" ca="1" si="62">ManualLookup(AB265,BoxVal(ROW(AB265),4,COLUMN(AO263)),IF(INDIRECT("$AB$"&amp;(INT((ROW()-4)/65)*65+4))="Gain-outphase",INDIRECT(DO$4),INDIRECT(DO$3)))</f>
        <v>04</v>
      </c>
      <c r="AP265" s="36" t="str">
        <f t="shared" ref="AP265:AP274" ca="1" si="63">ManualLookup(AC265,BoxVal(ROW(AC265),4,COLUMN(AP263)),INDIRECT(DP$3))</f>
        <v>00</v>
      </c>
      <c r="AQ265" s="36" t="str">
        <f t="shared" ref="AQ265:AQ274" ca="1" si="64">ManualLookup(AD265,BoxVal(ROW(AD265),4,COLUMN(AQ263)),INDIRECT(DQ$3))</f>
        <v>00</v>
      </c>
      <c r="AR265" s="36" t="str">
        <f t="shared" ref="AR265:AR274" ca="1" si="65">ManualLookup(AE265,BoxVal(ROW(AE265),4,COLUMN(AR263)),INDIRECT(DR$3))</f>
        <v>00</v>
      </c>
      <c r="AS265" s="33"/>
    </row>
    <row r="266" spans="19:45" ht="30" customHeight="1" x14ac:dyDescent="0.25">
      <c r="S266" s="7" t="s">
        <v>13</v>
      </c>
      <c r="T266" s="15" t="s">
        <v>1274</v>
      </c>
      <c r="U266" s="36" t="str">
        <f t="shared" ca="1" si="53"/>
        <v>0x15=-37.80,-37.10;</v>
      </c>
      <c r="V266" s="37"/>
      <c r="W266" s="37"/>
      <c r="X266" s="68"/>
      <c r="Y266" s="68"/>
      <c r="Z266" s="55">
        <f t="shared" ca="1" si="54"/>
        <v>-0.70000000000000018</v>
      </c>
      <c r="AA266" s="39" t="s">
        <v>1263</v>
      </c>
      <c r="AB266" s="40">
        <v>1.5</v>
      </c>
      <c r="AC266" s="40" t="s">
        <v>996</v>
      </c>
      <c r="AD266" s="40">
        <v>1</v>
      </c>
      <c r="AE266" s="41">
        <v>0</v>
      </c>
      <c r="AF266" s="42">
        <v>-37.799999999999997</v>
      </c>
      <c r="AG266" s="47">
        <f t="shared" ref="AG266:AG274" si="66">AF265</f>
        <v>-37.1</v>
      </c>
      <c r="AH266" s="43">
        <f t="shared" ca="1" si="55"/>
        <v>-38.5</v>
      </c>
      <c r="AI266" s="43">
        <f t="shared" ca="1" si="56"/>
        <v>-37.800000000000004</v>
      </c>
      <c r="AJ266" s="44">
        <f t="shared" ca="1" si="57"/>
        <v>-37.799999999999997</v>
      </c>
      <c r="AK266" s="44">
        <f t="shared" ca="1" si="58"/>
        <v>-37.1</v>
      </c>
      <c r="AL266" s="44">
        <f t="shared" ca="1" si="59"/>
        <v>-40</v>
      </c>
      <c r="AM266" s="44">
        <f t="shared" ca="1" si="60"/>
        <v>-39.300000000000004</v>
      </c>
      <c r="AN266" s="36" t="str">
        <f t="shared" ca="1" si="61"/>
        <v>10</v>
      </c>
      <c r="AO266" s="36" t="str">
        <f t="shared" ca="1" si="62"/>
        <v>05</v>
      </c>
      <c r="AP266" s="36" t="str">
        <f t="shared" ca="1" si="63"/>
        <v>00</v>
      </c>
      <c r="AQ266" s="36" t="str">
        <f t="shared" ca="1" si="64"/>
        <v>00</v>
      </c>
      <c r="AR266" s="36" t="str">
        <f t="shared" ca="1" si="65"/>
        <v>00</v>
      </c>
      <c r="AS266" s="36"/>
    </row>
    <row r="267" spans="19:45" ht="30" customHeight="1" x14ac:dyDescent="0.25">
      <c r="S267" s="26"/>
      <c r="T267" s="17"/>
      <c r="U267" s="36" t="str">
        <f t="shared" ca="1" si="53"/>
        <v>0x17=-38.80,-37.80;</v>
      </c>
      <c r="V267" s="37"/>
      <c r="W267" s="37"/>
      <c r="X267" s="68"/>
      <c r="Y267" s="68"/>
      <c r="Z267" s="55">
        <f t="shared" ca="1" si="54"/>
        <v>0.29999999999999982</v>
      </c>
      <c r="AA267" s="39" t="s">
        <v>1263</v>
      </c>
      <c r="AB267" s="40">
        <v>2.5</v>
      </c>
      <c r="AC267" s="40" t="s">
        <v>995</v>
      </c>
      <c r="AD267" s="40">
        <v>1</v>
      </c>
      <c r="AE267" s="41">
        <v>0</v>
      </c>
      <c r="AF267" s="42">
        <v>-38.799999999999997</v>
      </c>
      <c r="AG267" s="47">
        <f t="shared" si="66"/>
        <v>-37.799999999999997</v>
      </c>
      <c r="AH267" s="43">
        <f t="shared" ca="1" si="55"/>
        <v>-38.5</v>
      </c>
      <c r="AI267" s="43">
        <f t="shared" ca="1" si="56"/>
        <v>-37.5</v>
      </c>
      <c r="AJ267" s="44">
        <f t="shared" ca="1" si="57"/>
        <v>-38.799999999999997</v>
      </c>
      <c r="AK267" s="44">
        <f t="shared" ca="1" si="58"/>
        <v>-37.799999999999997</v>
      </c>
      <c r="AL267" s="44">
        <f t="shared" ca="1" si="59"/>
        <v>-41</v>
      </c>
      <c r="AM267" s="44">
        <f t="shared" ca="1" si="60"/>
        <v>-40</v>
      </c>
      <c r="AN267" s="36" t="str">
        <f t="shared" ca="1" si="61"/>
        <v>10</v>
      </c>
      <c r="AO267" s="36" t="str">
        <f t="shared" ca="1" si="62"/>
        <v>07</v>
      </c>
      <c r="AP267" s="36" t="str">
        <f t="shared" ca="1" si="63"/>
        <v>00</v>
      </c>
      <c r="AQ267" s="36" t="str">
        <f t="shared" ca="1" si="64"/>
        <v>00</v>
      </c>
      <c r="AR267" s="36" t="str">
        <f t="shared" ca="1" si="65"/>
        <v>00</v>
      </c>
      <c r="AS267" s="36"/>
    </row>
    <row r="268" spans="19:45" ht="30" customHeight="1" x14ac:dyDescent="0.25">
      <c r="S268" s="7" t="s">
        <v>19</v>
      </c>
      <c r="T268" s="15" t="s">
        <v>1161</v>
      </c>
      <c r="U268" s="36" t="str">
        <f t="shared" ca="1" si="53"/>
        <v>0x18=-39.80,-38.80;</v>
      </c>
      <c r="V268" s="37"/>
      <c r="W268" s="37"/>
      <c r="X268" s="68"/>
      <c r="Y268" s="68"/>
      <c r="Z268" s="55">
        <f t="shared" ca="1" si="54"/>
        <v>1.2999999999999998</v>
      </c>
      <c r="AA268" s="39" t="s">
        <v>1263</v>
      </c>
      <c r="AB268" s="40">
        <v>3.5</v>
      </c>
      <c r="AC268" s="40" t="s">
        <v>995</v>
      </c>
      <c r="AD268" s="40">
        <v>1</v>
      </c>
      <c r="AE268" s="41">
        <v>0</v>
      </c>
      <c r="AF268" s="42">
        <v>-39.799999999999997</v>
      </c>
      <c r="AG268" s="47">
        <f t="shared" si="66"/>
        <v>-38.799999999999997</v>
      </c>
      <c r="AH268" s="43">
        <f t="shared" ca="1" si="55"/>
        <v>-38.5</v>
      </c>
      <c r="AI268" s="43">
        <f t="shared" ca="1" si="56"/>
        <v>-37.5</v>
      </c>
      <c r="AJ268" s="44">
        <f t="shared" ca="1" si="57"/>
        <v>-39.799999999999997</v>
      </c>
      <c r="AK268" s="44">
        <f t="shared" ca="1" si="58"/>
        <v>-38.799999999999997</v>
      </c>
      <c r="AL268" s="44">
        <f t="shared" ca="1" si="59"/>
        <v>-42</v>
      </c>
      <c r="AM268" s="44">
        <f t="shared" ca="1" si="60"/>
        <v>-41</v>
      </c>
      <c r="AN268" s="36" t="str">
        <f t="shared" ca="1" si="61"/>
        <v>10</v>
      </c>
      <c r="AO268" s="36" t="str">
        <f t="shared" ca="1" si="62"/>
        <v>08</v>
      </c>
      <c r="AP268" s="36" t="str">
        <f t="shared" ca="1" si="63"/>
        <v>00</v>
      </c>
      <c r="AQ268" s="36" t="str">
        <f t="shared" ca="1" si="64"/>
        <v>00</v>
      </c>
      <c r="AR268" s="36" t="str">
        <f t="shared" ca="1" si="65"/>
        <v>00</v>
      </c>
      <c r="AS268" s="36"/>
    </row>
    <row r="269" spans="19:45" ht="30" customHeight="1" x14ac:dyDescent="0.25">
      <c r="S269" s="7" t="s">
        <v>15</v>
      </c>
      <c r="T269" s="15" t="s">
        <v>1151</v>
      </c>
      <c r="U269" s="36" t="str">
        <f t="shared" ca="1" si="53"/>
        <v>0x06=-40.30,-39.80;</v>
      </c>
      <c r="V269" s="37"/>
      <c r="W269" s="37"/>
      <c r="X269" s="68"/>
      <c r="Y269" s="68"/>
      <c r="Z269" s="55">
        <f t="shared" ca="1" si="54"/>
        <v>2</v>
      </c>
      <c r="AA269" s="39" t="s">
        <v>965</v>
      </c>
      <c r="AB269" s="40">
        <v>2</v>
      </c>
      <c r="AC269" s="40" t="s">
        <v>995</v>
      </c>
      <c r="AD269" s="40">
        <v>1</v>
      </c>
      <c r="AE269" s="41">
        <v>0</v>
      </c>
      <c r="AF269" s="42">
        <v>-40.299999999999997</v>
      </c>
      <c r="AG269" s="47">
        <f t="shared" si="66"/>
        <v>-39.799999999999997</v>
      </c>
      <c r="AH269" s="43">
        <f t="shared" ca="1" si="55"/>
        <v>-38.299999999999997</v>
      </c>
      <c r="AI269" s="43">
        <f t="shared" ca="1" si="56"/>
        <v>-37.799999999999997</v>
      </c>
      <c r="AJ269" s="44">
        <f t="shared" ca="1" si="57"/>
        <v>-40.299999999999997</v>
      </c>
      <c r="AK269" s="44">
        <f t="shared" ca="1" si="58"/>
        <v>-39.799999999999997</v>
      </c>
      <c r="AL269" s="44">
        <f t="shared" ca="1" si="59"/>
        <v>-40.299999999999997</v>
      </c>
      <c r="AM269" s="44">
        <f t="shared" ca="1" si="60"/>
        <v>-39.799999999999997</v>
      </c>
      <c r="AN269" s="36" t="str">
        <f t="shared" ca="1" si="61"/>
        <v>00</v>
      </c>
      <c r="AO269" s="36" t="str">
        <f t="shared" ca="1" si="62"/>
        <v>06</v>
      </c>
      <c r="AP269" s="36" t="str">
        <f t="shared" ca="1" si="63"/>
        <v>00</v>
      </c>
      <c r="AQ269" s="36" t="str">
        <f t="shared" ca="1" si="64"/>
        <v>00</v>
      </c>
      <c r="AR269" s="36" t="str">
        <f t="shared" ca="1" si="65"/>
        <v>00</v>
      </c>
      <c r="AS269" s="36"/>
    </row>
    <row r="270" spans="19:45" ht="30" customHeight="1" x14ac:dyDescent="0.25">
      <c r="S270" s="7" t="s">
        <v>705</v>
      </c>
      <c r="T270" s="15" t="s">
        <v>1152</v>
      </c>
      <c r="U270" s="36" t="str">
        <f t="shared" ca="1" si="53"/>
        <v>0x07=-41.00,-40.30;</v>
      </c>
      <c r="V270" s="37"/>
      <c r="W270" s="37"/>
      <c r="X270" s="68"/>
      <c r="Y270" s="68"/>
      <c r="Z270" s="55">
        <f t="shared" ca="1" si="54"/>
        <v>2.5</v>
      </c>
      <c r="AA270" s="39" t="s">
        <v>965</v>
      </c>
      <c r="AB270" s="40">
        <v>2.5</v>
      </c>
      <c r="AC270" s="40" t="s">
        <v>995</v>
      </c>
      <c r="AD270" s="40">
        <v>1</v>
      </c>
      <c r="AE270" s="41">
        <v>0</v>
      </c>
      <c r="AF270" s="42">
        <v>-41</v>
      </c>
      <c r="AG270" s="47">
        <f t="shared" si="66"/>
        <v>-40.299999999999997</v>
      </c>
      <c r="AH270" s="43">
        <f t="shared" ca="1" si="55"/>
        <v>-38.5</v>
      </c>
      <c r="AI270" s="43">
        <f t="shared" ca="1" si="56"/>
        <v>-37.799999999999997</v>
      </c>
      <c r="AJ270" s="44">
        <f t="shared" ca="1" si="57"/>
        <v>-41</v>
      </c>
      <c r="AK270" s="44">
        <f t="shared" ca="1" si="58"/>
        <v>-40.299999999999997</v>
      </c>
      <c r="AL270" s="44">
        <f t="shared" ca="1" si="59"/>
        <v>-41</v>
      </c>
      <c r="AM270" s="44">
        <f t="shared" ca="1" si="60"/>
        <v>-40.299999999999997</v>
      </c>
      <c r="AN270" s="36" t="str">
        <f t="shared" ca="1" si="61"/>
        <v>00</v>
      </c>
      <c r="AO270" s="36" t="str">
        <f t="shared" ca="1" si="62"/>
        <v>07</v>
      </c>
      <c r="AP270" s="36" t="str">
        <f t="shared" ca="1" si="63"/>
        <v>00</v>
      </c>
      <c r="AQ270" s="36" t="str">
        <f t="shared" ca="1" si="64"/>
        <v>00</v>
      </c>
      <c r="AR270" s="36" t="str">
        <f t="shared" ca="1" si="65"/>
        <v>00</v>
      </c>
      <c r="AS270" s="36"/>
    </row>
    <row r="271" spans="19:45" ht="30" customHeight="1" x14ac:dyDescent="0.25">
      <c r="S271" s="7" t="s">
        <v>605</v>
      </c>
      <c r="T271" s="15" t="s">
        <v>991</v>
      </c>
      <c r="U271" s="36" t="str">
        <f t="shared" ca="1" si="53"/>
        <v>0x86=-41.50,-41.00;</v>
      </c>
      <c r="V271" s="37"/>
      <c r="W271" s="37"/>
      <c r="X271" s="68"/>
      <c r="Y271" s="68"/>
      <c r="Z271" s="55">
        <f t="shared" ca="1" si="54"/>
        <v>3.2663000000000002</v>
      </c>
      <c r="AA271" s="39" t="s">
        <v>965</v>
      </c>
      <c r="AB271" s="40">
        <v>2</v>
      </c>
      <c r="AC271" s="40" t="s">
        <v>995</v>
      </c>
      <c r="AD271" s="40">
        <v>1</v>
      </c>
      <c r="AE271" s="41">
        <v>6.7000000000000004E-2</v>
      </c>
      <c r="AF271" s="42">
        <v>-41.5</v>
      </c>
      <c r="AG271" s="47">
        <f t="shared" si="66"/>
        <v>-41</v>
      </c>
      <c r="AH271" s="43">
        <f t="shared" ca="1" si="55"/>
        <v>-38.233699999999999</v>
      </c>
      <c r="AI271" s="43">
        <f t="shared" ca="1" si="56"/>
        <v>-37.733699999999999</v>
      </c>
      <c r="AJ271" s="44">
        <f t="shared" ca="1" si="57"/>
        <v>-41.5</v>
      </c>
      <c r="AK271" s="44">
        <f t="shared" ca="1" si="58"/>
        <v>-41</v>
      </c>
      <c r="AL271" s="44">
        <f t="shared" ca="1" si="59"/>
        <v>-40.233699999999999</v>
      </c>
      <c r="AM271" s="44">
        <f t="shared" ca="1" si="60"/>
        <v>-39.733699999999999</v>
      </c>
      <c r="AN271" s="36" t="str">
        <f t="shared" ca="1" si="61"/>
        <v>00</v>
      </c>
      <c r="AO271" s="36" t="str">
        <f t="shared" ca="1" si="62"/>
        <v>06</v>
      </c>
      <c r="AP271" s="36" t="str">
        <f t="shared" ca="1" si="63"/>
        <v>00</v>
      </c>
      <c r="AQ271" s="36" t="str">
        <f t="shared" ca="1" si="64"/>
        <v>00</v>
      </c>
      <c r="AR271" s="36" t="str">
        <f t="shared" ca="1" si="65"/>
        <v>80</v>
      </c>
      <c r="AS271" s="36"/>
    </row>
    <row r="272" spans="19:45" ht="30" customHeight="1" x14ac:dyDescent="0.25">
      <c r="S272" s="7" t="s">
        <v>721</v>
      </c>
      <c r="T272" s="15" t="s">
        <v>26</v>
      </c>
      <c r="U272" s="36" t="str">
        <f t="shared" ca="1" si="53"/>
        <v>0x87=-42.00,-41.50;</v>
      </c>
      <c r="V272" s="37"/>
      <c r="W272" s="37"/>
      <c r="X272" s="68"/>
      <c r="Y272" s="68"/>
      <c r="Z272" s="55">
        <f t="shared" ca="1" si="54"/>
        <v>3.7663000000000002</v>
      </c>
      <c r="AA272" s="39" t="s">
        <v>965</v>
      </c>
      <c r="AB272" s="40">
        <v>2.5</v>
      </c>
      <c r="AC272" s="40" t="s">
        <v>995</v>
      </c>
      <c r="AD272" s="40">
        <v>1</v>
      </c>
      <c r="AE272" s="41">
        <v>6.7000000000000004E-2</v>
      </c>
      <c r="AF272" s="42">
        <v>-42</v>
      </c>
      <c r="AG272" s="47">
        <f t="shared" si="66"/>
        <v>-41.5</v>
      </c>
      <c r="AH272" s="43">
        <f t="shared" ca="1" si="55"/>
        <v>-38.233699999999999</v>
      </c>
      <c r="AI272" s="43">
        <f t="shared" ca="1" si="56"/>
        <v>-37.733699999999999</v>
      </c>
      <c r="AJ272" s="44">
        <f t="shared" ca="1" si="57"/>
        <v>-42</v>
      </c>
      <c r="AK272" s="44">
        <f t="shared" ca="1" si="58"/>
        <v>-41.5</v>
      </c>
      <c r="AL272" s="44">
        <f t="shared" ca="1" si="59"/>
        <v>-40.733699999999999</v>
      </c>
      <c r="AM272" s="44">
        <f t="shared" ca="1" si="60"/>
        <v>-40.233699999999999</v>
      </c>
      <c r="AN272" s="36" t="str">
        <f t="shared" ca="1" si="61"/>
        <v>00</v>
      </c>
      <c r="AO272" s="36" t="str">
        <f t="shared" ca="1" si="62"/>
        <v>07</v>
      </c>
      <c r="AP272" s="36" t="str">
        <f t="shared" ca="1" si="63"/>
        <v>00</v>
      </c>
      <c r="AQ272" s="36" t="str">
        <f t="shared" ca="1" si="64"/>
        <v>00</v>
      </c>
      <c r="AR272" s="36" t="str">
        <f t="shared" ca="1" si="65"/>
        <v>80</v>
      </c>
      <c r="AS272" s="36"/>
    </row>
    <row r="273" spans="19:45" ht="30" customHeight="1" x14ac:dyDescent="0.25">
      <c r="S273" s="7" t="s">
        <v>20</v>
      </c>
      <c r="T273" s="15">
        <v>-40</v>
      </c>
      <c r="U273" s="36" t="str">
        <f t="shared" ca="1" si="53"/>
        <v>0x26=-42.30,-42.00;</v>
      </c>
      <c r="V273" s="37"/>
      <c r="W273" s="37"/>
      <c r="X273" s="38"/>
      <c r="Y273" s="38"/>
      <c r="Z273" s="55">
        <f t="shared" ca="1" si="54"/>
        <v>4</v>
      </c>
      <c r="AA273" s="39" t="s">
        <v>584</v>
      </c>
      <c r="AB273" s="40">
        <v>2</v>
      </c>
      <c r="AC273" s="40" t="s">
        <v>995</v>
      </c>
      <c r="AD273" s="40">
        <v>1</v>
      </c>
      <c r="AE273" s="41">
        <v>0</v>
      </c>
      <c r="AF273" s="42">
        <v>-42.3</v>
      </c>
      <c r="AG273" s="47">
        <f t="shared" si="66"/>
        <v>-42</v>
      </c>
      <c r="AH273" s="43">
        <f t="shared" ca="1" si="55"/>
        <v>-38.299999999999997</v>
      </c>
      <c r="AI273" s="43">
        <f t="shared" ca="1" si="56"/>
        <v>-38</v>
      </c>
      <c r="AJ273" s="44">
        <f t="shared" ca="1" si="57"/>
        <v>-42.3</v>
      </c>
      <c r="AK273" s="44">
        <f t="shared" ca="1" si="58"/>
        <v>-42</v>
      </c>
      <c r="AL273" s="44">
        <f t="shared" ca="1" si="59"/>
        <v>-40.299999999999997</v>
      </c>
      <c r="AM273" s="44">
        <f t="shared" ca="1" si="60"/>
        <v>-40</v>
      </c>
      <c r="AN273" s="36" t="str">
        <f t="shared" ca="1" si="61"/>
        <v>20</v>
      </c>
      <c r="AO273" s="36" t="str">
        <f t="shared" ca="1" si="62"/>
        <v>06</v>
      </c>
      <c r="AP273" s="36" t="str">
        <f t="shared" ca="1" si="63"/>
        <v>00</v>
      </c>
      <c r="AQ273" s="36" t="str">
        <f t="shared" ca="1" si="64"/>
        <v>00</v>
      </c>
      <c r="AR273" s="36" t="str">
        <f t="shared" ca="1" si="65"/>
        <v>00</v>
      </c>
      <c r="AS273" s="36"/>
    </row>
    <row r="274" spans="19:45" ht="30" customHeight="1" x14ac:dyDescent="0.25">
      <c r="S274" s="7" t="s">
        <v>691</v>
      </c>
      <c r="T274" s="15" t="s">
        <v>1318</v>
      </c>
      <c r="U274" s="36" t="str">
        <f t="shared" ca="1" si="53"/>
        <v>0x27=-42.80,-42.30;</v>
      </c>
      <c r="V274" s="37"/>
      <c r="W274" s="37"/>
      <c r="X274" s="38"/>
      <c r="Y274" s="38"/>
      <c r="Z274" s="55">
        <f t="shared" ca="1" si="54"/>
        <v>4.5</v>
      </c>
      <c r="AA274" s="39" t="s">
        <v>584</v>
      </c>
      <c r="AB274" s="40">
        <v>2.5</v>
      </c>
      <c r="AC274" s="40" t="s">
        <v>995</v>
      </c>
      <c r="AD274" s="40">
        <v>1</v>
      </c>
      <c r="AE274" s="41">
        <v>0</v>
      </c>
      <c r="AF274" s="42">
        <v>-42.8</v>
      </c>
      <c r="AG274" s="47">
        <f t="shared" si="66"/>
        <v>-42.3</v>
      </c>
      <c r="AH274" s="43">
        <f t="shared" ca="1" si="55"/>
        <v>-38.299999999999997</v>
      </c>
      <c r="AI274" s="43">
        <f t="shared" ca="1" si="56"/>
        <v>-37.799999999999997</v>
      </c>
      <c r="AJ274" s="44">
        <f t="shared" ca="1" si="57"/>
        <v>-42.8</v>
      </c>
      <c r="AK274" s="44">
        <f t="shared" ca="1" si="58"/>
        <v>-42.3</v>
      </c>
      <c r="AL274" s="44">
        <f t="shared" ca="1" si="59"/>
        <v>-40.799999999999997</v>
      </c>
      <c r="AM274" s="44">
        <f t="shared" ca="1" si="60"/>
        <v>-40.299999999999997</v>
      </c>
      <c r="AN274" s="36" t="str">
        <f t="shared" ca="1" si="61"/>
        <v>20</v>
      </c>
      <c r="AO274" s="36" t="str">
        <f t="shared" ca="1" si="62"/>
        <v>07</v>
      </c>
      <c r="AP274" s="36" t="str">
        <f t="shared" ca="1" si="63"/>
        <v>00</v>
      </c>
      <c r="AQ274" s="36" t="str">
        <f t="shared" ca="1" si="64"/>
        <v>00</v>
      </c>
      <c r="AR274" s="36" t="str">
        <f t="shared" ca="1" si="65"/>
        <v>00</v>
      </c>
      <c r="AS274" s="36"/>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16V_NormalMode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1379</v>
      </c>
      <c r="V326" s="12"/>
      <c r="W326" s="65"/>
      <c r="X326" s="12"/>
      <c r="Y326" s="7" t="str">
        <f>VLOOKUP(U326,$DX$1:$DZ$21,3,FALSE)</f>
        <v>sel_diocpfil, modesel 10</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default_NormalMode_38dB_304ZA_2410A_345_438_ZTS6856S_MP6.18</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18"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117" t="s">
        <v>1314</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1273</v>
      </c>
      <c r="U330" s="36" t="str">
        <f t="shared" ref="U330:U350" ca="1" si="67">ConfigCode($AA330,$AN330,$AO330,$AP330,$AQ330,$AR330,$AF330,$AG330,2)</f>
        <v>0x10=-35.10,-34.50;</v>
      </c>
      <c r="V330" s="37">
        <v>-1</v>
      </c>
      <c r="W330" s="37"/>
      <c r="X330" s="68"/>
      <c r="Y330" s="68"/>
      <c r="Z330" s="55">
        <f t="shared" ref="Z330:Z350" ca="1" si="68" xml:space="preserve">
N("vbias,vlookup vbias range")+
VLOOKUP($AA330,INDIRECT(BoxVal(ROW($AA330),34,COLUMN(T326))),2,FALSE)+
N("gain")+
$AB330+
N("vcm")+
VLOOKUP($AC330,$CT$1:$DC$31,7,FALSE)+
N("(vbias*vcp*vbg-vbias)*sensor ratio")+
VbiasCal($AA330,$AD330,$AE330,BoxVal(ROW($AC330),18,COLUMN($T$22)))+
N("vbias ref+gain ref")+
$V330+$W330</f>
        <v>-3.3</v>
      </c>
      <c r="AA330" s="39" t="s">
        <v>1263</v>
      </c>
      <c r="AB330" s="40">
        <v>0</v>
      </c>
      <c r="AC330" s="40" t="s">
        <v>996</v>
      </c>
      <c r="AD330" s="40">
        <v>1</v>
      </c>
      <c r="AE330" s="41">
        <v>0</v>
      </c>
      <c r="AF330" s="42">
        <v>-35.1</v>
      </c>
      <c r="AG330" s="42">
        <v>-34.5</v>
      </c>
      <c r="AH330" s="43">
        <f t="shared" ref="AH330:AH350" ca="1" si="69">$AF330+$Z330</f>
        <v>-38.4</v>
      </c>
      <c r="AI330" s="43">
        <f t="shared" ref="AI330:AI350" ca="1" si="70">$AG330+$Z330</f>
        <v>-37.799999999999997</v>
      </c>
      <c r="AJ330" s="44">
        <f t="shared" ref="AJ330:AJ350" ca="1" si="71" xml:space="preserve">
N("initial sens-loopgain")+
$AF330-BoxVal(ROW($AA330),26,COLUMN(INDIRECT("T"&amp;(INT(ROW($AA347)/65))*65+2)))</f>
        <v>-35.1</v>
      </c>
      <c r="AK330" s="44">
        <f t="shared" ref="AK330:AK350" ca="1" si="72">AJ330+(AG330-AF330)</f>
        <v>-34.5</v>
      </c>
      <c r="AL330" s="44">
        <f t="shared" ref="AL330:AL350" ca="1" si="73" xml:space="preserve">
N("initial sens-loopgain-gain-gain ref-vcm")+
$AH330-
BoxVal(ROW($AA330),26,COLUMN(INDIRECT("T"&amp;(INT(ROW($AA347)/65))*65+2)))-
$AB330-
$W330-
IFERROR(VLOOKUP($AC330,$CT$1:$DC$31,7,FALSE),0)</f>
        <v>-38.4</v>
      </c>
      <c r="AM330" s="44">
        <f t="shared" ref="AM330:AM350" ca="1" si="74">AL330+(AG330-AF330)</f>
        <v>-37.799999999999997</v>
      </c>
      <c r="AN330" s="36" t="str">
        <f t="shared" ref="AN330:AN350" ca="1" si="75">IF(BoxVal(ROW(AA330),9,COLUMN(T328))="FIX","00",ManualLookup(AA330,BoxVal(ROW(AA330),4,COLUMN(AN328)),INDIRECT(DN$3)))</f>
        <v>10</v>
      </c>
      <c r="AO330" s="36" t="str">
        <f t="shared" ref="AO330:AO350" ca="1" si="76">ManualLookup(AB330,BoxVal(ROW(AB330),4,COLUMN(AO328)),IF(INDIRECT("$AB$"&amp;(INT((ROW()-4)/65)*65+4))="Gain-outphase",INDIRECT(DO$4),INDIRECT(DO$3)))</f>
        <v>00</v>
      </c>
      <c r="AP330" s="36" t="str">
        <f t="shared" ref="AP330:AP350" ca="1" si="77">ManualLookup(AC330,BoxVal(ROW(AC330),4,COLUMN(AP328)),INDIRECT(DP$3))</f>
        <v>00</v>
      </c>
      <c r="AQ330" s="36" t="str">
        <f t="shared" ref="AQ330:AQ350" ca="1" si="78">ManualLookup(AD330,BoxVal(ROW(AD330),4,COLUMN(AQ328)),INDIRECT(DQ$3))</f>
        <v>00</v>
      </c>
      <c r="AR330" s="36" t="str">
        <f t="shared" ref="AR330:AR350" ca="1" si="79">ManualLookup(AE330,BoxVal(ROW(AE330),4,COLUMN(AR328)),INDIRECT(DR$3))</f>
        <v>00</v>
      </c>
      <c r="AS330" s="33"/>
    </row>
    <row r="331" spans="19:45" ht="30" customHeight="1" x14ac:dyDescent="0.25">
      <c r="S331" s="7" t="s">
        <v>13</v>
      </c>
      <c r="T331" s="15" t="s">
        <v>1276</v>
      </c>
      <c r="U331" s="36" t="str">
        <f t="shared" ca="1" si="67"/>
        <v>0x13=-35.70,-35.10;</v>
      </c>
      <c r="V331" s="37">
        <v>-0.9</v>
      </c>
      <c r="W331" s="37"/>
      <c r="X331" s="68"/>
      <c r="Y331" s="68"/>
      <c r="Z331" s="55">
        <f t="shared" ca="1" si="68"/>
        <v>-2.6999999999999997</v>
      </c>
      <c r="AA331" s="39" t="s">
        <v>1263</v>
      </c>
      <c r="AB331" s="40">
        <v>0.5</v>
      </c>
      <c r="AC331" s="40" t="s">
        <v>996</v>
      </c>
      <c r="AD331" s="40">
        <v>1</v>
      </c>
      <c r="AE331" s="41">
        <v>0</v>
      </c>
      <c r="AF331" s="42">
        <v>-35.700000000000003</v>
      </c>
      <c r="AG331" s="47">
        <f t="shared" ref="AG331:AG350" si="80">AF330</f>
        <v>-35.1</v>
      </c>
      <c r="AH331" s="43">
        <f t="shared" ca="1" si="69"/>
        <v>-38.400000000000006</v>
      </c>
      <c r="AI331" s="43">
        <f t="shared" ca="1" si="70"/>
        <v>-37.800000000000004</v>
      </c>
      <c r="AJ331" s="44">
        <f t="shared" ca="1" si="71"/>
        <v>-35.700000000000003</v>
      </c>
      <c r="AK331" s="44">
        <f t="shared" ca="1" si="72"/>
        <v>-35.1</v>
      </c>
      <c r="AL331" s="44">
        <f t="shared" ca="1" si="73"/>
        <v>-38.900000000000006</v>
      </c>
      <c r="AM331" s="44">
        <f t="shared" ca="1" si="74"/>
        <v>-38.300000000000004</v>
      </c>
      <c r="AN331" s="36" t="str">
        <f t="shared" ca="1" si="75"/>
        <v>10</v>
      </c>
      <c r="AO331" s="36" t="str">
        <f t="shared" ca="1" si="76"/>
        <v>03</v>
      </c>
      <c r="AP331" s="36" t="str">
        <f t="shared" ca="1" si="77"/>
        <v>00</v>
      </c>
      <c r="AQ331" s="36" t="str">
        <f t="shared" ca="1" si="78"/>
        <v>00</v>
      </c>
      <c r="AR331" s="36" t="str">
        <f t="shared" ca="1" si="79"/>
        <v>00</v>
      </c>
      <c r="AS331" s="36"/>
    </row>
    <row r="332" spans="19:45" ht="30" customHeight="1" x14ac:dyDescent="0.25">
      <c r="S332" s="26"/>
      <c r="T332" s="17"/>
      <c r="U332" s="36" t="str">
        <f t="shared" ca="1" si="67"/>
        <v>0x14=-36.30,-35.70;</v>
      </c>
      <c r="V332" s="37">
        <v>-0.7</v>
      </c>
      <c r="W332" s="37"/>
      <c r="X332" s="68"/>
      <c r="Y332" s="68"/>
      <c r="Z332" s="55">
        <f t="shared" ca="1" si="68"/>
        <v>-1.9999999999999998</v>
      </c>
      <c r="AA332" s="39" t="s">
        <v>1263</v>
      </c>
      <c r="AB332" s="40">
        <v>1</v>
      </c>
      <c r="AC332" s="40" t="s">
        <v>995</v>
      </c>
      <c r="AD332" s="40">
        <v>1</v>
      </c>
      <c r="AE332" s="41">
        <v>0</v>
      </c>
      <c r="AF332" s="42">
        <v>-36.299999999999997</v>
      </c>
      <c r="AG332" s="47">
        <f t="shared" si="80"/>
        <v>-35.700000000000003</v>
      </c>
      <c r="AH332" s="43">
        <f t="shared" ca="1" si="69"/>
        <v>-38.299999999999997</v>
      </c>
      <c r="AI332" s="43">
        <f t="shared" ca="1" si="70"/>
        <v>-37.700000000000003</v>
      </c>
      <c r="AJ332" s="44">
        <f t="shared" ca="1" si="71"/>
        <v>-36.299999999999997</v>
      </c>
      <c r="AK332" s="44">
        <f t="shared" ca="1" si="72"/>
        <v>-35.700000000000003</v>
      </c>
      <c r="AL332" s="44">
        <f t="shared" ca="1" si="73"/>
        <v>-39.299999999999997</v>
      </c>
      <c r="AM332" s="44">
        <f t="shared" ca="1" si="74"/>
        <v>-38.700000000000003</v>
      </c>
      <c r="AN332" s="36" t="str">
        <f t="shared" ca="1" si="75"/>
        <v>10</v>
      </c>
      <c r="AO332" s="36" t="str">
        <f t="shared" ca="1" si="76"/>
        <v>04</v>
      </c>
      <c r="AP332" s="36" t="str">
        <f t="shared" ca="1" si="77"/>
        <v>00</v>
      </c>
      <c r="AQ332" s="36" t="str">
        <f t="shared" ca="1" si="78"/>
        <v>00</v>
      </c>
      <c r="AR332" s="36" t="str">
        <f t="shared" ca="1" si="79"/>
        <v>00</v>
      </c>
      <c r="AS332" s="36"/>
    </row>
    <row r="333" spans="19:45" ht="30" customHeight="1" x14ac:dyDescent="0.25">
      <c r="S333" s="7" t="s">
        <v>19</v>
      </c>
      <c r="T333" s="15" t="s">
        <v>1161</v>
      </c>
      <c r="U333" s="36" t="str">
        <f t="shared" ca="1" si="67"/>
        <v>0x15=-36.50,-36.30;</v>
      </c>
      <c r="V333" s="37">
        <v>-0.7</v>
      </c>
      <c r="W333" s="37"/>
      <c r="X333" s="68"/>
      <c r="Y333" s="68"/>
      <c r="Z333" s="55">
        <f t="shared" ca="1" si="68"/>
        <v>-1.4999999999999998</v>
      </c>
      <c r="AA333" s="39" t="s">
        <v>1263</v>
      </c>
      <c r="AB333" s="40">
        <v>1.5</v>
      </c>
      <c r="AC333" s="40" t="s">
        <v>995</v>
      </c>
      <c r="AD333" s="40">
        <v>1</v>
      </c>
      <c r="AE333" s="41">
        <v>0</v>
      </c>
      <c r="AF333" s="42">
        <v>-36.5</v>
      </c>
      <c r="AG333" s="47">
        <f t="shared" si="80"/>
        <v>-36.299999999999997</v>
      </c>
      <c r="AH333" s="43">
        <f t="shared" ca="1" si="69"/>
        <v>-38</v>
      </c>
      <c r="AI333" s="43">
        <f t="shared" ca="1" si="70"/>
        <v>-37.799999999999997</v>
      </c>
      <c r="AJ333" s="44">
        <f t="shared" ca="1" si="71"/>
        <v>-36.5</v>
      </c>
      <c r="AK333" s="44">
        <f t="shared" ca="1" si="72"/>
        <v>-36.299999999999997</v>
      </c>
      <c r="AL333" s="44">
        <f t="shared" ca="1" si="73"/>
        <v>-39.5</v>
      </c>
      <c r="AM333" s="44">
        <f t="shared" ca="1" si="74"/>
        <v>-39.299999999999997</v>
      </c>
      <c r="AN333" s="36" t="str">
        <f t="shared" ca="1" si="75"/>
        <v>10</v>
      </c>
      <c r="AO333" s="36" t="str">
        <f t="shared" ca="1" si="76"/>
        <v>05</v>
      </c>
      <c r="AP333" s="36" t="str">
        <f t="shared" ca="1" si="77"/>
        <v>00</v>
      </c>
      <c r="AQ333" s="36" t="str">
        <f t="shared" ca="1" si="78"/>
        <v>00</v>
      </c>
      <c r="AR333" s="36" t="str">
        <f t="shared" ca="1" si="79"/>
        <v>00</v>
      </c>
      <c r="AS333" s="36"/>
    </row>
    <row r="334" spans="19:45" ht="30" customHeight="1" x14ac:dyDescent="0.25">
      <c r="S334" s="7" t="s">
        <v>15</v>
      </c>
      <c r="T334" s="15" t="s">
        <v>1151</v>
      </c>
      <c r="U334" s="36" t="str">
        <f t="shared" ca="1" si="67"/>
        <v>0x90=-36.70,-36.50;</v>
      </c>
      <c r="V334" s="37">
        <v>-0.5</v>
      </c>
      <c r="W334" s="37"/>
      <c r="X334" s="68"/>
      <c r="Y334" s="68"/>
      <c r="Z334" s="55">
        <f t="shared" ca="1" si="68"/>
        <v>-1.6743999999999997</v>
      </c>
      <c r="AA334" s="39" t="s">
        <v>1263</v>
      </c>
      <c r="AB334" s="40">
        <v>0</v>
      </c>
      <c r="AC334" s="40" t="s">
        <v>995</v>
      </c>
      <c r="AD334" s="40">
        <v>1</v>
      </c>
      <c r="AE334" s="41">
        <v>6.7000000000000004E-2</v>
      </c>
      <c r="AF334" s="42">
        <v>-36.700000000000003</v>
      </c>
      <c r="AG334" s="47">
        <f t="shared" si="80"/>
        <v>-36.5</v>
      </c>
      <c r="AH334" s="43">
        <f t="shared" ca="1" si="69"/>
        <v>-38.374400000000001</v>
      </c>
      <c r="AI334" s="43">
        <f t="shared" ca="1" si="70"/>
        <v>-38.174399999999999</v>
      </c>
      <c r="AJ334" s="44">
        <f t="shared" ca="1" si="71"/>
        <v>-36.700000000000003</v>
      </c>
      <c r="AK334" s="44">
        <f t="shared" ca="1" si="72"/>
        <v>-36.5</v>
      </c>
      <c r="AL334" s="44">
        <f t="shared" ca="1" si="73"/>
        <v>-38.374400000000001</v>
      </c>
      <c r="AM334" s="44">
        <f t="shared" ca="1" si="74"/>
        <v>-38.174399999999999</v>
      </c>
      <c r="AN334" s="36" t="str">
        <f t="shared" ca="1" si="75"/>
        <v>10</v>
      </c>
      <c r="AO334" s="36" t="str">
        <f t="shared" ca="1" si="76"/>
        <v>00</v>
      </c>
      <c r="AP334" s="36" t="str">
        <f t="shared" ca="1" si="77"/>
        <v>00</v>
      </c>
      <c r="AQ334" s="36" t="str">
        <f t="shared" ca="1" si="78"/>
        <v>00</v>
      </c>
      <c r="AR334" s="36" t="str">
        <f t="shared" ca="1" si="79"/>
        <v>80</v>
      </c>
      <c r="AS334" s="36"/>
    </row>
    <row r="335" spans="19:45" ht="30" customHeight="1" x14ac:dyDescent="0.25">
      <c r="S335" s="7" t="s">
        <v>705</v>
      </c>
      <c r="T335" s="15" t="s">
        <v>1152</v>
      </c>
      <c r="U335" s="36" t="str">
        <f t="shared" ca="1" si="67"/>
        <v>0x93=-37.30,-36.70;</v>
      </c>
      <c r="V335" s="37">
        <v>-0.3</v>
      </c>
      <c r="W335" s="37"/>
      <c r="X335" s="68"/>
      <c r="Y335" s="68"/>
      <c r="Z335" s="55">
        <f t="shared" ca="1" si="68"/>
        <v>-0.97439999999999971</v>
      </c>
      <c r="AA335" s="39" t="s">
        <v>1263</v>
      </c>
      <c r="AB335" s="40">
        <v>0.5</v>
      </c>
      <c r="AC335" s="40" t="s">
        <v>995</v>
      </c>
      <c r="AD335" s="40">
        <v>1</v>
      </c>
      <c r="AE335" s="41">
        <v>6.7000000000000004E-2</v>
      </c>
      <c r="AF335" s="42">
        <v>-37.299999999999997</v>
      </c>
      <c r="AG335" s="47">
        <f t="shared" si="80"/>
        <v>-36.700000000000003</v>
      </c>
      <c r="AH335" s="43">
        <f t="shared" ca="1" si="69"/>
        <v>-38.2744</v>
      </c>
      <c r="AI335" s="43">
        <f t="shared" ca="1" si="70"/>
        <v>-37.674400000000006</v>
      </c>
      <c r="AJ335" s="44">
        <f t="shared" ca="1" si="71"/>
        <v>-37.299999999999997</v>
      </c>
      <c r="AK335" s="44">
        <f t="shared" ca="1" si="72"/>
        <v>-36.700000000000003</v>
      </c>
      <c r="AL335" s="44">
        <f t="shared" ca="1" si="73"/>
        <v>-38.7744</v>
      </c>
      <c r="AM335" s="44">
        <f t="shared" ca="1" si="74"/>
        <v>-38.174400000000006</v>
      </c>
      <c r="AN335" s="36" t="str">
        <f t="shared" ca="1" si="75"/>
        <v>10</v>
      </c>
      <c r="AO335" s="36" t="str">
        <f t="shared" ca="1" si="76"/>
        <v>03</v>
      </c>
      <c r="AP335" s="36" t="str">
        <f t="shared" ca="1" si="77"/>
        <v>00</v>
      </c>
      <c r="AQ335" s="36" t="str">
        <f t="shared" ca="1" si="78"/>
        <v>00</v>
      </c>
      <c r="AR335" s="36" t="str">
        <f t="shared" ca="1" si="79"/>
        <v>80</v>
      </c>
      <c r="AS335" s="36"/>
    </row>
    <row r="336" spans="19:45" ht="30" customHeight="1" x14ac:dyDescent="0.25">
      <c r="S336" s="7" t="s">
        <v>605</v>
      </c>
      <c r="T336" s="15" t="s">
        <v>991</v>
      </c>
      <c r="U336" s="36" t="str">
        <f t="shared" ca="1" si="67"/>
        <v>0x94=-37.80,-37.30;</v>
      </c>
      <c r="V336" s="37">
        <v>-0.3</v>
      </c>
      <c r="W336" s="37"/>
      <c r="X336" s="68"/>
      <c r="Y336" s="68"/>
      <c r="Z336" s="55">
        <f t="shared" ca="1" si="68"/>
        <v>-0.47439999999999966</v>
      </c>
      <c r="AA336" s="39" t="s">
        <v>1263</v>
      </c>
      <c r="AB336" s="40">
        <v>1</v>
      </c>
      <c r="AC336" s="40" t="s">
        <v>995</v>
      </c>
      <c r="AD336" s="40">
        <v>1</v>
      </c>
      <c r="AE336" s="41">
        <v>6.7000000000000004E-2</v>
      </c>
      <c r="AF336" s="42">
        <v>-37.799999999999997</v>
      </c>
      <c r="AG336" s="47">
        <f t="shared" si="80"/>
        <v>-37.299999999999997</v>
      </c>
      <c r="AH336" s="43">
        <f t="shared" ca="1" si="69"/>
        <v>-38.2744</v>
      </c>
      <c r="AI336" s="43">
        <f t="shared" ca="1" si="70"/>
        <v>-37.7744</v>
      </c>
      <c r="AJ336" s="44">
        <f t="shared" ca="1" si="71"/>
        <v>-37.799999999999997</v>
      </c>
      <c r="AK336" s="44">
        <f t="shared" ca="1" si="72"/>
        <v>-37.299999999999997</v>
      </c>
      <c r="AL336" s="44">
        <f t="shared" ca="1" si="73"/>
        <v>-39.2744</v>
      </c>
      <c r="AM336" s="44">
        <f t="shared" ca="1" si="74"/>
        <v>-38.7744</v>
      </c>
      <c r="AN336" s="36" t="str">
        <f t="shared" ca="1" si="75"/>
        <v>10</v>
      </c>
      <c r="AO336" s="36" t="str">
        <f t="shared" ca="1" si="76"/>
        <v>04</v>
      </c>
      <c r="AP336" s="36" t="str">
        <f t="shared" ca="1" si="77"/>
        <v>00</v>
      </c>
      <c r="AQ336" s="36" t="str">
        <f t="shared" ca="1" si="78"/>
        <v>00</v>
      </c>
      <c r="AR336" s="36" t="str">
        <f t="shared" ca="1" si="79"/>
        <v>80</v>
      </c>
      <c r="AS336" s="36"/>
    </row>
    <row r="337" spans="19:45" ht="30" customHeight="1" x14ac:dyDescent="0.25">
      <c r="S337" s="7" t="s">
        <v>721</v>
      </c>
      <c r="T337" s="15" t="s">
        <v>26</v>
      </c>
      <c r="U337" s="36" t="str">
        <f t="shared" ca="1" si="67"/>
        <v>0x00=-38.30,-37.80;</v>
      </c>
      <c r="V337" s="37"/>
      <c r="W337" s="37"/>
      <c r="X337" s="68"/>
      <c r="Y337" s="68"/>
      <c r="Z337" s="55">
        <f t="shared" ca="1" si="68"/>
        <v>0</v>
      </c>
      <c r="AA337" s="39" t="s">
        <v>965</v>
      </c>
      <c r="AB337" s="40">
        <v>0</v>
      </c>
      <c r="AC337" s="40" t="s">
        <v>995</v>
      </c>
      <c r="AD337" s="40">
        <v>1</v>
      </c>
      <c r="AE337" s="41">
        <v>0</v>
      </c>
      <c r="AF337" s="42">
        <v>-38.299999999999997</v>
      </c>
      <c r="AG337" s="47">
        <f t="shared" si="80"/>
        <v>-37.799999999999997</v>
      </c>
      <c r="AH337" s="43">
        <f t="shared" ca="1" si="69"/>
        <v>-38.299999999999997</v>
      </c>
      <c r="AI337" s="43">
        <f t="shared" ca="1" si="70"/>
        <v>-37.799999999999997</v>
      </c>
      <c r="AJ337" s="44">
        <f t="shared" ca="1" si="71"/>
        <v>-38.299999999999997</v>
      </c>
      <c r="AK337" s="44">
        <f t="shared" ca="1" si="72"/>
        <v>-37.799999999999997</v>
      </c>
      <c r="AL337" s="44">
        <f t="shared" ca="1" si="73"/>
        <v>-38.299999999999997</v>
      </c>
      <c r="AM337" s="44">
        <f t="shared" ca="1" si="74"/>
        <v>-37.799999999999997</v>
      </c>
      <c r="AN337" s="36" t="str">
        <f t="shared" ca="1" si="75"/>
        <v>00</v>
      </c>
      <c r="AO337" s="36" t="str">
        <f t="shared" ca="1" si="76"/>
        <v>00</v>
      </c>
      <c r="AP337" s="36" t="str">
        <f t="shared" ca="1" si="77"/>
        <v>00</v>
      </c>
      <c r="AQ337" s="36" t="str">
        <f t="shared" ca="1" si="78"/>
        <v>00</v>
      </c>
      <c r="AR337" s="36" t="str">
        <f t="shared" ca="1" si="79"/>
        <v>00</v>
      </c>
      <c r="AS337" s="36"/>
    </row>
    <row r="338" spans="19:45" ht="30" customHeight="1" x14ac:dyDescent="0.25">
      <c r="S338" s="7" t="s">
        <v>20</v>
      </c>
      <c r="T338" s="15">
        <v>-37</v>
      </c>
      <c r="U338" s="36" t="str">
        <f t="shared" ca="1" si="67"/>
        <v>0x03=-38.80,-38.30;</v>
      </c>
      <c r="V338" s="37"/>
      <c r="W338" s="37"/>
      <c r="X338" s="38"/>
      <c r="Y338" s="38"/>
      <c r="Z338" s="55">
        <f t="shared" ca="1" si="68"/>
        <v>0.5</v>
      </c>
      <c r="AA338" s="39" t="s">
        <v>965</v>
      </c>
      <c r="AB338" s="40">
        <v>0.5</v>
      </c>
      <c r="AC338" s="40" t="s">
        <v>995</v>
      </c>
      <c r="AD338" s="40">
        <v>1</v>
      </c>
      <c r="AE338" s="41">
        <v>0</v>
      </c>
      <c r="AF338" s="42">
        <v>-38.799999999999997</v>
      </c>
      <c r="AG338" s="47">
        <f t="shared" si="80"/>
        <v>-38.299999999999997</v>
      </c>
      <c r="AH338" s="43">
        <f t="shared" ca="1" si="69"/>
        <v>-38.299999999999997</v>
      </c>
      <c r="AI338" s="43">
        <f t="shared" ca="1" si="70"/>
        <v>-37.799999999999997</v>
      </c>
      <c r="AJ338" s="44">
        <f t="shared" ca="1" si="71"/>
        <v>-38.799999999999997</v>
      </c>
      <c r="AK338" s="44">
        <f t="shared" ca="1" si="72"/>
        <v>-38.299999999999997</v>
      </c>
      <c r="AL338" s="44">
        <f t="shared" ca="1" si="73"/>
        <v>-38.799999999999997</v>
      </c>
      <c r="AM338" s="44">
        <f t="shared" ca="1" si="74"/>
        <v>-38.299999999999997</v>
      </c>
      <c r="AN338" s="36" t="str">
        <f t="shared" ca="1" si="75"/>
        <v>00</v>
      </c>
      <c r="AO338" s="36" t="str">
        <f t="shared" ca="1" si="76"/>
        <v>03</v>
      </c>
      <c r="AP338" s="36" t="str">
        <f t="shared" ca="1" si="77"/>
        <v>00</v>
      </c>
      <c r="AQ338" s="36" t="str">
        <f t="shared" ca="1" si="78"/>
        <v>00</v>
      </c>
      <c r="AR338" s="36" t="str">
        <f t="shared" ca="1" si="79"/>
        <v>00</v>
      </c>
      <c r="AS338" s="36"/>
    </row>
    <row r="339" spans="19:45" ht="30" customHeight="1" x14ac:dyDescent="0.25">
      <c r="S339" s="7" t="s">
        <v>691</v>
      </c>
      <c r="T339" s="15" t="s">
        <v>1318</v>
      </c>
      <c r="U339" s="36" t="str">
        <f t="shared" ca="1" si="67"/>
        <v>0x04=-39.30,-38.80;</v>
      </c>
      <c r="V339" s="37"/>
      <c r="W339" s="37"/>
      <c r="X339" s="38"/>
      <c r="Y339" s="38"/>
      <c r="Z339" s="55">
        <f t="shared" ca="1" si="68"/>
        <v>1</v>
      </c>
      <c r="AA339" s="39" t="s">
        <v>965</v>
      </c>
      <c r="AB339" s="40">
        <v>1</v>
      </c>
      <c r="AC339" s="40" t="s">
        <v>995</v>
      </c>
      <c r="AD339" s="40">
        <v>1</v>
      </c>
      <c r="AE339" s="41">
        <v>0</v>
      </c>
      <c r="AF339" s="42">
        <v>-39.299999999999997</v>
      </c>
      <c r="AG339" s="47">
        <f t="shared" si="80"/>
        <v>-38.799999999999997</v>
      </c>
      <c r="AH339" s="43">
        <f t="shared" ca="1" si="69"/>
        <v>-38.299999999999997</v>
      </c>
      <c r="AI339" s="43">
        <f t="shared" ca="1" si="70"/>
        <v>-37.799999999999997</v>
      </c>
      <c r="AJ339" s="44">
        <f t="shared" ca="1" si="71"/>
        <v>-39.299999999999997</v>
      </c>
      <c r="AK339" s="44">
        <f t="shared" ca="1" si="72"/>
        <v>-38.799999999999997</v>
      </c>
      <c r="AL339" s="44">
        <f t="shared" ca="1" si="73"/>
        <v>-39.299999999999997</v>
      </c>
      <c r="AM339" s="44">
        <f t="shared" ca="1" si="74"/>
        <v>-38.799999999999997</v>
      </c>
      <c r="AN339" s="36" t="str">
        <f t="shared" ca="1" si="75"/>
        <v>00</v>
      </c>
      <c r="AO339" s="36" t="str">
        <f t="shared" ca="1" si="76"/>
        <v>04</v>
      </c>
      <c r="AP339" s="36" t="str">
        <f t="shared" ca="1" si="77"/>
        <v>00</v>
      </c>
      <c r="AQ339" s="36" t="str">
        <f t="shared" ca="1" si="78"/>
        <v>00</v>
      </c>
      <c r="AR339" s="36" t="str">
        <f t="shared" ca="1" si="79"/>
        <v>00</v>
      </c>
      <c r="AS339" s="36"/>
    </row>
    <row r="340" spans="19:45" ht="30" customHeight="1" x14ac:dyDescent="0.25">
      <c r="S340" s="7" t="s">
        <v>544</v>
      </c>
      <c r="T340" s="15" t="s">
        <v>993</v>
      </c>
      <c r="U340" s="36" t="str">
        <f t="shared" ca="1" si="67"/>
        <v>0x05=-39.80,-39.30;</v>
      </c>
      <c r="V340" s="37"/>
      <c r="W340" s="37"/>
      <c r="X340" s="38"/>
      <c r="Y340" s="38"/>
      <c r="Z340" s="55">
        <f t="shared" ca="1" si="68"/>
        <v>1.5</v>
      </c>
      <c r="AA340" s="39" t="s">
        <v>965</v>
      </c>
      <c r="AB340" s="40">
        <v>1.5</v>
      </c>
      <c r="AC340" s="40" t="s">
        <v>995</v>
      </c>
      <c r="AD340" s="40">
        <v>1</v>
      </c>
      <c r="AE340" s="41">
        <v>0</v>
      </c>
      <c r="AF340" s="42">
        <v>-39.799999999999997</v>
      </c>
      <c r="AG340" s="49">
        <f t="shared" si="80"/>
        <v>-39.299999999999997</v>
      </c>
      <c r="AH340" s="43">
        <f t="shared" ca="1" si="69"/>
        <v>-38.299999999999997</v>
      </c>
      <c r="AI340" s="43">
        <f t="shared" ca="1" si="70"/>
        <v>-37.799999999999997</v>
      </c>
      <c r="AJ340" s="44">
        <f t="shared" ca="1" si="71"/>
        <v>-39.799999999999997</v>
      </c>
      <c r="AK340" s="44">
        <f t="shared" ca="1" si="72"/>
        <v>-39.299999999999997</v>
      </c>
      <c r="AL340" s="44">
        <f t="shared" ca="1" si="73"/>
        <v>-39.799999999999997</v>
      </c>
      <c r="AM340" s="44">
        <f t="shared" ca="1" si="74"/>
        <v>-39.299999999999997</v>
      </c>
      <c r="AN340" s="36" t="str">
        <f t="shared" ca="1" si="75"/>
        <v>00</v>
      </c>
      <c r="AO340" s="36" t="str">
        <f t="shared" ca="1" si="76"/>
        <v>05</v>
      </c>
      <c r="AP340" s="36" t="str">
        <f t="shared" ca="1" si="77"/>
        <v>00</v>
      </c>
      <c r="AQ340" s="36" t="str">
        <f t="shared" ca="1" si="78"/>
        <v>00</v>
      </c>
      <c r="AR340" s="36" t="str">
        <f t="shared" ca="1" si="79"/>
        <v>00</v>
      </c>
      <c r="AS340" s="36"/>
    </row>
    <row r="341" spans="19:45" ht="30" customHeight="1" x14ac:dyDescent="0.25">
      <c r="S341" s="7" t="s">
        <v>12</v>
      </c>
      <c r="T341" s="15" t="s">
        <v>548</v>
      </c>
      <c r="U341" s="36" t="str">
        <f t="shared" ca="1" si="67"/>
        <v>0x83=-40.10,-39.80;</v>
      </c>
      <c r="V341" s="37">
        <v>0.1</v>
      </c>
      <c r="W341" s="37"/>
      <c r="X341" s="38"/>
      <c r="Y341" s="38"/>
      <c r="Z341" s="55">
        <f t="shared" ca="1" si="68"/>
        <v>1.8663000000000003</v>
      </c>
      <c r="AA341" s="39" t="s">
        <v>965</v>
      </c>
      <c r="AB341" s="40">
        <v>0.5</v>
      </c>
      <c r="AC341" s="40" t="s">
        <v>995</v>
      </c>
      <c r="AD341" s="40">
        <v>1</v>
      </c>
      <c r="AE341" s="41">
        <v>6.7000000000000004E-2</v>
      </c>
      <c r="AF341" s="42">
        <v>-40.1</v>
      </c>
      <c r="AG341" s="49">
        <f t="shared" si="80"/>
        <v>-39.799999999999997</v>
      </c>
      <c r="AH341" s="43">
        <f t="shared" ca="1" si="69"/>
        <v>-38.233699999999999</v>
      </c>
      <c r="AI341" s="43">
        <f t="shared" ca="1" si="70"/>
        <v>-37.933699999999995</v>
      </c>
      <c r="AJ341" s="44">
        <f t="shared" ca="1" si="71"/>
        <v>-40.1</v>
      </c>
      <c r="AK341" s="44">
        <f t="shared" ca="1" si="72"/>
        <v>-39.799999999999997</v>
      </c>
      <c r="AL341" s="44">
        <f t="shared" ca="1" si="73"/>
        <v>-38.733699999999999</v>
      </c>
      <c r="AM341" s="44">
        <f t="shared" ca="1" si="74"/>
        <v>-38.433699999999995</v>
      </c>
      <c r="AN341" s="36" t="str">
        <f t="shared" ca="1" si="75"/>
        <v>00</v>
      </c>
      <c r="AO341" s="36" t="str">
        <f t="shared" ca="1" si="76"/>
        <v>03</v>
      </c>
      <c r="AP341" s="36" t="str">
        <f t="shared" ca="1" si="77"/>
        <v>00</v>
      </c>
      <c r="AQ341" s="36" t="str">
        <f t="shared" ca="1" si="78"/>
        <v>00</v>
      </c>
      <c r="AR341" s="36" t="str">
        <f t="shared" ca="1" si="79"/>
        <v>80</v>
      </c>
      <c r="AS341" s="36"/>
    </row>
    <row r="342" spans="19:45" ht="30" customHeight="1" x14ac:dyDescent="0.25">
      <c r="S342" s="26" t="s">
        <v>773</v>
      </c>
      <c r="T342" s="15" t="s">
        <v>562</v>
      </c>
      <c r="U342" s="36" t="str">
        <f t="shared" ca="1" si="67"/>
        <v>0x84=-40.60,-40.10;</v>
      </c>
      <c r="V342" s="37"/>
      <c r="W342" s="37"/>
      <c r="X342" s="38"/>
      <c r="Y342" s="38"/>
      <c r="Z342" s="55">
        <f t="shared" ca="1" si="68"/>
        <v>2.2663000000000002</v>
      </c>
      <c r="AA342" s="39" t="s">
        <v>965</v>
      </c>
      <c r="AB342" s="40">
        <v>1</v>
      </c>
      <c r="AC342" s="40" t="s">
        <v>995</v>
      </c>
      <c r="AD342" s="40">
        <v>1</v>
      </c>
      <c r="AE342" s="41">
        <v>6.7000000000000004E-2</v>
      </c>
      <c r="AF342" s="42">
        <v>-40.6</v>
      </c>
      <c r="AG342" s="49">
        <f t="shared" si="80"/>
        <v>-40.1</v>
      </c>
      <c r="AH342" s="43">
        <f t="shared" ca="1" si="69"/>
        <v>-38.3337</v>
      </c>
      <c r="AI342" s="43">
        <f t="shared" ca="1" si="70"/>
        <v>-37.8337</v>
      </c>
      <c r="AJ342" s="44">
        <f t="shared" ca="1" si="71"/>
        <v>-40.6</v>
      </c>
      <c r="AK342" s="44">
        <f t="shared" ca="1" si="72"/>
        <v>-40.1</v>
      </c>
      <c r="AL342" s="44">
        <f t="shared" ca="1" si="73"/>
        <v>-39.3337</v>
      </c>
      <c r="AM342" s="44">
        <f t="shared" ca="1" si="74"/>
        <v>-38.8337</v>
      </c>
      <c r="AN342" s="36" t="str">
        <f t="shared" ca="1" si="75"/>
        <v>00</v>
      </c>
      <c r="AO342" s="36" t="str">
        <f t="shared" ca="1" si="76"/>
        <v>04</v>
      </c>
      <c r="AP342" s="36" t="str">
        <f t="shared" ca="1" si="77"/>
        <v>00</v>
      </c>
      <c r="AQ342" s="36" t="str">
        <f t="shared" ca="1" si="78"/>
        <v>00</v>
      </c>
      <c r="AR342" s="36" t="str">
        <f t="shared" ca="1" si="79"/>
        <v>80</v>
      </c>
      <c r="AS342" s="36"/>
    </row>
    <row r="343" spans="19:45" ht="30" customHeight="1" x14ac:dyDescent="0.25">
      <c r="S343" s="7" t="s">
        <v>573</v>
      </c>
      <c r="T343" s="15">
        <v>2.1</v>
      </c>
      <c r="U343" s="36" t="str">
        <f t="shared" ca="1" si="67"/>
        <v>0x23=-41.00,-40.60;</v>
      </c>
      <c r="V343" s="37">
        <v>0.15</v>
      </c>
      <c r="W343" s="37"/>
      <c r="X343" s="38"/>
      <c r="Y343" s="38"/>
      <c r="Z343" s="55">
        <f t="shared" ca="1" si="68"/>
        <v>2.9</v>
      </c>
      <c r="AA343" s="39" t="s">
        <v>584</v>
      </c>
      <c r="AB343" s="40">
        <v>0.5</v>
      </c>
      <c r="AC343" s="40" t="s">
        <v>995</v>
      </c>
      <c r="AD343" s="40">
        <v>1</v>
      </c>
      <c r="AE343" s="41">
        <v>0</v>
      </c>
      <c r="AF343" s="42">
        <v>-41</v>
      </c>
      <c r="AG343" s="49">
        <f t="shared" si="80"/>
        <v>-40.6</v>
      </c>
      <c r="AH343" s="43">
        <f t="shared" ca="1" si="69"/>
        <v>-38.1</v>
      </c>
      <c r="AI343" s="43">
        <f t="shared" ca="1" si="70"/>
        <v>-37.700000000000003</v>
      </c>
      <c r="AJ343" s="44">
        <f t="shared" ca="1" si="71"/>
        <v>-41</v>
      </c>
      <c r="AK343" s="44">
        <f t="shared" ca="1" si="72"/>
        <v>-40.6</v>
      </c>
      <c r="AL343" s="44">
        <f t="shared" ca="1" si="73"/>
        <v>-38.6</v>
      </c>
      <c r="AM343" s="44">
        <f t="shared" ca="1" si="74"/>
        <v>-38.200000000000003</v>
      </c>
      <c r="AN343" s="36" t="str">
        <f t="shared" ca="1" si="75"/>
        <v>20</v>
      </c>
      <c r="AO343" s="36" t="str">
        <f t="shared" ca="1" si="76"/>
        <v>03</v>
      </c>
      <c r="AP343" s="36" t="str">
        <f t="shared" ca="1" si="77"/>
        <v>00</v>
      </c>
      <c r="AQ343" s="36" t="str">
        <f t="shared" ca="1" si="78"/>
        <v>00</v>
      </c>
      <c r="AR343" s="36" t="str">
        <f t="shared" ca="1" si="79"/>
        <v>00</v>
      </c>
      <c r="AS343" s="36"/>
    </row>
    <row r="344" spans="19:45" ht="30" customHeight="1" x14ac:dyDescent="0.25">
      <c r="S344" s="7" t="s">
        <v>590</v>
      </c>
      <c r="T344" s="15">
        <f>VLOOKUP(T329,MPN!$A$1:$E$1004,4,FALSE)</f>
        <v>-38</v>
      </c>
      <c r="U344" s="36" t="str">
        <f t="shared" ca="1" si="67"/>
        <v>0x24=-41.50,-41.00;</v>
      </c>
      <c r="V344" s="37"/>
      <c r="W344" s="37"/>
      <c r="X344" s="38"/>
      <c r="Y344" s="38"/>
      <c r="Z344" s="55">
        <f t="shared" ca="1" si="68"/>
        <v>3.25</v>
      </c>
      <c r="AA344" s="39" t="s">
        <v>584</v>
      </c>
      <c r="AB344" s="40">
        <v>1</v>
      </c>
      <c r="AC344" s="40" t="s">
        <v>995</v>
      </c>
      <c r="AD344" s="40">
        <v>1</v>
      </c>
      <c r="AE344" s="41">
        <v>0</v>
      </c>
      <c r="AF344" s="42">
        <v>-41.5</v>
      </c>
      <c r="AG344" s="49">
        <f t="shared" si="80"/>
        <v>-41</v>
      </c>
      <c r="AH344" s="43">
        <f t="shared" ca="1" si="69"/>
        <v>-38.25</v>
      </c>
      <c r="AI344" s="43">
        <f t="shared" ca="1" si="70"/>
        <v>-37.75</v>
      </c>
      <c r="AJ344" s="44">
        <f t="shared" ca="1" si="71"/>
        <v>-41.5</v>
      </c>
      <c r="AK344" s="44">
        <f t="shared" ca="1" si="72"/>
        <v>-41</v>
      </c>
      <c r="AL344" s="44">
        <f t="shared" ca="1" si="73"/>
        <v>-39.25</v>
      </c>
      <c r="AM344" s="44">
        <f t="shared" ca="1" si="74"/>
        <v>-38.75</v>
      </c>
      <c r="AN344" s="36" t="str">
        <f t="shared" ca="1" si="75"/>
        <v>20</v>
      </c>
      <c r="AO344" s="36" t="str">
        <f t="shared" ca="1" si="76"/>
        <v>04</v>
      </c>
      <c r="AP344" s="36" t="str">
        <f t="shared" ca="1" si="77"/>
        <v>00</v>
      </c>
      <c r="AQ344" s="36" t="str">
        <f t="shared" ca="1" si="78"/>
        <v>00</v>
      </c>
      <c r="AR344" s="36" t="str">
        <f t="shared" ca="1" si="79"/>
        <v>00</v>
      </c>
      <c r="AS344" s="36"/>
    </row>
    <row r="345" spans="19:45" ht="30" customHeight="1" x14ac:dyDescent="0.25">
      <c r="S345" s="7" t="s">
        <v>693</v>
      </c>
      <c r="T345" s="15">
        <v>0.8</v>
      </c>
      <c r="U345" s="36" t="str">
        <f t="shared" ca="1" si="67"/>
        <v>0x25=-42.10,-41.50;</v>
      </c>
      <c r="V345" s="37"/>
      <c r="W345" s="37"/>
      <c r="X345" s="38"/>
      <c r="Y345" s="38"/>
      <c r="Z345" s="55">
        <f t="shared" ca="1" si="68"/>
        <v>3.75</v>
      </c>
      <c r="AA345" s="39" t="s">
        <v>584</v>
      </c>
      <c r="AB345" s="40">
        <v>1.5</v>
      </c>
      <c r="AC345" s="40" t="s">
        <v>995</v>
      </c>
      <c r="AD345" s="40">
        <v>1</v>
      </c>
      <c r="AE345" s="41">
        <v>0</v>
      </c>
      <c r="AF345" s="42">
        <v>-42.1</v>
      </c>
      <c r="AG345" s="49">
        <f t="shared" si="80"/>
        <v>-41.5</v>
      </c>
      <c r="AH345" s="43">
        <f t="shared" ca="1" si="69"/>
        <v>-38.35</v>
      </c>
      <c r="AI345" s="43">
        <f t="shared" ca="1" si="70"/>
        <v>-37.75</v>
      </c>
      <c r="AJ345" s="44">
        <f t="shared" ca="1" si="71"/>
        <v>-42.1</v>
      </c>
      <c r="AK345" s="44">
        <f t="shared" ca="1" si="72"/>
        <v>-41.5</v>
      </c>
      <c r="AL345" s="44">
        <f t="shared" ca="1" si="73"/>
        <v>-39.85</v>
      </c>
      <c r="AM345" s="44">
        <f t="shared" ca="1" si="74"/>
        <v>-39.25</v>
      </c>
      <c r="AN345" s="36" t="str">
        <f t="shared" ca="1" si="75"/>
        <v>20</v>
      </c>
      <c r="AO345" s="36" t="str">
        <f t="shared" ca="1" si="76"/>
        <v>05</v>
      </c>
      <c r="AP345" s="36" t="str">
        <f t="shared" ca="1" si="77"/>
        <v>00</v>
      </c>
      <c r="AQ345" s="36" t="str">
        <f t="shared" ca="1" si="78"/>
        <v>00</v>
      </c>
      <c r="AR345" s="36" t="str">
        <f t="shared" ca="1" si="79"/>
        <v>00</v>
      </c>
      <c r="AS345" s="36"/>
    </row>
    <row r="346" spans="19:45" ht="30" customHeight="1" x14ac:dyDescent="0.25">
      <c r="S346" s="7" t="s">
        <v>604</v>
      </c>
      <c r="T346" s="7" t="str">
        <f>VLOOKUP($T333,$AU$1:$AZ$31,MATCH($T327,$AU$1:$AZ$1,0),FALSE)&amp;"_"&amp;T335</f>
        <v>default_NormalMode</v>
      </c>
      <c r="U346" s="36" t="str">
        <f t="shared" ca="1" si="67"/>
        <v>0xA3=-42.50,-42.10;</v>
      </c>
      <c r="V346" s="37"/>
      <c r="W346" s="37"/>
      <c r="X346" s="38"/>
      <c r="Y346" s="38"/>
      <c r="Z346" s="55">
        <f t="shared" ca="1" si="68"/>
        <v>4.157</v>
      </c>
      <c r="AA346" s="39" t="s">
        <v>584</v>
      </c>
      <c r="AB346" s="40">
        <v>0.5</v>
      </c>
      <c r="AC346" s="40" t="s">
        <v>995</v>
      </c>
      <c r="AD346" s="40">
        <v>1</v>
      </c>
      <c r="AE346" s="41">
        <v>6.7000000000000004E-2</v>
      </c>
      <c r="AF346" s="42">
        <v>-42.5</v>
      </c>
      <c r="AG346" s="49">
        <f t="shared" si="80"/>
        <v>-42.1</v>
      </c>
      <c r="AH346" s="43">
        <f t="shared" ca="1" si="69"/>
        <v>-38.343000000000004</v>
      </c>
      <c r="AI346" s="43">
        <f t="shared" ca="1" si="70"/>
        <v>-37.942999999999998</v>
      </c>
      <c r="AJ346" s="44">
        <f t="shared" ca="1" si="71"/>
        <v>-42.5</v>
      </c>
      <c r="AK346" s="44">
        <f t="shared" ca="1" si="72"/>
        <v>-42.1</v>
      </c>
      <c r="AL346" s="44">
        <f t="shared" ca="1" si="73"/>
        <v>-38.843000000000004</v>
      </c>
      <c r="AM346" s="44">
        <f t="shared" ca="1" si="74"/>
        <v>-38.443000000000005</v>
      </c>
      <c r="AN346" s="36" t="str">
        <f t="shared" ca="1" si="75"/>
        <v>20</v>
      </c>
      <c r="AO346" s="36" t="str">
        <f t="shared" ca="1" si="76"/>
        <v>03</v>
      </c>
      <c r="AP346" s="36" t="str">
        <f t="shared" ca="1" si="77"/>
        <v>00</v>
      </c>
      <c r="AQ346" s="36" t="str">
        <f t="shared" ca="1" si="78"/>
        <v>00</v>
      </c>
      <c r="AR346" s="36" t="str">
        <f t="shared" ca="1" si="79"/>
        <v>80</v>
      </c>
      <c r="AS346" s="36"/>
    </row>
    <row r="347" spans="19:45" ht="30" customHeight="1" x14ac:dyDescent="0.25">
      <c r="S347" s="7" t="s">
        <v>424</v>
      </c>
      <c r="T347" s="7" t="str">
        <f>VLOOKUP($T329,MPN!$A$1:$E$504,2,FALSE)</f>
        <v>AMIC</v>
      </c>
      <c r="U347" s="36" t="str">
        <f t="shared" ca="1" si="67"/>
        <v>0xA4=-42.80,-42.50;</v>
      </c>
      <c r="V347" s="37">
        <v>-0.2</v>
      </c>
      <c r="W347" s="37"/>
      <c r="X347" s="38"/>
      <c r="Y347" s="38"/>
      <c r="Z347" s="55">
        <f t="shared" ca="1" si="68"/>
        <v>4.4569999999999999</v>
      </c>
      <c r="AA347" s="39" t="s">
        <v>584</v>
      </c>
      <c r="AB347" s="40">
        <v>1</v>
      </c>
      <c r="AC347" s="40" t="s">
        <v>995</v>
      </c>
      <c r="AD347" s="40">
        <v>1</v>
      </c>
      <c r="AE347" s="41">
        <v>6.7000000000000004E-2</v>
      </c>
      <c r="AF347" s="42">
        <v>-42.8</v>
      </c>
      <c r="AG347" s="49">
        <f t="shared" si="80"/>
        <v>-42.5</v>
      </c>
      <c r="AH347" s="43">
        <f t="shared" ca="1" si="69"/>
        <v>-38.342999999999996</v>
      </c>
      <c r="AI347" s="43">
        <f t="shared" ca="1" si="70"/>
        <v>-38.042999999999999</v>
      </c>
      <c r="AJ347" s="44">
        <f t="shared" ca="1" si="71"/>
        <v>-42.8</v>
      </c>
      <c r="AK347" s="44">
        <f t="shared" ca="1" si="72"/>
        <v>-42.5</v>
      </c>
      <c r="AL347" s="44">
        <f t="shared" ca="1" si="73"/>
        <v>-39.342999999999996</v>
      </c>
      <c r="AM347" s="44">
        <f t="shared" ca="1" si="74"/>
        <v>-39.042999999999999</v>
      </c>
      <c r="AN347" s="36" t="str">
        <f t="shared" ca="1" si="75"/>
        <v>20</v>
      </c>
      <c r="AO347" s="36" t="str">
        <f t="shared" ca="1" si="76"/>
        <v>04</v>
      </c>
      <c r="AP347" s="36" t="str">
        <f t="shared" ca="1" si="77"/>
        <v>00</v>
      </c>
      <c r="AQ347" s="36" t="str">
        <f t="shared" ca="1" si="78"/>
        <v>00</v>
      </c>
      <c r="AR347" s="36" t="str">
        <f t="shared" ca="1" si="79"/>
        <v>80</v>
      </c>
      <c r="AS347" s="36"/>
    </row>
    <row r="348" spans="19:45" ht="30" customHeight="1" x14ac:dyDescent="0.25">
      <c r="S348" s="7" t="s">
        <v>16</v>
      </c>
      <c r="T348" s="7" t="str">
        <f>VLOOKUP($T330,ASIC!$A$1:$B$200,2,FALSE)</f>
        <v>304ZA</v>
      </c>
      <c r="U348" s="36" t="str">
        <f t="shared" ca="1" si="67"/>
        <v>0xA5=-43.10,-42.80;</v>
      </c>
      <c r="V348" s="37">
        <v>-0.3</v>
      </c>
      <c r="W348" s="37"/>
      <c r="X348" s="38"/>
      <c r="Y348" s="38"/>
      <c r="Z348" s="55">
        <f t="shared" ca="1" si="68"/>
        <v>4.8570000000000002</v>
      </c>
      <c r="AA348" s="39" t="s">
        <v>584</v>
      </c>
      <c r="AB348" s="40">
        <v>1.5</v>
      </c>
      <c r="AC348" s="40" t="s">
        <v>995</v>
      </c>
      <c r="AD348" s="40">
        <v>1</v>
      </c>
      <c r="AE348" s="41">
        <v>6.7000000000000004E-2</v>
      </c>
      <c r="AF348" s="42">
        <v>-43.1</v>
      </c>
      <c r="AG348" s="49">
        <f t="shared" si="80"/>
        <v>-42.8</v>
      </c>
      <c r="AH348" s="43">
        <f t="shared" ca="1" si="69"/>
        <v>-38.243000000000002</v>
      </c>
      <c r="AI348" s="43">
        <f t="shared" ca="1" si="70"/>
        <v>-37.942999999999998</v>
      </c>
      <c r="AJ348" s="44">
        <f t="shared" ca="1" si="71"/>
        <v>-43.1</v>
      </c>
      <c r="AK348" s="44">
        <f t="shared" ca="1" si="72"/>
        <v>-42.8</v>
      </c>
      <c r="AL348" s="44">
        <f t="shared" ca="1" si="73"/>
        <v>-39.743000000000002</v>
      </c>
      <c r="AM348" s="44">
        <f t="shared" ca="1" si="74"/>
        <v>-39.442999999999998</v>
      </c>
      <c r="AN348" s="36" t="str">
        <f t="shared" ca="1" si="75"/>
        <v>20</v>
      </c>
      <c r="AO348" s="36" t="str">
        <f t="shared" ca="1" si="76"/>
        <v>05</v>
      </c>
      <c r="AP348" s="36" t="str">
        <f t="shared" ca="1" si="77"/>
        <v>00</v>
      </c>
      <c r="AQ348" s="36" t="str">
        <f t="shared" ca="1" si="78"/>
        <v>00</v>
      </c>
      <c r="AR348" s="36" t="str">
        <f t="shared" ca="1" si="79"/>
        <v>80</v>
      </c>
      <c r="AS348" s="36"/>
    </row>
    <row r="349" spans="19:45" ht="30" customHeight="1" x14ac:dyDescent="0.25">
      <c r="S349" s="7" t="s">
        <v>17</v>
      </c>
      <c r="T349" s="7" t="str">
        <f>VLOOKUP($T331,Sensor!$A$1:$B$100,2,FALSE)</f>
        <v>2410A</v>
      </c>
      <c r="U349" s="36" t="str">
        <f t="shared" ca="1" si="67"/>
        <v>0xA6=-43.50,-43.10;</v>
      </c>
      <c r="V349" s="37">
        <v>-0.3</v>
      </c>
      <c r="W349" s="37"/>
      <c r="X349" s="38"/>
      <c r="Y349" s="38"/>
      <c r="Z349" s="55">
        <f t="shared" ca="1" si="68"/>
        <v>5.3570000000000002</v>
      </c>
      <c r="AA349" s="39" t="s">
        <v>584</v>
      </c>
      <c r="AB349" s="40">
        <v>2</v>
      </c>
      <c r="AC349" s="40" t="s">
        <v>995</v>
      </c>
      <c r="AD349" s="40">
        <v>1</v>
      </c>
      <c r="AE349" s="41">
        <v>6.7000000000000004E-2</v>
      </c>
      <c r="AF349" s="42">
        <v>-43.5</v>
      </c>
      <c r="AG349" s="49">
        <f t="shared" si="80"/>
        <v>-43.1</v>
      </c>
      <c r="AH349" s="43">
        <f t="shared" ca="1" si="69"/>
        <v>-38.143000000000001</v>
      </c>
      <c r="AI349" s="43">
        <f t="shared" ca="1" si="70"/>
        <v>-37.743000000000002</v>
      </c>
      <c r="AJ349" s="44">
        <f t="shared" ca="1" si="71"/>
        <v>-43.5</v>
      </c>
      <c r="AK349" s="44">
        <f t="shared" ca="1" si="72"/>
        <v>-43.1</v>
      </c>
      <c r="AL349" s="44">
        <f t="shared" ca="1" si="73"/>
        <v>-40.143000000000001</v>
      </c>
      <c r="AM349" s="44">
        <f t="shared" ca="1" si="74"/>
        <v>-39.743000000000002</v>
      </c>
      <c r="AN349" s="36" t="str">
        <f t="shared" ca="1" si="75"/>
        <v>20</v>
      </c>
      <c r="AO349" s="36" t="str">
        <f t="shared" ca="1" si="76"/>
        <v>06</v>
      </c>
      <c r="AP349" s="36" t="str">
        <f t="shared" ca="1" si="77"/>
        <v>00</v>
      </c>
      <c r="AQ349" s="36" t="str">
        <f t="shared" ca="1" si="78"/>
        <v>00</v>
      </c>
      <c r="AR349" s="36" t="str">
        <f t="shared" ca="1" si="79"/>
        <v>80</v>
      </c>
      <c r="AS349" s="36"/>
    </row>
    <row r="350" spans="19:45" ht="30" customHeight="1" x14ac:dyDescent="0.25">
      <c r="S350" s="7" t="s">
        <v>21</v>
      </c>
      <c r="T350" s="7" t="str">
        <f>VLOOKUP($T329,MPN!$A$1:$E$504,5,FALSE)</f>
        <v>Default</v>
      </c>
      <c r="U350" s="36" t="str">
        <f t="shared" ca="1" si="67"/>
        <v>0xA7=-43.90,-43.50;</v>
      </c>
      <c r="V350" s="37">
        <v>-0.5</v>
      </c>
      <c r="W350" s="37"/>
      <c r="X350" s="38"/>
      <c r="Y350" s="38"/>
      <c r="Z350" s="55">
        <f t="shared" ca="1" si="68"/>
        <v>5.657</v>
      </c>
      <c r="AA350" s="39" t="s">
        <v>584</v>
      </c>
      <c r="AB350" s="40">
        <v>2.5</v>
      </c>
      <c r="AC350" s="40" t="s">
        <v>995</v>
      </c>
      <c r="AD350" s="40">
        <v>1</v>
      </c>
      <c r="AE350" s="41">
        <v>6.7000000000000004E-2</v>
      </c>
      <c r="AF350" s="42">
        <v>-43.9</v>
      </c>
      <c r="AG350" s="49">
        <f t="shared" si="80"/>
        <v>-43.5</v>
      </c>
      <c r="AH350" s="43">
        <f t="shared" ca="1" si="69"/>
        <v>-38.242999999999995</v>
      </c>
      <c r="AI350" s="43">
        <f t="shared" ca="1" si="70"/>
        <v>-37.843000000000004</v>
      </c>
      <c r="AJ350" s="44">
        <f t="shared" ca="1" si="71"/>
        <v>-43.9</v>
      </c>
      <c r="AK350" s="44">
        <f t="shared" ca="1" si="72"/>
        <v>-43.5</v>
      </c>
      <c r="AL350" s="44">
        <f t="shared" ca="1" si="73"/>
        <v>-40.742999999999995</v>
      </c>
      <c r="AM350" s="44">
        <f t="shared" ca="1" si="74"/>
        <v>-40.342999999999996</v>
      </c>
      <c r="AN350" s="36" t="str">
        <f t="shared" ca="1" si="75"/>
        <v>20</v>
      </c>
      <c r="AO350" s="36" t="str">
        <f t="shared" ca="1" si="76"/>
        <v>07</v>
      </c>
      <c r="AP350" s="36" t="str">
        <f t="shared" ca="1" si="77"/>
        <v>00</v>
      </c>
      <c r="AQ350" s="36" t="str">
        <f t="shared" ca="1" si="78"/>
        <v>00</v>
      </c>
      <c r="AR350" s="36" t="str">
        <f t="shared" ca="1" si="79"/>
        <v>80</v>
      </c>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1379</v>
      </c>
      <c r="V391" s="12"/>
      <c r="W391" s="65"/>
      <c r="X391" s="12"/>
      <c r="Y391" s="7" t="str">
        <f>VLOOKUP(U391,$DX$1:$DZ$21,3,FALSE)</f>
        <v>sel_diocpfil, modesel 10</v>
      </c>
      <c r="AD391" s="8"/>
    </row>
    <row r="392" spans="19:45" ht="30" customHeight="1" x14ac:dyDescent="0.25">
      <c r="S392" s="7" t="s">
        <v>24</v>
      </c>
      <c r="T392" s="15" t="s">
        <v>1163</v>
      </c>
      <c r="U392" s="5" t="s">
        <v>23</v>
      </c>
      <c r="V392" s="7" t="str">
        <f>VLOOKUP(U391,$DX$1:$DZ$21,2,FALSE)</f>
        <v>Bit11,15</v>
      </c>
      <c r="W392" s="19"/>
      <c r="X392" s="19"/>
      <c r="Y392" s="19"/>
      <c r="Z392" s="19"/>
      <c r="AA392" s="5" t="s">
        <v>592</v>
      </c>
      <c r="AB392" s="26" t="str">
        <f>T411&amp;"_"&amp;ABS(T409)&amp;"dB_"&amp;T413&amp;"_"&amp;T414&amp;"_"&amp;GetAbsMaxMinText(AF395:AG454)&amp;"_"&amp;T394&amp;"_"&amp;T393&amp;S391&amp;"."&amp;T417</f>
        <v>default_NormalMode_38dB_304ZA_2391A_397_460_ZTS6051E_TR7.3</v>
      </c>
      <c r="AC392" s="18"/>
      <c r="AD392" s="18"/>
      <c r="AE392" s="18"/>
      <c r="AF392" s="18"/>
      <c r="AG392" s="18"/>
      <c r="AH392" s="19"/>
      <c r="AI392" s="19" t="s">
        <v>2</v>
      </c>
      <c r="AJ392" s="16" t="s">
        <v>1281</v>
      </c>
      <c r="AK392" s="16"/>
      <c r="AL392" s="16"/>
      <c r="AM392" s="16"/>
      <c r="AN392" s="16"/>
      <c r="AO392" s="16"/>
      <c r="AP392" s="16"/>
      <c r="AQ392" s="16"/>
      <c r="AR392" s="16"/>
      <c r="AS392" s="16"/>
    </row>
    <row r="393" spans="19:45" ht="30" customHeight="1" x14ac:dyDescent="0.25">
      <c r="S393" s="7" t="s">
        <v>5</v>
      </c>
      <c r="T393" s="15" t="s">
        <v>1271</v>
      </c>
      <c r="U393" s="32" t="str">
        <f>HYPERLINK("#A"&amp;(S391+1),"&lt;==Block" &amp; $S391 &amp;"==&gt;")</f>
        <v>&lt;==Block7==&gt;</v>
      </c>
      <c r="V393" s="51"/>
      <c r="W393" s="19"/>
      <c r="X393" s="19"/>
      <c r="Y393" s="23"/>
      <c r="Z393" s="8"/>
      <c r="AA393" s="19"/>
      <c r="AB393" s="118"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1280</v>
      </c>
      <c r="U394" s="52" t="s">
        <v>775</v>
      </c>
      <c r="V394" s="33" t="s">
        <v>601</v>
      </c>
      <c r="W394" s="33" t="s">
        <v>602</v>
      </c>
      <c r="X394" s="33" t="s">
        <v>603</v>
      </c>
      <c r="Y394" s="33" t="s">
        <v>603</v>
      </c>
      <c r="Z394" s="33" t="s">
        <v>591</v>
      </c>
      <c r="AA394" s="33" t="s">
        <v>7</v>
      </c>
      <c r="AB394" s="117" t="s">
        <v>1314</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1273</v>
      </c>
      <c r="U395" s="36" t="str">
        <f t="shared" ref="U395:U408" ca="1" si="81">ConfigCode($AA395,$AN395,$AO395,$AP395,$AQ395,$AR395,$AF395,$AG395,2)</f>
        <v>0x23=-40.20,-39.70;</v>
      </c>
      <c r="V395" s="37"/>
      <c r="W395" s="37"/>
      <c r="X395" s="68"/>
      <c r="Y395" s="68"/>
      <c r="Z395" s="55">
        <f t="shared" ref="Z395:Z408" ca="1" si="82" xml:space="preserve">
N("vbias,vlookup vbias range")+
VLOOKUP($AA395,INDIRECT(BoxVal(ROW($AA395),34,COLUMN(T391))),2,FALSE)+
N("gain")+
$AB395+
N("vcm")+
VLOOKUP($AC395,$CT$1:$DC$31,7,FALSE)+
N("(vbias*vcp*vbg-vbias)*sensor ratio")+
VbiasCal($AA395,$AD395,$AE395,BoxVal(ROW($AC395),18,COLUMN($T$22)))+
N("vbias ref+gain ref")+
$V395+$W395</f>
        <v>1.9</v>
      </c>
      <c r="AA395" s="39" t="s">
        <v>584</v>
      </c>
      <c r="AB395" s="40">
        <v>0.5</v>
      </c>
      <c r="AC395" s="40" t="s">
        <v>996</v>
      </c>
      <c r="AD395" s="40">
        <v>1</v>
      </c>
      <c r="AE395" s="41">
        <v>0</v>
      </c>
      <c r="AF395" s="42">
        <v>-40.200000000000003</v>
      </c>
      <c r="AG395" s="42">
        <v>-39.700000000000003</v>
      </c>
      <c r="AH395" s="43">
        <f t="shared" ref="AH395:AH408" ca="1" si="83">$AF395+$Z395</f>
        <v>-38.300000000000004</v>
      </c>
      <c r="AI395" s="43">
        <f t="shared" ref="AI395:AI408" ca="1" si="84">$AG395+$Z395</f>
        <v>-37.800000000000004</v>
      </c>
      <c r="AJ395" s="44">
        <f t="shared" ref="AJ395:AJ408" ca="1" si="85" xml:space="preserve">
N("initial sens-loopgain")+
$AF395-BoxVal(ROW($AA395),26,COLUMN(INDIRECT("T"&amp;(INT(ROW($AA412)/65))*65+2)))</f>
        <v>-40.200000000000003</v>
      </c>
      <c r="AK395" s="44">
        <f t="shared" ref="AK395:AK408" ca="1" si="86">AJ395+(AG395-AF395)</f>
        <v>-39.700000000000003</v>
      </c>
      <c r="AL395" s="44">
        <f t="shared" ref="AL395:AL408" ca="1" si="87" xml:space="preserve">
N("initial sens-loopgain-gain-gain ref-vcm")+
$AH395-
BoxVal(ROW($AA395),26,COLUMN(INDIRECT("T"&amp;(INT(ROW($AA412)/65))*65+2)))-
$AB395-
$W395-
IFERROR(VLOOKUP($AC395,$CT$1:$DC$31,7,FALSE),0)</f>
        <v>-38.800000000000004</v>
      </c>
      <c r="AM395" s="44">
        <f t="shared" ref="AM395:AM408" ca="1" si="88">AL395+(AG395-AF395)</f>
        <v>-38.300000000000004</v>
      </c>
      <c r="AN395" s="36" t="str">
        <f t="shared" ref="AN395:AN408" ca="1" si="89">IF(BoxVal(ROW(AA395),9,COLUMN(T393))="FIX","00",ManualLookup(AA395,BoxVal(ROW(AA395),4,COLUMN(AN393)),INDIRECT(DN$3)))</f>
        <v>20</v>
      </c>
      <c r="AO395" s="36" t="str">
        <f t="shared" ref="AO395:AO408" ca="1" si="90">ManualLookup(AB395,BoxVal(ROW(AB395),4,COLUMN(AO393)),IF(INDIRECT("$AB$"&amp;(INT((ROW()-4)/65)*65+4))="Gain-outphase",INDIRECT(DO$4),INDIRECT(DO$3)))</f>
        <v>03</v>
      </c>
      <c r="AP395" s="36" t="str">
        <f t="shared" ref="AP395:AP408" ca="1" si="91">ManualLookup(AC395,BoxVal(ROW(AC395),4,COLUMN(AP393)),INDIRECT(DP$3))</f>
        <v>00</v>
      </c>
      <c r="AQ395" s="36" t="str">
        <f t="shared" ref="AQ395:AQ408" ca="1" si="92">ManualLookup(AD395,BoxVal(ROW(AD395),4,COLUMN(AQ393)),INDIRECT(DQ$3))</f>
        <v>00</v>
      </c>
      <c r="AR395" s="36" t="str">
        <f t="shared" ref="AR395:AR408" ca="1" si="93">ManualLookup(AE395,BoxVal(ROW(AE395),4,COLUMN(AR393)),INDIRECT(DR$3))</f>
        <v>00</v>
      </c>
      <c r="AS395" s="33"/>
    </row>
    <row r="396" spans="19:45" ht="30" customHeight="1" x14ac:dyDescent="0.25">
      <c r="S396" s="7" t="s">
        <v>13</v>
      </c>
      <c r="T396" s="15" t="s">
        <v>1158</v>
      </c>
      <c r="U396" s="36" t="str">
        <f t="shared" ca="1" si="81"/>
        <v>0xA0=-40.40,-40.20;</v>
      </c>
      <c r="V396" s="37"/>
      <c r="W396" s="37"/>
      <c r="X396" s="68"/>
      <c r="Y396" s="68"/>
      <c r="Z396" s="55">
        <f t="shared" ca="1" si="82"/>
        <v>2.137</v>
      </c>
      <c r="AA396" s="39" t="s">
        <v>584</v>
      </c>
      <c r="AB396" s="40">
        <v>0</v>
      </c>
      <c r="AC396" s="40" t="s">
        <v>996</v>
      </c>
      <c r="AD396" s="40">
        <v>1</v>
      </c>
      <c r="AE396" s="41">
        <v>6.7000000000000004E-2</v>
      </c>
      <c r="AF396" s="42">
        <v>-40.4</v>
      </c>
      <c r="AG396" s="47">
        <f t="shared" ref="AG396:AG408" si="94">AF395</f>
        <v>-40.200000000000003</v>
      </c>
      <c r="AH396" s="43">
        <f t="shared" ca="1" si="83"/>
        <v>-38.262999999999998</v>
      </c>
      <c r="AI396" s="43">
        <f t="shared" ca="1" si="84"/>
        <v>-38.063000000000002</v>
      </c>
      <c r="AJ396" s="44">
        <f t="shared" ca="1" si="85"/>
        <v>-40.4</v>
      </c>
      <c r="AK396" s="44">
        <f t="shared" ca="1" si="86"/>
        <v>-40.200000000000003</v>
      </c>
      <c r="AL396" s="44">
        <f t="shared" ca="1" si="87"/>
        <v>-38.262999999999998</v>
      </c>
      <c r="AM396" s="44">
        <f t="shared" ca="1" si="88"/>
        <v>-38.063000000000002</v>
      </c>
      <c r="AN396" s="36" t="str">
        <f t="shared" ca="1" si="89"/>
        <v>20</v>
      </c>
      <c r="AO396" s="36" t="str">
        <f t="shared" ca="1" si="90"/>
        <v>00</v>
      </c>
      <c r="AP396" s="36" t="str">
        <f t="shared" ca="1" si="91"/>
        <v>00</v>
      </c>
      <c r="AQ396" s="36" t="str">
        <f t="shared" ca="1" si="92"/>
        <v>00</v>
      </c>
      <c r="AR396" s="36" t="str">
        <f t="shared" ca="1" si="93"/>
        <v>80</v>
      </c>
      <c r="AS396" s="36"/>
    </row>
    <row r="397" spans="19:45" ht="30" customHeight="1" x14ac:dyDescent="0.25">
      <c r="S397" s="26"/>
      <c r="T397" s="17"/>
      <c r="U397" s="36" t="str">
        <f t="shared" ca="1" si="81"/>
        <v>0xA3=-40.90,-40.40;</v>
      </c>
      <c r="V397" s="37"/>
      <c r="W397" s="37"/>
      <c r="X397" s="68"/>
      <c r="Y397" s="68"/>
      <c r="Z397" s="55">
        <f t="shared" ca="1" si="82"/>
        <v>2.637</v>
      </c>
      <c r="AA397" s="39" t="s">
        <v>584</v>
      </c>
      <c r="AB397" s="40">
        <v>0.5</v>
      </c>
      <c r="AC397" s="40" t="s">
        <v>995</v>
      </c>
      <c r="AD397" s="40">
        <v>1</v>
      </c>
      <c r="AE397" s="41">
        <v>6.7000000000000004E-2</v>
      </c>
      <c r="AF397" s="42">
        <v>-40.9</v>
      </c>
      <c r="AG397" s="47">
        <f t="shared" si="94"/>
        <v>-40.4</v>
      </c>
      <c r="AH397" s="43">
        <f t="shared" ca="1" si="83"/>
        <v>-38.262999999999998</v>
      </c>
      <c r="AI397" s="43">
        <f t="shared" ca="1" si="84"/>
        <v>-37.762999999999998</v>
      </c>
      <c r="AJ397" s="44">
        <f t="shared" ca="1" si="85"/>
        <v>-40.9</v>
      </c>
      <c r="AK397" s="44">
        <f t="shared" ca="1" si="86"/>
        <v>-40.4</v>
      </c>
      <c r="AL397" s="44">
        <f t="shared" ca="1" si="87"/>
        <v>-38.762999999999998</v>
      </c>
      <c r="AM397" s="44">
        <f t="shared" ca="1" si="88"/>
        <v>-38.262999999999998</v>
      </c>
      <c r="AN397" s="36" t="str">
        <f t="shared" ca="1" si="89"/>
        <v>20</v>
      </c>
      <c r="AO397" s="36" t="str">
        <f t="shared" ca="1" si="90"/>
        <v>03</v>
      </c>
      <c r="AP397" s="36" t="str">
        <f t="shared" ca="1" si="91"/>
        <v>00</v>
      </c>
      <c r="AQ397" s="36" t="str">
        <f t="shared" ca="1" si="92"/>
        <v>00</v>
      </c>
      <c r="AR397" s="36" t="str">
        <f t="shared" ca="1" si="93"/>
        <v>80</v>
      </c>
      <c r="AS397" s="36"/>
    </row>
    <row r="398" spans="19:45" ht="30" customHeight="1" x14ac:dyDescent="0.25">
      <c r="S398" s="7" t="s">
        <v>19</v>
      </c>
      <c r="T398" s="15" t="s">
        <v>1161</v>
      </c>
      <c r="U398" s="36" t="str">
        <f t="shared" ca="1" si="81"/>
        <v>0x33=-41.40,-40.90;</v>
      </c>
      <c r="V398" s="37"/>
      <c r="W398" s="37"/>
      <c r="X398" s="68"/>
      <c r="Y398" s="68"/>
      <c r="Z398" s="55">
        <f t="shared" ca="1" si="82"/>
        <v>3.1</v>
      </c>
      <c r="AA398" s="39" t="s">
        <v>586</v>
      </c>
      <c r="AB398" s="40">
        <v>0.5</v>
      </c>
      <c r="AC398" s="40" t="s">
        <v>995</v>
      </c>
      <c r="AD398" s="40">
        <v>1</v>
      </c>
      <c r="AE398" s="41">
        <v>0</v>
      </c>
      <c r="AF398" s="42">
        <v>-41.4</v>
      </c>
      <c r="AG398" s="47">
        <f t="shared" si="94"/>
        <v>-40.9</v>
      </c>
      <c r="AH398" s="43">
        <f t="shared" ca="1" si="83"/>
        <v>-38.299999999999997</v>
      </c>
      <c r="AI398" s="43">
        <f t="shared" ca="1" si="84"/>
        <v>-37.799999999999997</v>
      </c>
      <c r="AJ398" s="44">
        <f t="shared" ca="1" si="85"/>
        <v>-41.4</v>
      </c>
      <c r="AK398" s="44">
        <f t="shared" ca="1" si="86"/>
        <v>-40.9</v>
      </c>
      <c r="AL398" s="44">
        <f t="shared" ca="1" si="87"/>
        <v>-38.799999999999997</v>
      </c>
      <c r="AM398" s="44">
        <f t="shared" ca="1" si="88"/>
        <v>-38.299999999999997</v>
      </c>
      <c r="AN398" s="36" t="str">
        <f t="shared" ca="1" si="89"/>
        <v>30</v>
      </c>
      <c r="AO398" s="36" t="str">
        <f t="shared" ca="1" si="90"/>
        <v>03</v>
      </c>
      <c r="AP398" s="36" t="str">
        <f t="shared" ca="1" si="91"/>
        <v>00</v>
      </c>
      <c r="AQ398" s="36" t="str">
        <f t="shared" ca="1" si="92"/>
        <v>00</v>
      </c>
      <c r="AR398" s="36" t="str">
        <f t="shared" ca="1" si="93"/>
        <v>00</v>
      </c>
      <c r="AS398" s="36"/>
    </row>
    <row r="399" spans="19:45" ht="30" customHeight="1" x14ac:dyDescent="0.25">
      <c r="S399" s="7" t="s">
        <v>15</v>
      </c>
      <c r="T399" s="15" t="s">
        <v>1151</v>
      </c>
      <c r="U399" s="36" t="str">
        <f t="shared" ca="1" si="81"/>
        <v>0x34=-41.90,-41.40;</v>
      </c>
      <c r="V399" s="37"/>
      <c r="W399" s="37"/>
      <c r="X399" s="68"/>
      <c r="Y399" s="68"/>
      <c r="Z399" s="55">
        <f t="shared" ca="1" si="82"/>
        <v>3.6</v>
      </c>
      <c r="AA399" s="39" t="s">
        <v>586</v>
      </c>
      <c r="AB399" s="40">
        <v>1</v>
      </c>
      <c r="AC399" s="40" t="s">
        <v>995</v>
      </c>
      <c r="AD399" s="40">
        <v>1</v>
      </c>
      <c r="AE399" s="41">
        <v>0</v>
      </c>
      <c r="AF399" s="42">
        <v>-41.9</v>
      </c>
      <c r="AG399" s="47">
        <f t="shared" si="94"/>
        <v>-41.4</v>
      </c>
      <c r="AH399" s="43">
        <f t="shared" ca="1" si="83"/>
        <v>-38.299999999999997</v>
      </c>
      <c r="AI399" s="43">
        <f t="shared" ca="1" si="84"/>
        <v>-37.799999999999997</v>
      </c>
      <c r="AJ399" s="44">
        <f t="shared" ca="1" si="85"/>
        <v>-41.9</v>
      </c>
      <c r="AK399" s="44">
        <f t="shared" ca="1" si="86"/>
        <v>-41.4</v>
      </c>
      <c r="AL399" s="44">
        <f t="shared" ca="1" si="87"/>
        <v>-39.299999999999997</v>
      </c>
      <c r="AM399" s="44">
        <f t="shared" ca="1" si="88"/>
        <v>-38.799999999999997</v>
      </c>
      <c r="AN399" s="36" t="str">
        <f t="shared" ca="1" si="89"/>
        <v>30</v>
      </c>
      <c r="AO399" s="36" t="str">
        <f t="shared" ca="1" si="90"/>
        <v>04</v>
      </c>
      <c r="AP399" s="36" t="str">
        <f t="shared" ca="1" si="91"/>
        <v>00</v>
      </c>
      <c r="AQ399" s="36" t="str">
        <f t="shared" ca="1" si="92"/>
        <v>00</v>
      </c>
      <c r="AR399" s="36" t="str">
        <f t="shared" ca="1" si="93"/>
        <v>00</v>
      </c>
      <c r="AS399" s="36"/>
    </row>
    <row r="400" spans="19:45" ht="30" customHeight="1" x14ac:dyDescent="0.25">
      <c r="S400" s="7" t="s">
        <v>705</v>
      </c>
      <c r="T400" s="15" t="s">
        <v>1152</v>
      </c>
      <c r="U400" s="36" t="str">
        <f t="shared" ca="1" si="81"/>
        <v>0xB3=-42.20,-41.90;</v>
      </c>
      <c r="V400" s="37"/>
      <c r="W400" s="37"/>
      <c r="X400" s="68"/>
      <c r="Y400" s="68"/>
      <c r="Z400" s="55">
        <f t="shared" ca="1" si="82"/>
        <v>3.9107000000000003</v>
      </c>
      <c r="AA400" s="39" t="s">
        <v>586</v>
      </c>
      <c r="AB400" s="40">
        <v>0.5</v>
      </c>
      <c r="AC400" s="40" t="s">
        <v>995</v>
      </c>
      <c r="AD400" s="40">
        <v>1</v>
      </c>
      <c r="AE400" s="41">
        <v>6.7000000000000004E-2</v>
      </c>
      <c r="AF400" s="42">
        <v>-42.2</v>
      </c>
      <c r="AG400" s="47">
        <f t="shared" si="94"/>
        <v>-41.9</v>
      </c>
      <c r="AH400" s="43">
        <f t="shared" ca="1" si="83"/>
        <v>-38.289300000000004</v>
      </c>
      <c r="AI400" s="43">
        <f t="shared" ca="1" si="84"/>
        <v>-37.9893</v>
      </c>
      <c r="AJ400" s="44">
        <f t="shared" ca="1" si="85"/>
        <v>-42.2</v>
      </c>
      <c r="AK400" s="44">
        <f t="shared" ca="1" si="86"/>
        <v>-41.9</v>
      </c>
      <c r="AL400" s="44">
        <f t="shared" ca="1" si="87"/>
        <v>-38.789300000000004</v>
      </c>
      <c r="AM400" s="44">
        <f t="shared" ca="1" si="88"/>
        <v>-38.4893</v>
      </c>
      <c r="AN400" s="36" t="str">
        <f t="shared" ca="1" si="89"/>
        <v>30</v>
      </c>
      <c r="AO400" s="36" t="str">
        <f t="shared" ca="1" si="90"/>
        <v>03</v>
      </c>
      <c r="AP400" s="36" t="str">
        <f t="shared" ca="1" si="91"/>
        <v>00</v>
      </c>
      <c r="AQ400" s="36" t="str">
        <f t="shared" ca="1" si="92"/>
        <v>00</v>
      </c>
      <c r="AR400" s="36" t="str">
        <f t="shared" ca="1" si="93"/>
        <v>80</v>
      </c>
      <c r="AS400" s="36"/>
    </row>
    <row r="401" spans="19:45" ht="30" customHeight="1" x14ac:dyDescent="0.25">
      <c r="S401" s="7" t="s">
        <v>605</v>
      </c>
      <c r="T401" s="15" t="s">
        <v>991</v>
      </c>
      <c r="U401" s="36" t="str">
        <f t="shared" ca="1" si="81"/>
        <v>0x43=-42.50,-42.20;</v>
      </c>
      <c r="V401" s="37"/>
      <c r="W401" s="37"/>
      <c r="X401" s="68"/>
      <c r="Y401" s="68"/>
      <c r="Z401" s="55">
        <f t="shared" ca="1" si="82"/>
        <v>4.25</v>
      </c>
      <c r="AA401" s="39" t="s">
        <v>587</v>
      </c>
      <c r="AB401" s="40">
        <v>0.5</v>
      </c>
      <c r="AC401" s="40" t="s">
        <v>995</v>
      </c>
      <c r="AD401" s="40">
        <v>1</v>
      </c>
      <c r="AE401" s="41">
        <v>0</v>
      </c>
      <c r="AF401" s="42">
        <v>-42.5</v>
      </c>
      <c r="AG401" s="47">
        <f t="shared" si="94"/>
        <v>-42.2</v>
      </c>
      <c r="AH401" s="43">
        <f t="shared" ca="1" si="83"/>
        <v>-38.25</v>
      </c>
      <c r="AI401" s="43">
        <f t="shared" ca="1" si="84"/>
        <v>-37.950000000000003</v>
      </c>
      <c r="AJ401" s="44">
        <f t="shared" ca="1" si="85"/>
        <v>-42.5</v>
      </c>
      <c r="AK401" s="44">
        <f t="shared" ca="1" si="86"/>
        <v>-42.2</v>
      </c>
      <c r="AL401" s="44">
        <f t="shared" ca="1" si="87"/>
        <v>-38.75</v>
      </c>
      <c r="AM401" s="44">
        <f t="shared" ca="1" si="88"/>
        <v>-38.450000000000003</v>
      </c>
      <c r="AN401" s="36" t="str">
        <f t="shared" ca="1" si="89"/>
        <v>40</v>
      </c>
      <c r="AO401" s="36" t="str">
        <f t="shared" ca="1" si="90"/>
        <v>03</v>
      </c>
      <c r="AP401" s="36" t="str">
        <f t="shared" ca="1" si="91"/>
        <v>00</v>
      </c>
      <c r="AQ401" s="36" t="str">
        <f t="shared" ca="1" si="92"/>
        <v>00</v>
      </c>
      <c r="AR401" s="36" t="str">
        <f t="shared" ca="1" si="93"/>
        <v>00</v>
      </c>
      <c r="AS401" s="36"/>
    </row>
    <row r="402" spans="19:45" ht="30" customHeight="1" x14ac:dyDescent="0.25">
      <c r="S402" s="7" t="s">
        <v>721</v>
      </c>
      <c r="T402" s="15" t="s">
        <v>26</v>
      </c>
      <c r="U402" s="36" t="str">
        <f t="shared" ca="1" si="81"/>
        <v>0x44=-43.00,-42.50;</v>
      </c>
      <c r="V402" s="37"/>
      <c r="W402" s="37"/>
      <c r="X402" s="68"/>
      <c r="Y402" s="68"/>
      <c r="Z402" s="55">
        <f t="shared" ca="1" si="82"/>
        <v>4.75</v>
      </c>
      <c r="AA402" s="39" t="s">
        <v>587</v>
      </c>
      <c r="AB402" s="40">
        <v>1</v>
      </c>
      <c r="AC402" s="40" t="s">
        <v>995</v>
      </c>
      <c r="AD402" s="40">
        <v>1</v>
      </c>
      <c r="AE402" s="41">
        <v>0</v>
      </c>
      <c r="AF402" s="42">
        <v>-43</v>
      </c>
      <c r="AG402" s="47">
        <f t="shared" si="94"/>
        <v>-42.5</v>
      </c>
      <c r="AH402" s="43">
        <f t="shared" ca="1" si="83"/>
        <v>-38.25</v>
      </c>
      <c r="AI402" s="43">
        <f t="shared" ca="1" si="84"/>
        <v>-37.75</v>
      </c>
      <c r="AJ402" s="44">
        <f t="shared" ca="1" si="85"/>
        <v>-43</v>
      </c>
      <c r="AK402" s="44">
        <f t="shared" ca="1" si="86"/>
        <v>-42.5</v>
      </c>
      <c r="AL402" s="44">
        <f t="shared" ca="1" si="87"/>
        <v>-39.25</v>
      </c>
      <c r="AM402" s="44">
        <f t="shared" ca="1" si="88"/>
        <v>-38.75</v>
      </c>
      <c r="AN402" s="36" t="str">
        <f t="shared" ca="1" si="89"/>
        <v>40</v>
      </c>
      <c r="AO402" s="36" t="str">
        <f t="shared" ca="1" si="90"/>
        <v>04</v>
      </c>
      <c r="AP402" s="36" t="str">
        <f t="shared" ca="1" si="91"/>
        <v>00</v>
      </c>
      <c r="AQ402" s="36" t="str">
        <f t="shared" ca="1" si="92"/>
        <v>00</v>
      </c>
      <c r="AR402" s="36" t="str">
        <f t="shared" ca="1" si="93"/>
        <v>00</v>
      </c>
      <c r="AS402" s="36"/>
    </row>
    <row r="403" spans="19:45" ht="30" customHeight="1" x14ac:dyDescent="0.25">
      <c r="S403" s="7" t="s">
        <v>20</v>
      </c>
      <c r="T403" s="15">
        <v>-37</v>
      </c>
      <c r="U403" s="36" t="str">
        <f t="shared" ca="1" si="81"/>
        <v>0xC3=-43.30,-43.00;</v>
      </c>
      <c r="V403" s="37">
        <v>-0.1</v>
      </c>
      <c r="W403" s="37"/>
      <c r="X403" s="38"/>
      <c r="Y403" s="38"/>
      <c r="Z403" s="55">
        <f t="shared" ca="1" si="82"/>
        <v>5.0344000000000007</v>
      </c>
      <c r="AA403" s="39" t="s">
        <v>587</v>
      </c>
      <c r="AB403" s="40">
        <v>0.5</v>
      </c>
      <c r="AC403" s="40" t="s">
        <v>995</v>
      </c>
      <c r="AD403" s="40">
        <v>1</v>
      </c>
      <c r="AE403" s="41">
        <v>6.7000000000000004E-2</v>
      </c>
      <c r="AF403" s="42">
        <v>-43.3</v>
      </c>
      <c r="AG403" s="47">
        <f t="shared" si="94"/>
        <v>-43</v>
      </c>
      <c r="AH403" s="43">
        <f t="shared" ca="1" si="83"/>
        <v>-38.265599999999999</v>
      </c>
      <c r="AI403" s="43">
        <f t="shared" ca="1" si="84"/>
        <v>-37.965600000000002</v>
      </c>
      <c r="AJ403" s="44">
        <f t="shared" ca="1" si="85"/>
        <v>-43.3</v>
      </c>
      <c r="AK403" s="44">
        <f t="shared" ca="1" si="86"/>
        <v>-43</v>
      </c>
      <c r="AL403" s="44">
        <f t="shared" ca="1" si="87"/>
        <v>-38.765599999999999</v>
      </c>
      <c r="AM403" s="44">
        <f t="shared" ca="1" si="88"/>
        <v>-38.465600000000002</v>
      </c>
      <c r="AN403" s="36" t="str">
        <f t="shared" ca="1" si="89"/>
        <v>40</v>
      </c>
      <c r="AO403" s="36" t="str">
        <f t="shared" ca="1" si="90"/>
        <v>03</v>
      </c>
      <c r="AP403" s="36" t="str">
        <f t="shared" ca="1" si="91"/>
        <v>00</v>
      </c>
      <c r="AQ403" s="36" t="str">
        <f t="shared" ca="1" si="92"/>
        <v>00</v>
      </c>
      <c r="AR403" s="36" t="str">
        <f t="shared" ca="1" si="93"/>
        <v>80</v>
      </c>
      <c r="AS403" s="36"/>
    </row>
    <row r="404" spans="19:45" ht="30" customHeight="1" x14ac:dyDescent="0.25">
      <c r="S404" s="7" t="s">
        <v>691</v>
      </c>
      <c r="T404" s="15" t="s">
        <v>1318</v>
      </c>
      <c r="U404" s="36" t="str">
        <f t="shared" ca="1" si="81"/>
        <v>0x54=-43.90,-43.30;</v>
      </c>
      <c r="V404" s="37"/>
      <c r="W404" s="37"/>
      <c r="X404" s="38"/>
      <c r="Y404" s="38"/>
      <c r="Z404" s="55">
        <f t="shared" ca="1" si="82"/>
        <v>5.6</v>
      </c>
      <c r="AA404" s="39" t="s">
        <v>580</v>
      </c>
      <c r="AB404" s="40">
        <v>1</v>
      </c>
      <c r="AC404" s="40" t="s">
        <v>995</v>
      </c>
      <c r="AD404" s="40">
        <v>1</v>
      </c>
      <c r="AE404" s="41">
        <v>0</v>
      </c>
      <c r="AF404" s="42">
        <v>-43.9</v>
      </c>
      <c r="AG404" s="47">
        <f t="shared" si="94"/>
        <v>-43.3</v>
      </c>
      <c r="AH404" s="43">
        <f t="shared" ca="1" si="83"/>
        <v>-38.299999999999997</v>
      </c>
      <c r="AI404" s="43">
        <f t="shared" ca="1" si="84"/>
        <v>-37.699999999999996</v>
      </c>
      <c r="AJ404" s="44">
        <f t="shared" ca="1" si="85"/>
        <v>-43.9</v>
      </c>
      <c r="AK404" s="44">
        <f t="shared" ca="1" si="86"/>
        <v>-43.3</v>
      </c>
      <c r="AL404" s="44">
        <f t="shared" ca="1" si="87"/>
        <v>-39.299999999999997</v>
      </c>
      <c r="AM404" s="44">
        <f t="shared" ca="1" si="88"/>
        <v>-38.699999999999996</v>
      </c>
      <c r="AN404" s="36" t="str">
        <f t="shared" ca="1" si="89"/>
        <v>50</v>
      </c>
      <c r="AO404" s="36" t="str">
        <f t="shared" ca="1" si="90"/>
        <v>04</v>
      </c>
      <c r="AP404" s="36" t="str">
        <f t="shared" ca="1" si="91"/>
        <v>00</v>
      </c>
      <c r="AQ404" s="36" t="str">
        <f t="shared" ca="1" si="92"/>
        <v>00</v>
      </c>
      <c r="AR404" s="36" t="str">
        <f t="shared" ca="1" si="93"/>
        <v>00</v>
      </c>
      <c r="AS404" s="36"/>
    </row>
    <row r="405" spans="19:45" ht="30" customHeight="1" x14ac:dyDescent="0.25">
      <c r="S405" s="7" t="s">
        <v>544</v>
      </c>
      <c r="T405" s="15" t="s">
        <v>993</v>
      </c>
      <c r="U405" s="36" t="str">
        <f t="shared" ca="1" si="81"/>
        <v>0xD3=-44.40,-43.90;</v>
      </c>
      <c r="V405" s="37"/>
      <c r="W405" s="37"/>
      <c r="X405" s="38"/>
      <c r="Y405" s="38"/>
      <c r="Z405" s="55">
        <f t="shared" ca="1" si="82"/>
        <v>6.0580999999999996</v>
      </c>
      <c r="AA405" s="39" t="s">
        <v>580</v>
      </c>
      <c r="AB405" s="40">
        <v>0.5</v>
      </c>
      <c r="AC405" s="40" t="s">
        <v>995</v>
      </c>
      <c r="AD405" s="40">
        <v>1</v>
      </c>
      <c r="AE405" s="41">
        <v>6.7000000000000004E-2</v>
      </c>
      <c r="AF405" s="42">
        <v>-44.4</v>
      </c>
      <c r="AG405" s="49">
        <f t="shared" si="94"/>
        <v>-43.9</v>
      </c>
      <c r="AH405" s="43">
        <f t="shared" ca="1" si="83"/>
        <v>-38.341899999999995</v>
      </c>
      <c r="AI405" s="43">
        <f t="shared" ca="1" si="84"/>
        <v>-37.841899999999995</v>
      </c>
      <c r="AJ405" s="44">
        <f t="shared" ca="1" si="85"/>
        <v>-44.4</v>
      </c>
      <c r="AK405" s="44">
        <f t="shared" ca="1" si="86"/>
        <v>-43.9</v>
      </c>
      <c r="AL405" s="44">
        <f t="shared" ca="1" si="87"/>
        <v>-38.841899999999995</v>
      </c>
      <c r="AM405" s="44">
        <f t="shared" ca="1" si="88"/>
        <v>-38.341899999999995</v>
      </c>
      <c r="AN405" s="36" t="str">
        <f t="shared" ca="1" si="89"/>
        <v>50</v>
      </c>
      <c r="AO405" s="36" t="str">
        <f t="shared" ca="1" si="90"/>
        <v>03</v>
      </c>
      <c r="AP405" s="36" t="str">
        <f t="shared" ca="1" si="91"/>
        <v>00</v>
      </c>
      <c r="AQ405" s="36" t="str">
        <f t="shared" ca="1" si="92"/>
        <v>00</v>
      </c>
      <c r="AR405" s="36" t="str">
        <f t="shared" ca="1" si="93"/>
        <v>80</v>
      </c>
      <c r="AS405" s="36"/>
    </row>
    <row r="406" spans="19:45" ht="30" customHeight="1" x14ac:dyDescent="0.25">
      <c r="S406" s="7" t="s">
        <v>12</v>
      </c>
      <c r="T406" s="15" t="s">
        <v>548</v>
      </c>
      <c r="U406" s="36" t="str">
        <f t="shared" ca="1" si="81"/>
        <v>0x64=-44.90,-44.40;</v>
      </c>
      <c r="V406" s="37"/>
      <c r="W406" s="37"/>
      <c r="X406" s="38"/>
      <c r="Y406" s="38"/>
      <c r="Z406" s="55">
        <f t="shared" ca="1" si="82"/>
        <v>6.6</v>
      </c>
      <c r="AA406" s="39" t="s">
        <v>581</v>
      </c>
      <c r="AB406" s="40">
        <v>1</v>
      </c>
      <c r="AC406" s="40" t="s">
        <v>995</v>
      </c>
      <c r="AD406" s="40">
        <v>1</v>
      </c>
      <c r="AE406" s="41">
        <v>0</v>
      </c>
      <c r="AF406" s="42">
        <v>-44.9</v>
      </c>
      <c r="AG406" s="49">
        <f t="shared" si="94"/>
        <v>-44.4</v>
      </c>
      <c r="AH406" s="43">
        <f t="shared" ca="1" si="83"/>
        <v>-38.299999999999997</v>
      </c>
      <c r="AI406" s="43">
        <f t="shared" ca="1" si="84"/>
        <v>-37.799999999999997</v>
      </c>
      <c r="AJ406" s="44">
        <f t="shared" ca="1" si="85"/>
        <v>-44.9</v>
      </c>
      <c r="AK406" s="44">
        <f t="shared" ca="1" si="86"/>
        <v>-44.4</v>
      </c>
      <c r="AL406" s="44">
        <f t="shared" ca="1" si="87"/>
        <v>-39.299999999999997</v>
      </c>
      <c r="AM406" s="44">
        <f t="shared" ca="1" si="88"/>
        <v>-38.799999999999997</v>
      </c>
      <c r="AN406" s="36" t="str">
        <f t="shared" ca="1" si="89"/>
        <v>60</v>
      </c>
      <c r="AO406" s="36" t="str">
        <f t="shared" ca="1" si="90"/>
        <v>04</v>
      </c>
      <c r="AP406" s="36" t="str">
        <f t="shared" ca="1" si="91"/>
        <v>00</v>
      </c>
      <c r="AQ406" s="36" t="str">
        <f t="shared" ca="1" si="92"/>
        <v>00</v>
      </c>
      <c r="AR406" s="36" t="str">
        <f t="shared" ca="1" si="93"/>
        <v>00</v>
      </c>
      <c r="AS406" s="36"/>
    </row>
    <row r="407" spans="19:45" ht="30" customHeight="1" x14ac:dyDescent="0.25">
      <c r="S407" s="26" t="s">
        <v>773</v>
      </c>
      <c r="T407" s="15" t="s">
        <v>562</v>
      </c>
      <c r="U407" s="36" t="str">
        <f t="shared" ca="1" si="81"/>
        <v>0xE4=-45.40,-44.90;</v>
      </c>
      <c r="V407" s="37">
        <v>-0.4</v>
      </c>
      <c r="W407" s="37"/>
      <c r="X407" s="38"/>
      <c r="Y407" s="38"/>
      <c r="Z407" s="55">
        <f t="shared" ca="1" si="82"/>
        <v>7.2317999999999998</v>
      </c>
      <c r="AA407" s="39" t="s">
        <v>581</v>
      </c>
      <c r="AB407" s="40">
        <v>1</v>
      </c>
      <c r="AC407" s="40" t="s">
        <v>995</v>
      </c>
      <c r="AD407" s="40">
        <v>1</v>
      </c>
      <c r="AE407" s="41">
        <v>6.7000000000000004E-2</v>
      </c>
      <c r="AF407" s="42">
        <v>-45.4</v>
      </c>
      <c r="AG407" s="49">
        <f t="shared" si="94"/>
        <v>-44.9</v>
      </c>
      <c r="AH407" s="43">
        <f t="shared" ca="1" si="83"/>
        <v>-38.168199999999999</v>
      </c>
      <c r="AI407" s="43">
        <f t="shared" ca="1" si="84"/>
        <v>-37.668199999999999</v>
      </c>
      <c r="AJ407" s="44">
        <f t="shared" ca="1" si="85"/>
        <v>-45.4</v>
      </c>
      <c r="AK407" s="44">
        <f t="shared" ca="1" si="86"/>
        <v>-44.9</v>
      </c>
      <c r="AL407" s="44">
        <f t="shared" ca="1" si="87"/>
        <v>-39.168199999999999</v>
      </c>
      <c r="AM407" s="44">
        <f t="shared" ca="1" si="88"/>
        <v>-38.668199999999999</v>
      </c>
      <c r="AN407" s="36" t="str">
        <f t="shared" ca="1" si="89"/>
        <v>60</v>
      </c>
      <c r="AO407" s="36" t="str">
        <f t="shared" ca="1" si="90"/>
        <v>04</v>
      </c>
      <c r="AP407" s="36" t="str">
        <f t="shared" ca="1" si="91"/>
        <v>00</v>
      </c>
      <c r="AQ407" s="36" t="str">
        <f t="shared" ca="1" si="92"/>
        <v>00</v>
      </c>
      <c r="AR407" s="36" t="str">
        <f t="shared" ca="1" si="93"/>
        <v>80</v>
      </c>
      <c r="AS407" s="36"/>
    </row>
    <row r="408" spans="19:45" ht="30" customHeight="1" x14ac:dyDescent="0.25">
      <c r="S408" s="7" t="s">
        <v>573</v>
      </c>
      <c r="T408" s="15">
        <v>1.1000000000000001</v>
      </c>
      <c r="U408" s="36" t="str">
        <f t="shared" ca="1" si="81"/>
        <v>0xE5=-46.00,-45.40;</v>
      </c>
      <c r="V408" s="37">
        <v>-0.4</v>
      </c>
      <c r="W408" s="37"/>
      <c r="X408" s="38"/>
      <c r="Y408" s="38"/>
      <c r="Z408" s="55">
        <f t="shared" ca="1" si="82"/>
        <v>7.7317999999999998</v>
      </c>
      <c r="AA408" s="39" t="s">
        <v>581</v>
      </c>
      <c r="AB408" s="40">
        <v>1.5</v>
      </c>
      <c r="AC408" s="40" t="s">
        <v>995</v>
      </c>
      <c r="AD408" s="40">
        <v>1</v>
      </c>
      <c r="AE408" s="41">
        <v>6.7000000000000004E-2</v>
      </c>
      <c r="AF408" s="42">
        <v>-46</v>
      </c>
      <c r="AG408" s="49">
        <f t="shared" si="94"/>
        <v>-45.4</v>
      </c>
      <c r="AH408" s="43">
        <f t="shared" ca="1" si="83"/>
        <v>-38.2682</v>
      </c>
      <c r="AI408" s="43">
        <f t="shared" ca="1" si="84"/>
        <v>-37.668199999999999</v>
      </c>
      <c r="AJ408" s="44">
        <f t="shared" ca="1" si="85"/>
        <v>-46</v>
      </c>
      <c r="AK408" s="44">
        <f t="shared" ca="1" si="86"/>
        <v>-45.4</v>
      </c>
      <c r="AL408" s="44">
        <f t="shared" ca="1" si="87"/>
        <v>-39.7682</v>
      </c>
      <c r="AM408" s="44">
        <f t="shared" ca="1" si="88"/>
        <v>-39.168199999999999</v>
      </c>
      <c r="AN408" s="36" t="str">
        <f t="shared" ca="1" si="89"/>
        <v>60</v>
      </c>
      <c r="AO408" s="36" t="str">
        <f t="shared" ca="1" si="90"/>
        <v>05</v>
      </c>
      <c r="AP408" s="36" t="str">
        <f t="shared" ca="1" si="91"/>
        <v>00</v>
      </c>
      <c r="AQ408" s="36" t="str">
        <f t="shared" ca="1" si="92"/>
        <v>00</v>
      </c>
      <c r="AR408" s="36" t="str">
        <f t="shared" ca="1" si="93"/>
        <v>80</v>
      </c>
      <c r="AS408" s="36"/>
    </row>
    <row r="409" spans="19:45" ht="30" customHeight="1" x14ac:dyDescent="0.25">
      <c r="S409" s="7" t="s">
        <v>590</v>
      </c>
      <c r="T409" s="15">
        <f>VLOOKUP(T394,MPN!$A$1:$E$1004,4,FALSE)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1379</v>
      </c>
      <c r="V456" s="12"/>
      <c r="W456" s="65"/>
      <c r="X456" s="12"/>
      <c r="Y456" s="7" t="str">
        <f>VLOOKUP(U456,$DX$1:$DZ$21,3,FALSE)</f>
        <v>sel_diocpfil, modesel 10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default_NormalMode_38dB_304ZA_2410A_375_418_ZTS6853_TR8.2</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1271</v>
      </c>
      <c r="U458" s="32" t="str">
        <f>HYPERLINK("#A"&amp;(S456+1),"&lt;==Block" &amp; $S456 &amp;"==&gt;")</f>
        <v>&lt;==Block8==&gt;</v>
      </c>
      <c r="V458" s="51"/>
      <c r="W458" s="19"/>
      <c r="X458" s="19"/>
      <c r="Y458" s="23"/>
      <c r="Z458" s="8"/>
      <c r="AA458" s="19"/>
      <c r="AB458" s="118"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117" t="s">
        <v>1314</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1273</v>
      </c>
      <c r="U460" s="36" t="str">
        <f t="shared" ref="U460:U468" ca="1" si="95">ConfigCode($AA460,$AN460,$AO460,$AP460,$AQ460,$AR460,$AF460,$AG460,2)</f>
        <v>0x00=-38.30,-37.50;</v>
      </c>
      <c r="V460" s="37"/>
      <c r="W460" s="37"/>
      <c r="X460" s="68"/>
      <c r="Y460" s="68"/>
      <c r="Z460" s="55">
        <f t="shared" ref="Z460:Z468" ca="1" si="96" xml:space="preserve">
N("vbias,vlookup vbias range")+
VLOOKUP($AA460,INDIRECT(BoxVal(ROW($AA460),34,COLUMN(T456))),2,FALSE)+
N("gain")+
$AB460+
N("vcm")+
VLOOKUP($AC460,$CT$1:$DC$31,7,FALSE)+
N("(vbias*vcp*vbg-vbias)*sensor ratio")+
VbiasCal($AA460,$AD460,$AE460,BoxVal(ROW($AC460),18,COLUMN($T$22)))+
N("vbias ref+gain ref")+
$V460+$W460</f>
        <v>0</v>
      </c>
      <c r="AA460" s="39" t="s">
        <v>965</v>
      </c>
      <c r="AB460" s="40">
        <v>0</v>
      </c>
      <c r="AC460" s="40" t="s">
        <v>996</v>
      </c>
      <c r="AD460" s="40">
        <v>1</v>
      </c>
      <c r="AE460" s="41">
        <v>0</v>
      </c>
      <c r="AF460" s="42">
        <v>-38.299999999999997</v>
      </c>
      <c r="AG460" s="42">
        <v>-37.5</v>
      </c>
      <c r="AH460" s="43">
        <f t="shared" ref="AH460:AH468" ca="1" si="97">$AF460+$Z460</f>
        <v>-38.299999999999997</v>
      </c>
      <c r="AI460" s="43">
        <f t="shared" ref="AI460:AI468" ca="1" si="98">$AG460+$Z460</f>
        <v>-37.5</v>
      </c>
      <c r="AJ460" s="44">
        <f t="shared" ref="AJ460:AJ468" ca="1" si="99" xml:space="preserve">
N("initial sens-loopgain")+
$AF460-BoxVal(ROW($AA460),26,COLUMN(INDIRECT("T"&amp;(INT(ROW($AA477)/65))*65+2)))</f>
        <v>-38.299999999999997</v>
      </c>
      <c r="AK460" s="44">
        <f t="shared" ref="AK460:AK468" ca="1" si="100">AJ460+(AG460-AF460)</f>
        <v>-37.5</v>
      </c>
      <c r="AL460" s="44">
        <f t="shared" ref="AL460:AL468" ca="1" si="101" xml:space="preserve">
N("initial sens-loopgain-gain-gain ref-vcm")+
$AH460-
BoxVal(ROW($AA460),26,COLUMN(INDIRECT("T"&amp;(INT(ROW($AA477)/65))*65+2)))-
$AB460-
$W460-
IFERROR(VLOOKUP($AC460,$CT$1:$DC$31,7,FALSE),0)</f>
        <v>-38.299999999999997</v>
      </c>
      <c r="AM460" s="44">
        <f t="shared" ref="AM460:AM468" ca="1" si="102">AL460+(AG460-AF460)</f>
        <v>-37.5</v>
      </c>
      <c r="AN460" s="36" t="str">
        <f t="shared" ref="AN460:AN468" ca="1" si="103">IF(BoxVal(ROW(AA460),9,COLUMN(T458))="FIX","00",ManualLookup(AA460,BoxVal(ROW(AA460),4,COLUMN(AN458)),INDIRECT(DN$3)))</f>
        <v>00</v>
      </c>
      <c r="AO460" s="36" t="str">
        <f t="shared" ref="AO460:AO468" ca="1" si="104">ManualLookup(AB460,BoxVal(ROW(AB460),4,COLUMN(AO458)),IF(INDIRECT("$AB$"&amp;(INT((ROW()-4)/65)*65+4))="Gain-outphase",INDIRECT(DO$4),INDIRECT(DO$3)))</f>
        <v>00</v>
      </c>
      <c r="AP460" s="36" t="str">
        <f t="shared" ref="AP460:AP468" ca="1" si="105">ManualLookup(AC460,BoxVal(ROW(AC460),4,COLUMN(AP458)),INDIRECT(DP$3))</f>
        <v>00</v>
      </c>
      <c r="AQ460" s="36" t="str">
        <f t="shared" ref="AQ460:AQ468" ca="1" si="106">ManualLookup(AD460,BoxVal(ROW(AD460),4,COLUMN(AQ458)),INDIRECT(DQ$3))</f>
        <v>00</v>
      </c>
      <c r="AR460" s="36" t="str">
        <f t="shared" ref="AR460:AR468" ca="1" si="107">ManualLookup(AE460,BoxVal(ROW(AE460),4,COLUMN(AR458)),INDIRECT(DR$3))</f>
        <v>00</v>
      </c>
      <c r="AS460" s="33"/>
    </row>
    <row r="461" spans="19:45" ht="30" customHeight="1" x14ac:dyDescent="0.25">
      <c r="S461" s="7" t="s">
        <v>13</v>
      </c>
      <c r="T461" s="15" t="s">
        <v>1276</v>
      </c>
      <c r="U461" s="36" t="str">
        <f t="shared" ca="1" si="95"/>
        <v>0x03=-38.90,-38.30;</v>
      </c>
      <c r="V461" s="37"/>
      <c r="W461" s="37"/>
      <c r="X461" s="68"/>
      <c r="Y461" s="68"/>
      <c r="Z461" s="55">
        <f t="shared" ca="1" si="96"/>
        <v>0.5</v>
      </c>
      <c r="AA461" s="39" t="s">
        <v>965</v>
      </c>
      <c r="AB461" s="40">
        <v>0.5</v>
      </c>
      <c r="AC461" s="40" t="s">
        <v>996</v>
      </c>
      <c r="AD461" s="40">
        <v>1</v>
      </c>
      <c r="AE461" s="41">
        <v>0</v>
      </c>
      <c r="AF461" s="42">
        <v>-38.9</v>
      </c>
      <c r="AG461" s="47">
        <f t="shared" ref="AG461:AG468" si="108">AF460</f>
        <v>-38.299999999999997</v>
      </c>
      <c r="AH461" s="43">
        <f t="shared" ca="1" si="97"/>
        <v>-38.4</v>
      </c>
      <c r="AI461" s="43">
        <f t="shared" ca="1" si="98"/>
        <v>-37.799999999999997</v>
      </c>
      <c r="AJ461" s="44">
        <f t="shared" ca="1" si="99"/>
        <v>-38.9</v>
      </c>
      <c r="AK461" s="44">
        <f t="shared" ca="1" si="100"/>
        <v>-38.299999999999997</v>
      </c>
      <c r="AL461" s="44">
        <f t="shared" ca="1" si="101"/>
        <v>-38.9</v>
      </c>
      <c r="AM461" s="44">
        <f t="shared" ca="1" si="102"/>
        <v>-38.299999999999997</v>
      </c>
      <c r="AN461" s="36" t="str">
        <f t="shared" ca="1" si="103"/>
        <v>00</v>
      </c>
      <c r="AO461" s="36" t="str">
        <f t="shared" ca="1" si="104"/>
        <v>03</v>
      </c>
      <c r="AP461" s="36" t="str">
        <f t="shared" ca="1" si="105"/>
        <v>00</v>
      </c>
      <c r="AQ461" s="36" t="str">
        <f t="shared" ca="1" si="106"/>
        <v>00</v>
      </c>
      <c r="AR461" s="36" t="str">
        <f t="shared" ca="1" si="107"/>
        <v>00</v>
      </c>
      <c r="AS461" s="36"/>
    </row>
    <row r="462" spans="19:45" ht="30" customHeight="1" x14ac:dyDescent="0.25">
      <c r="S462" s="26"/>
      <c r="T462" s="17"/>
      <c r="U462" s="36" t="str">
        <f t="shared" ca="1" si="95"/>
        <v>0x80=-39.50,-38.90;</v>
      </c>
      <c r="V462" s="37"/>
      <c r="W462" s="37"/>
      <c r="X462" s="68"/>
      <c r="Y462" s="68"/>
      <c r="Z462" s="55">
        <f t="shared" ca="1" si="96"/>
        <v>1.2663000000000002</v>
      </c>
      <c r="AA462" s="39" t="s">
        <v>965</v>
      </c>
      <c r="AB462" s="40">
        <v>0</v>
      </c>
      <c r="AC462" s="40" t="s">
        <v>995</v>
      </c>
      <c r="AD462" s="40">
        <v>1</v>
      </c>
      <c r="AE462" s="41">
        <v>6.7000000000000004E-2</v>
      </c>
      <c r="AF462" s="42">
        <v>-39.5</v>
      </c>
      <c r="AG462" s="47">
        <f t="shared" si="108"/>
        <v>-38.9</v>
      </c>
      <c r="AH462" s="43">
        <f t="shared" ca="1" si="97"/>
        <v>-38.233699999999999</v>
      </c>
      <c r="AI462" s="43">
        <f t="shared" ca="1" si="98"/>
        <v>-37.633699999999997</v>
      </c>
      <c r="AJ462" s="44">
        <f t="shared" ca="1" si="99"/>
        <v>-39.5</v>
      </c>
      <c r="AK462" s="44">
        <f t="shared" ca="1" si="100"/>
        <v>-38.9</v>
      </c>
      <c r="AL462" s="44">
        <f t="shared" ca="1" si="101"/>
        <v>-38.233699999999999</v>
      </c>
      <c r="AM462" s="44">
        <f t="shared" ca="1" si="102"/>
        <v>-37.633699999999997</v>
      </c>
      <c r="AN462" s="36" t="str">
        <f t="shared" ca="1" si="103"/>
        <v>00</v>
      </c>
      <c r="AO462" s="36" t="str">
        <f t="shared" ca="1" si="104"/>
        <v>00</v>
      </c>
      <c r="AP462" s="36" t="str">
        <f t="shared" ca="1" si="105"/>
        <v>00</v>
      </c>
      <c r="AQ462" s="36" t="str">
        <f t="shared" ca="1" si="106"/>
        <v>00</v>
      </c>
      <c r="AR462" s="36" t="str">
        <f t="shared" ca="1" si="107"/>
        <v>80</v>
      </c>
      <c r="AS462" s="36"/>
    </row>
    <row r="463" spans="19:45" ht="30" customHeight="1" x14ac:dyDescent="0.25">
      <c r="S463" s="7" t="s">
        <v>19</v>
      </c>
      <c r="T463" s="15" t="s">
        <v>1161</v>
      </c>
      <c r="U463" s="36" t="str">
        <f t="shared" ca="1" si="95"/>
        <v>0x83=-39.90,-39.50;</v>
      </c>
      <c r="V463" s="37">
        <v>-0.1</v>
      </c>
      <c r="W463" s="37"/>
      <c r="X463" s="68"/>
      <c r="Y463" s="68"/>
      <c r="Z463" s="55">
        <f t="shared" ca="1" si="96"/>
        <v>1.6663000000000001</v>
      </c>
      <c r="AA463" s="39" t="s">
        <v>965</v>
      </c>
      <c r="AB463" s="40">
        <v>0.5</v>
      </c>
      <c r="AC463" s="40" t="s">
        <v>995</v>
      </c>
      <c r="AD463" s="40">
        <v>1</v>
      </c>
      <c r="AE463" s="41">
        <v>6.7000000000000004E-2</v>
      </c>
      <c r="AF463" s="42">
        <v>-39.9</v>
      </c>
      <c r="AG463" s="47">
        <f t="shared" si="108"/>
        <v>-39.5</v>
      </c>
      <c r="AH463" s="43">
        <f t="shared" ca="1" si="97"/>
        <v>-38.233699999999999</v>
      </c>
      <c r="AI463" s="43">
        <f t="shared" ca="1" si="98"/>
        <v>-37.8337</v>
      </c>
      <c r="AJ463" s="44">
        <f t="shared" ca="1" si="99"/>
        <v>-39.9</v>
      </c>
      <c r="AK463" s="44">
        <f t="shared" ca="1" si="100"/>
        <v>-39.5</v>
      </c>
      <c r="AL463" s="44">
        <f t="shared" ca="1" si="101"/>
        <v>-38.733699999999999</v>
      </c>
      <c r="AM463" s="44">
        <f t="shared" ca="1" si="102"/>
        <v>-38.3337</v>
      </c>
      <c r="AN463" s="36" t="str">
        <f t="shared" ca="1" si="103"/>
        <v>00</v>
      </c>
      <c r="AO463" s="36" t="str">
        <f t="shared" ca="1" si="104"/>
        <v>03</v>
      </c>
      <c r="AP463" s="36" t="str">
        <f t="shared" ca="1" si="105"/>
        <v>00</v>
      </c>
      <c r="AQ463" s="36" t="str">
        <f t="shared" ca="1" si="106"/>
        <v>00</v>
      </c>
      <c r="AR463" s="36" t="str">
        <f t="shared" ca="1" si="107"/>
        <v>80</v>
      </c>
      <c r="AS463" s="36"/>
    </row>
    <row r="464" spans="19:45" ht="30" customHeight="1" x14ac:dyDescent="0.25">
      <c r="S464" s="7" t="s">
        <v>15</v>
      </c>
      <c r="T464" s="15" t="s">
        <v>1151</v>
      </c>
      <c r="U464" s="36" t="str">
        <f t="shared" ca="1" si="95"/>
        <v>0x83=-40.15,-39.90;</v>
      </c>
      <c r="V464" s="37"/>
      <c r="W464" s="37"/>
      <c r="X464" s="68"/>
      <c r="Y464" s="68"/>
      <c r="Z464" s="55">
        <f t="shared" ca="1" si="96"/>
        <v>1.7663000000000002</v>
      </c>
      <c r="AA464" s="39" t="s">
        <v>965</v>
      </c>
      <c r="AB464" s="40">
        <v>0.5</v>
      </c>
      <c r="AC464" s="40" t="s">
        <v>995</v>
      </c>
      <c r="AD464" s="40">
        <v>1</v>
      </c>
      <c r="AE464" s="41">
        <v>6.7000000000000004E-2</v>
      </c>
      <c r="AF464" s="42">
        <v>-40.15</v>
      </c>
      <c r="AG464" s="47">
        <f t="shared" si="108"/>
        <v>-39.9</v>
      </c>
      <c r="AH464" s="43">
        <f t="shared" ca="1" si="97"/>
        <v>-38.383699999999997</v>
      </c>
      <c r="AI464" s="43">
        <f t="shared" ca="1" si="98"/>
        <v>-38.133699999999997</v>
      </c>
      <c r="AJ464" s="44">
        <f t="shared" ca="1" si="99"/>
        <v>-40.15</v>
      </c>
      <c r="AK464" s="44">
        <f t="shared" ca="1" si="100"/>
        <v>-39.9</v>
      </c>
      <c r="AL464" s="44">
        <f t="shared" ca="1" si="101"/>
        <v>-38.883699999999997</v>
      </c>
      <c r="AM464" s="44">
        <f t="shared" ca="1" si="102"/>
        <v>-38.633699999999997</v>
      </c>
      <c r="AN464" s="36" t="str">
        <f t="shared" ca="1" si="103"/>
        <v>00</v>
      </c>
      <c r="AO464" s="36" t="str">
        <f t="shared" ca="1" si="104"/>
        <v>03</v>
      </c>
      <c r="AP464" s="36" t="str">
        <f t="shared" ca="1" si="105"/>
        <v>00</v>
      </c>
      <c r="AQ464" s="36" t="str">
        <f t="shared" ca="1" si="106"/>
        <v>00</v>
      </c>
      <c r="AR464" s="36" t="str">
        <f t="shared" ca="1" si="107"/>
        <v>80</v>
      </c>
      <c r="AS464" s="36"/>
    </row>
    <row r="465" spans="19:45" ht="30" customHeight="1" x14ac:dyDescent="0.25">
      <c r="S465" s="7" t="s">
        <v>705</v>
      </c>
      <c r="T465" s="15" t="s">
        <v>1152</v>
      </c>
      <c r="U465" s="36" t="str">
        <f t="shared" ca="1" si="95"/>
        <v>0x20=-40.60,-40.15;</v>
      </c>
      <c r="V465" s="37">
        <v>0.15</v>
      </c>
      <c r="W465" s="37"/>
      <c r="X465" s="68"/>
      <c r="Y465" s="68"/>
      <c r="Z465" s="55">
        <f t="shared" ca="1" si="96"/>
        <v>2.4</v>
      </c>
      <c r="AA465" s="39" t="s">
        <v>584</v>
      </c>
      <c r="AB465" s="40">
        <v>0</v>
      </c>
      <c r="AC465" s="40" t="s">
        <v>995</v>
      </c>
      <c r="AD465" s="40">
        <v>1</v>
      </c>
      <c r="AE465" s="41">
        <v>0</v>
      </c>
      <c r="AF465" s="42">
        <v>-40.6</v>
      </c>
      <c r="AG465" s="47">
        <f t="shared" si="108"/>
        <v>-40.15</v>
      </c>
      <c r="AH465" s="43">
        <f t="shared" ca="1" si="97"/>
        <v>-38.200000000000003</v>
      </c>
      <c r="AI465" s="43">
        <f t="shared" ca="1" si="98"/>
        <v>-37.75</v>
      </c>
      <c r="AJ465" s="44">
        <f t="shared" ca="1" si="99"/>
        <v>-40.6</v>
      </c>
      <c r="AK465" s="44">
        <f t="shared" ca="1" si="100"/>
        <v>-40.15</v>
      </c>
      <c r="AL465" s="44">
        <f t="shared" ca="1" si="101"/>
        <v>-38.200000000000003</v>
      </c>
      <c r="AM465" s="44">
        <f t="shared" ca="1" si="102"/>
        <v>-37.75</v>
      </c>
      <c r="AN465" s="36" t="str">
        <f t="shared" ca="1" si="103"/>
        <v>20</v>
      </c>
      <c r="AO465" s="36" t="str">
        <f t="shared" ca="1" si="104"/>
        <v>00</v>
      </c>
      <c r="AP465" s="36" t="str">
        <f t="shared" ca="1" si="105"/>
        <v>00</v>
      </c>
      <c r="AQ465" s="36" t="str">
        <f t="shared" ca="1" si="106"/>
        <v>00</v>
      </c>
      <c r="AR465" s="36" t="str">
        <f t="shared" ca="1" si="107"/>
        <v>00</v>
      </c>
      <c r="AS465" s="36"/>
    </row>
    <row r="466" spans="19:45" ht="30" customHeight="1" x14ac:dyDescent="0.25">
      <c r="S466" s="7" t="s">
        <v>605</v>
      </c>
      <c r="T466" s="15" t="s">
        <v>991</v>
      </c>
      <c r="U466" s="36" t="str">
        <f t="shared" ca="1" si="95"/>
        <v>0x23=-41.00,-40.60;</v>
      </c>
      <c r="V466" s="37"/>
      <c r="W466" s="37"/>
      <c r="X466" s="68"/>
      <c r="Y466" s="68"/>
      <c r="Z466" s="55">
        <f t="shared" ca="1" si="96"/>
        <v>2.75</v>
      </c>
      <c r="AA466" s="39" t="s">
        <v>584</v>
      </c>
      <c r="AB466" s="40">
        <v>0.5</v>
      </c>
      <c r="AC466" s="40" t="s">
        <v>995</v>
      </c>
      <c r="AD466" s="40">
        <v>1</v>
      </c>
      <c r="AE466" s="41">
        <v>0</v>
      </c>
      <c r="AF466" s="42">
        <v>-41</v>
      </c>
      <c r="AG466" s="47">
        <f t="shared" si="108"/>
        <v>-40.6</v>
      </c>
      <c r="AH466" s="43">
        <f t="shared" ca="1" si="97"/>
        <v>-38.25</v>
      </c>
      <c r="AI466" s="43">
        <f t="shared" ca="1" si="98"/>
        <v>-37.85</v>
      </c>
      <c r="AJ466" s="44">
        <f t="shared" ca="1" si="99"/>
        <v>-41</v>
      </c>
      <c r="AK466" s="44">
        <f t="shared" ca="1" si="100"/>
        <v>-40.6</v>
      </c>
      <c r="AL466" s="44">
        <f t="shared" ca="1" si="101"/>
        <v>-38.75</v>
      </c>
      <c r="AM466" s="44">
        <f t="shared" ca="1" si="102"/>
        <v>-38.35</v>
      </c>
      <c r="AN466" s="36" t="str">
        <f t="shared" ca="1" si="103"/>
        <v>20</v>
      </c>
      <c r="AO466" s="36" t="str">
        <f t="shared" ca="1" si="104"/>
        <v>03</v>
      </c>
      <c r="AP466" s="36" t="str">
        <f t="shared" ca="1" si="105"/>
        <v>00</v>
      </c>
      <c r="AQ466" s="36" t="str">
        <f t="shared" ca="1" si="106"/>
        <v>00</v>
      </c>
      <c r="AR466" s="36" t="str">
        <f t="shared" ca="1" si="107"/>
        <v>00</v>
      </c>
      <c r="AS466" s="36"/>
    </row>
    <row r="467" spans="19:45" ht="30" customHeight="1" x14ac:dyDescent="0.25">
      <c r="S467" s="7" t="s">
        <v>721</v>
      </c>
      <c r="T467" s="15" t="s">
        <v>26</v>
      </c>
      <c r="U467" s="36" t="str">
        <f t="shared" ca="1" si="95"/>
        <v>0x24=-41.50,-41.00;</v>
      </c>
      <c r="V467" s="37"/>
      <c r="W467" s="37"/>
      <c r="X467" s="68"/>
      <c r="Y467" s="68"/>
      <c r="Z467" s="55">
        <f t="shared" ca="1" si="96"/>
        <v>3.25</v>
      </c>
      <c r="AA467" s="39" t="s">
        <v>584</v>
      </c>
      <c r="AB467" s="40">
        <v>1</v>
      </c>
      <c r="AC467" s="40" t="s">
        <v>995</v>
      </c>
      <c r="AD467" s="40">
        <v>1</v>
      </c>
      <c r="AE467" s="41">
        <v>0</v>
      </c>
      <c r="AF467" s="42">
        <v>-41.5</v>
      </c>
      <c r="AG467" s="47">
        <f t="shared" si="108"/>
        <v>-41</v>
      </c>
      <c r="AH467" s="43">
        <f t="shared" ca="1" si="97"/>
        <v>-38.25</v>
      </c>
      <c r="AI467" s="43">
        <f t="shared" ca="1" si="98"/>
        <v>-37.75</v>
      </c>
      <c r="AJ467" s="44">
        <f t="shared" ca="1" si="99"/>
        <v>-41.5</v>
      </c>
      <c r="AK467" s="44">
        <f t="shared" ca="1" si="100"/>
        <v>-41</v>
      </c>
      <c r="AL467" s="44">
        <f t="shared" ca="1" si="101"/>
        <v>-39.25</v>
      </c>
      <c r="AM467" s="44">
        <f t="shared" ca="1" si="102"/>
        <v>-38.75</v>
      </c>
      <c r="AN467" s="36" t="str">
        <f t="shared" ca="1" si="103"/>
        <v>20</v>
      </c>
      <c r="AO467" s="36" t="str">
        <f t="shared" ca="1" si="104"/>
        <v>04</v>
      </c>
      <c r="AP467" s="36" t="str">
        <f t="shared" ca="1" si="105"/>
        <v>00</v>
      </c>
      <c r="AQ467" s="36" t="str">
        <f t="shared" ca="1" si="106"/>
        <v>00</v>
      </c>
      <c r="AR467" s="36" t="str">
        <f t="shared" ca="1" si="107"/>
        <v>00</v>
      </c>
      <c r="AS467" s="36"/>
    </row>
    <row r="468" spans="19:45" ht="30" customHeight="1" x14ac:dyDescent="0.25">
      <c r="S468" s="7" t="s">
        <v>20</v>
      </c>
      <c r="T468" s="15">
        <v>-37</v>
      </c>
      <c r="U468" s="36" t="str">
        <f t="shared" ca="1" si="95"/>
        <v>0xA0=-41.90,-41.50;</v>
      </c>
      <c r="V468" s="37"/>
      <c r="W468" s="37"/>
      <c r="X468" s="38"/>
      <c r="Y468" s="38"/>
      <c r="Z468" s="55">
        <f t="shared" ca="1" si="96"/>
        <v>3.657</v>
      </c>
      <c r="AA468" s="39" t="s">
        <v>584</v>
      </c>
      <c r="AB468" s="40">
        <v>0</v>
      </c>
      <c r="AC468" s="40" t="s">
        <v>995</v>
      </c>
      <c r="AD468" s="40">
        <v>1</v>
      </c>
      <c r="AE468" s="41">
        <v>6.7000000000000004E-2</v>
      </c>
      <c r="AF468" s="42">
        <v>-41.9</v>
      </c>
      <c r="AG468" s="47">
        <f t="shared" si="108"/>
        <v>-41.5</v>
      </c>
      <c r="AH468" s="43">
        <f t="shared" ca="1" si="97"/>
        <v>-38.242999999999995</v>
      </c>
      <c r="AI468" s="43">
        <f t="shared" ca="1" si="98"/>
        <v>-37.843000000000004</v>
      </c>
      <c r="AJ468" s="44">
        <f t="shared" ca="1" si="99"/>
        <v>-41.9</v>
      </c>
      <c r="AK468" s="44">
        <f t="shared" ca="1" si="100"/>
        <v>-41.5</v>
      </c>
      <c r="AL468" s="44">
        <f t="shared" ca="1" si="101"/>
        <v>-38.242999999999995</v>
      </c>
      <c r="AM468" s="44">
        <f t="shared" ca="1" si="102"/>
        <v>-37.842999999999996</v>
      </c>
      <c r="AN468" s="36" t="str">
        <f t="shared" ca="1" si="103"/>
        <v>20</v>
      </c>
      <c r="AO468" s="36" t="str">
        <f t="shared" ca="1" si="104"/>
        <v>00</v>
      </c>
      <c r="AP468" s="36" t="str">
        <f t="shared" ca="1" si="105"/>
        <v>00</v>
      </c>
      <c r="AQ468" s="36" t="str">
        <f t="shared" ca="1" si="106"/>
        <v>00</v>
      </c>
      <c r="AR468" s="36" t="str">
        <f t="shared" ca="1" si="107"/>
        <v>80</v>
      </c>
      <c r="AS468" s="36"/>
    </row>
    <row r="469" spans="19:45" ht="30" customHeight="1" x14ac:dyDescent="0.25">
      <c r="S469" s="7" t="s">
        <v>691</v>
      </c>
      <c r="T469" s="15" t="s">
        <v>1318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1379</v>
      </c>
      <c r="V521" s="12"/>
      <c r="W521" s="65"/>
      <c r="X521" s="12"/>
      <c r="Y521" s="7" t="str">
        <f>VLOOKUP(U521,$DX$1:$DZ$21,3,FALSE)</f>
        <v>sel_diocpfil, modesel 10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default_NormalMode_38dB_304ZA_2410A_375_418_ZTS6851_TR9.2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1271</v>
      </c>
      <c r="U523" s="32" t="str">
        <f>HYPERLINK("#A"&amp;(S521+1),"&lt;==Block" &amp; $S521 &amp;"==&gt;")</f>
        <v>&lt;==Block9==&gt;</v>
      </c>
      <c r="V523" s="51"/>
      <c r="W523" s="19"/>
      <c r="X523" s="19"/>
      <c r="Y523" s="23"/>
      <c r="Z523" s="8"/>
      <c r="AA523" s="19"/>
      <c r="AB523" s="118"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1282</v>
      </c>
      <c r="U524" s="52" t="s">
        <v>775</v>
      </c>
      <c r="V524" s="33" t="s">
        <v>601</v>
      </c>
      <c r="W524" s="33" t="s">
        <v>602</v>
      </c>
      <c r="X524" s="33" t="s">
        <v>603</v>
      </c>
      <c r="Y524" s="33" t="s">
        <v>603</v>
      </c>
      <c r="Z524" s="33" t="s">
        <v>591</v>
      </c>
      <c r="AA524" s="33" t="s">
        <v>7</v>
      </c>
      <c r="AB524" s="117" t="s">
        <v>1314</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1273</v>
      </c>
      <c r="U525" s="36" t="str">
        <f t="shared" ref="U525:U532" ca="1" si="109">ConfigCode($AA525,$AN525,$AO525,$AP525,$AQ525,$AR525,$AF525,$AG525,2)</f>
        <v>0x00=-38.30,-37.50;</v>
      </c>
      <c r="V525" s="37"/>
      <c r="W525" s="37"/>
      <c r="X525" s="68"/>
      <c r="Y525" s="68"/>
      <c r="Z525" s="55">
        <f t="shared" ref="Z525:Z532" ca="1" si="110" xml:space="preserve">
N("vbias,vlookup vbias range")+
VLOOKUP($AA525,INDIRECT(BoxVal(ROW($AA525),34,COLUMN(T521))),2,FALSE)+
N("gain")+
$AB525+
N("vcm")+
VLOOKUP($AC525,$CT$1:$DC$31,7,FALSE)+
N("(vbias*vcp*vbg-vbias)*sensor ratio")+
VbiasCal($AA525,$AD525,$AE525,BoxVal(ROW($AC525),18,COLUMN($T$22)))+
N("vbias ref+gain ref")+
$V525+$W525</f>
        <v>0</v>
      </c>
      <c r="AA525" s="39" t="s">
        <v>965</v>
      </c>
      <c r="AB525" s="40">
        <v>0</v>
      </c>
      <c r="AC525" s="40" t="s">
        <v>995</v>
      </c>
      <c r="AD525" s="40">
        <v>1</v>
      </c>
      <c r="AE525" s="41">
        <v>0</v>
      </c>
      <c r="AF525" s="42">
        <v>-38.299999999999997</v>
      </c>
      <c r="AG525" s="42">
        <v>-37.5</v>
      </c>
      <c r="AH525" s="43">
        <f t="shared" ref="AH525:AH532" ca="1" si="111">$AF525+$Z525</f>
        <v>-38.299999999999997</v>
      </c>
      <c r="AI525" s="43">
        <f t="shared" ref="AI525:AI532" ca="1" si="112">$AG525+$Z525</f>
        <v>-37.5</v>
      </c>
      <c r="AJ525" s="44">
        <f t="shared" ref="AJ525:AJ532" ca="1" si="113" xml:space="preserve">
N("initial sens-loopgain")+
$AF525-BoxVal(ROW($AA525),26,COLUMN(INDIRECT("T"&amp;(INT(ROW($AA542)/65))*65+2)))</f>
        <v>-38.299999999999997</v>
      </c>
      <c r="AK525" s="44">
        <f t="shared" ref="AK525:AK532" ca="1" si="114">AJ525+(AG525-AF525)</f>
        <v>-37.5</v>
      </c>
      <c r="AL525" s="44">
        <f t="shared" ref="AL525:AL532" ca="1" si="115" xml:space="preserve">
N("initial sens-loopgain-gain-gain ref-vcm")+
$AH525-
BoxVal(ROW($AA525),26,COLUMN(INDIRECT("T"&amp;(INT(ROW($AA542)/65))*65+2)))-
$AB525-
$W525-
IFERROR(VLOOKUP($AC525,$CT$1:$DC$31,7,FALSE),0)</f>
        <v>-38.299999999999997</v>
      </c>
      <c r="AM525" s="44">
        <f t="shared" ref="AM525:AM532" ca="1" si="116">AL525+(AG525-AF525)</f>
        <v>-37.5</v>
      </c>
      <c r="AN525" s="36" t="str">
        <f t="shared" ref="AN525:AN532" ca="1" si="117">IF(BoxVal(ROW(AA525),9,COLUMN(T523))="FIX","00",ManualLookup(AA525,BoxVal(ROW(AA525),4,COLUMN(AN523)),INDIRECT(DN$3)))</f>
        <v>00</v>
      </c>
      <c r="AO525" s="36" t="str">
        <f t="shared" ref="AO525:AO532" ca="1" si="118">ManualLookup(AB525,BoxVal(ROW(AB525),4,COLUMN(AO523)),IF(INDIRECT("$AB$"&amp;(INT((ROW()-4)/65)*65+4))="Gain-outphase",INDIRECT(DO$4),INDIRECT(DO$3)))</f>
        <v>00</v>
      </c>
      <c r="AP525" s="36" t="str">
        <f t="shared" ref="AP525:AR532" ca="1" si="119">ManualLookup(AC525,BoxVal(ROW(AC525),4,COLUMN(AP523)),INDIRECT(DP$3))</f>
        <v>00</v>
      </c>
      <c r="AQ525" s="36" t="str">
        <f t="shared" ca="1" si="119"/>
        <v>00</v>
      </c>
      <c r="AR525" s="36" t="str">
        <f t="shared" ca="1" si="119"/>
        <v>00</v>
      </c>
      <c r="AS525" s="33"/>
    </row>
    <row r="526" spans="19:45" ht="30" customHeight="1" x14ac:dyDescent="0.25">
      <c r="S526" s="7" t="s">
        <v>13</v>
      </c>
      <c r="T526" s="15" t="s">
        <v>1276</v>
      </c>
      <c r="U526" s="36" t="str">
        <f t="shared" ca="1" si="109"/>
        <v>0x03=-38.90,-38.30;</v>
      </c>
      <c r="V526" s="37"/>
      <c r="W526" s="37"/>
      <c r="X526" s="68"/>
      <c r="Y526" s="68"/>
      <c r="Z526" s="55">
        <f t="shared" ca="1" si="110"/>
        <v>0.5</v>
      </c>
      <c r="AA526" s="39" t="s">
        <v>965</v>
      </c>
      <c r="AB526" s="40">
        <v>0.5</v>
      </c>
      <c r="AC526" s="40" t="s">
        <v>995</v>
      </c>
      <c r="AD526" s="40">
        <v>1</v>
      </c>
      <c r="AE526" s="41">
        <v>0</v>
      </c>
      <c r="AF526" s="42">
        <v>-38.9</v>
      </c>
      <c r="AG526" s="47">
        <f t="shared" ref="AG526:AG532" si="120">AF525</f>
        <v>-38.299999999999997</v>
      </c>
      <c r="AH526" s="43">
        <f t="shared" ca="1" si="111"/>
        <v>-38.4</v>
      </c>
      <c r="AI526" s="43">
        <f t="shared" ca="1" si="112"/>
        <v>-37.799999999999997</v>
      </c>
      <c r="AJ526" s="44">
        <f t="shared" ca="1" si="113"/>
        <v>-38.9</v>
      </c>
      <c r="AK526" s="44">
        <f t="shared" ca="1" si="114"/>
        <v>-38.299999999999997</v>
      </c>
      <c r="AL526" s="44">
        <f t="shared" ca="1" si="115"/>
        <v>-38.9</v>
      </c>
      <c r="AM526" s="44">
        <f t="shared" ca="1" si="116"/>
        <v>-38.299999999999997</v>
      </c>
      <c r="AN526" s="36" t="str">
        <f t="shared" ca="1" si="117"/>
        <v>00</v>
      </c>
      <c r="AO526" s="36" t="str">
        <f t="shared" ca="1" si="118"/>
        <v>03</v>
      </c>
      <c r="AP526" s="36" t="str">
        <f t="shared" ca="1" si="119"/>
        <v>00</v>
      </c>
      <c r="AQ526" s="36" t="str">
        <f t="shared" ca="1" si="119"/>
        <v>00</v>
      </c>
      <c r="AR526" s="36" t="str">
        <f t="shared" ca="1" si="119"/>
        <v>00</v>
      </c>
      <c r="AS526" s="36"/>
    </row>
    <row r="527" spans="19:45" ht="30" customHeight="1" x14ac:dyDescent="0.25">
      <c r="S527" s="26"/>
      <c r="T527" s="17"/>
      <c r="U527" s="36" t="str">
        <f t="shared" ca="1" si="109"/>
        <v>0x80=-39.50,-38.90;</v>
      </c>
      <c r="V527" s="37"/>
      <c r="W527" s="37"/>
      <c r="X527" s="68"/>
      <c r="Y527" s="68"/>
      <c r="Z527" s="55">
        <f t="shared" ca="1" si="110"/>
        <v>1.2663000000000002</v>
      </c>
      <c r="AA527" s="39" t="s">
        <v>965</v>
      </c>
      <c r="AB527" s="40">
        <v>0</v>
      </c>
      <c r="AC527" s="40" t="s">
        <v>995</v>
      </c>
      <c r="AD527" s="40">
        <v>1</v>
      </c>
      <c r="AE527" s="41">
        <v>6.7000000000000004E-2</v>
      </c>
      <c r="AF527" s="42">
        <v>-39.5</v>
      </c>
      <c r="AG527" s="47">
        <f t="shared" si="120"/>
        <v>-38.9</v>
      </c>
      <c r="AH527" s="43">
        <f t="shared" ca="1" si="111"/>
        <v>-38.233699999999999</v>
      </c>
      <c r="AI527" s="43">
        <f t="shared" ca="1" si="112"/>
        <v>-37.633699999999997</v>
      </c>
      <c r="AJ527" s="44">
        <f t="shared" ca="1" si="113"/>
        <v>-39.5</v>
      </c>
      <c r="AK527" s="44">
        <f t="shared" ca="1" si="114"/>
        <v>-38.9</v>
      </c>
      <c r="AL527" s="44">
        <f t="shared" ca="1" si="115"/>
        <v>-38.233699999999999</v>
      </c>
      <c r="AM527" s="44">
        <f t="shared" ca="1" si="116"/>
        <v>-37.633699999999997</v>
      </c>
      <c r="AN527" s="36" t="str">
        <f t="shared" ca="1" si="117"/>
        <v>00</v>
      </c>
      <c r="AO527" s="36" t="str">
        <f t="shared" ca="1" si="118"/>
        <v>00</v>
      </c>
      <c r="AP527" s="36" t="str">
        <f t="shared" ca="1" si="119"/>
        <v>00</v>
      </c>
      <c r="AQ527" s="36" t="str">
        <f t="shared" ca="1" si="119"/>
        <v>00</v>
      </c>
      <c r="AR527" s="36" t="str">
        <f t="shared" ca="1" si="119"/>
        <v>80</v>
      </c>
      <c r="AS527" s="36"/>
    </row>
    <row r="528" spans="19:45" ht="30" customHeight="1" x14ac:dyDescent="0.25">
      <c r="S528" s="7" t="s">
        <v>19</v>
      </c>
      <c r="T528" s="15" t="s">
        <v>1161</v>
      </c>
      <c r="U528" s="36" t="str">
        <f t="shared" ca="1" si="109"/>
        <v>0x83=-40.00,-39.50;</v>
      </c>
      <c r="V528" s="37">
        <v>-0.1</v>
      </c>
      <c r="W528" s="37"/>
      <c r="X528" s="68"/>
      <c r="Y528" s="68"/>
      <c r="Z528" s="55">
        <f t="shared" ca="1" si="110"/>
        <v>1.6663000000000001</v>
      </c>
      <c r="AA528" s="39" t="s">
        <v>965</v>
      </c>
      <c r="AB528" s="40">
        <v>0.5</v>
      </c>
      <c r="AC528" s="40" t="s">
        <v>995</v>
      </c>
      <c r="AD528" s="40">
        <v>1</v>
      </c>
      <c r="AE528" s="41">
        <v>6.7000000000000004E-2</v>
      </c>
      <c r="AF528" s="42">
        <v>-40</v>
      </c>
      <c r="AG528" s="47">
        <f t="shared" si="120"/>
        <v>-39.5</v>
      </c>
      <c r="AH528" s="43">
        <f t="shared" ca="1" si="111"/>
        <v>-38.3337</v>
      </c>
      <c r="AI528" s="43">
        <f t="shared" ca="1" si="112"/>
        <v>-37.8337</v>
      </c>
      <c r="AJ528" s="44">
        <f t="shared" ca="1" si="113"/>
        <v>-40</v>
      </c>
      <c r="AK528" s="44">
        <f t="shared" ca="1" si="114"/>
        <v>-39.5</v>
      </c>
      <c r="AL528" s="44">
        <f t="shared" ca="1" si="115"/>
        <v>-38.8337</v>
      </c>
      <c r="AM528" s="44">
        <f t="shared" ca="1" si="116"/>
        <v>-38.3337</v>
      </c>
      <c r="AN528" s="36" t="str">
        <f t="shared" ca="1" si="117"/>
        <v>00</v>
      </c>
      <c r="AO528" s="36" t="str">
        <f t="shared" ca="1" si="118"/>
        <v>03</v>
      </c>
      <c r="AP528" s="36" t="str">
        <f t="shared" ca="1" si="119"/>
        <v>00</v>
      </c>
      <c r="AQ528" s="36" t="str">
        <f t="shared" ca="1" si="119"/>
        <v>00</v>
      </c>
      <c r="AR528" s="36" t="str">
        <f t="shared" ca="1" si="119"/>
        <v>80</v>
      </c>
      <c r="AS528" s="36"/>
    </row>
    <row r="529" spans="19:45" ht="30" customHeight="1" x14ac:dyDescent="0.25">
      <c r="S529" s="7" t="s">
        <v>15</v>
      </c>
      <c r="T529" s="15" t="s">
        <v>1151</v>
      </c>
      <c r="U529" s="36" t="str">
        <f t="shared" ca="1" si="109"/>
        <v>0x20=-40.50,-40.00;</v>
      </c>
      <c r="V529" s="37"/>
      <c r="W529" s="37"/>
      <c r="X529" s="68"/>
      <c r="Y529" s="68"/>
      <c r="Z529" s="55">
        <f t="shared" ca="1" si="110"/>
        <v>2.25</v>
      </c>
      <c r="AA529" s="39" t="s">
        <v>584</v>
      </c>
      <c r="AB529" s="40">
        <v>0</v>
      </c>
      <c r="AC529" s="40" t="s">
        <v>995</v>
      </c>
      <c r="AD529" s="40">
        <v>1</v>
      </c>
      <c r="AE529" s="41">
        <v>0</v>
      </c>
      <c r="AF529" s="42">
        <v>-40.5</v>
      </c>
      <c r="AG529" s="47">
        <f t="shared" si="120"/>
        <v>-40</v>
      </c>
      <c r="AH529" s="43">
        <f t="shared" ca="1" si="111"/>
        <v>-38.25</v>
      </c>
      <c r="AI529" s="43">
        <f t="shared" ca="1" si="112"/>
        <v>-37.75</v>
      </c>
      <c r="AJ529" s="44">
        <f t="shared" ca="1" si="113"/>
        <v>-40.5</v>
      </c>
      <c r="AK529" s="44">
        <f t="shared" ca="1" si="114"/>
        <v>-40</v>
      </c>
      <c r="AL529" s="44">
        <f t="shared" ca="1" si="115"/>
        <v>-38.25</v>
      </c>
      <c r="AM529" s="44">
        <f t="shared" ca="1" si="116"/>
        <v>-37.75</v>
      </c>
      <c r="AN529" s="36" t="str">
        <f t="shared" ca="1" si="117"/>
        <v>20</v>
      </c>
      <c r="AO529" s="36" t="str">
        <f t="shared" ca="1" si="118"/>
        <v>00</v>
      </c>
      <c r="AP529" s="36" t="str">
        <f t="shared" ca="1" si="119"/>
        <v>00</v>
      </c>
      <c r="AQ529" s="36" t="str">
        <f t="shared" ca="1" si="119"/>
        <v>00</v>
      </c>
      <c r="AR529" s="36" t="str">
        <f t="shared" ca="1" si="119"/>
        <v>00</v>
      </c>
      <c r="AS529" s="36"/>
    </row>
    <row r="530" spans="19:45" ht="30" customHeight="1" x14ac:dyDescent="0.25">
      <c r="S530" s="7" t="s">
        <v>705</v>
      </c>
      <c r="T530" s="15" t="s">
        <v>1152</v>
      </c>
      <c r="U530" s="36" t="str">
        <f t="shared" ca="1" si="109"/>
        <v>0x23=-41.00,-40.50;</v>
      </c>
      <c r="V530" s="37"/>
      <c r="W530" s="37"/>
      <c r="X530" s="68"/>
      <c r="Y530" s="68"/>
      <c r="Z530" s="55">
        <f t="shared" ca="1" si="110"/>
        <v>2.75</v>
      </c>
      <c r="AA530" s="39" t="s">
        <v>584</v>
      </c>
      <c r="AB530" s="40">
        <v>0.5</v>
      </c>
      <c r="AC530" s="40" t="s">
        <v>995</v>
      </c>
      <c r="AD530" s="40">
        <v>1</v>
      </c>
      <c r="AE530" s="41">
        <v>0</v>
      </c>
      <c r="AF530" s="42">
        <v>-41</v>
      </c>
      <c r="AG530" s="47">
        <f t="shared" si="120"/>
        <v>-40.5</v>
      </c>
      <c r="AH530" s="43">
        <f t="shared" ca="1" si="111"/>
        <v>-38.25</v>
      </c>
      <c r="AI530" s="43">
        <f t="shared" ca="1" si="112"/>
        <v>-37.75</v>
      </c>
      <c r="AJ530" s="44">
        <f t="shared" ca="1" si="113"/>
        <v>-41</v>
      </c>
      <c r="AK530" s="44">
        <f t="shared" ca="1" si="114"/>
        <v>-40.5</v>
      </c>
      <c r="AL530" s="44">
        <f t="shared" ca="1" si="115"/>
        <v>-38.75</v>
      </c>
      <c r="AM530" s="44">
        <f t="shared" ca="1" si="116"/>
        <v>-38.25</v>
      </c>
      <c r="AN530" s="36" t="str">
        <f t="shared" ca="1" si="117"/>
        <v>20</v>
      </c>
      <c r="AO530" s="36" t="str">
        <f t="shared" ca="1" si="118"/>
        <v>03</v>
      </c>
      <c r="AP530" s="36" t="str">
        <f t="shared" ca="1" si="119"/>
        <v>00</v>
      </c>
      <c r="AQ530" s="36" t="str">
        <f t="shared" ca="1" si="119"/>
        <v>00</v>
      </c>
      <c r="AR530" s="36" t="str">
        <f t="shared" ca="1" si="119"/>
        <v>00</v>
      </c>
      <c r="AS530" s="36"/>
    </row>
    <row r="531" spans="19:45" ht="30" customHeight="1" x14ac:dyDescent="0.25">
      <c r="S531" s="7" t="s">
        <v>605</v>
      </c>
      <c r="T531" s="15" t="s">
        <v>991</v>
      </c>
      <c r="U531" s="36" t="str">
        <f t="shared" ca="1" si="109"/>
        <v>0x24=-41.50,-41.00;</v>
      </c>
      <c r="V531" s="37"/>
      <c r="W531" s="37"/>
      <c r="X531" s="68"/>
      <c r="Y531" s="68"/>
      <c r="Z531" s="55">
        <f t="shared" ca="1" si="110"/>
        <v>3.25</v>
      </c>
      <c r="AA531" s="39" t="s">
        <v>584</v>
      </c>
      <c r="AB531" s="40">
        <v>1</v>
      </c>
      <c r="AC531" s="40" t="s">
        <v>995</v>
      </c>
      <c r="AD531" s="40">
        <v>1</v>
      </c>
      <c r="AE531" s="41">
        <v>0</v>
      </c>
      <c r="AF531" s="42">
        <v>-41.5</v>
      </c>
      <c r="AG531" s="47">
        <f t="shared" si="120"/>
        <v>-41</v>
      </c>
      <c r="AH531" s="43">
        <f t="shared" ca="1" si="111"/>
        <v>-38.25</v>
      </c>
      <c r="AI531" s="43">
        <f t="shared" ca="1" si="112"/>
        <v>-37.75</v>
      </c>
      <c r="AJ531" s="44">
        <f t="shared" ca="1" si="113"/>
        <v>-41.5</v>
      </c>
      <c r="AK531" s="44">
        <f t="shared" ca="1" si="114"/>
        <v>-41</v>
      </c>
      <c r="AL531" s="44">
        <f t="shared" ca="1" si="115"/>
        <v>-39.25</v>
      </c>
      <c r="AM531" s="44">
        <f t="shared" ca="1" si="116"/>
        <v>-38.75</v>
      </c>
      <c r="AN531" s="36" t="str">
        <f t="shared" ca="1" si="117"/>
        <v>20</v>
      </c>
      <c r="AO531" s="36" t="str">
        <f t="shared" ca="1" si="118"/>
        <v>04</v>
      </c>
      <c r="AP531" s="36" t="str">
        <f t="shared" ca="1" si="119"/>
        <v>00</v>
      </c>
      <c r="AQ531" s="36" t="str">
        <f t="shared" ca="1" si="119"/>
        <v>00</v>
      </c>
      <c r="AR531" s="36" t="str">
        <f t="shared" ca="1" si="119"/>
        <v>00</v>
      </c>
      <c r="AS531" s="36"/>
    </row>
    <row r="532" spans="19:45" ht="30" customHeight="1" x14ac:dyDescent="0.25">
      <c r="S532" s="7" t="s">
        <v>721</v>
      </c>
      <c r="T532" s="15" t="s">
        <v>26</v>
      </c>
      <c r="U532" s="36" t="str">
        <f t="shared" ca="1" si="109"/>
        <v>0xA0=-41.90,-41.50;</v>
      </c>
      <c r="V532" s="37"/>
      <c r="W532" s="37"/>
      <c r="X532" s="68"/>
      <c r="Y532" s="68"/>
      <c r="Z532" s="55">
        <f t="shared" ca="1" si="110"/>
        <v>3.657</v>
      </c>
      <c r="AA532" s="39" t="s">
        <v>584</v>
      </c>
      <c r="AB532" s="40">
        <v>0</v>
      </c>
      <c r="AC532" s="40" t="s">
        <v>995</v>
      </c>
      <c r="AD532" s="40">
        <v>1</v>
      </c>
      <c r="AE532" s="41">
        <v>6.7000000000000004E-2</v>
      </c>
      <c r="AF532" s="42">
        <v>-41.9</v>
      </c>
      <c r="AG532" s="47">
        <f t="shared" si="120"/>
        <v>-41.5</v>
      </c>
      <c r="AH532" s="43">
        <f t="shared" ca="1" si="111"/>
        <v>-38.242999999999995</v>
      </c>
      <c r="AI532" s="43">
        <f t="shared" ca="1" si="112"/>
        <v>-37.843000000000004</v>
      </c>
      <c r="AJ532" s="44">
        <f t="shared" ca="1" si="113"/>
        <v>-41.9</v>
      </c>
      <c r="AK532" s="44">
        <f t="shared" ca="1" si="114"/>
        <v>-41.5</v>
      </c>
      <c r="AL532" s="44">
        <f t="shared" ca="1" si="115"/>
        <v>-38.242999999999995</v>
      </c>
      <c r="AM532" s="44">
        <f t="shared" ca="1" si="116"/>
        <v>-37.842999999999996</v>
      </c>
      <c r="AN532" s="36" t="str">
        <f t="shared" ca="1" si="117"/>
        <v>20</v>
      </c>
      <c r="AO532" s="36" t="str">
        <f t="shared" ca="1" si="118"/>
        <v>00</v>
      </c>
      <c r="AP532" s="36" t="str">
        <f t="shared" ca="1" si="119"/>
        <v>00</v>
      </c>
      <c r="AQ532" s="36" t="str">
        <f t="shared" ca="1" si="119"/>
        <v>00</v>
      </c>
      <c r="AR532" s="36" t="str">
        <f t="shared" ca="1" si="119"/>
        <v>80</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1318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2.1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1379</v>
      </c>
      <c r="V586" s="12"/>
      <c r="W586" s="65"/>
      <c r="X586" s="12"/>
      <c r="Y586" s="7" t="str">
        <f>VLOOKUP(U586,$DX$1:$DZ$21,3,FALSE)</f>
        <v>sel_diocpfil, modesel 10</v>
      </c>
      <c r="AD586" s="8"/>
    </row>
    <row r="587" spans="19:45" ht="30" customHeight="1" x14ac:dyDescent="0.25">
      <c r="S587" s="7" t="s">
        <v>24</v>
      </c>
      <c r="T587" s="15" t="s">
        <v>1154</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16V_NormalMode_38dB_304ZA_2410A_350_421_ZTS6856S_MP10.3</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18"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17" t="s">
        <v>1314</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1273</v>
      </c>
      <c r="U590" s="36" t="str">
        <f t="shared" ref="U590:U604" ca="1" si="121">ConfigCode($AA590,$AN590,$AO590,$AP590,$AQ590,$AR590,$AF590,$AG590,2)</f>
        <v>0x10=-35.50,-35.00;</v>
      </c>
      <c r="V590" s="37"/>
      <c r="W590" s="37"/>
      <c r="X590" s="68"/>
      <c r="Y590" s="68"/>
      <c r="Z590" s="55">
        <f t="shared" ref="Z590:Z604" ca="1" si="122" xml:space="preserve">
N("vbias,vlookup vbias range")+
VLOOKUP($AA590,INDIRECT(BoxVal(ROW($AA590),34,COLUMN(T586))),2,FALSE)+
N("gain")+
$AB590+
N("vcm")+
VLOOKUP($AC590,$CT$1:$DC$31,7,FALSE)+
N("(vbias*vcp*vbg-vbias)*sensor ratio")+
VbiasCal($AA590,$AD590,$AE590,BoxVal(ROW($AC590),18,COLUMN($T$22)))+
N("vbias ref+gain ref")+
$V590+$W590</f>
        <v>-2.8</v>
      </c>
      <c r="AA590" s="39" t="s">
        <v>1263</v>
      </c>
      <c r="AB590" s="40">
        <v>0</v>
      </c>
      <c r="AC590" s="40" t="s">
        <v>996</v>
      </c>
      <c r="AD590" s="40">
        <v>1</v>
      </c>
      <c r="AE590" s="41">
        <v>0</v>
      </c>
      <c r="AF590" s="42">
        <v>-35.5</v>
      </c>
      <c r="AG590" s="42">
        <v>-35</v>
      </c>
      <c r="AH590" s="43">
        <f t="shared" ref="AH590:AH604" ca="1" si="123">$AF590+$Z590</f>
        <v>-38.299999999999997</v>
      </c>
      <c r="AI590" s="43">
        <f t="shared" ref="AI590:AI604" ca="1" si="124">$AG590+$Z590</f>
        <v>-37.799999999999997</v>
      </c>
      <c r="AJ590" s="44">
        <f t="shared" ref="AJ590:AJ604" ca="1" si="125" xml:space="preserve">
N("initial sens-loopgain")+
$AF590-BoxVal(ROW($AA590),26,COLUMN(INDIRECT("T"&amp;(INT(ROW($AA607)/65))*65+2)))</f>
        <v>-35.5</v>
      </c>
      <c r="AK590" s="44">
        <f t="shared" ref="AK590:AK604" ca="1" si="126">AJ590+(AG590-AF590)</f>
        <v>-35</v>
      </c>
      <c r="AL590" s="44">
        <f t="shared" ref="AL590:AL604" ca="1" si="127" xml:space="preserve">
N("initial sens-loopgain-gain-gain ref-vcm")+
$AH590-
BoxVal(ROW($AA590),26,COLUMN(INDIRECT("T"&amp;(INT(ROW($AA607)/65))*65+2)))-
$AB590-
$W590-
IFERROR(VLOOKUP($AC590,$CT$1:$DC$31,7,FALSE),0)</f>
        <v>-38.299999999999997</v>
      </c>
      <c r="AM590" s="44">
        <f t="shared" ref="AM590:AM604" ca="1" si="128">AL590+(AG590-AF590)</f>
        <v>-37.799999999999997</v>
      </c>
      <c r="AN590" s="36" t="str">
        <f t="shared" ref="AN590:AN604" ca="1" si="129">IF(BoxVal(ROW(AA590),9,COLUMN(T588))="FIX","00",ManualLookup(AA590,BoxVal(ROW(AA590),4,COLUMN(AN588)),INDIRECT(DN$3)))</f>
        <v>10</v>
      </c>
      <c r="AO590" s="36" t="str">
        <f t="shared" ref="AO590:AO604" ca="1" si="130">ManualLookup(AB590,BoxVal(ROW(AB590),4,COLUMN(AO588)),IF(INDIRECT("$AB$"&amp;(INT((ROW()-4)/65)*65+4))="Gain-outphase",INDIRECT(DO$4),INDIRECT(DO$3)))</f>
        <v>00</v>
      </c>
      <c r="AP590" s="36" t="str">
        <f t="shared" ref="AP590:AP604" ca="1" si="131">ManualLookup(AC590,BoxVal(ROW(AC590),4,COLUMN(AP588)),INDIRECT(DP$3))</f>
        <v>00</v>
      </c>
      <c r="AQ590" s="36" t="str">
        <f t="shared" ref="AQ590:AQ604" ca="1" si="132">ManualLookup(AD590,BoxVal(ROW(AD590),4,COLUMN(AQ588)),INDIRECT(DQ$3))</f>
        <v>00</v>
      </c>
      <c r="AR590" s="36" t="str">
        <f t="shared" ref="AR590:AR604" ca="1" si="133">ManualLookup(AE590,BoxVal(ROW(AE590),4,COLUMN(AR588)),INDIRECT(DR$3))</f>
        <v>00</v>
      </c>
      <c r="AS590" s="33"/>
    </row>
    <row r="591" spans="19:45" ht="30" customHeight="1" x14ac:dyDescent="0.25">
      <c r="S591" s="7" t="s">
        <v>13</v>
      </c>
      <c r="T591" s="15" t="s">
        <v>1276</v>
      </c>
      <c r="U591" s="36" t="str">
        <f t="shared" ca="1" si="121"/>
        <v>0x13=-36.00,-35.50;</v>
      </c>
      <c r="V591" s="37"/>
      <c r="W591" s="37"/>
      <c r="X591" s="68"/>
      <c r="Y591" s="68"/>
      <c r="Z591" s="55">
        <f t="shared" ca="1" si="122"/>
        <v>-2.2999999999999998</v>
      </c>
      <c r="AA591" s="39" t="s">
        <v>1263</v>
      </c>
      <c r="AB591" s="40">
        <v>0.5</v>
      </c>
      <c r="AC591" s="40" t="s">
        <v>996</v>
      </c>
      <c r="AD591" s="40">
        <v>1</v>
      </c>
      <c r="AE591" s="41">
        <v>0</v>
      </c>
      <c r="AF591" s="42">
        <v>-36</v>
      </c>
      <c r="AG591" s="47">
        <f t="shared" ref="AG591:AG604" si="134">AF590</f>
        <v>-35.5</v>
      </c>
      <c r="AH591" s="43">
        <f t="shared" ca="1" si="123"/>
        <v>-38.299999999999997</v>
      </c>
      <c r="AI591" s="43">
        <f t="shared" ca="1" si="124"/>
        <v>-37.799999999999997</v>
      </c>
      <c r="AJ591" s="44">
        <f t="shared" ca="1" si="125"/>
        <v>-36</v>
      </c>
      <c r="AK591" s="44">
        <f t="shared" ca="1" si="126"/>
        <v>-35.5</v>
      </c>
      <c r="AL591" s="44">
        <f t="shared" ca="1" si="127"/>
        <v>-38.799999999999997</v>
      </c>
      <c r="AM591" s="44">
        <f t="shared" ca="1" si="128"/>
        <v>-38.299999999999997</v>
      </c>
      <c r="AN591" s="36" t="str">
        <f t="shared" ca="1" si="129"/>
        <v>10</v>
      </c>
      <c r="AO591" s="36" t="str">
        <f t="shared" ca="1" si="130"/>
        <v>03</v>
      </c>
      <c r="AP591" s="36" t="str">
        <f t="shared" ca="1" si="131"/>
        <v>00</v>
      </c>
      <c r="AQ591" s="36" t="str">
        <f t="shared" ca="1" si="132"/>
        <v>00</v>
      </c>
      <c r="AR591" s="36" t="str">
        <f t="shared" ca="1" si="133"/>
        <v>00</v>
      </c>
      <c r="AS591" s="36"/>
    </row>
    <row r="592" spans="19:45" ht="30" customHeight="1" x14ac:dyDescent="0.25">
      <c r="S592" s="26"/>
      <c r="T592" s="17"/>
      <c r="U592" s="36" t="str">
        <f t="shared" ca="1" si="121"/>
        <v>0x14=-36.50,-36.00;</v>
      </c>
      <c r="V592" s="37"/>
      <c r="W592" s="37"/>
      <c r="X592" s="68"/>
      <c r="Y592" s="68"/>
      <c r="Z592" s="55">
        <f t="shared" ca="1" si="122"/>
        <v>-1.7999999999999998</v>
      </c>
      <c r="AA592" s="39" t="s">
        <v>1263</v>
      </c>
      <c r="AB592" s="40">
        <v>1</v>
      </c>
      <c r="AC592" s="40" t="s">
        <v>995</v>
      </c>
      <c r="AD592" s="40">
        <v>1</v>
      </c>
      <c r="AE592" s="41">
        <v>0</v>
      </c>
      <c r="AF592" s="42">
        <v>-36.5</v>
      </c>
      <c r="AG592" s="47">
        <f t="shared" si="134"/>
        <v>-36</v>
      </c>
      <c r="AH592" s="43">
        <f t="shared" ca="1" si="123"/>
        <v>-38.299999999999997</v>
      </c>
      <c r="AI592" s="43">
        <f t="shared" ca="1" si="124"/>
        <v>-37.799999999999997</v>
      </c>
      <c r="AJ592" s="44">
        <f t="shared" ca="1" si="125"/>
        <v>-36.5</v>
      </c>
      <c r="AK592" s="44">
        <f t="shared" ca="1" si="126"/>
        <v>-36</v>
      </c>
      <c r="AL592" s="44">
        <f t="shared" ca="1" si="127"/>
        <v>-39.299999999999997</v>
      </c>
      <c r="AM592" s="44">
        <f t="shared" ca="1" si="128"/>
        <v>-38.799999999999997</v>
      </c>
      <c r="AN592" s="36" t="str">
        <f t="shared" ca="1" si="129"/>
        <v>10</v>
      </c>
      <c r="AO592" s="36" t="str">
        <f t="shared" ca="1" si="130"/>
        <v>04</v>
      </c>
      <c r="AP592" s="36" t="str">
        <f t="shared" ca="1" si="131"/>
        <v>00</v>
      </c>
      <c r="AQ592" s="36" t="str">
        <f t="shared" ca="1" si="132"/>
        <v>00</v>
      </c>
      <c r="AR592" s="36" t="str">
        <f t="shared" ca="1" si="133"/>
        <v>00</v>
      </c>
      <c r="AS592" s="36"/>
    </row>
    <row r="593" spans="19:45" ht="30" customHeight="1" x14ac:dyDescent="0.25">
      <c r="S593" s="7" t="s">
        <v>19</v>
      </c>
      <c r="T593" s="15" t="s">
        <v>1161</v>
      </c>
      <c r="U593" s="36" t="str">
        <f t="shared" ca="1" si="121"/>
        <v>0x15=-37.00,-36.50;</v>
      </c>
      <c r="V593" s="37"/>
      <c r="W593" s="37"/>
      <c r="X593" s="68"/>
      <c r="Y593" s="68"/>
      <c r="Z593" s="55">
        <f t="shared" ca="1" si="122"/>
        <v>-1.2999999999999998</v>
      </c>
      <c r="AA593" s="39" t="s">
        <v>1263</v>
      </c>
      <c r="AB593" s="40">
        <v>1.5</v>
      </c>
      <c r="AC593" s="40" t="s">
        <v>995</v>
      </c>
      <c r="AD593" s="40">
        <v>1</v>
      </c>
      <c r="AE593" s="41">
        <v>0</v>
      </c>
      <c r="AF593" s="42">
        <v>-37</v>
      </c>
      <c r="AG593" s="47">
        <f t="shared" si="134"/>
        <v>-36.5</v>
      </c>
      <c r="AH593" s="43">
        <f t="shared" ca="1" si="123"/>
        <v>-38.299999999999997</v>
      </c>
      <c r="AI593" s="43">
        <f t="shared" ca="1" si="124"/>
        <v>-37.799999999999997</v>
      </c>
      <c r="AJ593" s="44">
        <f t="shared" ca="1" si="125"/>
        <v>-37</v>
      </c>
      <c r="AK593" s="44">
        <f t="shared" ca="1" si="126"/>
        <v>-36.5</v>
      </c>
      <c r="AL593" s="44">
        <f t="shared" ca="1" si="127"/>
        <v>-39.799999999999997</v>
      </c>
      <c r="AM593" s="44">
        <f t="shared" ca="1" si="128"/>
        <v>-39.299999999999997</v>
      </c>
      <c r="AN593" s="36" t="str">
        <f t="shared" ca="1" si="129"/>
        <v>10</v>
      </c>
      <c r="AO593" s="36" t="str">
        <f t="shared" ca="1" si="130"/>
        <v>05</v>
      </c>
      <c r="AP593" s="36" t="str">
        <f t="shared" ca="1" si="131"/>
        <v>00</v>
      </c>
      <c r="AQ593" s="36" t="str">
        <f t="shared" ca="1" si="132"/>
        <v>00</v>
      </c>
      <c r="AR593" s="36" t="str">
        <f t="shared" ca="1" si="133"/>
        <v>00</v>
      </c>
      <c r="AS593" s="36"/>
    </row>
    <row r="594" spans="19:45" ht="30" customHeight="1" x14ac:dyDescent="0.25">
      <c r="S594" s="7" t="s">
        <v>15</v>
      </c>
      <c r="T594" s="15" t="s">
        <v>1151</v>
      </c>
      <c r="U594" s="36" t="str">
        <f t="shared" ca="1" si="121"/>
        <v>0x94=-37.60,-37.00;</v>
      </c>
      <c r="V594" s="37"/>
      <c r="W594" s="37"/>
      <c r="X594" s="68"/>
      <c r="Y594" s="68"/>
      <c r="Z594" s="55">
        <f t="shared" ca="1" si="122"/>
        <v>-0.67439999999999967</v>
      </c>
      <c r="AA594" s="39" t="s">
        <v>1263</v>
      </c>
      <c r="AB594" s="40">
        <v>1</v>
      </c>
      <c r="AC594" s="40" t="s">
        <v>995</v>
      </c>
      <c r="AD594" s="40">
        <v>1</v>
      </c>
      <c r="AE594" s="41">
        <v>6.7000000000000004E-2</v>
      </c>
      <c r="AF594" s="42">
        <v>-37.6</v>
      </c>
      <c r="AG594" s="47">
        <f t="shared" si="134"/>
        <v>-37</v>
      </c>
      <c r="AH594" s="43">
        <f t="shared" ca="1" si="123"/>
        <v>-38.2744</v>
      </c>
      <c r="AI594" s="43">
        <f t="shared" ca="1" si="124"/>
        <v>-37.674399999999999</v>
      </c>
      <c r="AJ594" s="44">
        <f t="shared" ca="1" si="125"/>
        <v>-37.6</v>
      </c>
      <c r="AK594" s="44">
        <f t="shared" ca="1" si="126"/>
        <v>-37</v>
      </c>
      <c r="AL594" s="44">
        <f t="shared" ca="1" si="127"/>
        <v>-39.2744</v>
      </c>
      <c r="AM594" s="44">
        <f t="shared" ca="1" si="128"/>
        <v>-38.674399999999999</v>
      </c>
      <c r="AN594" s="36" t="str">
        <f t="shared" ca="1" si="129"/>
        <v>10</v>
      </c>
      <c r="AO594" s="36" t="str">
        <f t="shared" ca="1" si="130"/>
        <v>04</v>
      </c>
      <c r="AP594" s="36" t="str">
        <f t="shared" ca="1" si="131"/>
        <v>00</v>
      </c>
      <c r="AQ594" s="36" t="str">
        <f t="shared" ca="1" si="132"/>
        <v>00</v>
      </c>
      <c r="AR594" s="36" t="str">
        <f t="shared" ca="1" si="133"/>
        <v>80</v>
      </c>
      <c r="AS594" s="36"/>
    </row>
    <row r="595" spans="19:45" ht="30" customHeight="1" x14ac:dyDescent="0.25">
      <c r="S595" s="7" t="s">
        <v>705</v>
      </c>
      <c r="T595" s="15" t="s">
        <v>1152</v>
      </c>
      <c r="U595" s="36" t="str">
        <f t="shared" ca="1" si="121"/>
        <v>0x95=-38.10,-37.60;</v>
      </c>
      <c r="V595" s="37"/>
      <c r="W595" s="37"/>
      <c r="X595" s="68"/>
      <c r="Y595" s="68"/>
      <c r="Z595" s="55">
        <f t="shared" ca="1" si="122"/>
        <v>-0.17439999999999967</v>
      </c>
      <c r="AA595" s="39" t="s">
        <v>1263</v>
      </c>
      <c r="AB595" s="40">
        <v>1.5</v>
      </c>
      <c r="AC595" s="40" t="s">
        <v>995</v>
      </c>
      <c r="AD595" s="40">
        <v>1</v>
      </c>
      <c r="AE595" s="41">
        <v>6.7000000000000004E-2</v>
      </c>
      <c r="AF595" s="42">
        <v>-38.1</v>
      </c>
      <c r="AG595" s="47">
        <f t="shared" si="134"/>
        <v>-37.6</v>
      </c>
      <c r="AH595" s="43">
        <f t="shared" ca="1" si="123"/>
        <v>-38.2744</v>
      </c>
      <c r="AI595" s="43">
        <f t="shared" ca="1" si="124"/>
        <v>-37.7744</v>
      </c>
      <c r="AJ595" s="44">
        <f t="shared" ca="1" si="125"/>
        <v>-38.1</v>
      </c>
      <c r="AK595" s="44">
        <f t="shared" ca="1" si="126"/>
        <v>-37.6</v>
      </c>
      <c r="AL595" s="44">
        <f t="shared" ca="1" si="127"/>
        <v>-39.7744</v>
      </c>
      <c r="AM595" s="44">
        <f t="shared" ca="1" si="128"/>
        <v>-39.2744</v>
      </c>
      <c r="AN595" s="36" t="str">
        <f t="shared" ca="1" si="129"/>
        <v>10</v>
      </c>
      <c r="AO595" s="36" t="str">
        <f t="shared" ca="1" si="130"/>
        <v>05</v>
      </c>
      <c r="AP595" s="36" t="str">
        <f t="shared" ca="1" si="131"/>
        <v>00</v>
      </c>
      <c r="AQ595" s="36" t="str">
        <f t="shared" ca="1" si="132"/>
        <v>00</v>
      </c>
      <c r="AR595" s="36" t="str">
        <f t="shared" ca="1" si="133"/>
        <v>80</v>
      </c>
      <c r="AS595" s="36"/>
    </row>
    <row r="596" spans="19:45" ht="30" customHeight="1" x14ac:dyDescent="0.25">
      <c r="S596" s="7" t="s">
        <v>605</v>
      </c>
      <c r="T596" s="15" t="s">
        <v>991</v>
      </c>
      <c r="U596" s="36" t="str">
        <f t="shared" ca="1" si="121"/>
        <v>0x00=-38.30,-38.10;</v>
      </c>
      <c r="V596" s="37"/>
      <c r="W596" s="37"/>
      <c r="X596" s="68"/>
      <c r="Y596" s="68"/>
      <c r="Z596" s="55">
        <f t="shared" ca="1" si="122"/>
        <v>0</v>
      </c>
      <c r="AA596" s="39" t="s">
        <v>965</v>
      </c>
      <c r="AB596" s="40">
        <v>0</v>
      </c>
      <c r="AC596" s="40" t="s">
        <v>995</v>
      </c>
      <c r="AD596" s="40">
        <v>1</v>
      </c>
      <c r="AE596" s="41">
        <v>0</v>
      </c>
      <c r="AF596" s="42">
        <v>-38.299999999999997</v>
      </c>
      <c r="AG596" s="47">
        <f t="shared" si="134"/>
        <v>-38.1</v>
      </c>
      <c r="AH596" s="43">
        <f t="shared" ca="1" si="123"/>
        <v>-38.299999999999997</v>
      </c>
      <c r="AI596" s="43">
        <f t="shared" ca="1" si="124"/>
        <v>-38.1</v>
      </c>
      <c r="AJ596" s="44">
        <f t="shared" ca="1" si="125"/>
        <v>-38.299999999999997</v>
      </c>
      <c r="AK596" s="44">
        <f t="shared" ca="1" si="126"/>
        <v>-38.1</v>
      </c>
      <c r="AL596" s="44">
        <f t="shared" ca="1" si="127"/>
        <v>-38.299999999999997</v>
      </c>
      <c r="AM596" s="44">
        <f t="shared" ca="1" si="128"/>
        <v>-38.1</v>
      </c>
      <c r="AN596" s="36" t="str">
        <f t="shared" ca="1" si="129"/>
        <v>00</v>
      </c>
      <c r="AO596" s="36" t="str">
        <f t="shared" ca="1" si="130"/>
        <v>00</v>
      </c>
      <c r="AP596" s="36" t="str">
        <f t="shared" ca="1" si="131"/>
        <v>00</v>
      </c>
      <c r="AQ596" s="36" t="str">
        <f t="shared" ca="1" si="132"/>
        <v>00</v>
      </c>
      <c r="AR596" s="36" t="str">
        <f t="shared" ca="1" si="133"/>
        <v>00</v>
      </c>
      <c r="AS596" s="36"/>
    </row>
    <row r="597" spans="19:45" ht="30" customHeight="1" x14ac:dyDescent="0.25">
      <c r="S597" s="7" t="s">
        <v>721</v>
      </c>
      <c r="T597" s="15" t="s">
        <v>26</v>
      </c>
      <c r="U597" s="36" t="str">
        <f t="shared" ca="1" si="121"/>
        <v>0x03=-38.80,-38.30;</v>
      </c>
      <c r="V597" s="37"/>
      <c r="W597" s="37"/>
      <c r="X597" s="68"/>
      <c r="Y597" s="68"/>
      <c r="Z597" s="55">
        <f t="shared" ca="1" si="122"/>
        <v>0.5</v>
      </c>
      <c r="AA597" s="39" t="s">
        <v>965</v>
      </c>
      <c r="AB597" s="40">
        <v>0.5</v>
      </c>
      <c r="AC597" s="40" t="s">
        <v>995</v>
      </c>
      <c r="AD597" s="40">
        <v>1</v>
      </c>
      <c r="AE597" s="41">
        <v>0</v>
      </c>
      <c r="AF597" s="42">
        <v>-38.799999999999997</v>
      </c>
      <c r="AG597" s="47">
        <f t="shared" si="134"/>
        <v>-38.299999999999997</v>
      </c>
      <c r="AH597" s="43">
        <f t="shared" ca="1" si="123"/>
        <v>-38.299999999999997</v>
      </c>
      <c r="AI597" s="43">
        <f t="shared" ca="1" si="124"/>
        <v>-37.799999999999997</v>
      </c>
      <c r="AJ597" s="44">
        <f t="shared" ca="1" si="125"/>
        <v>-38.799999999999997</v>
      </c>
      <c r="AK597" s="44">
        <f t="shared" ca="1" si="126"/>
        <v>-38.299999999999997</v>
      </c>
      <c r="AL597" s="44">
        <f t="shared" ca="1" si="127"/>
        <v>-38.799999999999997</v>
      </c>
      <c r="AM597" s="44">
        <f t="shared" ca="1" si="128"/>
        <v>-38.299999999999997</v>
      </c>
      <c r="AN597" s="36" t="str">
        <f t="shared" ca="1" si="129"/>
        <v>00</v>
      </c>
      <c r="AO597" s="36" t="str">
        <f t="shared" ca="1" si="130"/>
        <v>03</v>
      </c>
      <c r="AP597" s="36" t="str">
        <f t="shared" ca="1" si="131"/>
        <v>00</v>
      </c>
      <c r="AQ597" s="36" t="str">
        <f t="shared" ca="1" si="132"/>
        <v>00</v>
      </c>
      <c r="AR597" s="36" t="str">
        <f t="shared" ca="1" si="133"/>
        <v>00</v>
      </c>
      <c r="AS597" s="36"/>
    </row>
    <row r="598" spans="19:45" ht="30" customHeight="1" x14ac:dyDescent="0.25">
      <c r="S598" s="7" t="s">
        <v>20</v>
      </c>
      <c r="T598" s="15">
        <v>-37</v>
      </c>
      <c r="U598" s="36" t="str">
        <f t="shared" ca="1" si="121"/>
        <v>0x04=-39.30,-38.80;</v>
      </c>
      <c r="V598" s="37"/>
      <c r="W598" s="37"/>
      <c r="X598" s="38"/>
      <c r="Y598" s="38"/>
      <c r="Z598" s="55">
        <f t="shared" ca="1" si="122"/>
        <v>1</v>
      </c>
      <c r="AA598" s="39" t="s">
        <v>965</v>
      </c>
      <c r="AB598" s="40">
        <v>1</v>
      </c>
      <c r="AC598" s="40" t="s">
        <v>995</v>
      </c>
      <c r="AD598" s="40">
        <v>1</v>
      </c>
      <c r="AE598" s="41">
        <v>0</v>
      </c>
      <c r="AF598" s="42">
        <v>-39.299999999999997</v>
      </c>
      <c r="AG598" s="47">
        <f t="shared" si="134"/>
        <v>-38.799999999999997</v>
      </c>
      <c r="AH598" s="43">
        <f t="shared" ca="1" si="123"/>
        <v>-38.299999999999997</v>
      </c>
      <c r="AI598" s="43">
        <f t="shared" ca="1" si="124"/>
        <v>-37.799999999999997</v>
      </c>
      <c r="AJ598" s="44">
        <f t="shared" ca="1" si="125"/>
        <v>-39.299999999999997</v>
      </c>
      <c r="AK598" s="44">
        <f t="shared" ca="1" si="126"/>
        <v>-38.799999999999997</v>
      </c>
      <c r="AL598" s="44">
        <f t="shared" ca="1" si="127"/>
        <v>-39.299999999999997</v>
      </c>
      <c r="AM598" s="44">
        <f t="shared" ca="1" si="128"/>
        <v>-38.799999999999997</v>
      </c>
      <c r="AN598" s="36" t="str">
        <f t="shared" ca="1" si="129"/>
        <v>00</v>
      </c>
      <c r="AO598" s="36" t="str">
        <f t="shared" ca="1" si="130"/>
        <v>04</v>
      </c>
      <c r="AP598" s="36" t="str">
        <f t="shared" ca="1" si="131"/>
        <v>00</v>
      </c>
      <c r="AQ598" s="36" t="str">
        <f t="shared" ca="1" si="132"/>
        <v>00</v>
      </c>
      <c r="AR598" s="36" t="str">
        <f t="shared" ca="1" si="133"/>
        <v>00</v>
      </c>
      <c r="AS598" s="36"/>
    </row>
    <row r="599" spans="19:45" ht="30" customHeight="1" x14ac:dyDescent="0.25">
      <c r="S599" s="7" t="s">
        <v>691</v>
      </c>
      <c r="T599" s="15" t="s">
        <v>1318</v>
      </c>
      <c r="U599" s="36" t="str">
        <f t="shared" ca="1" si="121"/>
        <v>0x05=-39.80,-39.30;</v>
      </c>
      <c r="V599" s="37"/>
      <c r="W599" s="37"/>
      <c r="X599" s="38"/>
      <c r="Y599" s="38"/>
      <c r="Z599" s="55">
        <f t="shared" ca="1" si="122"/>
        <v>1.5</v>
      </c>
      <c r="AA599" s="39" t="s">
        <v>965</v>
      </c>
      <c r="AB599" s="40">
        <v>1.5</v>
      </c>
      <c r="AC599" s="40" t="s">
        <v>995</v>
      </c>
      <c r="AD599" s="40">
        <v>1</v>
      </c>
      <c r="AE599" s="41">
        <v>0</v>
      </c>
      <c r="AF599" s="42">
        <v>-39.799999999999997</v>
      </c>
      <c r="AG599" s="47">
        <f t="shared" si="134"/>
        <v>-39.299999999999997</v>
      </c>
      <c r="AH599" s="43">
        <f t="shared" ca="1" si="123"/>
        <v>-38.299999999999997</v>
      </c>
      <c r="AI599" s="43">
        <f t="shared" ca="1" si="124"/>
        <v>-37.799999999999997</v>
      </c>
      <c r="AJ599" s="44">
        <f t="shared" ca="1" si="125"/>
        <v>-39.799999999999997</v>
      </c>
      <c r="AK599" s="44">
        <f t="shared" ca="1" si="126"/>
        <v>-39.299999999999997</v>
      </c>
      <c r="AL599" s="44">
        <f t="shared" ca="1" si="127"/>
        <v>-39.799999999999997</v>
      </c>
      <c r="AM599" s="44">
        <f t="shared" ca="1" si="128"/>
        <v>-39.299999999999997</v>
      </c>
      <c r="AN599" s="36" t="str">
        <f t="shared" ca="1" si="129"/>
        <v>00</v>
      </c>
      <c r="AO599" s="36" t="str">
        <f t="shared" ca="1" si="130"/>
        <v>05</v>
      </c>
      <c r="AP599" s="36" t="str">
        <f t="shared" ca="1" si="131"/>
        <v>00</v>
      </c>
      <c r="AQ599" s="36" t="str">
        <f t="shared" ca="1" si="132"/>
        <v>00</v>
      </c>
      <c r="AR599" s="36" t="str">
        <f t="shared" ca="1" si="133"/>
        <v>00</v>
      </c>
      <c r="AS599" s="36"/>
    </row>
    <row r="600" spans="19:45" ht="30" customHeight="1" x14ac:dyDescent="0.25">
      <c r="S600" s="7" t="s">
        <v>544</v>
      </c>
      <c r="T600" s="15" t="s">
        <v>993</v>
      </c>
      <c r="U600" s="36" t="str">
        <f t="shared" ca="1" si="121"/>
        <v>0x83=-40.10,-39.80;</v>
      </c>
      <c r="V600" s="37"/>
      <c r="W600" s="37"/>
      <c r="X600" s="38"/>
      <c r="Y600" s="38"/>
      <c r="Z600" s="55">
        <f t="shared" ca="1" si="122"/>
        <v>1.7663000000000002</v>
      </c>
      <c r="AA600" s="39" t="s">
        <v>965</v>
      </c>
      <c r="AB600" s="40">
        <v>0.5</v>
      </c>
      <c r="AC600" s="40" t="s">
        <v>995</v>
      </c>
      <c r="AD600" s="40">
        <v>1</v>
      </c>
      <c r="AE600" s="41">
        <v>6.7000000000000004E-2</v>
      </c>
      <c r="AF600" s="42">
        <v>-40.1</v>
      </c>
      <c r="AG600" s="49">
        <f t="shared" si="134"/>
        <v>-39.799999999999997</v>
      </c>
      <c r="AH600" s="43">
        <f t="shared" ca="1" si="123"/>
        <v>-38.3337</v>
      </c>
      <c r="AI600" s="43">
        <f t="shared" ca="1" si="124"/>
        <v>-38.033699999999996</v>
      </c>
      <c r="AJ600" s="44">
        <f t="shared" ca="1" si="125"/>
        <v>-40.1</v>
      </c>
      <c r="AK600" s="44">
        <f t="shared" ca="1" si="126"/>
        <v>-39.799999999999997</v>
      </c>
      <c r="AL600" s="44">
        <f t="shared" ca="1" si="127"/>
        <v>-38.8337</v>
      </c>
      <c r="AM600" s="44">
        <f t="shared" ca="1" si="128"/>
        <v>-38.533699999999996</v>
      </c>
      <c r="AN600" s="36" t="str">
        <f t="shared" ca="1" si="129"/>
        <v>00</v>
      </c>
      <c r="AO600" s="36" t="str">
        <f t="shared" ca="1" si="130"/>
        <v>03</v>
      </c>
      <c r="AP600" s="36" t="str">
        <f t="shared" ca="1" si="131"/>
        <v>00</v>
      </c>
      <c r="AQ600" s="36" t="str">
        <f t="shared" ca="1" si="132"/>
        <v>00</v>
      </c>
      <c r="AR600" s="36" t="str">
        <f t="shared" ca="1" si="133"/>
        <v>80</v>
      </c>
      <c r="AS600" s="36"/>
    </row>
    <row r="601" spans="19:45" ht="30" customHeight="1" x14ac:dyDescent="0.25">
      <c r="S601" s="7" t="s">
        <v>12</v>
      </c>
      <c r="T601" s="15" t="s">
        <v>548</v>
      </c>
      <c r="U601" s="36" t="str">
        <f t="shared" ca="1" si="121"/>
        <v>0x84=-40.60,-40.10;</v>
      </c>
      <c r="V601" s="37"/>
      <c r="W601" s="37"/>
      <c r="X601" s="38"/>
      <c r="Y601" s="38"/>
      <c r="Z601" s="55">
        <f t="shared" ca="1" si="122"/>
        <v>2.2663000000000002</v>
      </c>
      <c r="AA601" s="39" t="s">
        <v>965</v>
      </c>
      <c r="AB601" s="40">
        <v>1</v>
      </c>
      <c r="AC601" s="40" t="s">
        <v>995</v>
      </c>
      <c r="AD601" s="40">
        <v>1</v>
      </c>
      <c r="AE601" s="41">
        <v>6.7000000000000004E-2</v>
      </c>
      <c r="AF601" s="42">
        <v>-40.6</v>
      </c>
      <c r="AG601" s="49">
        <f t="shared" si="134"/>
        <v>-40.1</v>
      </c>
      <c r="AH601" s="43">
        <f t="shared" ca="1" si="123"/>
        <v>-38.3337</v>
      </c>
      <c r="AI601" s="43">
        <f t="shared" ca="1" si="124"/>
        <v>-37.8337</v>
      </c>
      <c r="AJ601" s="44">
        <f t="shared" ca="1" si="125"/>
        <v>-40.6</v>
      </c>
      <c r="AK601" s="44">
        <f t="shared" ca="1" si="126"/>
        <v>-40.1</v>
      </c>
      <c r="AL601" s="44">
        <f t="shared" ca="1" si="127"/>
        <v>-39.3337</v>
      </c>
      <c r="AM601" s="44">
        <f t="shared" ca="1" si="128"/>
        <v>-38.8337</v>
      </c>
      <c r="AN601" s="36" t="str">
        <f t="shared" ca="1" si="129"/>
        <v>00</v>
      </c>
      <c r="AO601" s="36" t="str">
        <f t="shared" ca="1" si="130"/>
        <v>04</v>
      </c>
      <c r="AP601" s="36" t="str">
        <f t="shared" ca="1" si="131"/>
        <v>00</v>
      </c>
      <c r="AQ601" s="36" t="str">
        <f t="shared" ca="1" si="132"/>
        <v>00</v>
      </c>
      <c r="AR601" s="36" t="str">
        <f t="shared" ca="1" si="133"/>
        <v>80</v>
      </c>
      <c r="AS601" s="36"/>
    </row>
    <row r="602" spans="19:45" ht="30" customHeight="1" x14ac:dyDescent="0.25">
      <c r="S602" s="26" t="s">
        <v>773</v>
      </c>
      <c r="T602" s="15" t="s">
        <v>562</v>
      </c>
      <c r="U602" s="36" t="str">
        <f t="shared" ca="1" si="121"/>
        <v>0x85=-41.10,-40.60;</v>
      </c>
      <c r="V602" s="37"/>
      <c r="W602" s="37"/>
      <c r="X602" s="38"/>
      <c r="Y602" s="38"/>
      <c r="Z602" s="55">
        <f t="shared" ca="1" si="122"/>
        <v>2.7663000000000002</v>
      </c>
      <c r="AA602" s="39" t="s">
        <v>965</v>
      </c>
      <c r="AB602" s="40">
        <v>1.5</v>
      </c>
      <c r="AC602" s="40" t="s">
        <v>995</v>
      </c>
      <c r="AD602" s="40">
        <v>1</v>
      </c>
      <c r="AE602" s="41">
        <v>6.7000000000000004E-2</v>
      </c>
      <c r="AF602" s="42">
        <v>-41.1</v>
      </c>
      <c r="AG602" s="49">
        <f t="shared" si="134"/>
        <v>-40.6</v>
      </c>
      <c r="AH602" s="43">
        <f t="shared" ca="1" si="123"/>
        <v>-38.3337</v>
      </c>
      <c r="AI602" s="43">
        <f t="shared" ca="1" si="124"/>
        <v>-37.8337</v>
      </c>
      <c r="AJ602" s="44">
        <f t="shared" ca="1" si="125"/>
        <v>-41.1</v>
      </c>
      <c r="AK602" s="44">
        <f t="shared" ca="1" si="126"/>
        <v>-40.6</v>
      </c>
      <c r="AL602" s="44">
        <f t="shared" ca="1" si="127"/>
        <v>-39.8337</v>
      </c>
      <c r="AM602" s="44">
        <f t="shared" ca="1" si="128"/>
        <v>-39.3337</v>
      </c>
      <c r="AN602" s="36" t="str">
        <f t="shared" ca="1" si="129"/>
        <v>00</v>
      </c>
      <c r="AO602" s="36" t="str">
        <f t="shared" ca="1" si="130"/>
        <v>05</v>
      </c>
      <c r="AP602" s="36" t="str">
        <f t="shared" ca="1" si="131"/>
        <v>00</v>
      </c>
      <c r="AQ602" s="36" t="str">
        <f t="shared" ca="1" si="132"/>
        <v>00</v>
      </c>
      <c r="AR602" s="36" t="str">
        <f t="shared" ca="1" si="133"/>
        <v>80</v>
      </c>
      <c r="AS602" s="36"/>
    </row>
    <row r="603" spans="19:45" ht="30" customHeight="1" x14ac:dyDescent="0.25">
      <c r="S603" s="7" t="s">
        <v>573</v>
      </c>
      <c r="T603" s="15">
        <v>2.1</v>
      </c>
      <c r="U603" s="36" t="str">
        <f t="shared" ca="1" si="121"/>
        <v>0x24=-41.50,-41.10;</v>
      </c>
      <c r="V603" s="37"/>
      <c r="W603" s="37"/>
      <c r="X603" s="38"/>
      <c r="Y603" s="38"/>
      <c r="Z603" s="55">
        <f t="shared" ca="1" si="122"/>
        <v>3.3</v>
      </c>
      <c r="AA603" s="39" t="s">
        <v>584</v>
      </c>
      <c r="AB603" s="40">
        <v>1</v>
      </c>
      <c r="AC603" s="40" t="s">
        <v>995</v>
      </c>
      <c r="AD603" s="40">
        <v>1</v>
      </c>
      <c r="AE603" s="41">
        <v>0</v>
      </c>
      <c r="AF603" s="42">
        <v>-41.5</v>
      </c>
      <c r="AG603" s="49">
        <f t="shared" si="134"/>
        <v>-41.1</v>
      </c>
      <c r="AH603" s="43">
        <f t="shared" ca="1" si="123"/>
        <v>-38.200000000000003</v>
      </c>
      <c r="AI603" s="43">
        <f t="shared" ca="1" si="124"/>
        <v>-37.800000000000004</v>
      </c>
      <c r="AJ603" s="44">
        <f t="shared" ca="1" si="125"/>
        <v>-41.5</v>
      </c>
      <c r="AK603" s="44">
        <f t="shared" ca="1" si="126"/>
        <v>-41.1</v>
      </c>
      <c r="AL603" s="44">
        <f t="shared" ca="1" si="127"/>
        <v>-39.200000000000003</v>
      </c>
      <c r="AM603" s="44">
        <f t="shared" ca="1" si="128"/>
        <v>-38.800000000000004</v>
      </c>
      <c r="AN603" s="36" t="str">
        <f t="shared" ca="1" si="129"/>
        <v>20</v>
      </c>
      <c r="AO603" s="36" t="str">
        <f t="shared" ca="1" si="130"/>
        <v>04</v>
      </c>
      <c r="AP603" s="36" t="str">
        <f t="shared" ca="1" si="131"/>
        <v>00</v>
      </c>
      <c r="AQ603" s="36" t="str">
        <f t="shared" ca="1" si="132"/>
        <v>00</v>
      </c>
      <c r="AR603" s="36" t="str">
        <f t="shared" ca="1" si="133"/>
        <v>00</v>
      </c>
      <c r="AS603" s="36"/>
    </row>
    <row r="604" spans="19:45" ht="30" customHeight="1" x14ac:dyDescent="0.25">
      <c r="S604" s="7" t="s">
        <v>590</v>
      </c>
      <c r="T604" s="15">
        <f>VLOOKUP(T589,MPN!$A$1:$E$1004,4,FALSE)</f>
        <v>-38</v>
      </c>
      <c r="U604" s="36" t="str">
        <f t="shared" ca="1" si="121"/>
        <v>0x25=-42.10,-41.50;</v>
      </c>
      <c r="V604" s="37"/>
      <c r="W604" s="37"/>
      <c r="X604" s="38"/>
      <c r="Y604" s="38"/>
      <c r="Z604" s="55">
        <f t="shared" ca="1" si="122"/>
        <v>3.8</v>
      </c>
      <c r="AA604" s="39" t="s">
        <v>584</v>
      </c>
      <c r="AB604" s="40">
        <v>1.5</v>
      </c>
      <c r="AC604" s="40" t="s">
        <v>995</v>
      </c>
      <c r="AD604" s="40">
        <v>1</v>
      </c>
      <c r="AE604" s="41">
        <v>0</v>
      </c>
      <c r="AF604" s="42">
        <v>-42.1</v>
      </c>
      <c r="AG604" s="49">
        <f t="shared" si="134"/>
        <v>-41.5</v>
      </c>
      <c r="AH604" s="43">
        <f t="shared" ca="1" si="123"/>
        <v>-38.300000000000004</v>
      </c>
      <c r="AI604" s="43">
        <f t="shared" ca="1" si="124"/>
        <v>-37.700000000000003</v>
      </c>
      <c r="AJ604" s="44">
        <f t="shared" ca="1" si="125"/>
        <v>-42.1</v>
      </c>
      <c r="AK604" s="44">
        <f t="shared" ca="1" si="126"/>
        <v>-41.5</v>
      </c>
      <c r="AL604" s="44">
        <f t="shared" ca="1" si="127"/>
        <v>-39.800000000000004</v>
      </c>
      <c r="AM604" s="44">
        <f t="shared" ca="1" si="128"/>
        <v>-39.200000000000003</v>
      </c>
      <c r="AN604" s="36" t="str">
        <f t="shared" ca="1" si="129"/>
        <v>20</v>
      </c>
      <c r="AO604" s="36" t="str">
        <f t="shared" ca="1" si="130"/>
        <v>05</v>
      </c>
      <c r="AP604" s="36" t="str">
        <f t="shared" ca="1" si="131"/>
        <v>00</v>
      </c>
      <c r="AQ604" s="36" t="str">
        <f t="shared" ca="1" si="132"/>
        <v>00</v>
      </c>
      <c r="AR604" s="36" t="str">
        <f t="shared" ca="1" si="133"/>
        <v>00</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16V_NormalMode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1391</v>
      </c>
      <c r="V651" s="12"/>
      <c r="W651" s="65"/>
      <c r="X651" s="12"/>
      <c r="Y651" s="7" t="str">
        <f>VLOOKUP(U651,$DX$1:$DZ$21,3,FALSE)</f>
        <v>sel_diocpfil, modesel 10, en_lpf</v>
      </c>
      <c r="AD651" s="8"/>
    </row>
    <row r="652" spans="19:45" ht="30" customHeight="1" x14ac:dyDescent="0.25">
      <c r="S652" s="7" t="s">
        <v>24</v>
      </c>
      <c r="T652" s="15" t="s">
        <v>1154</v>
      </c>
      <c r="U652" s="5" t="s">
        <v>23</v>
      </c>
      <c r="V652" s="7" t="str">
        <f>VLOOKUP(U651,$DX$1:$DZ$21,2,FALSE)</f>
        <v>Bit11,14,15</v>
      </c>
      <c r="W652" s="19"/>
      <c r="X652" s="19"/>
      <c r="Y652" s="19"/>
      <c r="Z652" s="19"/>
      <c r="AA652" s="5" t="s">
        <v>592</v>
      </c>
      <c r="AB652" s="26" t="str">
        <f>T671&amp;"_"&amp;ABS(T669)&amp;"dB_"&amp;T673&amp;"_"&amp;T674&amp;"_"&amp;GetAbsMaxMinText(AF655:AG714)&amp;"_"&amp;T654&amp;"_"&amp;T653&amp;S651&amp;"."&amp;T677</f>
        <v>16V_NormalMode_38dB_304ZA_N014A_351_392_ZTS6756SE_TR11.1</v>
      </c>
      <c r="AC652" s="18"/>
      <c r="AD652" s="18"/>
      <c r="AE652" s="18"/>
      <c r="AF652" s="18"/>
      <c r="AG652" s="18"/>
      <c r="AH652" s="19"/>
      <c r="AI652" s="19" t="s">
        <v>2</v>
      </c>
      <c r="AJ652" s="16" t="s">
        <v>1285</v>
      </c>
      <c r="AK652" s="16"/>
      <c r="AL652" s="16"/>
      <c r="AM652" s="16"/>
      <c r="AN652" s="16"/>
      <c r="AO652" s="16"/>
      <c r="AP652" s="16"/>
      <c r="AQ652" s="16"/>
      <c r="AR652" s="16"/>
      <c r="AS652" s="16"/>
    </row>
    <row r="653" spans="19:45" ht="30" customHeight="1" x14ac:dyDescent="0.25">
      <c r="S653" s="7" t="s">
        <v>5</v>
      </c>
      <c r="T653" s="15" t="s">
        <v>1271</v>
      </c>
      <c r="U653" s="32" t="str">
        <f>HYPERLINK("#A"&amp;(S651+1),"&lt;==Block" &amp; $S651 &amp;"==&gt;")</f>
        <v>&lt;==Block11==&gt;</v>
      </c>
      <c r="V653" s="51"/>
      <c r="W653" s="19"/>
      <c r="X653" s="19"/>
      <c r="Y653" s="23"/>
      <c r="Z653" s="8"/>
      <c r="AA653" s="19"/>
      <c r="AB653" s="118"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1283</v>
      </c>
      <c r="U654" s="52" t="s">
        <v>775</v>
      </c>
      <c r="V654" s="33" t="s">
        <v>601</v>
      </c>
      <c r="W654" s="33" t="s">
        <v>602</v>
      </c>
      <c r="X654" s="33" t="s">
        <v>603</v>
      </c>
      <c r="Y654" s="33" t="s">
        <v>603</v>
      </c>
      <c r="Z654" s="33" t="s">
        <v>591</v>
      </c>
      <c r="AA654" s="33" t="s">
        <v>7</v>
      </c>
      <c r="AB654" s="117" t="s">
        <v>1314</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1273</v>
      </c>
      <c r="U655" s="36" t="str">
        <f t="shared" ref="U655:U662" ca="1" si="135">ConfigCode($AA655,$AN655,$AO655,$AP655,$AQ655,$AR655,$AF655,$AG655,2)</f>
        <v>0x10=-35.50,-35.10;</v>
      </c>
      <c r="V655" s="37"/>
      <c r="W655" s="37"/>
      <c r="X655" s="68"/>
      <c r="Y655" s="68"/>
      <c r="Z655" s="55">
        <f t="shared" ref="Z655:Z662" ca="1" si="136" xml:space="preserve">
N("vbias,vlookup vbias range")+
VLOOKUP($AA655,INDIRECT(BoxVal(ROW($AA655),34,COLUMN(T651))),2,FALSE)+
N("gain")+
$AB655+
N("vcm")+
VLOOKUP($AC655,$CT$1:$DC$31,7,FALSE)+
N("(vbias*vcp*vbg-vbias)*sensor ratio")+
VbiasCal($AA655,$AD655,$AE655,BoxVal(ROW($AC655),18,COLUMN($T$22)))+
N("vbias ref+gain ref")+
$V655+$W655</f>
        <v>-2.75</v>
      </c>
      <c r="AA655" s="39" t="s">
        <v>1263</v>
      </c>
      <c r="AB655" s="40">
        <v>0</v>
      </c>
      <c r="AC655" s="40" t="s">
        <v>996</v>
      </c>
      <c r="AD655" s="40">
        <v>1</v>
      </c>
      <c r="AE655" s="41">
        <v>0</v>
      </c>
      <c r="AF655" s="42">
        <v>-35.5</v>
      </c>
      <c r="AG655" s="42">
        <v>-35.1</v>
      </c>
      <c r="AH655" s="43">
        <f t="shared" ref="AH655:AH662" ca="1" si="137">$AF655+$Z655</f>
        <v>-38.25</v>
      </c>
      <c r="AI655" s="43">
        <f t="shared" ref="AI655:AI662" ca="1" si="138">$AG655+$Z655</f>
        <v>-37.85</v>
      </c>
      <c r="AJ655" s="44">
        <f t="shared" ref="AJ655:AJ662" ca="1" si="139" xml:space="preserve">
N("initial sens-loopgain")+
$AF655-BoxVal(ROW($AA655),26,COLUMN(INDIRECT("T"&amp;(INT(ROW($AA672)/65))*65+2)))</f>
        <v>-35.5</v>
      </c>
      <c r="AK655" s="44">
        <f t="shared" ref="AK655:AK662" ca="1" si="140">AJ655+(AG655-AF655)</f>
        <v>-35.1</v>
      </c>
      <c r="AL655" s="44">
        <f t="shared" ref="AL655:AL662" ca="1" si="141" xml:space="preserve">
N("initial sens-loopgain-gain-gain ref-vcm")+
$AH655-
BoxVal(ROW($AA655),26,COLUMN(INDIRECT("T"&amp;(INT(ROW($AA672)/65))*65+2)))-
$AB655-
$W655-
IFERROR(VLOOKUP($AC655,$CT$1:$DC$31,7,FALSE),0)</f>
        <v>-38.25</v>
      </c>
      <c r="AM655" s="44">
        <f t="shared" ref="AM655:AM662" ca="1" si="142">AL655+(AG655-AF655)</f>
        <v>-37.85</v>
      </c>
      <c r="AN655" s="36" t="str">
        <f t="shared" ref="AN655:AN662" ca="1" si="143">IF(BoxVal(ROW(AA655),9,COLUMN(T653))="FIX","00",ManualLookup(AA655,BoxVal(ROW(AA655),4,COLUMN(AN653)),INDIRECT(DN$3)))</f>
        <v>10</v>
      </c>
      <c r="AO655" s="36" t="str">
        <f t="shared" ref="AO655:AO662" ca="1" si="144">ManualLookup(AB655,BoxVal(ROW(AB655),4,COLUMN(AO653)),IF(INDIRECT("$AB$"&amp;(INT((ROW()-4)/65)*65+4))="Gain-outphase",INDIRECT(DO$4),INDIRECT(DO$3)))</f>
        <v>00</v>
      </c>
      <c r="AP655" s="36" t="str">
        <f t="shared" ref="AP655:AR662" ca="1" si="145">ManualLookup(AC655,BoxVal(ROW(AC655),4,COLUMN(AP653)),INDIRECT(DP$3))</f>
        <v>00</v>
      </c>
      <c r="AQ655" s="36" t="str">
        <f t="shared" ca="1" si="145"/>
        <v>00</v>
      </c>
      <c r="AR655" s="36" t="str">
        <f t="shared" ca="1" si="145"/>
        <v>00</v>
      </c>
      <c r="AS655" s="33"/>
    </row>
    <row r="656" spans="19:45" ht="30" customHeight="1" x14ac:dyDescent="0.25">
      <c r="S656" s="7" t="s">
        <v>13</v>
      </c>
      <c r="T656" s="15" t="s">
        <v>1284</v>
      </c>
      <c r="U656" s="36" t="str">
        <f t="shared" ca="1" si="135"/>
        <v>0x13=-36.30,-35.50;</v>
      </c>
      <c r="V656" s="37"/>
      <c r="W656" s="37"/>
      <c r="X656" s="68"/>
      <c r="Y656" s="68"/>
      <c r="Z656" s="55">
        <f t="shared" ca="1" si="136"/>
        <v>-2.25</v>
      </c>
      <c r="AA656" s="39" t="s">
        <v>1263</v>
      </c>
      <c r="AB656" s="40">
        <v>0.5</v>
      </c>
      <c r="AC656" s="40" t="s">
        <v>996</v>
      </c>
      <c r="AD656" s="40">
        <v>1</v>
      </c>
      <c r="AE656" s="41">
        <v>0</v>
      </c>
      <c r="AF656" s="42">
        <v>-36.299999999999997</v>
      </c>
      <c r="AG656" s="47">
        <f t="shared" ref="AG656:AG662" si="146">AF655</f>
        <v>-35.5</v>
      </c>
      <c r="AH656" s="43">
        <f t="shared" ca="1" si="137"/>
        <v>-38.549999999999997</v>
      </c>
      <c r="AI656" s="43">
        <f t="shared" ca="1" si="138"/>
        <v>-37.75</v>
      </c>
      <c r="AJ656" s="44">
        <f t="shared" ca="1" si="139"/>
        <v>-36.299999999999997</v>
      </c>
      <c r="AK656" s="44">
        <f t="shared" ca="1" si="140"/>
        <v>-35.5</v>
      </c>
      <c r="AL656" s="44">
        <f t="shared" ca="1" si="141"/>
        <v>-39.049999999999997</v>
      </c>
      <c r="AM656" s="44">
        <f t="shared" ca="1" si="142"/>
        <v>-38.25</v>
      </c>
      <c r="AN656" s="36" t="str">
        <f t="shared" ca="1" si="143"/>
        <v>10</v>
      </c>
      <c r="AO656" s="36" t="str">
        <f t="shared" ca="1" si="144"/>
        <v>03</v>
      </c>
      <c r="AP656" s="36" t="str">
        <f t="shared" ca="1" si="145"/>
        <v>00</v>
      </c>
      <c r="AQ656" s="36" t="str">
        <f t="shared" ca="1" si="145"/>
        <v>00</v>
      </c>
      <c r="AR656" s="36" t="str">
        <f t="shared" ca="1" si="145"/>
        <v>00</v>
      </c>
      <c r="AS656" s="36"/>
    </row>
    <row r="657" spans="19:45" ht="30" customHeight="1" x14ac:dyDescent="0.25">
      <c r="S657" s="26"/>
      <c r="T657" s="17"/>
      <c r="U657" s="36" t="str">
        <f t="shared" ca="1" si="135"/>
        <v>0x90=-36.90,-36.30;</v>
      </c>
      <c r="V657" s="37">
        <v>0.2</v>
      </c>
      <c r="W657" s="37"/>
      <c r="X657" s="68"/>
      <c r="Y657" s="68"/>
      <c r="Z657" s="55">
        <f t="shared" ca="1" si="136"/>
        <v>-1.4243999999999999</v>
      </c>
      <c r="AA657" s="39" t="s">
        <v>1263</v>
      </c>
      <c r="AB657" s="40">
        <v>0</v>
      </c>
      <c r="AC657" s="40" t="s">
        <v>995</v>
      </c>
      <c r="AD657" s="40">
        <v>1</v>
      </c>
      <c r="AE657" s="41">
        <v>6.7000000000000004E-2</v>
      </c>
      <c r="AF657" s="42">
        <v>-36.9</v>
      </c>
      <c r="AG657" s="47">
        <f t="shared" si="146"/>
        <v>-36.299999999999997</v>
      </c>
      <c r="AH657" s="43">
        <f t="shared" ca="1" si="137"/>
        <v>-38.324399999999997</v>
      </c>
      <c r="AI657" s="43">
        <f t="shared" ca="1" si="138"/>
        <v>-37.724399999999996</v>
      </c>
      <c r="AJ657" s="44">
        <f t="shared" ca="1" si="139"/>
        <v>-36.9</v>
      </c>
      <c r="AK657" s="44">
        <f t="shared" ca="1" si="140"/>
        <v>-36.299999999999997</v>
      </c>
      <c r="AL657" s="44">
        <f t="shared" ca="1" si="141"/>
        <v>-38.324399999999997</v>
      </c>
      <c r="AM657" s="44">
        <f t="shared" ca="1" si="142"/>
        <v>-37.724399999999996</v>
      </c>
      <c r="AN657" s="36" t="str">
        <f t="shared" ca="1" si="143"/>
        <v>10</v>
      </c>
      <c r="AO657" s="36" t="str">
        <f t="shared" ca="1" si="144"/>
        <v>00</v>
      </c>
      <c r="AP657" s="36" t="str">
        <f t="shared" ca="1" si="145"/>
        <v>00</v>
      </c>
      <c r="AQ657" s="36" t="str">
        <f t="shared" ca="1" si="145"/>
        <v>00</v>
      </c>
      <c r="AR657" s="36" t="str">
        <f t="shared" ca="1" si="145"/>
        <v>80</v>
      </c>
      <c r="AS657" s="36"/>
    </row>
    <row r="658" spans="19:45" ht="30" customHeight="1" x14ac:dyDescent="0.25">
      <c r="S658" s="7" t="s">
        <v>19</v>
      </c>
      <c r="T658" s="15" t="s">
        <v>1161</v>
      </c>
      <c r="U658" s="36" t="str">
        <f t="shared" ca="1" si="135"/>
        <v>0x93=-37.40,-36.90;</v>
      </c>
      <c r="V658" s="37">
        <v>0.2</v>
      </c>
      <c r="W658" s="37"/>
      <c r="X658" s="68"/>
      <c r="Y658" s="68"/>
      <c r="Z658" s="55">
        <f t="shared" ca="1" si="136"/>
        <v>-0.92439999999999989</v>
      </c>
      <c r="AA658" s="39" t="s">
        <v>1263</v>
      </c>
      <c r="AB658" s="40">
        <v>0.5</v>
      </c>
      <c r="AC658" s="40" t="s">
        <v>995</v>
      </c>
      <c r="AD658" s="40">
        <v>1</v>
      </c>
      <c r="AE658" s="41">
        <v>6.7000000000000004E-2</v>
      </c>
      <c r="AF658" s="42">
        <v>-37.4</v>
      </c>
      <c r="AG658" s="47">
        <f t="shared" si="146"/>
        <v>-36.9</v>
      </c>
      <c r="AH658" s="43">
        <f t="shared" ca="1" si="137"/>
        <v>-38.324399999999997</v>
      </c>
      <c r="AI658" s="43">
        <f t="shared" ca="1" si="138"/>
        <v>-37.824399999999997</v>
      </c>
      <c r="AJ658" s="44">
        <f t="shared" ca="1" si="139"/>
        <v>-37.4</v>
      </c>
      <c r="AK658" s="44">
        <f t="shared" ca="1" si="140"/>
        <v>-36.9</v>
      </c>
      <c r="AL658" s="44">
        <f t="shared" ca="1" si="141"/>
        <v>-38.824399999999997</v>
      </c>
      <c r="AM658" s="44">
        <f t="shared" ca="1" si="142"/>
        <v>-38.324399999999997</v>
      </c>
      <c r="AN658" s="36" t="str">
        <f t="shared" ca="1" si="143"/>
        <v>10</v>
      </c>
      <c r="AO658" s="36" t="str">
        <f t="shared" ca="1" si="144"/>
        <v>03</v>
      </c>
      <c r="AP658" s="36" t="str">
        <f t="shared" ca="1" si="145"/>
        <v>00</v>
      </c>
      <c r="AQ658" s="36" t="str">
        <f t="shared" ca="1" si="145"/>
        <v>00</v>
      </c>
      <c r="AR658" s="36" t="str">
        <f t="shared" ca="1" si="145"/>
        <v>80</v>
      </c>
      <c r="AS658" s="36"/>
    </row>
    <row r="659" spans="19:45" ht="30" customHeight="1" x14ac:dyDescent="0.25">
      <c r="S659" s="7" t="s">
        <v>15</v>
      </c>
      <c r="T659" s="15" t="s">
        <v>1151</v>
      </c>
      <c r="U659" s="36" t="str">
        <f t="shared" ca="1" si="135"/>
        <v>0x94=-37.80,-37.40;</v>
      </c>
      <c r="V659" s="37">
        <v>0.2</v>
      </c>
      <c r="W659" s="37"/>
      <c r="X659" s="68"/>
      <c r="Y659" s="68"/>
      <c r="Z659" s="55">
        <f t="shared" ca="1" si="136"/>
        <v>-0.42439999999999983</v>
      </c>
      <c r="AA659" s="39" t="s">
        <v>1263</v>
      </c>
      <c r="AB659" s="40">
        <v>1</v>
      </c>
      <c r="AC659" s="40" t="s">
        <v>995</v>
      </c>
      <c r="AD659" s="40">
        <v>1</v>
      </c>
      <c r="AE659" s="41">
        <v>6.7000000000000004E-2</v>
      </c>
      <c r="AF659" s="42">
        <v>-37.799999999999997</v>
      </c>
      <c r="AG659" s="47">
        <f t="shared" si="146"/>
        <v>-37.4</v>
      </c>
      <c r="AH659" s="43">
        <f t="shared" ca="1" si="137"/>
        <v>-38.224399999999996</v>
      </c>
      <c r="AI659" s="43">
        <f t="shared" ca="1" si="138"/>
        <v>-37.824399999999997</v>
      </c>
      <c r="AJ659" s="44">
        <f t="shared" ca="1" si="139"/>
        <v>-37.799999999999997</v>
      </c>
      <c r="AK659" s="44">
        <f t="shared" ca="1" si="140"/>
        <v>-37.4</v>
      </c>
      <c r="AL659" s="44">
        <f t="shared" ca="1" si="141"/>
        <v>-39.224399999999996</v>
      </c>
      <c r="AM659" s="44">
        <f t="shared" ca="1" si="142"/>
        <v>-38.824399999999997</v>
      </c>
      <c r="AN659" s="36" t="str">
        <f t="shared" ca="1" si="143"/>
        <v>10</v>
      </c>
      <c r="AO659" s="36" t="str">
        <f t="shared" ca="1" si="144"/>
        <v>04</v>
      </c>
      <c r="AP659" s="36" t="str">
        <f t="shared" ca="1" si="145"/>
        <v>00</v>
      </c>
      <c r="AQ659" s="36" t="str">
        <f t="shared" ca="1" si="145"/>
        <v>00</v>
      </c>
      <c r="AR659" s="36" t="str">
        <f t="shared" ca="1" si="145"/>
        <v>80</v>
      </c>
      <c r="AS659" s="36"/>
    </row>
    <row r="660" spans="19:45" ht="30" customHeight="1" x14ac:dyDescent="0.25">
      <c r="S660" s="7" t="s">
        <v>705</v>
      </c>
      <c r="T660" s="15" t="s">
        <v>1152</v>
      </c>
      <c r="U660" s="36" t="str">
        <f t="shared" ca="1" si="135"/>
        <v>0x00=-38.30,-37.80;</v>
      </c>
      <c r="V660" s="37"/>
      <c r="W660" s="37"/>
      <c r="X660" s="68"/>
      <c r="Y660" s="68"/>
      <c r="Z660" s="55">
        <f t="shared" ca="1" si="136"/>
        <v>0</v>
      </c>
      <c r="AA660" s="39" t="s">
        <v>965</v>
      </c>
      <c r="AB660" s="40">
        <v>0</v>
      </c>
      <c r="AC660" s="40" t="s">
        <v>995</v>
      </c>
      <c r="AD660" s="40">
        <v>1</v>
      </c>
      <c r="AE660" s="41">
        <v>0</v>
      </c>
      <c r="AF660" s="42">
        <v>-38.299999999999997</v>
      </c>
      <c r="AG660" s="47">
        <f t="shared" si="146"/>
        <v>-37.799999999999997</v>
      </c>
      <c r="AH660" s="43">
        <f t="shared" ca="1" si="137"/>
        <v>-38.299999999999997</v>
      </c>
      <c r="AI660" s="43">
        <f t="shared" ca="1" si="138"/>
        <v>-37.799999999999997</v>
      </c>
      <c r="AJ660" s="44">
        <f t="shared" ca="1" si="139"/>
        <v>-38.299999999999997</v>
      </c>
      <c r="AK660" s="44">
        <f t="shared" ca="1" si="140"/>
        <v>-37.799999999999997</v>
      </c>
      <c r="AL660" s="44">
        <f t="shared" ca="1" si="141"/>
        <v>-38.299999999999997</v>
      </c>
      <c r="AM660" s="44">
        <f t="shared" ca="1" si="142"/>
        <v>-37.799999999999997</v>
      </c>
      <c r="AN660" s="36" t="str">
        <f t="shared" ca="1" si="143"/>
        <v>00</v>
      </c>
      <c r="AO660" s="36" t="str">
        <f t="shared" ca="1" si="144"/>
        <v>00</v>
      </c>
      <c r="AP660" s="36" t="str">
        <f t="shared" ca="1" si="145"/>
        <v>00</v>
      </c>
      <c r="AQ660" s="36" t="str">
        <f t="shared" ca="1" si="145"/>
        <v>00</v>
      </c>
      <c r="AR660" s="36" t="str">
        <f t="shared" ca="1" si="145"/>
        <v>00</v>
      </c>
      <c r="AS660" s="36"/>
    </row>
    <row r="661" spans="19:45" ht="30" customHeight="1" x14ac:dyDescent="0.25">
      <c r="S661" s="7" t="s">
        <v>605</v>
      </c>
      <c r="T661" s="15" t="s">
        <v>991</v>
      </c>
      <c r="U661" s="36" t="str">
        <f t="shared" ca="1" si="135"/>
        <v>0x03=-38.80,-38.30;</v>
      </c>
      <c r="V661" s="37"/>
      <c r="W661" s="37"/>
      <c r="X661" s="68"/>
      <c r="Y661" s="68"/>
      <c r="Z661" s="55">
        <f t="shared" ca="1" si="136"/>
        <v>0.5</v>
      </c>
      <c r="AA661" s="39" t="s">
        <v>965</v>
      </c>
      <c r="AB661" s="40">
        <v>0.5</v>
      </c>
      <c r="AC661" s="40" t="s">
        <v>995</v>
      </c>
      <c r="AD661" s="40">
        <v>1</v>
      </c>
      <c r="AE661" s="41">
        <v>0</v>
      </c>
      <c r="AF661" s="42">
        <v>-38.799999999999997</v>
      </c>
      <c r="AG661" s="47">
        <f t="shared" si="146"/>
        <v>-38.299999999999997</v>
      </c>
      <c r="AH661" s="43">
        <f t="shared" ca="1" si="137"/>
        <v>-38.299999999999997</v>
      </c>
      <c r="AI661" s="43">
        <f t="shared" ca="1" si="138"/>
        <v>-37.799999999999997</v>
      </c>
      <c r="AJ661" s="44">
        <f t="shared" ca="1" si="139"/>
        <v>-38.799999999999997</v>
      </c>
      <c r="AK661" s="44">
        <f t="shared" ca="1" si="140"/>
        <v>-38.299999999999997</v>
      </c>
      <c r="AL661" s="44">
        <f t="shared" ca="1" si="141"/>
        <v>-38.799999999999997</v>
      </c>
      <c r="AM661" s="44">
        <f t="shared" ca="1" si="142"/>
        <v>-38.299999999999997</v>
      </c>
      <c r="AN661" s="36" t="str">
        <f t="shared" ca="1" si="143"/>
        <v>00</v>
      </c>
      <c r="AO661" s="36" t="str">
        <f t="shared" ca="1" si="144"/>
        <v>03</v>
      </c>
      <c r="AP661" s="36" t="str">
        <f t="shared" ca="1" si="145"/>
        <v>00</v>
      </c>
      <c r="AQ661" s="36" t="str">
        <f t="shared" ca="1" si="145"/>
        <v>00</v>
      </c>
      <c r="AR661" s="36" t="str">
        <f t="shared" ca="1" si="145"/>
        <v>00</v>
      </c>
      <c r="AS661" s="36"/>
    </row>
    <row r="662" spans="19:45" ht="30" customHeight="1" x14ac:dyDescent="0.25">
      <c r="S662" s="7" t="s">
        <v>721</v>
      </c>
      <c r="T662" s="15" t="s">
        <v>26</v>
      </c>
      <c r="U662" s="36" t="str">
        <f t="shared" ca="1" si="135"/>
        <v>0x04=-39.30,-38.80;</v>
      </c>
      <c r="V662" s="37"/>
      <c r="W662" s="37"/>
      <c r="X662" s="68"/>
      <c r="Y662" s="68"/>
      <c r="Z662" s="55">
        <f t="shared" ca="1" si="136"/>
        <v>1</v>
      </c>
      <c r="AA662" s="39" t="s">
        <v>965</v>
      </c>
      <c r="AB662" s="40">
        <v>1</v>
      </c>
      <c r="AC662" s="40" t="s">
        <v>995</v>
      </c>
      <c r="AD662" s="40">
        <v>1</v>
      </c>
      <c r="AE662" s="41">
        <v>0</v>
      </c>
      <c r="AF662" s="42">
        <v>-39.299999999999997</v>
      </c>
      <c r="AG662" s="47">
        <f t="shared" si="146"/>
        <v>-38.799999999999997</v>
      </c>
      <c r="AH662" s="43">
        <f t="shared" ca="1" si="137"/>
        <v>-38.299999999999997</v>
      </c>
      <c r="AI662" s="43">
        <f t="shared" ca="1" si="138"/>
        <v>-37.799999999999997</v>
      </c>
      <c r="AJ662" s="44">
        <f t="shared" ca="1" si="139"/>
        <v>-39.299999999999997</v>
      </c>
      <c r="AK662" s="44">
        <f t="shared" ca="1" si="140"/>
        <v>-38.799999999999997</v>
      </c>
      <c r="AL662" s="44">
        <f t="shared" ca="1" si="141"/>
        <v>-39.299999999999997</v>
      </c>
      <c r="AM662" s="44">
        <f t="shared" ca="1" si="142"/>
        <v>-38.799999999999997</v>
      </c>
      <c r="AN662" s="36" t="str">
        <f t="shared" ca="1" si="143"/>
        <v>00</v>
      </c>
      <c r="AO662" s="36" t="str">
        <f t="shared" ca="1" si="144"/>
        <v>04</v>
      </c>
      <c r="AP662" s="36" t="str">
        <f t="shared" ca="1" si="145"/>
        <v>00</v>
      </c>
      <c r="AQ662" s="36" t="str">
        <f t="shared" ca="1" si="145"/>
        <v>00</v>
      </c>
      <c r="AR662" s="36" t="str">
        <f t="shared" ca="1" si="145"/>
        <v>00</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1318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2.1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VLOOKUP(T654,MPN!$A$1:$E$1004,4,FALSE)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16V_NormalMode</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VLOOKUP($T654,MPN!$A$1:$E$504,5,FALSE)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100~170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1379</v>
      </c>
      <c r="V716" s="12"/>
      <c r="W716" s="65"/>
      <c r="X716" s="12"/>
      <c r="Y716" s="7" t="str">
        <f>VLOOKUP(U716,$DX$1:$DZ$21,3,FALSE)</f>
        <v>sel_diocpfil, modesel 10</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14V_NormalMode_42dB_304ZA_N014A_397_432_ZTS6856_PR12.0</v>
      </c>
      <c r="AC717" s="18"/>
      <c r="AD717" s="18"/>
      <c r="AE717" s="18"/>
      <c r="AF717" s="18"/>
      <c r="AG717" s="18"/>
      <c r="AH717" s="19"/>
      <c r="AI717" s="19" t="s">
        <v>2</v>
      </c>
      <c r="AJ717" s="113" t="s">
        <v>1288</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18" t="str" cm="1">
        <f t="array" aca="1" ref="AB718" ca="1">IF(INDIRECT(ADDRESS((QUOTIENT(ROW(AB718)-0.1,65)*65)+4,COLUMN(AB719)))="Gain-inphase","$BM$2:$BM$31","$BN$2:$BN$31")</f>
        <v>$BM$2:$BM$31</v>
      </c>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1286</v>
      </c>
      <c r="U719" s="52" t="s">
        <v>775</v>
      </c>
      <c r="V719" s="33" t="s">
        <v>601</v>
      </c>
      <c r="W719" s="33" t="s">
        <v>602</v>
      </c>
      <c r="X719" s="33" t="s">
        <v>603</v>
      </c>
      <c r="Y719" s="33" t="s">
        <v>603</v>
      </c>
      <c r="Z719" s="33" t="s">
        <v>591</v>
      </c>
      <c r="AA719" s="33" t="s">
        <v>7</v>
      </c>
      <c r="AB719" s="117" t="s">
        <v>1314</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1273</v>
      </c>
      <c r="U720" s="36" t="str">
        <f ca="1">ConfigCode($AA720,$AN720,$AO720,$AP720,$AQ720,$AR720,$AF720,$AG720,2)</f>
        <v>0x01=-40.50,-39.70;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-2</v>
      </c>
      <c r="AA720" s="39" t="s">
        <v>1264</v>
      </c>
      <c r="AB720" s="40">
        <v>-2</v>
      </c>
      <c r="AC720" s="40" t="s">
        <v>996</v>
      </c>
      <c r="AD720" s="40">
        <v>1</v>
      </c>
      <c r="AE720" s="41">
        <v>0</v>
      </c>
      <c r="AF720" s="42">
        <v>-40.5</v>
      </c>
      <c r="AG720" s="42">
        <v>-39.700000000000003</v>
      </c>
      <c r="AH720" s="43">
        <f ca="1">$AF720+$Z720</f>
        <v>-42.5</v>
      </c>
      <c r="AI720" s="43">
        <f ca="1">$AG720+$Z720</f>
        <v>-41.7</v>
      </c>
      <c r="AJ720" s="44">
        <f ca="1" xml:space="preserve">
N("initial sens-loopgain")+
$AF720-BoxVal(ROW($AA720),26,COLUMN(INDIRECT("T"&amp;(INT(ROW($AA737)/65))*65+2)))</f>
        <v>-40.5</v>
      </c>
      <c r="AK720" s="44">
        <f ca="1">AJ720+(AG720-AF720)</f>
        <v>-39.700000000000003</v>
      </c>
      <c r="AL720" s="44">
        <f ca="1" xml:space="preserve">
N("initial sens-loopgain-gain-gain ref-vcm")+
$AH720-
BoxVal(ROW($AA720),26,COLUMN(INDIRECT("T"&amp;(INT(ROW($AA737)/65))*65+2)))-
$AB720-
$W720-
IFERROR(VLOOKUP($AC720,$CT$1:$DC$31,7,FALSE),0)</f>
        <v>-40.5</v>
      </c>
      <c r="AM720" s="44">
        <f ca="1">AL720+(AG720-AF720)</f>
        <v>-39.700000000000003</v>
      </c>
      <c r="AN720" s="36" t="str">
        <f ca="1">IF(BoxVal(ROW(AA720),9,COLUMN(T718))="FIX","00",ManualLookup(AA720,BoxVal(ROW(AA720),4,COLUMN(AN718)),INDIRECT(DN$3)))</f>
        <v>00</v>
      </c>
      <c r="AO720" s="36" t="str">
        <f ca="1">ManualLookup(AB720,BoxVal(ROW(AB720),4,COLUMN(AO718)),IF(INDIRECT("$AB$"&amp;(INT((ROW()-4)/65)*65+4))="Gain-outphase",INDIRECT(DO$4),INDIRECT(DO$3)))</f>
        <v>01</v>
      </c>
      <c r="AP720" s="36" t="str">
        <f t="shared" ref="AP720:AR724" ca="1" si="147">ManualLookup(AC720,BoxVal(ROW(AC720),4,COLUMN(AP718)),INDIRECT(DP$3))</f>
        <v>00</v>
      </c>
      <c r="AQ720" s="36" t="str">
        <f t="shared" ca="1" si="147"/>
        <v>00</v>
      </c>
      <c r="AR720" s="36" t="str">
        <f t="shared" ca="1" si="147"/>
        <v>00</v>
      </c>
      <c r="AS720" s="33"/>
    </row>
    <row r="721" spans="19:45" ht="30" customHeight="1" x14ac:dyDescent="0.25">
      <c r="S721" s="7" t="s">
        <v>13</v>
      </c>
      <c r="T721" s="15" t="s">
        <v>1284</v>
      </c>
      <c r="U721" s="36" t="str">
        <f ca="1">ConfigCode($AA721,$AN721,$AO721,$AP721,$AQ721,$AR721,$AF721,$AG721,2)</f>
        <v>0x02=-41.50,-40.50;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-1</v>
      </c>
      <c r="AA721" s="39" t="s">
        <v>1264</v>
      </c>
      <c r="AB721" s="40">
        <v>-1</v>
      </c>
      <c r="AC721" s="40" t="s">
        <v>996</v>
      </c>
      <c r="AD721" s="40">
        <v>1</v>
      </c>
      <c r="AE721" s="41">
        <v>0</v>
      </c>
      <c r="AF721" s="42">
        <v>-41.5</v>
      </c>
      <c r="AG721" s="47">
        <f>AF720</f>
        <v>-40.5</v>
      </c>
      <c r="AH721" s="43">
        <f ca="1">$AF721+$Z721</f>
        <v>-42.5</v>
      </c>
      <c r="AI721" s="43">
        <f ca="1">$AG721+$Z721</f>
        <v>-41.5</v>
      </c>
      <c r="AJ721" s="44">
        <f ca="1" xml:space="preserve">
N("initial sens-loopgain")+
$AF721-BoxVal(ROW($AA721),26,COLUMN(INDIRECT("T"&amp;(INT(ROW($AA738)/65))*65+2)))</f>
        <v>-41.5</v>
      </c>
      <c r="AK721" s="44">
        <f ca="1">AJ721+(AG721-AF721)</f>
        <v>-40.5</v>
      </c>
      <c r="AL721" s="44">
        <f ca="1" xml:space="preserve">
N("initial sens-loopgain-gain-gain ref-vcm")+
$AH721-
BoxVal(ROW($AA721),26,COLUMN(INDIRECT("T"&amp;(INT(ROW($AA738)/65))*65+2)))-
$AB721-
$W721-
IFERROR(VLOOKUP($AC721,$CT$1:$DC$31,7,FALSE),0)</f>
        <v>-41.5</v>
      </c>
      <c r="AM721" s="44">
        <f ca="1">AL721+(AG721-AF721)</f>
        <v>-40.5</v>
      </c>
      <c r="AN721" s="36" t="str">
        <f ca="1">IF(BoxVal(ROW(AA721),9,COLUMN(T719))="FIX","00",ManualLookup(AA721,BoxVal(ROW(AA721),4,COLUMN(AN719)),INDIRECT(DN$3)))</f>
        <v>00</v>
      </c>
      <c r="AO721" s="36" t="str">
        <f ca="1">ManualLookup(AB721,BoxVal(ROW(AB721),4,COLUMN(AO719)),IF(INDIRECT("$AB$"&amp;(INT((ROW()-4)/65)*65+4))="Gain-outphase",INDIRECT(DO$4),INDIRECT(DO$3)))</f>
        <v>02</v>
      </c>
      <c r="AP721" s="36" t="str">
        <f t="shared" ca="1" si="147"/>
        <v>00</v>
      </c>
      <c r="AQ721" s="36" t="str">
        <f t="shared" ca="1" si="147"/>
        <v>00</v>
      </c>
      <c r="AR721" s="36" t="str">
        <f t="shared" ca="1" si="147"/>
        <v>00</v>
      </c>
      <c r="AS721" s="36"/>
    </row>
    <row r="722" spans="19:45" ht="30" customHeight="1" x14ac:dyDescent="0.25">
      <c r="S722" s="26"/>
      <c r="T722" s="17"/>
      <c r="U722" s="36" t="str">
        <f ca="1">ConfigCode($AA722,$AN722,$AO722,$AP722,$AQ722,$AR722,$AF722,$AG722,2)</f>
        <v>0x00=-42.10,-41.50;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v>
      </c>
      <c r="AA722" s="39" t="s">
        <v>1264</v>
      </c>
      <c r="AB722" s="40">
        <v>0</v>
      </c>
      <c r="AC722" s="40" t="s">
        <v>995</v>
      </c>
      <c r="AD722" s="40">
        <v>1</v>
      </c>
      <c r="AE722" s="41">
        <v>0</v>
      </c>
      <c r="AF722" s="42">
        <v>-42.1</v>
      </c>
      <c r="AG722" s="47">
        <f>AF721</f>
        <v>-41.5</v>
      </c>
      <c r="AH722" s="43">
        <f ca="1">$AF722+$Z722</f>
        <v>-42.1</v>
      </c>
      <c r="AI722" s="43">
        <f ca="1">$AG722+$Z722</f>
        <v>-41.5</v>
      </c>
      <c r="AJ722" s="44">
        <f ca="1" xml:space="preserve">
N("initial sens-loopgain")+
$AF722-BoxVal(ROW($AA722),26,COLUMN(INDIRECT("T"&amp;(INT(ROW($AA739)/65))*65+2)))</f>
        <v>-42.1</v>
      </c>
      <c r="AK722" s="44">
        <f ca="1">AJ722+(AG722-AF722)</f>
        <v>-41.5</v>
      </c>
      <c r="AL722" s="44">
        <f ca="1" xml:space="preserve">
N("initial sens-loopgain-gain-gain ref-vcm")+
$AH722-
BoxVal(ROW($AA722),26,COLUMN(INDIRECT("T"&amp;(INT(ROW($AA739)/65))*65+2)))-
$AB722-
$W722-
IFERROR(VLOOKUP($AC722,$CT$1:$DC$31,7,FALSE),0)</f>
        <v>-42.1</v>
      </c>
      <c r="AM722" s="44">
        <f ca="1">AL722+(AG722-AF722)</f>
        <v>-41.5</v>
      </c>
      <c r="AN722" s="36" t="str">
        <f ca="1">IF(BoxVal(ROW(AA722),9,COLUMN(T720))="FIX","00",ManualLookup(AA722,BoxVal(ROW(AA722),4,COLUMN(AN720)),INDIRECT(DN$3)))</f>
        <v>00</v>
      </c>
      <c r="AO722" s="36" t="str">
        <f ca="1">ManualLookup(AB722,BoxVal(ROW(AB722),4,COLUMN(AO720)),IF(INDIRECT("$AB$"&amp;(INT((ROW()-4)/65)*65+4))="Gain-outphase",INDIRECT(DO$4),INDIRECT(DO$3)))</f>
        <v>00</v>
      </c>
      <c r="AP722" s="36" t="str">
        <f t="shared" ca="1" si="147"/>
        <v>00</v>
      </c>
      <c r="AQ722" s="36" t="str">
        <f t="shared" ca="1" si="147"/>
        <v>00</v>
      </c>
      <c r="AR722" s="36" t="str">
        <f t="shared" ca="1" si="147"/>
        <v>00</v>
      </c>
      <c r="AS722" s="36"/>
    </row>
    <row r="723" spans="19:45" ht="30" customHeight="1" x14ac:dyDescent="0.25">
      <c r="S723" s="7" t="s">
        <v>19</v>
      </c>
      <c r="T723" s="15" t="s">
        <v>1287</v>
      </c>
      <c r="U723" s="36" t="str">
        <f ca="1">ConfigCode($AA723,$AN723,$AO723,$AP723,$AQ723,$AR723,$AF723,$AG723,2)</f>
        <v>0x80=-42.80,-42.10;</v>
      </c>
      <c r="V723" s="37">
        <v>-0.5</v>
      </c>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0.48490000000000011</v>
      </c>
      <c r="AA723" s="39" t="s">
        <v>1264</v>
      </c>
      <c r="AB723" s="40">
        <v>0</v>
      </c>
      <c r="AC723" s="40" t="s">
        <v>995</v>
      </c>
      <c r="AD723" s="40">
        <v>1</v>
      </c>
      <c r="AE723" s="41">
        <v>6.7000000000000004E-2</v>
      </c>
      <c r="AF723" s="42">
        <v>-42.8</v>
      </c>
      <c r="AG723" s="47">
        <f>AF722</f>
        <v>-42.1</v>
      </c>
      <c r="AH723" s="43">
        <f ca="1">$AF723+$Z723</f>
        <v>-42.315099999999994</v>
      </c>
      <c r="AI723" s="43">
        <f ca="1">$AG723+$Z723</f>
        <v>-41.615099999999998</v>
      </c>
      <c r="AJ723" s="44">
        <f ca="1" xml:space="preserve">
N("initial sens-loopgain")+
$AF723-BoxVal(ROW($AA723),26,COLUMN(INDIRECT("T"&amp;(INT(ROW($AA740)/65))*65+2)))</f>
        <v>-42.8</v>
      </c>
      <c r="AK723" s="44">
        <f ca="1">AJ723+(AG723-AF723)</f>
        <v>-42.1</v>
      </c>
      <c r="AL723" s="44">
        <f ca="1" xml:space="preserve">
N("initial sens-loopgain-gain-gain ref-vcm")+
$AH723-
BoxVal(ROW($AA723),26,COLUMN(INDIRECT("T"&amp;(INT(ROW($AA740)/65))*65+2)))-
$AB723-
$W723-
IFERROR(VLOOKUP($AC723,$CT$1:$DC$31,7,FALSE),0)</f>
        <v>-42.315099999999994</v>
      </c>
      <c r="AM723" s="44">
        <f ca="1">AL723+(AG723-AF723)</f>
        <v>-41.615099999999998</v>
      </c>
      <c r="AN723" s="36" t="str">
        <f ca="1">IF(BoxVal(ROW(AA723),9,COLUMN(T721))="FIX","00",ManualLookup(AA723,BoxVal(ROW(AA723),4,COLUMN(AN721)),INDIRECT(DN$3)))</f>
        <v>00</v>
      </c>
      <c r="AO723" s="36" t="str">
        <f ca="1">ManualLookup(AB723,BoxVal(ROW(AB723),4,COLUMN(AO721)),IF(INDIRECT("$AB$"&amp;(INT((ROW()-4)/65)*65+4))="Gain-outphase",INDIRECT(DO$4),INDIRECT(DO$3)))</f>
        <v>00</v>
      </c>
      <c r="AP723" s="36" t="str">
        <f t="shared" ca="1" si="147"/>
        <v>00</v>
      </c>
      <c r="AQ723" s="36" t="str">
        <f t="shared" ca="1" si="147"/>
        <v>00</v>
      </c>
      <c r="AR723" s="36" t="str">
        <f t="shared" ca="1" si="147"/>
        <v>80</v>
      </c>
      <c r="AS723" s="36"/>
    </row>
    <row r="724" spans="19:45" ht="30" customHeight="1" x14ac:dyDescent="0.25">
      <c r="S724" s="7" t="s">
        <v>15</v>
      </c>
      <c r="T724" s="15" t="s">
        <v>1157</v>
      </c>
      <c r="U724" s="36" t="str">
        <f ca="1">ConfigCode($AA724,$AN724,$AO724,$AP724,$AQ724,$AR724,$AF724,$AG724,2)</f>
        <v>0x83=-43.30,-42.80;</v>
      </c>
      <c r="V724" s="37">
        <v>-0.5</v>
      </c>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0.98490000000000011</v>
      </c>
      <c r="AA724" s="39" t="s">
        <v>1264</v>
      </c>
      <c r="AB724" s="40">
        <v>0.5</v>
      </c>
      <c r="AC724" s="40" t="s">
        <v>995</v>
      </c>
      <c r="AD724" s="40">
        <v>1</v>
      </c>
      <c r="AE724" s="41">
        <v>6.7000000000000004E-2</v>
      </c>
      <c r="AF724" s="42">
        <v>-43.3</v>
      </c>
      <c r="AG724" s="47">
        <f>AF723</f>
        <v>-42.8</v>
      </c>
      <c r="AH724" s="43">
        <f ca="1">$AF724+$Z724</f>
        <v>-42.315099999999994</v>
      </c>
      <c r="AI724" s="43">
        <f ca="1">$AG724+$Z724</f>
        <v>-41.815099999999994</v>
      </c>
      <c r="AJ724" s="44">
        <f ca="1" xml:space="preserve">
N("initial sens-loopgain")+
$AF724-BoxVal(ROW($AA724),26,COLUMN(INDIRECT("T"&amp;(INT(ROW($AA741)/65))*65+2)))</f>
        <v>-43.3</v>
      </c>
      <c r="AK724" s="44">
        <f ca="1">AJ724+(AG724-AF724)</f>
        <v>-42.8</v>
      </c>
      <c r="AL724" s="44">
        <f ca="1" xml:space="preserve">
N("initial sens-loopgain-gain-gain ref-vcm")+
$AH724-
BoxVal(ROW($AA724),26,COLUMN(INDIRECT("T"&amp;(INT(ROW($AA741)/65))*65+2)))-
$AB724-
$W724-
IFERROR(VLOOKUP($AC724,$CT$1:$DC$31,7,FALSE),0)</f>
        <v>-42.815099999999994</v>
      </c>
      <c r="AM724" s="44">
        <f ca="1">AL724+(AG724-AF724)</f>
        <v>-42.315099999999994</v>
      </c>
      <c r="AN724" s="36" t="str">
        <f ca="1">IF(BoxVal(ROW(AA724),9,COLUMN(T722))="FIX","00",ManualLookup(AA724,BoxVal(ROW(AA724),4,COLUMN(AN722)),INDIRECT(DN$3)))</f>
        <v>00</v>
      </c>
      <c r="AO724" s="36" t="str">
        <f ca="1">ManualLookup(AB724,BoxVal(ROW(AB724),4,COLUMN(AO722)),IF(INDIRECT("$AB$"&amp;(INT((ROW()-4)/65)*65+4))="Gain-outphase",INDIRECT(DO$4),INDIRECT(DO$3)))</f>
        <v>03</v>
      </c>
      <c r="AP724" s="36" t="str">
        <f t="shared" ca="1" si="147"/>
        <v>00</v>
      </c>
      <c r="AQ724" s="36" t="str">
        <f t="shared" ca="1" si="147"/>
        <v>00</v>
      </c>
      <c r="AR724" s="36" t="str">
        <f t="shared" ca="1" si="147"/>
        <v>80</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1318</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2.1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VLOOKUP(T719,MPN!$A$1:$E$1004,4,FALSE)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14V_NormalMode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VLOOKUP($T719,MPN!$A$1:$E$504,2,FALSE)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VLOOKUP($T719,MPN!$A$1:$E$504,5,FALSE)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100~170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8V</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7V</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1391</v>
      </c>
      <c r="V781" s="12"/>
      <c r="W781" s="65"/>
      <c r="X781" s="12"/>
      <c r="Y781" s="7" t="str">
        <f>VLOOKUP(U781,$DX$1:$DZ$21,3,FALSE)</f>
        <v>sel_diocpfil, modesel 10, en_lpf</v>
      </c>
      <c r="AD781" s="8"/>
    </row>
    <row r="782" spans="19:45" ht="30" customHeight="1" x14ac:dyDescent="0.25">
      <c r="S782" s="7" t="s">
        <v>24</v>
      </c>
      <c r="T782" s="15" t="s">
        <v>1163</v>
      </c>
      <c r="U782" s="5" t="s">
        <v>23</v>
      </c>
      <c r="V782" s="7" t="str">
        <f>VLOOKUP(U781,$DX$1:$DZ$21,2,FALSE)</f>
        <v>Bit11,14,15</v>
      </c>
      <c r="W782" s="19"/>
      <c r="X782" s="19"/>
      <c r="Y782" s="19"/>
      <c r="Z782" s="19"/>
      <c r="AA782" s="5" t="s">
        <v>592</v>
      </c>
      <c r="AB782" s="26" t="str">
        <f>T801&amp;"_"&amp;ABS(T799)&amp;"dB_"&amp;T803&amp;"_"&amp;T804&amp;"_"&amp;GetAbsMaxMinText(AF785:AG844)&amp;"_"&amp;T784&amp;"_"&amp;T783&amp;S781&amp;"."&amp;T807</f>
        <v>default_NormalMode_38dB_304ZA_N014A_351_392_ZTS6756SE_PR13.2</v>
      </c>
      <c r="AC782" s="18"/>
      <c r="AD782" s="18"/>
      <c r="AE782" s="18"/>
      <c r="AF782" s="18"/>
      <c r="AG782" s="18"/>
      <c r="AH782" s="19"/>
      <c r="AI782" s="19" t="s">
        <v>2</v>
      </c>
      <c r="AJ782" s="16" t="s">
        <v>1285</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18" t="str" cm="1">
        <f t="array" aca="1" ref="AB783" ca="1">IF(INDIRECT(ADDRESS((QUOTIENT(ROW(AB783)-0.1,65)*65)+4,COLUMN(AB784)))="Gain-inphase","$BM$2:$BM$31","$BN$2:$BN$31")</f>
        <v>$BM$2:$BM$31</v>
      </c>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1283</v>
      </c>
      <c r="U784" s="52" t="s">
        <v>775</v>
      </c>
      <c r="V784" s="33" t="s">
        <v>601</v>
      </c>
      <c r="W784" s="33" t="s">
        <v>602</v>
      </c>
      <c r="X784" s="33" t="s">
        <v>603</v>
      </c>
      <c r="Y784" s="33" t="s">
        <v>603</v>
      </c>
      <c r="Z784" s="33" t="s">
        <v>591</v>
      </c>
      <c r="AA784" s="33" t="s">
        <v>7</v>
      </c>
      <c r="AB784" s="117" t="s">
        <v>1314</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1273</v>
      </c>
      <c r="U785" s="36" t="str">
        <f t="shared" ref="U785:U793" ca="1" si="148">ConfigCode($AA785,$AN785,$AO785,$AP785,$AQ785,$AR785,$AF785,$AG785,2)</f>
        <v>0x10=-35.60,-35.10;</v>
      </c>
      <c r="V785" s="37"/>
      <c r="W785" s="37"/>
      <c r="X785" s="68"/>
      <c r="Y785" s="68"/>
      <c r="Z785" s="55">
        <f t="shared" ref="Z785:Z793" ca="1" si="149" xml:space="preserve">
N("vbias,vlookup vbias range")+
VLOOKUP($AA785,INDIRECT(BoxVal(ROW($AA785),34,COLUMN(T781))),2,FALSE)+
N("gain")+
$AB785+
N("vcm")+
VLOOKUP($AC785,$CT$1:$DC$31,7,FALSE)+
N("(vbias*vcp*vbg-vbias)*sensor ratio")+
VbiasCal($AA785,$AD785,$AE785,BoxVal(ROW($AC785),18,COLUMN($T$22)))+
N("vbias ref+gain ref")+
$V785+$W785</f>
        <v>-2.7</v>
      </c>
      <c r="AA785" s="39" t="s">
        <v>1263</v>
      </c>
      <c r="AB785" s="40">
        <v>0</v>
      </c>
      <c r="AC785" s="40" t="s">
        <v>996</v>
      </c>
      <c r="AD785" s="40">
        <v>1</v>
      </c>
      <c r="AE785" s="41">
        <v>0</v>
      </c>
      <c r="AF785" s="42">
        <v>-35.6</v>
      </c>
      <c r="AG785" s="42">
        <v>-35.1</v>
      </c>
      <c r="AH785" s="43">
        <f t="shared" ref="AH785:AH793" ca="1" si="150">$AF785+$Z785</f>
        <v>-38.300000000000004</v>
      </c>
      <c r="AI785" s="43">
        <f t="shared" ref="AI785:AI793" ca="1" si="151">$AG785+$Z785</f>
        <v>-37.800000000000004</v>
      </c>
      <c r="AJ785" s="44">
        <f t="shared" ref="AJ785:AJ793" ca="1" si="152" xml:space="preserve">
N("initial sens-loopgain")+
$AF785-BoxVal(ROW($AA785),26,COLUMN(INDIRECT("T"&amp;(INT(ROW($AA802)/65))*65+2)))</f>
        <v>-35.6</v>
      </c>
      <c r="AK785" s="44">
        <f t="shared" ref="AK785:AK793" ca="1" si="153">AJ785+(AG785-AF785)</f>
        <v>-35.1</v>
      </c>
      <c r="AL785" s="44">
        <f t="shared" ref="AL785:AL793" ca="1" si="154" xml:space="preserve">
N("initial sens-loopgain-gain-gain ref-vcm")+
$AH785-
BoxVal(ROW($AA785),26,COLUMN(INDIRECT("T"&amp;(INT(ROW($AA802)/65))*65+2)))-
$AB785-
$W785-
IFERROR(VLOOKUP($AC785,$CT$1:$DC$31,7,FALSE),0)</f>
        <v>-38.300000000000004</v>
      </c>
      <c r="AM785" s="44">
        <f t="shared" ref="AM785:AM793" ca="1" si="155">AL785+(AG785-AF785)</f>
        <v>-37.800000000000004</v>
      </c>
      <c r="AN785" s="36" t="str">
        <f t="shared" ref="AN785:AN793" ca="1" si="156">IF(BoxVal(ROW(AA785),9,COLUMN(T783))="FIX","00",ManualLookup(AA785,BoxVal(ROW(AA785),4,COLUMN(AN783)),INDIRECT(DN$3)))</f>
        <v>10</v>
      </c>
      <c r="AO785" s="36" t="str">
        <f t="shared" ref="AO785:AO793" ca="1" si="157">ManualLookup(AB785,BoxVal(ROW(AB785),4,COLUMN(AO783)),IF(INDIRECT("$AB$"&amp;(INT((ROW()-4)/65)*65+4))="Gain-outphase",INDIRECT(DO$4),INDIRECT(DO$3)))</f>
        <v>00</v>
      </c>
      <c r="AP785" s="36" t="str">
        <f t="shared" ref="AP785:AP793" ca="1" si="158">ManualLookup(AC785,BoxVal(ROW(AC785),4,COLUMN(AP783)),INDIRECT(DP$3))</f>
        <v>00</v>
      </c>
      <c r="AQ785" s="36" t="str">
        <f t="shared" ref="AQ785:AQ793" ca="1" si="159">ManualLookup(AD785,BoxVal(ROW(AD785),4,COLUMN(AQ783)),INDIRECT(DQ$3))</f>
        <v>00</v>
      </c>
      <c r="AR785" s="36" t="str">
        <f t="shared" ref="AR785:AR793" ca="1" si="160">ManualLookup(AE785,BoxVal(ROW(AE785),4,COLUMN(AR783)),INDIRECT(DR$3))</f>
        <v>00</v>
      </c>
      <c r="AS785" s="33"/>
    </row>
    <row r="786" spans="19:45" ht="30" customHeight="1" x14ac:dyDescent="0.25">
      <c r="S786" s="7" t="s">
        <v>13</v>
      </c>
      <c r="T786" s="15" t="s">
        <v>1284</v>
      </c>
      <c r="U786" s="36" t="str">
        <f t="shared" ca="1" si="148"/>
        <v>0x13=-36.10,-35.60;</v>
      </c>
      <c r="V786" s="37"/>
      <c r="W786" s="37"/>
      <c r="X786" s="68"/>
      <c r="Y786" s="68"/>
      <c r="Z786" s="55">
        <f t="shared" ca="1" si="149"/>
        <v>-2.2000000000000002</v>
      </c>
      <c r="AA786" s="39" t="s">
        <v>1263</v>
      </c>
      <c r="AB786" s="40">
        <v>0.5</v>
      </c>
      <c r="AC786" s="40" t="s">
        <v>996</v>
      </c>
      <c r="AD786" s="40">
        <v>1</v>
      </c>
      <c r="AE786" s="41">
        <v>0</v>
      </c>
      <c r="AF786" s="42">
        <v>-36.1</v>
      </c>
      <c r="AG786" s="47">
        <f t="shared" ref="AG786:AG793" si="161">AF785</f>
        <v>-35.6</v>
      </c>
      <c r="AH786" s="43">
        <f t="shared" ca="1" si="150"/>
        <v>-38.300000000000004</v>
      </c>
      <c r="AI786" s="43">
        <f t="shared" ca="1" si="151"/>
        <v>-37.800000000000004</v>
      </c>
      <c r="AJ786" s="44">
        <f t="shared" ca="1" si="152"/>
        <v>-36.1</v>
      </c>
      <c r="AK786" s="44">
        <f t="shared" ca="1" si="153"/>
        <v>-35.6</v>
      </c>
      <c r="AL786" s="44">
        <f t="shared" ca="1" si="154"/>
        <v>-38.800000000000004</v>
      </c>
      <c r="AM786" s="44">
        <f t="shared" ca="1" si="155"/>
        <v>-38.300000000000004</v>
      </c>
      <c r="AN786" s="36" t="str">
        <f t="shared" ca="1" si="156"/>
        <v>10</v>
      </c>
      <c r="AO786" s="36" t="str">
        <f t="shared" ca="1" si="157"/>
        <v>03</v>
      </c>
      <c r="AP786" s="36" t="str">
        <f t="shared" ca="1" si="158"/>
        <v>00</v>
      </c>
      <c r="AQ786" s="36" t="str">
        <f t="shared" ca="1" si="159"/>
        <v>00</v>
      </c>
      <c r="AR786" s="36" t="str">
        <f t="shared" ca="1" si="160"/>
        <v>00</v>
      </c>
      <c r="AS786" s="36"/>
    </row>
    <row r="787" spans="19:45" ht="30" customHeight="1" x14ac:dyDescent="0.25">
      <c r="S787" s="26"/>
      <c r="T787" s="17"/>
      <c r="U787" s="36" t="str">
        <f t="shared" ca="1" si="148"/>
        <v>0x14=-36.70,-36.10;</v>
      </c>
      <c r="V787" s="37">
        <v>0.05</v>
      </c>
      <c r="W787" s="37"/>
      <c r="X787" s="68"/>
      <c r="Y787" s="68"/>
      <c r="Z787" s="55">
        <f t="shared" ca="1" si="149"/>
        <v>-1.6500000000000001</v>
      </c>
      <c r="AA787" s="39" t="s">
        <v>1263</v>
      </c>
      <c r="AB787" s="40">
        <v>1</v>
      </c>
      <c r="AC787" s="40" t="s">
        <v>995</v>
      </c>
      <c r="AD787" s="40">
        <v>1</v>
      </c>
      <c r="AE787" s="41">
        <v>0</v>
      </c>
      <c r="AF787" s="42">
        <v>-36.700000000000003</v>
      </c>
      <c r="AG787" s="47">
        <f t="shared" si="161"/>
        <v>-36.1</v>
      </c>
      <c r="AH787" s="43">
        <f t="shared" ca="1" si="150"/>
        <v>-38.35</v>
      </c>
      <c r="AI787" s="43">
        <f t="shared" ca="1" si="151"/>
        <v>-37.75</v>
      </c>
      <c r="AJ787" s="44">
        <f t="shared" ca="1" si="152"/>
        <v>-36.700000000000003</v>
      </c>
      <c r="AK787" s="44">
        <f t="shared" ca="1" si="153"/>
        <v>-36.1</v>
      </c>
      <c r="AL787" s="44">
        <f t="shared" ca="1" si="154"/>
        <v>-39.35</v>
      </c>
      <c r="AM787" s="44">
        <f t="shared" ca="1" si="155"/>
        <v>-38.75</v>
      </c>
      <c r="AN787" s="36" t="str">
        <f t="shared" ca="1" si="156"/>
        <v>10</v>
      </c>
      <c r="AO787" s="36" t="str">
        <f t="shared" ca="1" si="157"/>
        <v>04</v>
      </c>
      <c r="AP787" s="36" t="str">
        <f t="shared" ca="1" si="158"/>
        <v>00</v>
      </c>
      <c r="AQ787" s="36" t="str">
        <f t="shared" ca="1" si="159"/>
        <v>00</v>
      </c>
      <c r="AR787" s="36" t="str">
        <f t="shared" ca="1" si="160"/>
        <v>00</v>
      </c>
      <c r="AS787" s="36"/>
    </row>
    <row r="788" spans="19:45" ht="30" customHeight="1" x14ac:dyDescent="0.25">
      <c r="S788" s="7" t="s">
        <v>19</v>
      </c>
      <c r="T788" s="15" t="s">
        <v>1161</v>
      </c>
      <c r="U788" s="36" t="str">
        <f t="shared" ca="1" si="148"/>
        <v>0x15=-37.00,-36.70;</v>
      </c>
      <c r="V788" s="37">
        <v>0.2</v>
      </c>
      <c r="W788" s="37"/>
      <c r="X788" s="68"/>
      <c r="Y788" s="68"/>
      <c r="Z788" s="55">
        <f t="shared" ca="1" si="149"/>
        <v>-1.0000000000000002</v>
      </c>
      <c r="AA788" s="39" t="s">
        <v>1263</v>
      </c>
      <c r="AB788" s="40">
        <v>1.5</v>
      </c>
      <c r="AC788" s="40" t="s">
        <v>995</v>
      </c>
      <c r="AD788" s="40">
        <v>1</v>
      </c>
      <c r="AE788" s="41">
        <v>0</v>
      </c>
      <c r="AF788" s="42">
        <v>-37</v>
      </c>
      <c r="AG788" s="47">
        <f t="shared" si="161"/>
        <v>-36.700000000000003</v>
      </c>
      <c r="AH788" s="43">
        <f t="shared" ca="1" si="150"/>
        <v>-38</v>
      </c>
      <c r="AI788" s="43">
        <f t="shared" ca="1" si="151"/>
        <v>-37.700000000000003</v>
      </c>
      <c r="AJ788" s="44">
        <f t="shared" ca="1" si="152"/>
        <v>-37</v>
      </c>
      <c r="AK788" s="44">
        <f t="shared" ca="1" si="153"/>
        <v>-36.700000000000003</v>
      </c>
      <c r="AL788" s="44">
        <f t="shared" ca="1" si="154"/>
        <v>-39.5</v>
      </c>
      <c r="AM788" s="44">
        <f t="shared" ca="1" si="155"/>
        <v>-39.200000000000003</v>
      </c>
      <c r="AN788" s="36" t="str">
        <f t="shared" ca="1" si="156"/>
        <v>10</v>
      </c>
      <c r="AO788" s="36" t="str">
        <f t="shared" ca="1" si="157"/>
        <v>05</v>
      </c>
      <c r="AP788" s="36" t="str">
        <f t="shared" ca="1" si="158"/>
        <v>00</v>
      </c>
      <c r="AQ788" s="36" t="str">
        <f t="shared" ca="1" si="159"/>
        <v>00</v>
      </c>
      <c r="AR788" s="36" t="str">
        <f t="shared" ca="1" si="160"/>
        <v>00</v>
      </c>
      <c r="AS788" s="36"/>
    </row>
    <row r="789" spans="19:45" ht="30" customHeight="1" x14ac:dyDescent="0.25">
      <c r="S789" s="7" t="s">
        <v>15</v>
      </c>
      <c r="T789" s="15" t="s">
        <v>1151</v>
      </c>
      <c r="U789" s="36" t="str">
        <f t="shared" ca="1" si="148"/>
        <v>0x93=-37.40,-37.00;</v>
      </c>
      <c r="V789" s="37">
        <v>0.2</v>
      </c>
      <c r="W789" s="37"/>
      <c r="X789" s="68"/>
      <c r="Y789" s="68"/>
      <c r="Z789" s="55">
        <f t="shared" ca="1" si="149"/>
        <v>-0.87440000000000007</v>
      </c>
      <c r="AA789" s="39" t="s">
        <v>1263</v>
      </c>
      <c r="AB789" s="40">
        <v>0.5</v>
      </c>
      <c r="AC789" s="40" t="s">
        <v>995</v>
      </c>
      <c r="AD789" s="40">
        <v>1</v>
      </c>
      <c r="AE789" s="41">
        <v>6.7000000000000004E-2</v>
      </c>
      <c r="AF789" s="42">
        <v>-37.4</v>
      </c>
      <c r="AG789" s="47">
        <f t="shared" si="161"/>
        <v>-37</v>
      </c>
      <c r="AH789" s="43">
        <f t="shared" ca="1" si="150"/>
        <v>-38.2744</v>
      </c>
      <c r="AI789" s="43">
        <f t="shared" ca="1" si="151"/>
        <v>-37.874400000000001</v>
      </c>
      <c r="AJ789" s="44">
        <f t="shared" ca="1" si="152"/>
        <v>-37.4</v>
      </c>
      <c r="AK789" s="44">
        <f t="shared" ca="1" si="153"/>
        <v>-37</v>
      </c>
      <c r="AL789" s="44">
        <f t="shared" ca="1" si="154"/>
        <v>-38.7744</v>
      </c>
      <c r="AM789" s="44">
        <f t="shared" ca="1" si="155"/>
        <v>-38.374400000000001</v>
      </c>
      <c r="AN789" s="36" t="str">
        <f t="shared" ca="1" si="156"/>
        <v>10</v>
      </c>
      <c r="AO789" s="36" t="str">
        <f t="shared" ca="1" si="157"/>
        <v>03</v>
      </c>
      <c r="AP789" s="36" t="str">
        <f t="shared" ca="1" si="158"/>
        <v>00</v>
      </c>
      <c r="AQ789" s="36" t="str">
        <f t="shared" ca="1" si="159"/>
        <v>00</v>
      </c>
      <c r="AR789" s="36" t="str">
        <f t="shared" ca="1" si="160"/>
        <v>80</v>
      </c>
      <c r="AS789" s="36"/>
    </row>
    <row r="790" spans="19:45" ht="30" customHeight="1" x14ac:dyDescent="0.25">
      <c r="S790" s="7" t="s">
        <v>705</v>
      </c>
      <c r="T790" s="15" t="s">
        <v>1152</v>
      </c>
      <c r="U790" s="36" t="str">
        <f t="shared" ca="1" si="148"/>
        <v>0x94=-37.80,-37.40;</v>
      </c>
      <c r="V790" s="37">
        <v>0.2</v>
      </c>
      <c r="W790" s="37"/>
      <c r="X790" s="68"/>
      <c r="Y790" s="68"/>
      <c r="Z790" s="55">
        <f t="shared" ca="1" si="149"/>
        <v>-0.37440000000000001</v>
      </c>
      <c r="AA790" s="39" t="s">
        <v>1263</v>
      </c>
      <c r="AB790" s="40">
        <v>1</v>
      </c>
      <c r="AC790" s="40" t="s">
        <v>995</v>
      </c>
      <c r="AD790" s="40">
        <v>1</v>
      </c>
      <c r="AE790" s="41">
        <v>6.7000000000000004E-2</v>
      </c>
      <c r="AF790" s="42">
        <v>-37.799999999999997</v>
      </c>
      <c r="AG790" s="47">
        <f t="shared" si="161"/>
        <v>-37.4</v>
      </c>
      <c r="AH790" s="43">
        <f t="shared" ca="1" si="150"/>
        <v>-38.174399999999999</v>
      </c>
      <c r="AI790" s="43">
        <f t="shared" ca="1" si="151"/>
        <v>-37.7744</v>
      </c>
      <c r="AJ790" s="44">
        <f t="shared" ca="1" si="152"/>
        <v>-37.799999999999997</v>
      </c>
      <c r="AK790" s="44">
        <f t="shared" ca="1" si="153"/>
        <v>-37.4</v>
      </c>
      <c r="AL790" s="44">
        <f t="shared" ca="1" si="154"/>
        <v>-39.174399999999999</v>
      </c>
      <c r="AM790" s="44">
        <f t="shared" ca="1" si="155"/>
        <v>-38.7744</v>
      </c>
      <c r="AN790" s="36" t="str">
        <f t="shared" ca="1" si="156"/>
        <v>10</v>
      </c>
      <c r="AO790" s="36" t="str">
        <f t="shared" ca="1" si="157"/>
        <v>04</v>
      </c>
      <c r="AP790" s="36" t="str">
        <f t="shared" ca="1" si="158"/>
        <v>00</v>
      </c>
      <c r="AQ790" s="36" t="str">
        <f t="shared" ca="1" si="159"/>
        <v>00</v>
      </c>
      <c r="AR790" s="36" t="str">
        <f t="shared" ca="1" si="160"/>
        <v>80</v>
      </c>
      <c r="AS790" s="36"/>
    </row>
    <row r="791" spans="19:45" ht="30" customHeight="1" x14ac:dyDescent="0.25">
      <c r="S791" s="7" t="s">
        <v>605</v>
      </c>
      <c r="T791" s="15" t="s">
        <v>991</v>
      </c>
      <c r="U791" s="36" t="str">
        <f t="shared" ca="1" si="148"/>
        <v>0x00=-38.30,-37.80;</v>
      </c>
      <c r="V791" s="37"/>
      <c r="W791" s="37"/>
      <c r="X791" s="68"/>
      <c r="Y791" s="68"/>
      <c r="Z791" s="55">
        <f t="shared" ca="1" si="149"/>
        <v>0</v>
      </c>
      <c r="AA791" s="39" t="s">
        <v>965</v>
      </c>
      <c r="AB791" s="40">
        <v>0</v>
      </c>
      <c r="AC791" s="40" t="s">
        <v>995</v>
      </c>
      <c r="AD791" s="40">
        <v>1</v>
      </c>
      <c r="AE791" s="41">
        <v>0</v>
      </c>
      <c r="AF791" s="42">
        <v>-38.299999999999997</v>
      </c>
      <c r="AG791" s="47">
        <f t="shared" si="161"/>
        <v>-37.799999999999997</v>
      </c>
      <c r="AH791" s="43">
        <f t="shared" ca="1" si="150"/>
        <v>-38.299999999999997</v>
      </c>
      <c r="AI791" s="43">
        <f t="shared" ca="1" si="151"/>
        <v>-37.799999999999997</v>
      </c>
      <c r="AJ791" s="44">
        <f t="shared" ca="1" si="152"/>
        <v>-38.299999999999997</v>
      </c>
      <c r="AK791" s="44">
        <f t="shared" ca="1" si="153"/>
        <v>-37.799999999999997</v>
      </c>
      <c r="AL791" s="44">
        <f t="shared" ca="1" si="154"/>
        <v>-38.299999999999997</v>
      </c>
      <c r="AM791" s="44">
        <f t="shared" ca="1" si="155"/>
        <v>-37.799999999999997</v>
      </c>
      <c r="AN791" s="36" t="str">
        <f t="shared" ca="1" si="156"/>
        <v>00</v>
      </c>
      <c r="AO791" s="36" t="str">
        <f t="shared" ca="1" si="157"/>
        <v>00</v>
      </c>
      <c r="AP791" s="36" t="str">
        <f t="shared" ca="1" si="158"/>
        <v>00</v>
      </c>
      <c r="AQ791" s="36" t="str">
        <f t="shared" ca="1" si="159"/>
        <v>00</v>
      </c>
      <c r="AR791" s="36" t="str">
        <f t="shared" ca="1" si="160"/>
        <v>00</v>
      </c>
      <c r="AS791" s="36"/>
    </row>
    <row r="792" spans="19:45" ht="30" customHeight="1" x14ac:dyDescent="0.25">
      <c r="S792" s="7" t="s">
        <v>721</v>
      </c>
      <c r="T792" s="15" t="s">
        <v>26</v>
      </c>
      <c r="U792" s="36" t="str">
        <f t="shared" ca="1" si="148"/>
        <v>0x03=-38.80,-38.30;</v>
      </c>
      <c r="V792" s="37"/>
      <c r="W792" s="37"/>
      <c r="X792" s="68"/>
      <c r="Y792" s="68"/>
      <c r="Z792" s="55">
        <f t="shared" ca="1" si="149"/>
        <v>0.5</v>
      </c>
      <c r="AA792" s="39" t="s">
        <v>965</v>
      </c>
      <c r="AB792" s="40">
        <v>0.5</v>
      </c>
      <c r="AC792" s="40" t="s">
        <v>995</v>
      </c>
      <c r="AD792" s="40">
        <v>1</v>
      </c>
      <c r="AE792" s="41">
        <v>0</v>
      </c>
      <c r="AF792" s="42">
        <v>-38.799999999999997</v>
      </c>
      <c r="AG792" s="47">
        <f t="shared" si="161"/>
        <v>-38.299999999999997</v>
      </c>
      <c r="AH792" s="43">
        <f t="shared" ca="1" si="150"/>
        <v>-38.299999999999997</v>
      </c>
      <c r="AI792" s="43">
        <f t="shared" ca="1" si="151"/>
        <v>-37.799999999999997</v>
      </c>
      <c r="AJ792" s="44">
        <f t="shared" ca="1" si="152"/>
        <v>-38.799999999999997</v>
      </c>
      <c r="AK792" s="44">
        <f t="shared" ca="1" si="153"/>
        <v>-38.299999999999997</v>
      </c>
      <c r="AL792" s="44">
        <f t="shared" ca="1" si="154"/>
        <v>-38.799999999999997</v>
      </c>
      <c r="AM792" s="44">
        <f t="shared" ca="1" si="155"/>
        <v>-38.299999999999997</v>
      </c>
      <c r="AN792" s="36" t="str">
        <f t="shared" ca="1" si="156"/>
        <v>00</v>
      </c>
      <c r="AO792" s="36" t="str">
        <f t="shared" ca="1" si="157"/>
        <v>03</v>
      </c>
      <c r="AP792" s="36" t="str">
        <f t="shared" ca="1" si="158"/>
        <v>00</v>
      </c>
      <c r="AQ792" s="36" t="str">
        <f t="shared" ca="1" si="159"/>
        <v>00</v>
      </c>
      <c r="AR792" s="36" t="str">
        <f t="shared" ca="1" si="160"/>
        <v>00</v>
      </c>
      <c r="AS792" s="36"/>
    </row>
    <row r="793" spans="19:45" ht="30" customHeight="1" x14ac:dyDescent="0.25">
      <c r="S793" s="7" t="s">
        <v>20</v>
      </c>
      <c r="T793" s="15">
        <v>-38</v>
      </c>
      <c r="U793" s="36" t="str">
        <f t="shared" ca="1" si="148"/>
        <v>0x04=-39.30,-38.80;</v>
      </c>
      <c r="V793" s="37"/>
      <c r="W793" s="37"/>
      <c r="X793" s="38"/>
      <c r="Y793" s="38"/>
      <c r="Z793" s="55">
        <f t="shared" ca="1" si="149"/>
        <v>1</v>
      </c>
      <c r="AA793" s="39" t="s">
        <v>965</v>
      </c>
      <c r="AB793" s="40">
        <v>1</v>
      </c>
      <c r="AC793" s="40" t="s">
        <v>995</v>
      </c>
      <c r="AD793" s="40">
        <v>1</v>
      </c>
      <c r="AE793" s="41">
        <v>0</v>
      </c>
      <c r="AF793" s="42">
        <v>-39.299999999999997</v>
      </c>
      <c r="AG793" s="47">
        <f t="shared" si="161"/>
        <v>-38.799999999999997</v>
      </c>
      <c r="AH793" s="43">
        <f t="shared" ca="1" si="150"/>
        <v>-38.299999999999997</v>
      </c>
      <c r="AI793" s="43">
        <f t="shared" ca="1" si="151"/>
        <v>-37.799999999999997</v>
      </c>
      <c r="AJ793" s="44">
        <f t="shared" ca="1" si="152"/>
        <v>-39.299999999999997</v>
      </c>
      <c r="AK793" s="44">
        <f t="shared" ca="1" si="153"/>
        <v>-38.799999999999997</v>
      </c>
      <c r="AL793" s="44">
        <f t="shared" ca="1" si="154"/>
        <v>-39.299999999999997</v>
      </c>
      <c r="AM793" s="44">
        <f t="shared" ca="1" si="155"/>
        <v>-38.799999999999997</v>
      </c>
      <c r="AN793" s="36" t="str">
        <f t="shared" ca="1" si="156"/>
        <v>00</v>
      </c>
      <c r="AO793" s="36" t="str">
        <f t="shared" ca="1" si="157"/>
        <v>04</v>
      </c>
      <c r="AP793" s="36" t="str">
        <f t="shared" ca="1" si="158"/>
        <v>00</v>
      </c>
      <c r="AQ793" s="36" t="str">
        <f t="shared" ca="1" si="159"/>
        <v>00</v>
      </c>
      <c r="AR793" s="36" t="str">
        <f t="shared" ca="1" si="160"/>
        <v>00</v>
      </c>
      <c r="AS793" s="36"/>
    </row>
    <row r="794" spans="19:45" ht="30" customHeight="1" x14ac:dyDescent="0.25">
      <c r="S794" s="7" t="s">
        <v>691</v>
      </c>
      <c r="T794" s="15" t="s">
        <v>1318</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2.1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VLOOKUP(T784,MPN!$A$1:$E$1004,4,FALSE)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default_NormalMode</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VLOOKUP($T784,MPN!$A$1:$E$504,2,FALSE)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VLOOKUP($T784,MPN!$A$1:$E$504,5,FALSE)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100~170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8V</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7V</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1379</v>
      </c>
      <c r="V846" s="12"/>
      <c r="W846" s="65"/>
      <c r="X846" s="12"/>
      <c r="Y846" s="7" t="str">
        <f>VLOOKUP(U846,$DX$1:$DZ$21,3,FALSE)</f>
        <v>sel_diocpfil, modesel 10</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16V_NormalMode_38dB_304ZA_N025A_420_455_ZTS6056_TR14.1</v>
      </c>
      <c r="AC847" s="18"/>
      <c r="AD847" s="18"/>
      <c r="AE847" s="18"/>
      <c r="AF847" s="18"/>
      <c r="AG847" s="18"/>
      <c r="AH847" s="19"/>
      <c r="AI847" s="19" t="s">
        <v>2</v>
      </c>
      <c r="AJ847" s="16" t="s">
        <v>1285</v>
      </c>
      <c r="AK847" s="16"/>
      <c r="AL847" s="16"/>
      <c r="AM847" s="16"/>
      <c r="AN847" s="16"/>
      <c r="AO847" s="16"/>
      <c r="AP847" s="16"/>
      <c r="AQ847" s="16"/>
      <c r="AR847" s="16"/>
      <c r="AS847" s="16"/>
    </row>
    <row r="848" spans="19:45" ht="30" customHeight="1" x14ac:dyDescent="0.25">
      <c r="S848" s="7" t="s">
        <v>5</v>
      </c>
      <c r="T848" s="15" t="s">
        <v>1271</v>
      </c>
      <c r="U848" s="32" t="str">
        <f>HYPERLINK("#A"&amp;(S846+1),"&lt;==Block" &amp; $S846 &amp;"==&gt;")</f>
        <v>&lt;==Block14==&gt;</v>
      </c>
      <c r="V848" s="51"/>
      <c r="W848" s="19"/>
      <c r="X848" s="19"/>
      <c r="Y848" s="23"/>
      <c r="Z848" s="8"/>
      <c r="AA848" s="19"/>
      <c r="AB848" s="118" t="str" cm="1">
        <f t="array" aca="1" ref="AB848" ca="1">IF(INDIRECT(ADDRESS((QUOTIENT(ROW(AB848)-0.1,65)*65)+4,COLUMN(AB849)))="Gain-inphase","$BM$2:$BM$31","$BN$2:$BN$31")</f>
        <v>$BM$2:$BM$31</v>
      </c>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117" t="s">
        <v>1314</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1273</v>
      </c>
      <c r="U850" s="36" t="str">
        <f t="shared" ref="U850:U856" ca="1" si="162">ConfigCode($AA850,$AN850,$AO850,$AP850,$AQ850,$AR850,$AF850,$AG850,2)</f>
        <v>0x40=-42.80,-42.00;</v>
      </c>
      <c r="V850" s="37"/>
      <c r="W850" s="37"/>
      <c r="X850" s="68"/>
      <c r="Y850" s="68"/>
      <c r="Z850" s="55">
        <f t="shared" ref="Z850:Z856" ca="1" si="163" xml:space="preserve">
N("vbias,vlookup vbias range")+
VLOOKUP($AA850,INDIRECT(BoxVal(ROW($AA850),34,COLUMN(T846))),2,FALSE)+
N("gain")+
$AB850+
N("vcm")+
VLOOKUP($AC850,$CT$1:$DC$31,7,FALSE)+
N("(vbias*vcp*vbg-vbias)*sensor ratio")+
VbiasCal($AA850,$AD850,$AE850,BoxVal(ROW($AC850),18,COLUMN($T$22)))+
N("vbias ref+gain ref")+
$V850+$W850</f>
        <v>4.5</v>
      </c>
      <c r="AA850" s="39" t="s">
        <v>587</v>
      </c>
      <c r="AB850" s="40">
        <v>0</v>
      </c>
      <c r="AC850" s="40" t="s">
        <v>996</v>
      </c>
      <c r="AD850" s="40">
        <v>1</v>
      </c>
      <c r="AE850" s="41">
        <v>0</v>
      </c>
      <c r="AF850" s="42">
        <v>-42.8</v>
      </c>
      <c r="AG850" s="42">
        <v>-42</v>
      </c>
      <c r="AH850" s="43">
        <f t="shared" ref="AH850:AH856" ca="1" si="164">$AF850+$Z850</f>
        <v>-38.299999999999997</v>
      </c>
      <c r="AI850" s="43">
        <f t="shared" ref="AI850:AI856" ca="1" si="165">$AG850+$Z850</f>
        <v>-37.5</v>
      </c>
      <c r="AJ850" s="44">
        <f t="shared" ref="AJ850:AJ856" ca="1" si="166" xml:space="preserve">
N("initial sens-loopgain")+
$AF850-BoxVal(ROW($AA850),26,COLUMN(INDIRECT("T"&amp;(INT(ROW($AA867)/65))*65+2)))</f>
        <v>-42.8</v>
      </c>
      <c r="AK850" s="44">
        <f t="shared" ref="AK850:AK856" ca="1" si="167">AJ850+(AG850-AF850)</f>
        <v>-42</v>
      </c>
      <c r="AL850" s="44">
        <f t="shared" ref="AL850:AL856" ca="1" si="168" xml:space="preserve">
N("initial sens-loopgain-gain-gain ref-vcm")+
$AH850-
BoxVal(ROW($AA850),26,COLUMN(INDIRECT("T"&amp;(INT(ROW($AA867)/65))*65+2)))-
$AB850-
$W850-
IFERROR(VLOOKUP($AC850,$CT$1:$DC$31,7,FALSE),0)</f>
        <v>-38.299999999999997</v>
      </c>
      <c r="AM850" s="44">
        <f t="shared" ref="AM850:AM856" ca="1" si="169">AL850+(AG850-AF850)</f>
        <v>-37.5</v>
      </c>
      <c r="AN850" s="36" t="str">
        <f t="shared" ref="AN850:AN856" ca="1" si="170">IF(BoxVal(ROW(AA850),9,COLUMN(T848))="FIX","00",ManualLookup(AA850,BoxVal(ROW(AA850),4,COLUMN(AN848)),INDIRECT(DN$3)))</f>
        <v>40</v>
      </c>
      <c r="AO850" s="36" t="str">
        <f t="shared" ref="AO850:AO856" ca="1" si="171">ManualLookup(AB850,BoxVal(ROW(AB850),4,COLUMN(AO848)),IF(INDIRECT("$AB$"&amp;(INT((ROW()-4)/65)*65+4))="Gain-outphase",INDIRECT(DO$4),INDIRECT(DO$3)))</f>
        <v>00</v>
      </c>
      <c r="AP850" s="36" t="str">
        <f t="shared" ref="AP850:AR856" ca="1" si="172">ManualLookup(AC850,BoxVal(ROW(AC850),4,COLUMN(AP848)),INDIRECT(DP$3))</f>
        <v>00</v>
      </c>
      <c r="AQ850" s="36" t="str">
        <f t="shared" ca="1" si="172"/>
        <v>00</v>
      </c>
      <c r="AR850" s="36" t="str">
        <f t="shared" ca="1" si="172"/>
        <v>00</v>
      </c>
      <c r="AS850" s="33"/>
    </row>
    <row r="851" spans="19:45" ht="30" customHeight="1" x14ac:dyDescent="0.25">
      <c r="S851" s="7" t="s">
        <v>13</v>
      </c>
      <c r="T851" s="15">
        <v>3021</v>
      </c>
      <c r="U851" s="36" t="str">
        <f t="shared" ca="1" si="162"/>
        <v>0x43=-43.30,-42.80;</v>
      </c>
      <c r="V851" s="37"/>
      <c r="W851" s="37"/>
      <c r="X851" s="68"/>
      <c r="Y851" s="68"/>
      <c r="Z851" s="55">
        <f t="shared" ca="1" si="163"/>
        <v>5</v>
      </c>
      <c r="AA851" s="39" t="s">
        <v>587</v>
      </c>
      <c r="AB851" s="40">
        <v>0.5</v>
      </c>
      <c r="AC851" s="40" t="s">
        <v>996</v>
      </c>
      <c r="AD851" s="40">
        <v>1</v>
      </c>
      <c r="AE851" s="41">
        <v>0</v>
      </c>
      <c r="AF851" s="42">
        <v>-43.3</v>
      </c>
      <c r="AG851" s="47">
        <f t="shared" ref="AG851:AG856" si="173">AF850</f>
        <v>-42.8</v>
      </c>
      <c r="AH851" s="43">
        <f t="shared" ca="1" si="164"/>
        <v>-38.299999999999997</v>
      </c>
      <c r="AI851" s="43">
        <f t="shared" ca="1" si="165"/>
        <v>-37.799999999999997</v>
      </c>
      <c r="AJ851" s="44">
        <f t="shared" ca="1" si="166"/>
        <v>-43.3</v>
      </c>
      <c r="AK851" s="44">
        <f t="shared" ca="1" si="167"/>
        <v>-42.8</v>
      </c>
      <c r="AL851" s="44">
        <f t="shared" ca="1" si="168"/>
        <v>-38.799999999999997</v>
      </c>
      <c r="AM851" s="44">
        <f t="shared" ca="1" si="169"/>
        <v>-38.299999999999997</v>
      </c>
      <c r="AN851" s="36" t="str">
        <f t="shared" ca="1" si="170"/>
        <v>40</v>
      </c>
      <c r="AO851" s="36" t="str">
        <f t="shared" ca="1" si="171"/>
        <v>03</v>
      </c>
      <c r="AP851" s="36" t="str">
        <f t="shared" ca="1" si="172"/>
        <v>00</v>
      </c>
      <c r="AQ851" s="36" t="str">
        <f t="shared" ca="1" si="172"/>
        <v>00</v>
      </c>
      <c r="AR851" s="36" t="str">
        <f t="shared" ca="1" si="172"/>
        <v>00</v>
      </c>
      <c r="AS851" s="36"/>
    </row>
    <row r="852" spans="19:45" ht="30" customHeight="1" x14ac:dyDescent="0.25">
      <c r="S852" s="26"/>
      <c r="T852" s="17"/>
      <c r="U852" s="36" t="str">
        <f t="shared" ca="1" si="162"/>
        <v>0x44=-43.80,-43.30;</v>
      </c>
      <c r="V852" s="37"/>
      <c r="W852" s="37"/>
      <c r="X852" s="68"/>
      <c r="Y852" s="68"/>
      <c r="Z852" s="55">
        <f t="shared" ca="1" si="163"/>
        <v>5.5</v>
      </c>
      <c r="AA852" s="39" t="s">
        <v>587</v>
      </c>
      <c r="AB852" s="40">
        <v>1</v>
      </c>
      <c r="AC852" s="40" t="s">
        <v>995</v>
      </c>
      <c r="AD852" s="40">
        <v>1</v>
      </c>
      <c r="AE852" s="41">
        <v>0</v>
      </c>
      <c r="AF852" s="42">
        <v>-43.8</v>
      </c>
      <c r="AG852" s="47">
        <f t="shared" si="173"/>
        <v>-43.3</v>
      </c>
      <c r="AH852" s="43">
        <f t="shared" ca="1" si="164"/>
        <v>-38.299999999999997</v>
      </c>
      <c r="AI852" s="43">
        <f t="shared" ca="1" si="165"/>
        <v>-37.799999999999997</v>
      </c>
      <c r="AJ852" s="44">
        <f t="shared" ca="1" si="166"/>
        <v>-43.8</v>
      </c>
      <c r="AK852" s="44">
        <f t="shared" ca="1" si="167"/>
        <v>-43.3</v>
      </c>
      <c r="AL852" s="44">
        <f t="shared" ca="1" si="168"/>
        <v>-39.299999999999997</v>
      </c>
      <c r="AM852" s="44">
        <f t="shared" ca="1" si="169"/>
        <v>-38.799999999999997</v>
      </c>
      <c r="AN852" s="36" t="str">
        <f t="shared" ca="1" si="170"/>
        <v>40</v>
      </c>
      <c r="AO852" s="36" t="str">
        <f t="shared" ca="1" si="171"/>
        <v>04</v>
      </c>
      <c r="AP852" s="36" t="str">
        <f t="shared" ca="1" si="172"/>
        <v>00</v>
      </c>
      <c r="AQ852" s="36" t="str">
        <f t="shared" ca="1" si="172"/>
        <v>00</v>
      </c>
      <c r="AR852" s="36" t="str">
        <f t="shared" ca="1" si="172"/>
        <v>00</v>
      </c>
      <c r="AS852" s="36"/>
    </row>
    <row r="853" spans="19:45" ht="30" customHeight="1" x14ac:dyDescent="0.25">
      <c r="S853" s="7" t="s">
        <v>19</v>
      </c>
      <c r="T853" s="15" t="s">
        <v>1161</v>
      </c>
      <c r="U853" s="36" t="str">
        <f t="shared" ca="1" si="162"/>
        <v>0x50=-44.00,-43.80;</v>
      </c>
      <c r="V853" s="37"/>
      <c r="W853" s="37"/>
      <c r="X853" s="68"/>
      <c r="Y853" s="68"/>
      <c r="Z853" s="55">
        <f t="shared" ca="1" si="163"/>
        <v>5.75</v>
      </c>
      <c r="AA853" s="39" t="s">
        <v>580</v>
      </c>
      <c r="AB853" s="40">
        <v>0</v>
      </c>
      <c r="AC853" s="40" t="s">
        <v>995</v>
      </c>
      <c r="AD853" s="40">
        <v>1</v>
      </c>
      <c r="AE853" s="41">
        <v>0</v>
      </c>
      <c r="AF853" s="42">
        <v>-44</v>
      </c>
      <c r="AG853" s="47">
        <f t="shared" si="173"/>
        <v>-43.8</v>
      </c>
      <c r="AH853" s="43">
        <f t="shared" ca="1" si="164"/>
        <v>-38.25</v>
      </c>
      <c r="AI853" s="43">
        <f t="shared" ca="1" si="165"/>
        <v>-38.049999999999997</v>
      </c>
      <c r="AJ853" s="44">
        <f t="shared" ca="1" si="166"/>
        <v>-44</v>
      </c>
      <c r="AK853" s="44">
        <f t="shared" ca="1" si="167"/>
        <v>-43.8</v>
      </c>
      <c r="AL853" s="44">
        <f t="shared" ca="1" si="168"/>
        <v>-38.25</v>
      </c>
      <c r="AM853" s="44">
        <f t="shared" ca="1" si="169"/>
        <v>-38.049999999999997</v>
      </c>
      <c r="AN853" s="36" t="str">
        <f t="shared" ca="1" si="170"/>
        <v>50</v>
      </c>
      <c r="AO853" s="36" t="str">
        <f t="shared" ca="1" si="171"/>
        <v>00</v>
      </c>
      <c r="AP853" s="36" t="str">
        <f t="shared" ca="1" si="172"/>
        <v>00</v>
      </c>
      <c r="AQ853" s="36" t="str">
        <f t="shared" ca="1" si="172"/>
        <v>00</v>
      </c>
      <c r="AR853" s="36" t="str">
        <f t="shared" ca="1" si="172"/>
        <v>00</v>
      </c>
      <c r="AS853" s="36"/>
    </row>
    <row r="854" spans="19:45" ht="30" customHeight="1" x14ac:dyDescent="0.25">
      <c r="S854" s="7" t="s">
        <v>15</v>
      </c>
      <c r="T854" s="15" t="s">
        <v>1151</v>
      </c>
      <c r="U854" s="36" t="str">
        <f t="shared" ca="1" si="162"/>
        <v>0x53=-44.50,-44.00;</v>
      </c>
      <c r="V854" s="37"/>
      <c r="W854" s="37"/>
      <c r="X854" s="68"/>
      <c r="Y854" s="68"/>
      <c r="Z854" s="55">
        <f t="shared" ca="1" si="163"/>
        <v>6.25</v>
      </c>
      <c r="AA854" s="39" t="s">
        <v>580</v>
      </c>
      <c r="AB854" s="40">
        <v>0.5</v>
      </c>
      <c r="AC854" s="40" t="s">
        <v>995</v>
      </c>
      <c r="AD854" s="40">
        <v>1</v>
      </c>
      <c r="AE854" s="41">
        <v>0</v>
      </c>
      <c r="AF854" s="42">
        <v>-44.5</v>
      </c>
      <c r="AG854" s="47">
        <f t="shared" si="173"/>
        <v>-44</v>
      </c>
      <c r="AH854" s="43">
        <f t="shared" ca="1" si="164"/>
        <v>-38.25</v>
      </c>
      <c r="AI854" s="43">
        <f t="shared" ca="1" si="165"/>
        <v>-37.75</v>
      </c>
      <c r="AJ854" s="44">
        <f t="shared" ca="1" si="166"/>
        <v>-44.5</v>
      </c>
      <c r="AK854" s="44">
        <f t="shared" ca="1" si="167"/>
        <v>-44</v>
      </c>
      <c r="AL854" s="44">
        <f t="shared" ca="1" si="168"/>
        <v>-38.75</v>
      </c>
      <c r="AM854" s="44">
        <f t="shared" ca="1" si="169"/>
        <v>-38.25</v>
      </c>
      <c r="AN854" s="36" t="str">
        <f t="shared" ca="1" si="170"/>
        <v>50</v>
      </c>
      <c r="AO854" s="36" t="str">
        <f t="shared" ca="1" si="171"/>
        <v>03</v>
      </c>
      <c r="AP854" s="36" t="str">
        <f t="shared" ca="1" si="172"/>
        <v>00</v>
      </c>
      <c r="AQ854" s="36" t="str">
        <f t="shared" ca="1" si="172"/>
        <v>00</v>
      </c>
      <c r="AR854" s="36" t="str">
        <f t="shared" ca="1" si="172"/>
        <v>00</v>
      </c>
      <c r="AS854" s="36"/>
    </row>
    <row r="855" spans="19:45" ht="30" customHeight="1" x14ac:dyDescent="0.25">
      <c r="S855" s="7" t="s">
        <v>705</v>
      </c>
      <c r="T855" s="15" t="s">
        <v>1152</v>
      </c>
      <c r="U855" s="36" t="str">
        <f t="shared" ca="1" si="162"/>
        <v>0x54=-45.00,-44.50;</v>
      </c>
      <c r="V855" s="37"/>
      <c r="W855" s="37"/>
      <c r="X855" s="68"/>
      <c r="Y855" s="68"/>
      <c r="Z855" s="55">
        <f t="shared" ca="1" si="163"/>
        <v>6.75</v>
      </c>
      <c r="AA855" s="39" t="s">
        <v>580</v>
      </c>
      <c r="AB855" s="40">
        <v>1</v>
      </c>
      <c r="AC855" s="40" t="s">
        <v>995</v>
      </c>
      <c r="AD855" s="40">
        <v>1</v>
      </c>
      <c r="AE855" s="41">
        <v>0</v>
      </c>
      <c r="AF855" s="42">
        <v>-45</v>
      </c>
      <c r="AG855" s="47">
        <f t="shared" si="173"/>
        <v>-44.5</v>
      </c>
      <c r="AH855" s="43">
        <f t="shared" ca="1" si="164"/>
        <v>-38.25</v>
      </c>
      <c r="AI855" s="43">
        <f t="shared" ca="1" si="165"/>
        <v>-37.75</v>
      </c>
      <c r="AJ855" s="44">
        <f t="shared" ca="1" si="166"/>
        <v>-45</v>
      </c>
      <c r="AK855" s="44">
        <f t="shared" ca="1" si="167"/>
        <v>-44.5</v>
      </c>
      <c r="AL855" s="44">
        <f t="shared" ca="1" si="168"/>
        <v>-39.25</v>
      </c>
      <c r="AM855" s="44">
        <f t="shared" ca="1" si="169"/>
        <v>-38.75</v>
      </c>
      <c r="AN855" s="36" t="str">
        <f t="shared" ca="1" si="170"/>
        <v>50</v>
      </c>
      <c r="AO855" s="36" t="str">
        <f t="shared" ca="1" si="171"/>
        <v>04</v>
      </c>
      <c r="AP855" s="36" t="str">
        <f t="shared" ca="1" si="172"/>
        <v>00</v>
      </c>
      <c r="AQ855" s="36" t="str">
        <f t="shared" ca="1" si="172"/>
        <v>00</v>
      </c>
      <c r="AR855" s="36" t="str">
        <f t="shared" ca="1" si="172"/>
        <v>00</v>
      </c>
      <c r="AS855" s="36"/>
    </row>
    <row r="856" spans="19:45" ht="30" customHeight="1" x14ac:dyDescent="0.25">
      <c r="S856" s="7" t="s">
        <v>605</v>
      </c>
      <c r="T856" s="15" t="s">
        <v>991</v>
      </c>
      <c r="U856" s="36" t="str">
        <f t="shared" ca="1" si="162"/>
        <v>0x55=-45.50,-45.00;</v>
      </c>
      <c r="V856" s="37"/>
      <c r="W856" s="37"/>
      <c r="X856" s="68"/>
      <c r="Y856" s="68"/>
      <c r="Z856" s="55">
        <f t="shared" ca="1" si="163"/>
        <v>7.25</v>
      </c>
      <c r="AA856" s="39" t="s">
        <v>580</v>
      </c>
      <c r="AB856" s="40">
        <v>1.5</v>
      </c>
      <c r="AC856" s="40" t="s">
        <v>995</v>
      </c>
      <c r="AD856" s="40">
        <v>1</v>
      </c>
      <c r="AE856" s="41">
        <v>0</v>
      </c>
      <c r="AF856" s="42">
        <v>-45.5</v>
      </c>
      <c r="AG856" s="47">
        <f t="shared" si="173"/>
        <v>-45</v>
      </c>
      <c r="AH856" s="43">
        <f t="shared" ca="1" si="164"/>
        <v>-38.25</v>
      </c>
      <c r="AI856" s="43">
        <f t="shared" ca="1" si="165"/>
        <v>-37.75</v>
      </c>
      <c r="AJ856" s="44">
        <f t="shared" ca="1" si="166"/>
        <v>-45.5</v>
      </c>
      <c r="AK856" s="44">
        <f t="shared" ca="1" si="167"/>
        <v>-45</v>
      </c>
      <c r="AL856" s="44">
        <f t="shared" ca="1" si="168"/>
        <v>-39.75</v>
      </c>
      <c r="AM856" s="44">
        <f t="shared" ca="1" si="169"/>
        <v>-39.25</v>
      </c>
      <c r="AN856" s="36" t="str">
        <f t="shared" ca="1" si="170"/>
        <v>50</v>
      </c>
      <c r="AO856" s="36" t="str">
        <f t="shared" ca="1" si="171"/>
        <v>05</v>
      </c>
      <c r="AP856" s="36" t="str">
        <f t="shared" ca="1" si="172"/>
        <v>00</v>
      </c>
      <c r="AQ856" s="36" t="str">
        <f t="shared" ca="1" si="172"/>
        <v>00</v>
      </c>
      <c r="AR856" s="36" t="str">
        <f t="shared" ca="1" si="172"/>
        <v>00</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-39</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1318</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VLOOKUP(T849,MPN!$A$1:$E$1004,4,FALSE)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16V_NormalMode</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VLOOKUP($T849,MPN!$A$1:$E$504,2,FALSE)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VLOOKUP($T849,MPN!$A$1:$E$504,5,FALSE)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100~170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8V</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7V</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1379</v>
      </c>
      <c r="V911" s="12"/>
      <c r="W911" s="65"/>
      <c r="X911" s="12"/>
      <c r="Y911" s="7" t="str">
        <f>VLOOKUP(U911,$DX$1:$DZ$21,3,FALSE)</f>
        <v>sel_diocpfil, modesel 10</v>
      </c>
      <c r="AD911" s="8"/>
    </row>
    <row r="912" spans="19:45" ht="30" customHeight="1" x14ac:dyDescent="0.25">
      <c r="S912" s="7" t="s">
        <v>24</v>
      </c>
      <c r="T912" s="15" t="s">
        <v>1154</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14V_NormalMode_40dB_304ZA_N014A_373_412_ZTS6856E_PR15.0</v>
      </c>
      <c r="AC912" s="18"/>
      <c r="AD912" s="18"/>
      <c r="AE912" s="18"/>
      <c r="AF912" s="18"/>
      <c r="AG912" s="18"/>
      <c r="AH912" s="19"/>
      <c r="AI912" s="19" t="s">
        <v>2</v>
      </c>
      <c r="AJ912" s="16" t="s">
        <v>1290</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18" t="str" cm="1">
        <f t="array" aca="1" ref="AB913" ca="1">IF(INDIRECT(ADDRESS((QUOTIENT(ROW(AB913)-0.1,65)*65)+4,COLUMN(AB914)))="Gain-inphase","$BM$2:$BM$31","$BN$2:$BN$31")</f>
        <v>$BM$2:$BM$31</v>
      </c>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1289</v>
      </c>
      <c r="U914" s="52" t="s">
        <v>775</v>
      </c>
      <c r="V914" s="33" t="s">
        <v>601</v>
      </c>
      <c r="W914" s="33" t="s">
        <v>602</v>
      </c>
      <c r="X914" s="33" t="s">
        <v>603</v>
      </c>
      <c r="Y914" s="33" t="s">
        <v>603</v>
      </c>
      <c r="Z914" s="33" t="s">
        <v>591</v>
      </c>
      <c r="AA914" s="33" t="s">
        <v>7</v>
      </c>
      <c r="AB914" s="117" t="s">
        <v>1314</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1273</v>
      </c>
      <c r="U915" s="36" t="str">
        <f ca="1">ConfigCode($AA915,$AN915,$AO915,$AP915,$AQ915,$AR915,$AF915,$AG915,2)</f>
        <v>0x01=-38.50,-37.40;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-2</v>
      </c>
      <c r="AA915" s="39" t="s">
        <v>1264</v>
      </c>
      <c r="AB915" s="40">
        <v>-2</v>
      </c>
      <c r="AC915" s="40" t="s">
        <v>996</v>
      </c>
      <c r="AD915" s="40">
        <v>1</v>
      </c>
      <c r="AE915" s="41">
        <v>0</v>
      </c>
      <c r="AF915" s="42">
        <v>-38.5</v>
      </c>
      <c r="AG915" s="42">
        <v>-37.4</v>
      </c>
      <c r="AH915" s="43">
        <f ca="1">$AF915+$Z915</f>
        <v>-40.5</v>
      </c>
      <c r="AI915" s="43">
        <f ca="1">$AG915+$Z915</f>
        <v>-39.4</v>
      </c>
      <c r="AJ915" s="44">
        <f ca="1" xml:space="preserve">
N("initial sens-loopgain")+
$AF915-BoxVal(ROW($AA915),26,COLUMN(INDIRECT("T"&amp;(INT(ROW($AA932)/65))*65+2)))</f>
        <v>-38.5</v>
      </c>
      <c r="AK915" s="44">
        <f ca="1">AJ915+(AG915-AF915)</f>
        <v>-37.4</v>
      </c>
      <c r="AL915" s="44">
        <f ca="1" xml:space="preserve">
N("initial sens-loopgain-gain-gain ref-vcm")+
$AH915-
BoxVal(ROW($AA915),26,COLUMN(INDIRECT("T"&amp;(INT(ROW($AA932)/65))*65+2)))-
$AB915-
$W915-
IFERROR(VLOOKUP($AC915,$CT$1:$DC$31,7,FALSE),0)</f>
        <v>-38.5</v>
      </c>
      <c r="AM915" s="44">
        <f ca="1">AL915+(AG915-AF915)</f>
        <v>-37.4</v>
      </c>
      <c r="AN915" s="36" t="str">
        <f ca="1">IF(BoxVal(ROW(AA915),9,COLUMN(T913))="FIX","00",ManualLookup(AA915,BoxVal(ROW(AA915),4,COLUMN(AN913)),INDIRECT(DN$3)))</f>
        <v>00</v>
      </c>
      <c r="AO915" s="36" t="str">
        <f ca="1">ManualLookup(AB915,BoxVal(ROW(AB915),4,COLUMN(AO913)),IF(INDIRECT("$AB$"&amp;(INT((ROW()-4)/65)*65+4))="Gain-outphase",INDIRECT(DO$4),INDIRECT(DO$3)))</f>
        <v>01</v>
      </c>
      <c r="AP915" s="36" t="str">
        <f t="shared" ref="AP915:AR919" ca="1" si="174">ManualLookup(AC915,BoxVal(ROW(AC915),4,COLUMN(AP913)),INDIRECT(DP$3))</f>
        <v>00</v>
      </c>
      <c r="AQ915" s="36" t="str">
        <f t="shared" ca="1" si="174"/>
        <v>00</v>
      </c>
      <c r="AR915" s="36" t="str">
        <f t="shared" ca="1" si="174"/>
        <v>00</v>
      </c>
      <c r="AS915" s="33"/>
    </row>
    <row r="916" spans="19:45" ht="30" customHeight="1" x14ac:dyDescent="0.25">
      <c r="S916" s="7" t="s">
        <v>13</v>
      </c>
      <c r="T916" s="15" t="s">
        <v>1284</v>
      </c>
      <c r="U916" s="36" t="str">
        <f ca="1">ConfigCode($AA916,$AN916,$AO916,$AP916,$AQ916,$AR916,$AF916,$AG916,2)</f>
        <v>0x02=-39.50,-38.50;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-1</v>
      </c>
      <c r="AA916" s="39" t="s">
        <v>1264</v>
      </c>
      <c r="AB916" s="40">
        <v>-1</v>
      </c>
      <c r="AC916" s="40" t="s">
        <v>996</v>
      </c>
      <c r="AD916" s="40">
        <v>1</v>
      </c>
      <c r="AE916" s="41">
        <v>0</v>
      </c>
      <c r="AF916" s="42">
        <v>-39.5</v>
      </c>
      <c r="AG916" s="47">
        <f>AF915</f>
        <v>-38.5</v>
      </c>
      <c r="AH916" s="43">
        <f ca="1">$AF916+$Z916</f>
        <v>-40.5</v>
      </c>
      <c r="AI916" s="43">
        <f ca="1">$AG916+$Z916</f>
        <v>-39.5</v>
      </c>
      <c r="AJ916" s="44">
        <f ca="1" xml:space="preserve">
N("initial sens-loopgain")+
$AF916-BoxVal(ROW($AA916),26,COLUMN(INDIRECT("T"&amp;(INT(ROW($AA933)/65))*65+2)))</f>
        <v>-39.5</v>
      </c>
      <c r="AK916" s="44">
        <f ca="1">AJ916+(AG916-AF916)</f>
        <v>-38.5</v>
      </c>
      <c r="AL916" s="44">
        <f ca="1" xml:space="preserve">
N("initial sens-loopgain-gain-gain ref-vcm")+
$AH916-
BoxVal(ROW($AA916),26,COLUMN(INDIRECT("T"&amp;(INT(ROW($AA933)/65))*65+2)))-
$AB916-
$W916-
IFERROR(VLOOKUP($AC916,$CT$1:$DC$31,7,FALSE),0)</f>
        <v>-39.5</v>
      </c>
      <c r="AM916" s="44">
        <f ca="1">AL916+(AG916-AF916)</f>
        <v>-38.5</v>
      </c>
      <c r="AN916" s="36" t="str">
        <f ca="1">IF(BoxVal(ROW(AA916),9,COLUMN(T914))="FIX","00",ManualLookup(AA916,BoxVal(ROW(AA916),4,COLUMN(AN914)),INDIRECT(DN$3)))</f>
        <v>00</v>
      </c>
      <c r="AO916" s="36" t="str">
        <f ca="1">ManualLookup(AB916,BoxVal(ROW(AB916),4,COLUMN(AO914)),IF(INDIRECT("$AB$"&amp;(INT((ROW()-4)/65)*65+4))="Gain-outphase",INDIRECT(DO$4),INDIRECT(DO$3)))</f>
        <v>02</v>
      </c>
      <c r="AP916" s="36" t="str">
        <f t="shared" ca="1" si="174"/>
        <v>00</v>
      </c>
      <c r="AQ916" s="36" t="str">
        <f t="shared" ca="1" si="174"/>
        <v>00</v>
      </c>
      <c r="AR916" s="36" t="str">
        <f t="shared" ca="1" si="174"/>
        <v>00</v>
      </c>
      <c r="AS916" s="36"/>
    </row>
    <row r="917" spans="19:45" ht="30" customHeight="1" x14ac:dyDescent="0.25">
      <c r="S917" s="26"/>
      <c r="T917" s="17"/>
      <c r="U917" s="36" t="str">
        <f ca="1">ConfigCode($AA917,$AN917,$AO917,$AP917,$AQ917,$AR917,$AF917,$AG917,2)</f>
        <v>0x00=-40.30,-39.50;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v>
      </c>
      <c r="AA917" s="39" t="s">
        <v>1264</v>
      </c>
      <c r="AB917" s="40">
        <v>0</v>
      </c>
      <c r="AC917" s="40" t="s">
        <v>995</v>
      </c>
      <c r="AD917" s="40">
        <v>1</v>
      </c>
      <c r="AE917" s="41">
        <v>0</v>
      </c>
      <c r="AF917" s="42">
        <v>-40.299999999999997</v>
      </c>
      <c r="AG917" s="47">
        <f>AF916</f>
        <v>-39.5</v>
      </c>
      <c r="AH917" s="43">
        <f ca="1">$AF917+$Z917</f>
        <v>-40.299999999999997</v>
      </c>
      <c r="AI917" s="43">
        <f ca="1">$AG917+$Z917</f>
        <v>-39.5</v>
      </c>
      <c r="AJ917" s="44">
        <f ca="1" xml:space="preserve">
N("initial sens-loopgain")+
$AF917-BoxVal(ROW($AA917),26,COLUMN(INDIRECT("T"&amp;(INT(ROW($AA934)/65))*65+2)))</f>
        <v>-40.299999999999997</v>
      </c>
      <c r="AK917" s="44">
        <f ca="1">AJ917+(AG917-AF917)</f>
        <v>-39.5</v>
      </c>
      <c r="AL917" s="44">
        <f ca="1" xml:space="preserve">
N("initial sens-loopgain-gain-gain ref-vcm")+
$AH917-
BoxVal(ROW($AA917),26,COLUMN(INDIRECT("T"&amp;(INT(ROW($AA934)/65))*65+2)))-
$AB917-
$W917-
IFERROR(VLOOKUP($AC917,$CT$1:$DC$31,7,FALSE),0)</f>
        <v>-40.299999999999997</v>
      </c>
      <c r="AM917" s="44">
        <f ca="1">AL917+(AG917-AF917)</f>
        <v>-39.5</v>
      </c>
      <c r="AN917" s="36" t="str">
        <f ca="1">IF(BoxVal(ROW(AA917),9,COLUMN(T915))="FIX","00",ManualLookup(AA917,BoxVal(ROW(AA917),4,COLUMN(AN915)),INDIRECT(DN$3)))</f>
        <v>00</v>
      </c>
      <c r="AO917" s="36" t="str">
        <f ca="1">ManualLookup(AB917,BoxVal(ROW(AB917),4,COLUMN(AO915)),IF(INDIRECT("$AB$"&amp;(INT((ROW()-4)/65)*65+4))="Gain-outphase",INDIRECT(DO$4),INDIRECT(DO$3)))</f>
        <v>00</v>
      </c>
      <c r="AP917" s="36" t="str">
        <f t="shared" ca="1" si="174"/>
        <v>00</v>
      </c>
      <c r="AQ917" s="36" t="str">
        <f t="shared" ca="1" si="174"/>
        <v>00</v>
      </c>
      <c r="AR917" s="36" t="str">
        <f t="shared" ca="1" si="174"/>
        <v>00</v>
      </c>
      <c r="AS917" s="36"/>
    </row>
    <row r="918" spans="19:45" ht="30" customHeight="1" x14ac:dyDescent="0.25">
      <c r="S918" s="7" t="s">
        <v>19</v>
      </c>
      <c r="T918" s="15" t="s">
        <v>1287</v>
      </c>
      <c r="U918" s="36" t="str">
        <f ca="1">ConfigCode($AA918,$AN918,$AO918,$AP918,$AQ918,$AR918,$AF918,$AG918,2)</f>
        <v>0x03=-40.80,-40.30;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0.5</v>
      </c>
      <c r="AA918" s="39" t="s">
        <v>1264</v>
      </c>
      <c r="AB918" s="40">
        <v>0.5</v>
      </c>
      <c r="AC918" s="40" t="s">
        <v>995</v>
      </c>
      <c r="AD918" s="40">
        <v>1</v>
      </c>
      <c r="AE918" s="41">
        <v>0</v>
      </c>
      <c r="AF918" s="42">
        <v>-40.799999999999997</v>
      </c>
      <c r="AG918" s="47">
        <f>AF917</f>
        <v>-40.299999999999997</v>
      </c>
      <c r="AH918" s="43">
        <f ca="1">$AF918+$Z918</f>
        <v>-40.299999999999997</v>
      </c>
      <c r="AI918" s="43">
        <f ca="1">$AG918+$Z918</f>
        <v>-39.799999999999997</v>
      </c>
      <c r="AJ918" s="44">
        <f ca="1" xml:space="preserve">
N("initial sens-loopgain")+
$AF918-BoxVal(ROW($AA918),26,COLUMN(INDIRECT("T"&amp;(INT(ROW($AA935)/65))*65+2)))</f>
        <v>-40.799999999999997</v>
      </c>
      <c r="AK918" s="44">
        <f ca="1">AJ918+(AG918-AF918)</f>
        <v>-40.299999999999997</v>
      </c>
      <c r="AL918" s="44">
        <f ca="1" xml:space="preserve">
N("initial sens-loopgain-gain-gain ref-vcm")+
$AH918-
BoxVal(ROW($AA918),26,COLUMN(INDIRECT("T"&amp;(INT(ROW($AA935)/65))*65+2)))-
$AB918-
$W918-
IFERROR(VLOOKUP($AC918,$CT$1:$DC$31,7,FALSE),0)</f>
        <v>-40.799999999999997</v>
      </c>
      <c r="AM918" s="44">
        <f ca="1">AL918+(AG918-AF918)</f>
        <v>-40.299999999999997</v>
      </c>
      <c r="AN918" s="36" t="str">
        <f ca="1">IF(BoxVal(ROW(AA918),9,COLUMN(T916))="FIX","00",ManualLookup(AA918,BoxVal(ROW(AA918),4,COLUMN(AN916)),INDIRECT(DN$3)))</f>
        <v>00</v>
      </c>
      <c r="AO918" s="36" t="str">
        <f ca="1">ManualLookup(AB918,BoxVal(ROW(AB918),4,COLUMN(AO916)),IF(INDIRECT("$AB$"&amp;(INT((ROW()-4)/65)*65+4))="Gain-outphase",INDIRECT(DO$4),INDIRECT(DO$3)))</f>
        <v>03</v>
      </c>
      <c r="AP918" s="36" t="str">
        <f t="shared" ca="1" si="174"/>
        <v>00</v>
      </c>
      <c r="AQ918" s="36" t="str">
        <f t="shared" ca="1" si="174"/>
        <v>00</v>
      </c>
      <c r="AR918" s="36" t="str">
        <f t="shared" ca="1" si="174"/>
        <v>00</v>
      </c>
      <c r="AS918" s="36"/>
    </row>
    <row r="919" spans="19:45" ht="30" customHeight="1" x14ac:dyDescent="0.25">
      <c r="S919" s="7" t="s">
        <v>15</v>
      </c>
      <c r="T919" s="15" t="s">
        <v>1157</v>
      </c>
      <c r="U919" s="36" t="str">
        <f ca="1">ConfigCode($AA919,$AN919,$AO919,$AP919,$AQ919,$AR919,$AF919,$AG919,2)</f>
        <v>0x04=-41.30,-40.80;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1</v>
      </c>
      <c r="AA919" s="39" t="s">
        <v>1264</v>
      </c>
      <c r="AB919" s="40">
        <v>1</v>
      </c>
      <c r="AC919" s="40" t="s">
        <v>995</v>
      </c>
      <c r="AD919" s="40">
        <v>1</v>
      </c>
      <c r="AE919" s="41">
        <v>0</v>
      </c>
      <c r="AF919" s="42">
        <v>-41.3</v>
      </c>
      <c r="AG919" s="47">
        <f>AF918</f>
        <v>-40.799999999999997</v>
      </c>
      <c r="AH919" s="43">
        <f ca="1">$AF919+$Z919</f>
        <v>-40.299999999999997</v>
      </c>
      <c r="AI919" s="43">
        <f ca="1">$AG919+$Z919</f>
        <v>-39.799999999999997</v>
      </c>
      <c r="AJ919" s="44">
        <f ca="1" xml:space="preserve">
N("initial sens-loopgain")+
$AF919-BoxVal(ROW($AA919),26,COLUMN(INDIRECT("T"&amp;(INT(ROW($AA936)/65))*65+2)))</f>
        <v>-41.3</v>
      </c>
      <c r="AK919" s="44">
        <f ca="1">AJ919+(AG919-AF919)</f>
        <v>-40.799999999999997</v>
      </c>
      <c r="AL919" s="44">
        <f ca="1" xml:space="preserve">
N("initial sens-loopgain-gain-gain ref-vcm")+
$AH919-
BoxVal(ROW($AA919),26,COLUMN(INDIRECT("T"&amp;(INT(ROW($AA936)/65))*65+2)))-
$AB919-
$W919-
IFERROR(VLOOKUP($AC919,$CT$1:$DC$31,7,FALSE),0)</f>
        <v>-41.3</v>
      </c>
      <c r="AM919" s="44">
        <f ca="1">AL919+(AG919-AF919)</f>
        <v>-40.799999999999997</v>
      </c>
      <c r="AN919" s="36" t="str">
        <f ca="1">IF(BoxVal(ROW(AA919),9,COLUMN(T917))="FIX","00",ManualLookup(AA919,BoxVal(ROW(AA919),4,COLUMN(AN917)),INDIRECT(DN$3)))</f>
        <v>00</v>
      </c>
      <c r="AO919" s="36" t="str">
        <f ca="1">ManualLookup(AB919,BoxVal(ROW(AB919),4,COLUMN(AO917)),IF(INDIRECT("$AB$"&amp;(INT((ROW()-4)/65)*65+4))="Gain-outphase",INDIRECT(DO$4),INDIRECT(DO$3)))</f>
        <v>04</v>
      </c>
      <c r="AP919" s="36" t="str">
        <f t="shared" ca="1" si="174"/>
        <v>00</v>
      </c>
      <c r="AQ919" s="36" t="str">
        <f t="shared" ca="1" si="174"/>
        <v>00</v>
      </c>
      <c r="AR919" s="36" t="str">
        <f t="shared" ca="1" si="174"/>
        <v>00</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1318</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2.1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VLOOKUP(T914,MPN!$A$1:$E$1004,4,FALSE)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14V_NormalMode</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VLOOKUP($T914,MPN!$A$1:$E$504,2,FALSE)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VLOOKUP($T914,MPN!$A$1:$E$504,5,FALSE)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100~170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11V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10V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9V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8V</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7V</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1379</v>
      </c>
      <c r="V976" s="12"/>
      <c r="W976" s="65"/>
      <c r="X976" s="12"/>
      <c r="Y976" s="7" t="str">
        <f>VLOOKUP(U976,$DX$1:$DZ$21,3,FALSE)</f>
        <v>sel_diocpfil, modesel 10</v>
      </c>
      <c r="AD976" s="8"/>
    </row>
    <row r="977" spans="19:45" ht="30" customHeight="1" x14ac:dyDescent="0.25">
      <c r="S977" s="7" t="s">
        <v>24</v>
      </c>
      <c r="T977" s="15" t="s">
        <v>1154</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16V_NormalMode_38dB_304ZA_N002A_375_431_ZTS6054_TR16.1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1271</v>
      </c>
      <c r="U978" s="32" t="str">
        <f>HYPERLINK("#A"&amp;(S976+1),"&lt;==Block" &amp; $S976 &amp;"==&gt;")</f>
        <v>&lt;==Block16==&gt;</v>
      </c>
      <c r="V978" s="51"/>
      <c r="W978" s="19"/>
      <c r="X978" s="19"/>
      <c r="Y978" s="23"/>
      <c r="Z978" s="8"/>
      <c r="AA978" s="19"/>
      <c r="AB978" s="118" t="str" cm="1">
        <f t="array" aca="1" ref="AB978" ca="1">IF(INDIRECT(ADDRESS((QUOTIENT(ROW(AB978)-0.1,65)*65)+4,COLUMN(AB979)))="Gain-inphase","$BM$2:$BM$31","$BN$2:$BN$31")</f>
        <v>$BM$2:$BM$31</v>
      </c>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1291</v>
      </c>
      <c r="U979" s="52" t="s">
        <v>775</v>
      </c>
      <c r="V979" s="33" t="s">
        <v>601</v>
      </c>
      <c r="W979" s="33" t="s">
        <v>602</v>
      </c>
      <c r="X979" s="33" t="s">
        <v>603</v>
      </c>
      <c r="Y979" s="33" t="s">
        <v>603</v>
      </c>
      <c r="Z979" s="33" t="s">
        <v>591</v>
      </c>
      <c r="AA979" s="33" t="s">
        <v>7</v>
      </c>
      <c r="AB979" s="117" t="s">
        <v>1314</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1273</v>
      </c>
      <c r="U980" s="36" t="str">
        <f t="shared" ref="U980:U990" ca="1" si="175">ConfigCode($AA980,$AN980,$AO980,$AP980,$AQ980,$AR980,$AF980,$AG980,2)</f>
        <v>0x00=-38.30,-37.50;</v>
      </c>
      <c r="V980" s="37"/>
      <c r="W980" s="37"/>
      <c r="X980" s="68"/>
      <c r="Y980" s="68"/>
      <c r="Z980" s="55">
        <f t="shared" ref="Z980:Z990" ca="1" si="176" xml:space="preserve">
N("vbias,vlookup vbias range")+
VLOOKUP($AA980,INDIRECT(BoxVal(ROW($AA980),34,COLUMN(T976))),2,FALSE)+
N("gain")+
$AB980+
N("vcm")+
VLOOKUP($AC980,$CT$1:$DC$31,7,FALSE)+
N("(vbias*vcp*vbg-vbias)*sensor ratio")+
VbiasCal($AA980,$AD980,$AE980,BoxVal(ROW($AC980),18,COLUMN($T$22)))+
N("vbias ref+gain ref")+
$V980+$W980</f>
        <v>0</v>
      </c>
      <c r="AA980" s="39" t="s">
        <v>965</v>
      </c>
      <c r="AB980" s="40">
        <v>0</v>
      </c>
      <c r="AC980" s="40" t="s">
        <v>996</v>
      </c>
      <c r="AD980" s="40">
        <v>1</v>
      </c>
      <c r="AE980" s="41">
        <v>0</v>
      </c>
      <c r="AF980" s="42">
        <v>-38.299999999999997</v>
      </c>
      <c r="AG980" s="42">
        <v>-37.5</v>
      </c>
      <c r="AH980" s="43">
        <f t="shared" ref="AH980:AH990" ca="1" si="177">$AF980+$Z980</f>
        <v>-38.299999999999997</v>
      </c>
      <c r="AI980" s="43">
        <f t="shared" ref="AI980:AI990" ca="1" si="178">$AG980+$Z980</f>
        <v>-37.5</v>
      </c>
      <c r="AJ980" s="44">
        <f t="shared" ref="AJ980:AJ990" ca="1" si="179" xml:space="preserve">
N("initial sens-loopgain")+
$AF980-BoxVal(ROW($AA980),26,COLUMN(INDIRECT("T"&amp;(INT(ROW($AA997)/65))*65+2)))</f>
        <v>-38.299999999999997</v>
      </c>
      <c r="AK980" s="44">
        <f t="shared" ref="AK980:AK990" ca="1" si="180">AJ980+(AG980-AF980)</f>
        <v>-37.5</v>
      </c>
      <c r="AL980" s="44">
        <f t="shared" ref="AL980:AL990" ca="1" si="181" xml:space="preserve">
N("initial sens-loopgain-gain-gain ref-vcm")+
$AH980-
BoxVal(ROW($AA980),26,COLUMN(INDIRECT("T"&amp;(INT(ROW($AA997)/65))*65+2)))-
$AB980-
$W980-
IFERROR(VLOOKUP($AC980,$CT$1:$DC$31,7,FALSE),0)</f>
        <v>-38.299999999999997</v>
      </c>
      <c r="AM980" s="44">
        <f t="shared" ref="AM980:AM990" ca="1" si="182">AL980+(AG980-AF980)</f>
        <v>-37.5</v>
      </c>
      <c r="AN980" s="36" t="str">
        <f t="shared" ref="AN980:AN990" ca="1" si="183">IF(BoxVal(ROW(AA980),9,COLUMN(T978))="FIX","00",ManualLookup(AA980,BoxVal(ROW(AA980),4,COLUMN(AN978)),INDIRECT(DN$3)))</f>
        <v>00</v>
      </c>
      <c r="AO980" s="36" t="str">
        <f t="shared" ref="AO980:AO990" ca="1" si="184">ManualLookup(AB980,BoxVal(ROW(AB980),4,COLUMN(AO978)),IF(INDIRECT("$AB$"&amp;(INT((ROW()-4)/65)*65+4))="Gain-outphase",INDIRECT(DO$4),INDIRECT(DO$3)))</f>
        <v>00</v>
      </c>
      <c r="AP980" s="36" t="str">
        <f t="shared" ref="AP980:AP990" ca="1" si="185">ManualLookup(AC980,BoxVal(ROW(AC980),4,COLUMN(AP978)),INDIRECT(DP$3))</f>
        <v>00</v>
      </c>
      <c r="AQ980" s="36" t="str">
        <f t="shared" ref="AQ980:AQ990" ca="1" si="186">ManualLookup(AD980,BoxVal(ROW(AD980),4,COLUMN(AQ978)),INDIRECT(DQ$3))</f>
        <v>00</v>
      </c>
      <c r="AR980" s="36" t="str">
        <f t="shared" ref="AR980:AR990" ca="1" si="187">ManualLookup(AE980,BoxVal(ROW(AE980),4,COLUMN(AR978)),INDIRECT(DR$3))</f>
        <v>00</v>
      </c>
      <c r="AS980" s="33"/>
    </row>
    <row r="981" spans="19:45" ht="30" customHeight="1" x14ac:dyDescent="0.25">
      <c r="S981" s="7" t="s">
        <v>13</v>
      </c>
      <c r="T981" s="15" t="s">
        <v>1292</v>
      </c>
      <c r="U981" s="36" t="str">
        <f t="shared" ca="1" si="175"/>
        <v>0x03=-38.80,-38.30;</v>
      </c>
      <c r="V981" s="37"/>
      <c r="W981" s="37"/>
      <c r="X981" s="68"/>
      <c r="Y981" s="68"/>
      <c r="Z981" s="55">
        <f t="shared" ca="1" si="176"/>
        <v>0.5</v>
      </c>
      <c r="AA981" s="39" t="s">
        <v>965</v>
      </c>
      <c r="AB981" s="40">
        <v>0.5</v>
      </c>
      <c r="AC981" s="40" t="s">
        <v>996</v>
      </c>
      <c r="AD981" s="40">
        <v>1</v>
      </c>
      <c r="AE981" s="41">
        <v>0</v>
      </c>
      <c r="AF981" s="42">
        <v>-38.799999999999997</v>
      </c>
      <c r="AG981" s="47">
        <f t="shared" ref="AG981:AG990" si="188">AF980</f>
        <v>-38.299999999999997</v>
      </c>
      <c r="AH981" s="43">
        <f t="shared" ca="1" si="177"/>
        <v>-38.299999999999997</v>
      </c>
      <c r="AI981" s="43">
        <f t="shared" ca="1" si="178"/>
        <v>-37.799999999999997</v>
      </c>
      <c r="AJ981" s="44">
        <f t="shared" ca="1" si="179"/>
        <v>-38.799999999999997</v>
      </c>
      <c r="AK981" s="44">
        <f t="shared" ca="1" si="180"/>
        <v>-38.299999999999997</v>
      </c>
      <c r="AL981" s="44">
        <f t="shared" ca="1" si="181"/>
        <v>-38.799999999999997</v>
      </c>
      <c r="AM981" s="44">
        <f t="shared" ca="1" si="182"/>
        <v>-38.299999999999997</v>
      </c>
      <c r="AN981" s="36" t="str">
        <f t="shared" ca="1" si="183"/>
        <v>00</v>
      </c>
      <c r="AO981" s="36" t="str">
        <f t="shared" ca="1" si="184"/>
        <v>03</v>
      </c>
      <c r="AP981" s="36" t="str">
        <f t="shared" ca="1" si="185"/>
        <v>00</v>
      </c>
      <c r="AQ981" s="36" t="str">
        <f t="shared" ca="1" si="186"/>
        <v>00</v>
      </c>
      <c r="AR981" s="36" t="str">
        <f t="shared" ca="1" si="187"/>
        <v>00</v>
      </c>
      <c r="AS981" s="36"/>
    </row>
    <row r="982" spans="19:45" ht="30" customHeight="1" x14ac:dyDescent="0.25">
      <c r="S982" s="26"/>
      <c r="T982" s="17"/>
      <c r="U982" s="36" t="str">
        <f t="shared" ca="1" si="175"/>
        <v>0x04=-39.30,-38.80;</v>
      </c>
      <c r="V982" s="37"/>
      <c r="W982" s="37"/>
      <c r="X982" s="68"/>
      <c r="Y982" s="68"/>
      <c r="Z982" s="55">
        <f t="shared" ca="1" si="176"/>
        <v>1</v>
      </c>
      <c r="AA982" s="39" t="s">
        <v>965</v>
      </c>
      <c r="AB982" s="40">
        <v>1</v>
      </c>
      <c r="AC982" s="40" t="s">
        <v>995</v>
      </c>
      <c r="AD982" s="40">
        <v>1</v>
      </c>
      <c r="AE982" s="41">
        <v>0</v>
      </c>
      <c r="AF982" s="42">
        <v>-39.299999999999997</v>
      </c>
      <c r="AG982" s="47">
        <f t="shared" si="188"/>
        <v>-38.799999999999997</v>
      </c>
      <c r="AH982" s="43">
        <f t="shared" ca="1" si="177"/>
        <v>-38.299999999999997</v>
      </c>
      <c r="AI982" s="43">
        <f t="shared" ca="1" si="178"/>
        <v>-37.799999999999997</v>
      </c>
      <c r="AJ982" s="44">
        <f t="shared" ca="1" si="179"/>
        <v>-39.299999999999997</v>
      </c>
      <c r="AK982" s="44">
        <f t="shared" ca="1" si="180"/>
        <v>-38.799999999999997</v>
      </c>
      <c r="AL982" s="44">
        <f t="shared" ca="1" si="181"/>
        <v>-39.299999999999997</v>
      </c>
      <c r="AM982" s="44">
        <f t="shared" ca="1" si="182"/>
        <v>-38.799999999999997</v>
      </c>
      <c r="AN982" s="36" t="str">
        <f t="shared" ca="1" si="183"/>
        <v>00</v>
      </c>
      <c r="AO982" s="36" t="str">
        <f t="shared" ca="1" si="184"/>
        <v>04</v>
      </c>
      <c r="AP982" s="36" t="str">
        <f t="shared" ca="1" si="185"/>
        <v>00</v>
      </c>
      <c r="AQ982" s="36" t="str">
        <f t="shared" ca="1" si="186"/>
        <v>00</v>
      </c>
      <c r="AR982" s="36" t="str">
        <f t="shared" ca="1" si="187"/>
        <v>00</v>
      </c>
      <c r="AS982" s="36"/>
    </row>
    <row r="983" spans="19:45" ht="30" customHeight="1" x14ac:dyDescent="0.25">
      <c r="S983" s="7" t="s">
        <v>19</v>
      </c>
      <c r="T983" s="15" t="s">
        <v>1161</v>
      </c>
      <c r="U983" s="36" t="str">
        <f t="shared" ca="1" si="175"/>
        <v>0x05=-39.80,-39.30;</v>
      </c>
      <c r="V983" s="37"/>
      <c r="W983" s="37"/>
      <c r="X983" s="68"/>
      <c r="Y983" s="68"/>
      <c r="Z983" s="55">
        <f t="shared" ca="1" si="176"/>
        <v>1.5</v>
      </c>
      <c r="AA983" s="39" t="s">
        <v>965</v>
      </c>
      <c r="AB983" s="40">
        <v>1.5</v>
      </c>
      <c r="AC983" s="40" t="s">
        <v>995</v>
      </c>
      <c r="AD983" s="40">
        <v>1</v>
      </c>
      <c r="AE983" s="41">
        <v>0</v>
      </c>
      <c r="AF983" s="42">
        <v>-39.799999999999997</v>
      </c>
      <c r="AG983" s="47">
        <f t="shared" si="188"/>
        <v>-39.299999999999997</v>
      </c>
      <c r="AH983" s="43">
        <f t="shared" ca="1" si="177"/>
        <v>-38.299999999999997</v>
      </c>
      <c r="AI983" s="43">
        <f t="shared" ca="1" si="178"/>
        <v>-37.799999999999997</v>
      </c>
      <c r="AJ983" s="44">
        <f t="shared" ca="1" si="179"/>
        <v>-39.799999999999997</v>
      </c>
      <c r="AK983" s="44">
        <f t="shared" ca="1" si="180"/>
        <v>-39.299999999999997</v>
      </c>
      <c r="AL983" s="44">
        <f t="shared" ca="1" si="181"/>
        <v>-39.799999999999997</v>
      </c>
      <c r="AM983" s="44">
        <f t="shared" ca="1" si="182"/>
        <v>-39.299999999999997</v>
      </c>
      <c r="AN983" s="36" t="str">
        <f t="shared" ca="1" si="183"/>
        <v>00</v>
      </c>
      <c r="AO983" s="36" t="str">
        <f t="shared" ca="1" si="184"/>
        <v>05</v>
      </c>
      <c r="AP983" s="36" t="str">
        <f t="shared" ca="1" si="185"/>
        <v>00</v>
      </c>
      <c r="AQ983" s="36" t="str">
        <f t="shared" ca="1" si="186"/>
        <v>00</v>
      </c>
      <c r="AR983" s="36" t="str">
        <f t="shared" ca="1" si="187"/>
        <v>00</v>
      </c>
      <c r="AS983" s="36"/>
    </row>
    <row r="984" spans="19:45" ht="30" customHeight="1" x14ac:dyDescent="0.25">
      <c r="S984" s="7" t="s">
        <v>15</v>
      </c>
      <c r="T984" s="15" t="s">
        <v>1151</v>
      </c>
      <c r="U984" s="36" t="str">
        <f t="shared" ca="1" si="175"/>
        <v>0x03=-40.30,-39.80;</v>
      </c>
      <c r="V984" s="37"/>
      <c r="W984" s="37"/>
      <c r="X984" s="68"/>
      <c r="Y984" s="68"/>
      <c r="Z984" s="55">
        <f t="shared" ca="1" si="176"/>
        <v>0.5</v>
      </c>
      <c r="AA984" s="39" t="s">
        <v>965</v>
      </c>
      <c r="AB984" s="40">
        <v>0.5</v>
      </c>
      <c r="AC984" s="40" t="s">
        <v>995</v>
      </c>
      <c r="AD984" s="40">
        <v>1</v>
      </c>
      <c r="AE984" s="41">
        <v>0</v>
      </c>
      <c r="AF984" s="42">
        <v>-40.299999999999997</v>
      </c>
      <c r="AG984" s="47">
        <f t="shared" si="188"/>
        <v>-39.799999999999997</v>
      </c>
      <c r="AH984" s="43">
        <f t="shared" ca="1" si="177"/>
        <v>-39.799999999999997</v>
      </c>
      <c r="AI984" s="43">
        <f t="shared" ca="1" si="178"/>
        <v>-39.299999999999997</v>
      </c>
      <c r="AJ984" s="44">
        <f t="shared" ca="1" si="179"/>
        <v>-40.299999999999997</v>
      </c>
      <c r="AK984" s="44">
        <f t="shared" ca="1" si="180"/>
        <v>-39.799999999999997</v>
      </c>
      <c r="AL984" s="44">
        <f t="shared" ca="1" si="181"/>
        <v>-40.299999999999997</v>
      </c>
      <c r="AM984" s="44">
        <f t="shared" ca="1" si="182"/>
        <v>-39.799999999999997</v>
      </c>
      <c r="AN984" s="36" t="str">
        <f t="shared" ca="1" si="183"/>
        <v>00</v>
      </c>
      <c r="AO984" s="36" t="str">
        <f t="shared" ca="1" si="184"/>
        <v>03</v>
      </c>
      <c r="AP984" s="36" t="str">
        <f t="shared" ca="1" si="185"/>
        <v>00</v>
      </c>
      <c r="AQ984" s="36" t="str">
        <f t="shared" ca="1" si="186"/>
        <v>00</v>
      </c>
      <c r="AR984" s="36" t="str">
        <f t="shared" ca="1" si="187"/>
        <v>00</v>
      </c>
      <c r="AS984" s="36"/>
    </row>
    <row r="985" spans="19:45" ht="30" customHeight="1" x14ac:dyDescent="0.25">
      <c r="S985" s="7" t="s">
        <v>705</v>
      </c>
      <c r="T985" s="15" t="s">
        <v>1152</v>
      </c>
      <c r="U985" s="36" t="str">
        <f t="shared" ca="1" si="175"/>
        <v>0x04=-40.80,-40.30;</v>
      </c>
      <c r="V985" s="37"/>
      <c r="W985" s="37"/>
      <c r="X985" s="68"/>
      <c r="Y985" s="68"/>
      <c r="Z985" s="55">
        <f t="shared" ca="1" si="176"/>
        <v>1</v>
      </c>
      <c r="AA985" s="39" t="s">
        <v>965</v>
      </c>
      <c r="AB985" s="40">
        <v>1</v>
      </c>
      <c r="AC985" s="40" t="s">
        <v>995</v>
      </c>
      <c r="AD985" s="40">
        <v>1</v>
      </c>
      <c r="AE985" s="41">
        <v>0</v>
      </c>
      <c r="AF985" s="42">
        <v>-40.799999999999997</v>
      </c>
      <c r="AG985" s="47">
        <f t="shared" si="188"/>
        <v>-40.299999999999997</v>
      </c>
      <c r="AH985" s="43">
        <f t="shared" ca="1" si="177"/>
        <v>-39.799999999999997</v>
      </c>
      <c r="AI985" s="43">
        <f t="shared" ca="1" si="178"/>
        <v>-39.299999999999997</v>
      </c>
      <c r="AJ985" s="44">
        <f t="shared" ca="1" si="179"/>
        <v>-40.799999999999997</v>
      </c>
      <c r="AK985" s="44">
        <f t="shared" ca="1" si="180"/>
        <v>-40.299999999999997</v>
      </c>
      <c r="AL985" s="44">
        <f t="shared" ca="1" si="181"/>
        <v>-40.799999999999997</v>
      </c>
      <c r="AM985" s="44">
        <f t="shared" ca="1" si="182"/>
        <v>-40.299999999999997</v>
      </c>
      <c r="AN985" s="36" t="str">
        <f t="shared" ca="1" si="183"/>
        <v>00</v>
      </c>
      <c r="AO985" s="36" t="str">
        <f t="shared" ca="1" si="184"/>
        <v>04</v>
      </c>
      <c r="AP985" s="36" t="str">
        <f t="shared" ca="1" si="185"/>
        <v>00</v>
      </c>
      <c r="AQ985" s="36" t="str">
        <f t="shared" ca="1" si="186"/>
        <v>00</v>
      </c>
      <c r="AR985" s="36" t="str">
        <f t="shared" ca="1" si="187"/>
        <v>00</v>
      </c>
      <c r="AS985" s="36"/>
    </row>
    <row r="986" spans="19:45" ht="30" customHeight="1" x14ac:dyDescent="0.25">
      <c r="S986" s="7" t="s">
        <v>605</v>
      </c>
      <c r="T986" s="15" t="s">
        <v>991</v>
      </c>
      <c r="U986" s="36" t="str">
        <f t="shared" ca="1" si="175"/>
        <v>0x23=-41.00,-40.80;</v>
      </c>
      <c r="V986" s="37"/>
      <c r="W986" s="37"/>
      <c r="X986" s="68"/>
      <c r="Y986" s="68"/>
      <c r="Z986" s="55">
        <f t="shared" ca="1" si="176"/>
        <v>2.7</v>
      </c>
      <c r="AA986" s="39" t="s">
        <v>584</v>
      </c>
      <c r="AB986" s="40">
        <v>0.5</v>
      </c>
      <c r="AC986" s="40" t="s">
        <v>995</v>
      </c>
      <c r="AD986" s="40">
        <v>1</v>
      </c>
      <c r="AE986" s="41">
        <v>0</v>
      </c>
      <c r="AF986" s="42">
        <v>-41</v>
      </c>
      <c r="AG986" s="47">
        <f t="shared" si="188"/>
        <v>-40.799999999999997</v>
      </c>
      <c r="AH986" s="43">
        <f t="shared" ca="1" si="177"/>
        <v>-38.299999999999997</v>
      </c>
      <c r="AI986" s="43">
        <f t="shared" ca="1" si="178"/>
        <v>-38.099999999999994</v>
      </c>
      <c r="AJ986" s="44">
        <f t="shared" ca="1" si="179"/>
        <v>-41</v>
      </c>
      <c r="AK986" s="44">
        <f t="shared" ca="1" si="180"/>
        <v>-40.799999999999997</v>
      </c>
      <c r="AL986" s="44">
        <f t="shared" ca="1" si="181"/>
        <v>-38.799999999999997</v>
      </c>
      <c r="AM986" s="44">
        <f t="shared" ca="1" si="182"/>
        <v>-38.599999999999994</v>
      </c>
      <c r="AN986" s="36" t="str">
        <f t="shared" ca="1" si="183"/>
        <v>20</v>
      </c>
      <c r="AO986" s="36" t="str">
        <f t="shared" ca="1" si="184"/>
        <v>03</v>
      </c>
      <c r="AP986" s="36" t="str">
        <f t="shared" ca="1" si="185"/>
        <v>00</v>
      </c>
      <c r="AQ986" s="36" t="str">
        <f t="shared" ca="1" si="186"/>
        <v>00</v>
      </c>
      <c r="AR986" s="36" t="str">
        <f t="shared" ca="1" si="187"/>
        <v>00</v>
      </c>
      <c r="AS986" s="36"/>
    </row>
    <row r="987" spans="19:45" ht="30" customHeight="1" x14ac:dyDescent="0.25">
      <c r="S987" s="7" t="s">
        <v>721</v>
      </c>
      <c r="T987" s="15" t="s">
        <v>26</v>
      </c>
      <c r="U987" s="36" t="str">
        <f t="shared" ca="1" si="175"/>
        <v>0x24=-41.50,-41.00;</v>
      </c>
      <c r="V987" s="37"/>
      <c r="W987" s="37"/>
      <c r="X987" s="68"/>
      <c r="Y987" s="68"/>
      <c r="Z987" s="55">
        <f t="shared" ca="1" si="176"/>
        <v>3.2</v>
      </c>
      <c r="AA987" s="39" t="s">
        <v>584</v>
      </c>
      <c r="AB987" s="40">
        <v>1</v>
      </c>
      <c r="AC987" s="40" t="s">
        <v>995</v>
      </c>
      <c r="AD987" s="40">
        <v>1</v>
      </c>
      <c r="AE987" s="41">
        <v>0</v>
      </c>
      <c r="AF987" s="42">
        <v>-41.5</v>
      </c>
      <c r="AG987" s="47">
        <f t="shared" si="188"/>
        <v>-41</v>
      </c>
      <c r="AH987" s="43">
        <f t="shared" ca="1" si="177"/>
        <v>-38.299999999999997</v>
      </c>
      <c r="AI987" s="43">
        <f t="shared" ca="1" si="178"/>
        <v>-37.799999999999997</v>
      </c>
      <c r="AJ987" s="44">
        <f t="shared" ca="1" si="179"/>
        <v>-41.5</v>
      </c>
      <c r="AK987" s="44">
        <f t="shared" ca="1" si="180"/>
        <v>-41</v>
      </c>
      <c r="AL987" s="44">
        <f t="shared" ca="1" si="181"/>
        <v>-39.299999999999997</v>
      </c>
      <c r="AM987" s="44">
        <f t="shared" ca="1" si="182"/>
        <v>-38.799999999999997</v>
      </c>
      <c r="AN987" s="36" t="str">
        <f t="shared" ca="1" si="183"/>
        <v>20</v>
      </c>
      <c r="AO987" s="36" t="str">
        <f t="shared" ca="1" si="184"/>
        <v>04</v>
      </c>
      <c r="AP987" s="36" t="str">
        <f t="shared" ca="1" si="185"/>
        <v>00</v>
      </c>
      <c r="AQ987" s="36" t="str">
        <f t="shared" ca="1" si="186"/>
        <v>00</v>
      </c>
      <c r="AR987" s="36" t="str">
        <f t="shared" ca="1" si="187"/>
        <v>00</v>
      </c>
      <c r="AS987" s="36"/>
    </row>
    <row r="988" spans="19:45" ht="30" customHeight="1" x14ac:dyDescent="0.25">
      <c r="S988" s="7" t="s">
        <v>20</v>
      </c>
      <c r="T988" s="15">
        <v>-38</v>
      </c>
      <c r="U988" s="36" t="str">
        <f t="shared" ca="1" si="175"/>
        <v>0x25=-42.00,-41.50;</v>
      </c>
      <c r="V988" s="37"/>
      <c r="W988" s="37"/>
      <c r="X988" s="38"/>
      <c r="Y988" s="38"/>
      <c r="Z988" s="55">
        <f t="shared" ca="1" si="176"/>
        <v>3.7</v>
      </c>
      <c r="AA988" s="39" t="s">
        <v>584</v>
      </c>
      <c r="AB988" s="40">
        <v>1.5</v>
      </c>
      <c r="AC988" s="40" t="s">
        <v>995</v>
      </c>
      <c r="AD988" s="40">
        <v>1</v>
      </c>
      <c r="AE988" s="41">
        <v>0</v>
      </c>
      <c r="AF988" s="42">
        <v>-42</v>
      </c>
      <c r="AG988" s="47">
        <f t="shared" si="188"/>
        <v>-41.5</v>
      </c>
      <c r="AH988" s="43">
        <f t="shared" ca="1" si="177"/>
        <v>-38.299999999999997</v>
      </c>
      <c r="AI988" s="43">
        <f t="shared" ca="1" si="178"/>
        <v>-37.799999999999997</v>
      </c>
      <c r="AJ988" s="44">
        <f t="shared" ca="1" si="179"/>
        <v>-42</v>
      </c>
      <c r="AK988" s="44">
        <f t="shared" ca="1" si="180"/>
        <v>-41.5</v>
      </c>
      <c r="AL988" s="44">
        <f t="shared" ca="1" si="181"/>
        <v>-39.799999999999997</v>
      </c>
      <c r="AM988" s="44">
        <f t="shared" ca="1" si="182"/>
        <v>-39.299999999999997</v>
      </c>
      <c r="AN988" s="36" t="str">
        <f t="shared" ca="1" si="183"/>
        <v>20</v>
      </c>
      <c r="AO988" s="36" t="str">
        <f t="shared" ca="1" si="184"/>
        <v>05</v>
      </c>
      <c r="AP988" s="36" t="str">
        <f t="shared" ca="1" si="185"/>
        <v>00</v>
      </c>
      <c r="AQ988" s="36" t="str">
        <f t="shared" ca="1" si="186"/>
        <v>00</v>
      </c>
      <c r="AR988" s="36" t="str">
        <f t="shared" ca="1" si="187"/>
        <v>00</v>
      </c>
      <c r="AS988" s="36"/>
    </row>
    <row r="989" spans="19:45" ht="30" customHeight="1" x14ac:dyDescent="0.25">
      <c r="S989" s="7" t="s">
        <v>691</v>
      </c>
      <c r="T989" s="15" t="s">
        <v>1318</v>
      </c>
      <c r="U989" s="36" t="str">
        <f t="shared" ca="1" si="175"/>
        <v>0x26=-42.60,-42.00;</v>
      </c>
      <c r="V989" s="37">
        <v>0.1</v>
      </c>
      <c r="W989" s="37"/>
      <c r="X989" s="38"/>
      <c r="Y989" s="38"/>
      <c r="Z989" s="55">
        <f t="shared" ca="1" si="176"/>
        <v>4.3</v>
      </c>
      <c r="AA989" s="39" t="s">
        <v>584</v>
      </c>
      <c r="AB989" s="40">
        <v>2</v>
      </c>
      <c r="AC989" s="40" t="s">
        <v>995</v>
      </c>
      <c r="AD989" s="40">
        <v>1</v>
      </c>
      <c r="AE989" s="41">
        <v>0</v>
      </c>
      <c r="AF989" s="42">
        <v>-42.6</v>
      </c>
      <c r="AG989" s="47">
        <f t="shared" si="188"/>
        <v>-42</v>
      </c>
      <c r="AH989" s="43">
        <f t="shared" ca="1" si="177"/>
        <v>-38.300000000000004</v>
      </c>
      <c r="AI989" s="43">
        <f t="shared" ca="1" si="178"/>
        <v>-37.700000000000003</v>
      </c>
      <c r="AJ989" s="44">
        <f t="shared" ca="1" si="179"/>
        <v>-42.6</v>
      </c>
      <c r="AK989" s="44">
        <f t="shared" ca="1" si="180"/>
        <v>-42</v>
      </c>
      <c r="AL989" s="44">
        <f t="shared" ca="1" si="181"/>
        <v>-40.300000000000004</v>
      </c>
      <c r="AM989" s="44">
        <f t="shared" ca="1" si="182"/>
        <v>-39.700000000000003</v>
      </c>
      <c r="AN989" s="36" t="str">
        <f t="shared" ca="1" si="183"/>
        <v>20</v>
      </c>
      <c r="AO989" s="36" t="str">
        <f t="shared" ca="1" si="184"/>
        <v>06</v>
      </c>
      <c r="AP989" s="36" t="str">
        <f t="shared" ca="1" si="185"/>
        <v>00</v>
      </c>
      <c r="AQ989" s="36" t="str">
        <f t="shared" ca="1" si="186"/>
        <v>00</v>
      </c>
      <c r="AR989" s="36" t="str">
        <f t="shared" ca="1" si="187"/>
        <v>00</v>
      </c>
      <c r="AS989" s="36"/>
    </row>
    <row r="990" spans="19:45" ht="30" customHeight="1" x14ac:dyDescent="0.25">
      <c r="S990" s="7" t="s">
        <v>544</v>
      </c>
      <c r="T990" s="15" t="s">
        <v>993</v>
      </c>
      <c r="U990" s="36" t="str">
        <f t="shared" ca="1" si="175"/>
        <v>0x27=-43.10,-42.60;</v>
      </c>
      <c r="V990" s="37">
        <v>-0.1</v>
      </c>
      <c r="W990" s="37"/>
      <c r="X990" s="38"/>
      <c r="Y990" s="38"/>
      <c r="Z990" s="55">
        <f t="shared" ca="1" si="176"/>
        <v>4.6000000000000005</v>
      </c>
      <c r="AA990" s="39" t="s">
        <v>584</v>
      </c>
      <c r="AB990" s="40">
        <v>2.5</v>
      </c>
      <c r="AC990" s="40" t="s">
        <v>995</v>
      </c>
      <c r="AD990" s="40">
        <v>1</v>
      </c>
      <c r="AE990" s="41">
        <v>0</v>
      </c>
      <c r="AF990" s="42">
        <v>-43.1</v>
      </c>
      <c r="AG990" s="49">
        <f t="shared" si="188"/>
        <v>-42.6</v>
      </c>
      <c r="AH990" s="43">
        <f t="shared" ca="1" si="177"/>
        <v>-38.5</v>
      </c>
      <c r="AI990" s="43">
        <f t="shared" ca="1" si="178"/>
        <v>-38</v>
      </c>
      <c r="AJ990" s="44">
        <f t="shared" ca="1" si="179"/>
        <v>-43.1</v>
      </c>
      <c r="AK990" s="44">
        <f t="shared" ca="1" si="180"/>
        <v>-42.6</v>
      </c>
      <c r="AL990" s="44">
        <f t="shared" ca="1" si="181"/>
        <v>-41</v>
      </c>
      <c r="AM990" s="44">
        <f t="shared" ca="1" si="182"/>
        <v>-40.5</v>
      </c>
      <c r="AN990" s="36" t="str">
        <f t="shared" ca="1" si="183"/>
        <v>20</v>
      </c>
      <c r="AO990" s="36" t="str">
        <f t="shared" ca="1" si="184"/>
        <v>07</v>
      </c>
      <c r="AP990" s="36" t="str">
        <f t="shared" ca="1" si="185"/>
        <v>00</v>
      </c>
      <c r="AQ990" s="36" t="str">
        <f t="shared" ca="1" si="186"/>
        <v>00</v>
      </c>
      <c r="AR990" s="36" t="str">
        <f t="shared" ca="1" si="187"/>
        <v>00</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2.1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VLOOKUP(T979,MPN!$A$1:$E$1004,4,FALSE)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16V_NormalMode</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VLOOKUP($T979,MPN!$A$1:$E$504,2,FALSE)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VLOOKUP($T979,MPN!$A$1:$E$504,5,FALSE)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100~170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11V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10V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9V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8V</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7V</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1379</v>
      </c>
      <c r="V1041" s="12"/>
      <c r="W1041" s="65"/>
      <c r="X1041" s="12"/>
      <c r="Y1041" s="7" t="str">
        <f>VLOOKUP(U1041,$DX$1:$DZ$21,3,FALSE)</f>
        <v>sel_diocpfil, modesel 10</v>
      </c>
      <c r="AD1041" s="8"/>
    </row>
    <row r="1042" spans="19:45" ht="30" customHeight="1" x14ac:dyDescent="0.25">
      <c r="S1042" s="7" t="s">
        <v>24</v>
      </c>
      <c r="T1042" s="15" t="s">
        <v>1154</v>
      </c>
      <c r="U1042" s="5" t="s">
        <v>23</v>
      </c>
      <c r="V1042" s="7" t="str">
        <f>VLOOKUP(U1041,$DX$1:$DZ$21,2,FALSE)</f>
        <v>Bit11,15</v>
      </c>
      <c r="W1042" s="19"/>
      <c r="X1042" s="19"/>
      <c r="Y1042" s="19"/>
      <c r="Z1042" s="19"/>
      <c r="AA1042" s="5" t="s">
        <v>592</v>
      </c>
      <c r="AB1042" s="26" t="str">
        <f>T1061&amp;"_"&amp;ABS(T1059)&amp;"dB_"&amp;T1063&amp;"_"&amp;T1064&amp;"_"&amp;GetAbsMaxMinText(AF1045:AG1104)&amp;"_"&amp;T1044&amp;"_"&amp;T1043&amp;S1041&amp;"."&amp;T1067</f>
        <v>14V_NormalMode_42dB_304ZA_N014A_390_415_ZTS6856_PR17.1</v>
      </c>
      <c r="AC1042" s="18"/>
      <c r="AD1042" s="18"/>
      <c r="AE1042" s="18"/>
      <c r="AF1042" s="18"/>
      <c r="AG1042" s="18"/>
      <c r="AH1042" s="19"/>
      <c r="AI1042" s="19" t="s">
        <v>2</v>
      </c>
      <c r="AJ1042" s="16" t="s">
        <v>1293</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18" t="str" cm="1">
        <f t="array" aca="1" ref="AB1043" ca="1">IF(INDIRECT(ADDRESS((QUOTIENT(ROW(AB1043)-0.1,65)*65)+4,COLUMN(AB1044)))="Gain-inphase","$BM$2:$BM$31","$BN$2:$BN$31")</f>
        <v>$BM$2:$BM$31</v>
      </c>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1286</v>
      </c>
      <c r="U1044" s="52" t="s">
        <v>775</v>
      </c>
      <c r="V1044" s="33" t="s">
        <v>601</v>
      </c>
      <c r="W1044" s="33" t="s">
        <v>602</v>
      </c>
      <c r="X1044" s="33" t="s">
        <v>603</v>
      </c>
      <c r="Y1044" s="33" t="s">
        <v>603</v>
      </c>
      <c r="Z1044" s="33" t="s">
        <v>591</v>
      </c>
      <c r="AA1044" s="33" t="s">
        <v>7</v>
      </c>
      <c r="AB1044" s="117" t="s">
        <v>1314</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1273</v>
      </c>
      <c r="U1045" s="36" t="str">
        <f ca="1">ConfigCode($AA1045,$AN1045,$AO1045,$AP1045,$AQ1045,$AR1045,$AF1045,$AG1045,2)</f>
        <v>0x01=-40.50,-39.00;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-2</v>
      </c>
      <c r="AA1045" s="39" t="s">
        <v>1264</v>
      </c>
      <c r="AB1045" s="40">
        <v>-2</v>
      </c>
      <c r="AC1045" s="40" t="s">
        <v>996</v>
      </c>
      <c r="AD1045" s="40">
        <v>1</v>
      </c>
      <c r="AE1045" s="41">
        <v>0</v>
      </c>
      <c r="AF1045" s="42">
        <v>-40.5</v>
      </c>
      <c r="AG1045" s="42">
        <v>-39</v>
      </c>
      <c r="AH1045" s="43">
        <f ca="1">$AF1045+$Z1045</f>
        <v>-42.5</v>
      </c>
      <c r="AI1045" s="43">
        <f ca="1">$AG1045+$Z1045</f>
        <v>-41</v>
      </c>
      <c r="AJ1045" s="44">
        <f ca="1" xml:space="preserve">
N("initial sens-loopgain")+
$AF1045-BoxVal(ROW($AA1045),26,COLUMN(INDIRECT("T"&amp;(INT(ROW($AA1062)/65))*65+2)))</f>
        <v>-40.5</v>
      </c>
      <c r="AK1045" s="44">
        <f ca="1">AJ1045+(AG1045-AF1045)</f>
        <v>-39</v>
      </c>
      <c r="AL1045" s="44">
        <f ca="1" xml:space="preserve">
N("initial sens-loopgain-gain-gain ref-vcm")+
$AH1045-
BoxVal(ROW($AA1045),26,COLUMN(INDIRECT("T"&amp;(INT(ROW($AA1062)/65))*65+2)))-
$AB1045-
$W1045-
IFERROR(VLOOKUP($AC1045,$CT$1:$DC$31,7,FALSE),0)</f>
        <v>-40.5</v>
      </c>
      <c r="AM1045" s="44">
        <f ca="1">AL1045+(AG1045-AF1045)</f>
        <v>-39</v>
      </c>
      <c r="AN1045" s="36" t="str">
        <f ca="1">IF(BoxVal(ROW(AA1045),9,COLUMN(T1043))="FIX","00",ManualLookup(AA1045,BoxVal(ROW(AA1045),4,COLUMN(AN1043)),INDIRECT(DN$3)))</f>
        <v>00</v>
      </c>
      <c r="AO1045" s="36" t="str">
        <f ca="1">ManualLookup(AB1045,BoxVal(ROW(AB1045),4,COLUMN(AO1043)),IF(INDIRECT("$AB$"&amp;(INT((ROW()-4)/65)*65+4))="Gain-outphase",INDIRECT(DO$4),INDIRECT(DO$3)))</f>
        <v>01</v>
      </c>
      <c r="AP1045" s="36" t="str">
        <f t="shared" ref="AP1045:AR1046" ca="1" si="189">ManualLookup(AC1045,BoxVal(ROW(AC1045),4,COLUMN(AP1043)),INDIRECT(DP$3))</f>
        <v>00</v>
      </c>
      <c r="AQ1045" s="36" t="str">
        <f t="shared" ca="1" si="189"/>
        <v>00</v>
      </c>
      <c r="AR1045" s="36" t="str">
        <f t="shared" ca="1" si="189"/>
        <v>00</v>
      </c>
      <c r="AS1045" s="33"/>
    </row>
    <row r="1046" spans="19:45" ht="30" customHeight="1" x14ac:dyDescent="0.25">
      <c r="S1046" s="7" t="s">
        <v>13</v>
      </c>
      <c r="T1046" s="15" t="s">
        <v>1284</v>
      </c>
      <c r="U1046" s="36" t="str">
        <f ca="1">ConfigCode($AA1046,$AN1046,$AO1046,$AP1046,$AQ1046,$AR1046,$AF1046,$AG1046,2)</f>
        <v>0x02=-41.50,-40.50;</v>
      </c>
      <c r="V1046" s="37"/>
      <c r="W1046" s="37"/>
      <c r="X1046" s="68"/>
      <c r="Y1046" s="68"/>
      <c r="Z1046" s="55">
        <f ca="1" xml:space="preserve">
N("vbias,vlookup vbias range")+
VLOOKUP($AA1046,INDIRECT(BoxVal(ROW($AA1046),34,COLUMN(T1042))),2,FALSE)+
N("gain")+
$AB1046+
N("vcm")+
VLOOKUP($AC1046,$CT$1:$DC$31,7,FALSE)+
N("(vbias*vcp*vbg-vbias)*sensor ratio")+
VbiasCal($AA1046,$AD1046,$AE1046,BoxVal(ROW($AC1046),18,COLUMN($T$22)))+
N("vbias ref+gain ref")+
$V1046+$W1046</f>
        <v>-1</v>
      </c>
      <c r="AA1046" s="39" t="s">
        <v>1264</v>
      </c>
      <c r="AB1046" s="40">
        <v>-1</v>
      </c>
      <c r="AC1046" s="40" t="s">
        <v>996</v>
      </c>
      <c r="AD1046" s="40">
        <v>1</v>
      </c>
      <c r="AE1046" s="41">
        <v>0</v>
      </c>
      <c r="AF1046" s="42">
        <v>-41.5</v>
      </c>
      <c r="AG1046" s="47">
        <f>AF1045</f>
        <v>-40.5</v>
      </c>
      <c r="AH1046" s="43">
        <f ca="1">$AF1046+$Z1046</f>
        <v>-42.5</v>
      </c>
      <c r="AI1046" s="43">
        <f ca="1">$AG1046+$Z1046</f>
        <v>-41.5</v>
      </c>
      <c r="AJ1046" s="44">
        <f ca="1" xml:space="preserve">
N("initial sens-loopgain")+
$AF1046-BoxVal(ROW($AA1046),26,COLUMN(INDIRECT("T"&amp;(INT(ROW($AA1063)/65))*65+2)))</f>
        <v>-41.5</v>
      </c>
      <c r="AK1046" s="44">
        <f ca="1">AJ1046+(AG1046-AF1046)</f>
        <v>-40.5</v>
      </c>
      <c r="AL1046" s="44">
        <f ca="1" xml:space="preserve">
N("initial sens-loopgain-gain-gain ref-vcm")+
$AH1046-
BoxVal(ROW($AA1046),26,COLUMN(INDIRECT("T"&amp;(INT(ROW($AA1063)/65))*65+2)))-
$AB1046-
$W1046-
IFERROR(VLOOKUP($AC1046,$CT$1:$DC$31,7,FALSE),0)</f>
        <v>-41.5</v>
      </c>
      <c r="AM1046" s="44">
        <f ca="1">AL1046+(AG1046-AF1046)</f>
        <v>-40.5</v>
      </c>
      <c r="AN1046" s="36" t="str">
        <f ca="1">IF(BoxVal(ROW(AA1046),9,COLUMN(T1044))="FIX","00",ManualLookup(AA1046,BoxVal(ROW(AA1046),4,COLUMN(AN1044)),INDIRECT(DN$3)))</f>
        <v>00</v>
      </c>
      <c r="AO1046" s="36" t="str">
        <f ca="1">ManualLookup(AB1046,BoxVal(ROW(AB1046),4,COLUMN(AO1044)),IF(INDIRECT("$AB$"&amp;(INT((ROW()-4)/65)*65+4))="Gain-outphase",INDIRECT(DO$4),INDIRECT(DO$3)))</f>
        <v>02</v>
      </c>
      <c r="AP1046" s="36" t="str">
        <f t="shared" ca="1" si="189"/>
        <v>00</v>
      </c>
      <c r="AQ1046" s="36" t="str">
        <f t="shared" ca="1" si="189"/>
        <v>00</v>
      </c>
      <c r="AR1046" s="36" t="str">
        <f t="shared" ca="1" si="189"/>
        <v>00</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1287</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1318</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VLOOKUP(T1044,MPN!$A$1:$E$1004,4,FALSE)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VLOOKUP($T1044,MPN!$A$1:$E$504,2,FALSE)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VLOOKUP($T1044,MPN!$A$1:$E$504,5,FALSE)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100~170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11V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10V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9V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8V</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7V</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1387</v>
      </c>
      <c r="V1106" s="12"/>
      <c r="W1106" s="65"/>
      <c r="X1106" s="12"/>
      <c r="Y1106" s="7" t="str">
        <f>VLOOKUP(U1106,$DX$1:$DZ$21,3,FALSE)</f>
        <v>sel_diocpfil, modesel 10, dec_iq</v>
      </c>
      <c r="AD1106" s="8"/>
    </row>
    <row r="1107" spans="19:45" ht="30" customHeight="1" x14ac:dyDescent="0.25">
      <c r="S1107" s="7" t="s">
        <v>24</v>
      </c>
      <c r="T1107" s="15" t="s">
        <v>606</v>
      </c>
      <c r="U1107" s="5" t="s">
        <v>23</v>
      </c>
      <c r="V1107" s="7" t="str">
        <f>VLOOKUP(U1106,$DX$1:$DZ$21,2,FALSE)</f>
        <v>Bit11,13,15</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3" t="s">
        <v>1320</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18" t="str" cm="1">
        <f t="array" aca="1" ref="AB1108" ca="1">IF(INDIRECT(ADDRESS((QUOTIENT(ROW(AB1108)-0.1,65)*65)+4,COLUMN(AB1109)))="Gain-inphase","$BM$2:$BM$31","$BN$2:$BN$31")</f>
        <v>$BM$2:$BM$31</v>
      </c>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117" t="s">
        <v>1314</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1273</v>
      </c>
      <c r="U1110" s="36" t="str">
        <f t="shared" ref="U1110:U1118" ca="1" si="190">ConfigCode($AA1110,$AN1110,$AO1110,$AP1110,$AQ1110,$AR1110,$AF1110,$AG1110,2)</f>
        <v>0x40=-38.30,-38.00;</v>
      </c>
      <c r="V1110" s="37"/>
      <c r="W1110" s="37"/>
      <c r="X1110" s="68"/>
      <c r="Y1110" s="68"/>
      <c r="Z1110" s="55">
        <f t="shared" ref="Z1110:Z1118" ca="1" si="191"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587</v>
      </c>
      <c r="AB1110" s="40">
        <v>0</v>
      </c>
      <c r="AC1110" s="40" t="s">
        <v>996</v>
      </c>
      <c r="AD1110" s="40">
        <v>1</v>
      </c>
      <c r="AE1110" s="41">
        <v>0</v>
      </c>
      <c r="AF1110" s="42">
        <v>-38.299999999999997</v>
      </c>
      <c r="AG1110" s="42">
        <v>-38</v>
      </c>
      <c r="AH1110" s="43">
        <f t="shared" ref="AH1110:AH1118" ca="1" si="192">$AF1110+$Z1110</f>
        <v>-38.299999999999997</v>
      </c>
      <c r="AI1110" s="43">
        <f t="shared" ref="AI1110:AI1118" ca="1" si="193">$AG1110+$Z1110</f>
        <v>-38</v>
      </c>
      <c r="AJ1110" s="44">
        <f t="shared" ref="AJ1110:AJ1118" ca="1" si="194" xml:space="preserve">
N("initial sens-loopgain")+
$AF1110-BoxVal(ROW($AA1110),26,COLUMN(INDIRECT("T"&amp;(INT(ROW($AA1127)/65))*65+2)))</f>
        <v>-38.299999999999997</v>
      </c>
      <c r="AK1110" s="44">
        <f t="shared" ref="AK1110:AK1118" ca="1" si="195">AJ1110+(AG1110-AF1110)</f>
        <v>-38</v>
      </c>
      <c r="AL1110" s="44">
        <f t="shared" ref="AL1110:AL1118" ca="1" si="196" xml:space="preserve">
N("initial sens-loopgain-gain-gain ref-vcm")+
$AH1110-
BoxVal(ROW($AA1110),26,COLUMN(INDIRECT("T"&amp;(INT(ROW($AA1127)/65))*65+2)))-
$AB1110-
$W1110-
IFERROR(VLOOKUP($AC1110,$CT$1:$DC$31,7,FALSE),0)</f>
        <v>-38.299999999999997</v>
      </c>
      <c r="AM1110" s="44">
        <f t="shared" ref="AM1110:AM1118" ca="1" si="197">AL1110+(AG1110-AF1110)</f>
        <v>-38</v>
      </c>
      <c r="AN1110" s="36" t="str">
        <f t="shared" ref="AN1110:AN1118" ca="1" si="198">IF(BoxVal(ROW(AA1110),9,COLUMN(T1108))="FIX","00",ManualLookup(AA1110,BoxVal(ROW(AA1110),4,COLUMN(AN1108)),INDIRECT(DN$3)))</f>
        <v>40</v>
      </c>
      <c r="AO1110" s="36" t="str">
        <f t="shared" ref="AO1110:AO1118" ca="1" si="199">ManualLookup(AB1110,BoxVal(ROW(AB1110),4,COLUMN(AO1108)),IF(INDIRECT("$AB$"&amp;(INT((ROW()-4)/65)*65+4))="Gain-outphase",INDIRECT(DO$4),INDIRECT(DO$3)))</f>
        <v>00</v>
      </c>
      <c r="AP1110" s="36" t="str">
        <f t="shared" ref="AP1110:AP1118" ca="1" si="200">ManualLookup(AC1110,BoxVal(ROW(AC1110),4,COLUMN(AP1108)),INDIRECT(DP$3))</f>
        <v>00</v>
      </c>
      <c r="AQ1110" s="36" t="str">
        <f t="shared" ref="AQ1110:AQ1118" ca="1" si="201">ManualLookup(AD1110,BoxVal(ROW(AD1110),4,COLUMN(AQ1108)),INDIRECT(DQ$3))</f>
        <v>00</v>
      </c>
      <c r="AR1110" s="36" t="str">
        <f t="shared" ref="AR1110:AR1118" ca="1" si="202">ManualLookup(AE1110,BoxVal(ROW(AE1110),4,COLUMN(AR1108)),INDIRECT(DR$3))</f>
        <v>00</v>
      </c>
      <c r="AS1110" s="33"/>
    </row>
    <row r="1111" spans="19:45" ht="30" customHeight="1" x14ac:dyDescent="0.25">
      <c r="S1111" s="7" t="s">
        <v>13</v>
      </c>
      <c r="T1111" s="15" t="s">
        <v>1294</v>
      </c>
      <c r="U1111" s="36" t="str">
        <f t="shared" ca="1" si="190"/>
        <v>0x43=-38.80,-38.30;</v>
      </c>
      <c r="V1111" s="37"/>
      <c r="W1111" s="37"/>
      <c r="X1111" s="68"/>
      <c r="Y1111" s="68"/>
      <c r="Z1111" s="55">
        <f t="shared" ca="1" si="191"/>
        <v>0.5</v>
      </c>
      <c r="AA1111" s="39" t="s">
        <v>587</v>
      </c>
      <c r="AB1111" s="40">
        <v>0.5</v>
      </c>
      <c r="AC1111" s="40" t="s">
        <v>996</v>
      </c>
      <c r="AD1111" s="40">
        <v>1</v>
      </c>
      <c r="AE1111" s="41">
        <v>0</v>
      </c>
      <c r="AF1111" s="42">
        <v>-38.799999999999997</v>
      </c>
      <c r="AG1111" s="47">
        <f t="shared" ref="AG1111:AG1118" si="203">AF1110</f>
        <v>-38.299999999999997</v>
      </c>
      <c r="AH1111" s="43">
        <f t="shared" ca="1" si="192"/>
        <v>-38.299999999999997</v>
      </c>
      <c r="AI1111" s="43">
        <f t="shared" ca="1" si="193"/>
        <v>-37.799999999999997</v>
      </c>
      <c r="AJ1111" s="44">
        <f t="shared" ca="1" si="194"/>
        <v>-38.799999999999997</v>
      </c>
      <c r="AK1111" s="44">
        <f t="shared" ca="1" si="195"/>
        <v>-38.299999999999997</v>
      </c>
      <c r="AL1111" s="44">
        <f t="shared" ca="1" si="196"/>
        <v>-38.799999999999997</v>
      </c>
      <c r="AM1111" s="44">
        <f t="shared" ca="1" si="197"/>
        <v>-38.299999999999997</v>
      </c>
      <c r="AN1111" s="36" t="str">
        <f t="shared" ca="1" si="198"/>
        <v>40</v>
      </c>
      <c r="AO1111" s="36" t="str">
        <f t="shared" ca="1" si="199"/>
        <v>03</v>
      </c>
      <c r="AP1111" s="36" t="str">
        <f t="shared" ca="1" si="200"/>
        <v>00</v>
      </c>
      <c r="AQ1111" s="36" t="str">
        <f t="shared" ca="1" si="201"/>
        <v>00</v>
      </c>
      <c r="AR1111" s="36" t="str">
        <f t="shared" ca="1" si="202"/>
        <v>00</v>
      </c>
      <c r="AS1111" s="36"/>
    </row>
    <row r="1112" spans="19:45" ht="30" customHeight="1" x14ac:dyDescent="0.25">
      <c r="S1112" s="26"/>
      <c r="T1112" s="17"/>
      <c r="U1112" s="36" t="str">
        <f t="shared" ca="1" si="190"/>
        <v>0x44=-39.30,-38.80;</v>
      </c>
      <c r="V1112" s="37"/>
      <c r="W1112" s="37"/>
      <c r="X1112" s="68"/>
      <c r="Y1112" s="68"/>
      <c r="Z1112" s="55">
        <f t="shared" ca="1" si="191"/>
        <v>1</v>
      </c>
      <c r="AA1112" s="39" t="s">
        <v>587</v>
      </c>
      <c r="AB1112" s="40">
        <v>1</v>
      </c>
      <c r="AC1112" s="40" t="s">
        <v>995</v>
      </c>
      <c r="AD1112" s="40">
        <v>1</v>
      </c>
      <c r="AE1112" s="41">
        <v>0</v>
      </c>
      <c r="AF1112" s="42">
        <v>-39.299999999999997</v>
      </c>
      <c r="AG1112" s="47">
        <f t="shared" si="203"/>
        <v>-38.799999999999997</v>
      </c>
      <c r="AH1112" s="43">
        <f t="shared" ca="1" si="192"/>
        <v>-38.299999999999997</v>
      </c>
      <c r="AI1112" s="43">
        <f t="shared" ca="1" si="193"/>
        <v>-37.799999999999997</v>
      </c>
      <c r="AJ1112" s="44">
        <f t="shared" ca="1" si="194"/>
        <v>-39.299999999999997</v>
      </c>
      <c r="AK1112" s="44">
        <f t="shared" ca="1" si="195"/>
        <v>-38.799999999999997</v>
      </c>
      <c r="AL1112" s="44">
        <f t="shared" ca="1" si="196"/>
        <v>-39.299999999999997</v>
      </c>
      <c r="AM1112" s="44">
        <f t="shared" ca="1" si="197"/>
        <v>-38.799999999999997</v>
      </c>
      <c r="AN1112" s="36" t="str">
        <f t="shared" ca="1" si="198"/>
        <v>40</v>
      </c>
      <c r="AO1112" s="36" t="str">
        <f t="shared" ca="1" si="199"/>
        <v>04</v>
      </c>
      <c r="AP1112" s="36" t="str">
        <f t="shared" ca="1" si="200"/>
        <v>00</v>
      </c>
      <c r="AQ1112" s="36" t="str">
        <f t="shared" ca="1" si="201"/>
        <v>00</v>
      </c>
      <c r="AR1112" s="36" t="str">
        <f t="shared" ca="1" si="202"/>
        <v>00</v>
      </c>
      <c r="AS1112" s="36"/>
    </row>
    <row r="1113" spans="19:45" ht="30" customHeight="1" x14ac:dyDescent="0.25">
      <c r="S1113" s="7" t="s">
        <v>19</v>
      </c>
      <c r="T1113" s="15" t="s">
        <v>1150</v>
      </c>
      <c r="U1113" s="36" t="str">
        <f t="shared" ca="1" si="190"/>
        <v>0x45=-39.80,-39.30;</v>
      </c>
      <c r="V1113" s="37"/>
      <c r="W1113" s="37"/>
      <c r="X1113" s="68"/>
      <c r="Y1113" s="68"/>
      <c r="Z1113" s="55">
        <f t="shared" ca="1" si="191"/>
        <v>1.5</v>
      </c>
      <c r="AA1113" s="39" t="s">
        <v>587</v>
      </c>
      <c r="AB1113" s="40">
        <v>1.5</v>
      </c>
      <c r="AC1113" s="40" t="s">
        <v>995</v>
      </c>
      <c r="AD1113" s="40">
        <v>1</v>
      </c>
      <c r="AE1113" s="41">
        <v>0</v>
      </c>
      <c r="AF1113" s="42">
        <v>-39.799999999999997</v>
      </c>
      <c r="AG1113" s="47">
        <f t="shared" si="203"/>
        <v>-39.299999999999997</v>
      </c>
      <c r="AH1113" s="43">
        <f t="shared" ca="1" si="192"/>
        <v>-38.299999999999997</v>
      </c>
      <c r="AI1113" s="43">
        <f t="shared" ca="1" si="193"/>
        <v>-37.799999999999997</v>
      </c>
      <c r="AJ1113" s="44">
        <f t="shared" ca="1" si="194"/>
        <v>-39.799999999999997</v>
      </c>
      <c r="AK1113" s="44">
        <f t="shared" ca="1" si="195"/>
        <v>-39.299999999999997</v>
      </c>
      <c r="AL1113" s="44">
        <f t="shared" ca="1" si="196"/>
        <v>-39.799999999999997</v>
      </c>
      <c r="AM1113" s="44">
        <f t="shared" ca="1" si="197"/>
        <v>-39.299999999999997</v>
      </c>
      <c r="AN1113" s="36" t="str">
        <f t="shared" ca="1" si="198"/>
        <v>40</v>
      </c>
      <c r="AO1113" s="36" t="str">
        <f t="shared" ca="1" si="199"/>
        <v>05</v>
      </c>
      <c r="AP1113" s="36" t="str">
        <f t="shared" ca="1" si="200"/>
        <v>00</v>
      </c>
      <c r="AQ1113" s="36" t="str">
        <f t="shared" ca="1" si="201"/>
        <v>00</v>
      </c>
      <c r="AR1113" s="36" t="str">
        <f t="shared" ca="1" si="202"/>
        <v>00</v>
      </c>
      <c r="AS1113" s="36"/>
    </row>
    <row r="1114" spans="19:45" ht="30" customHeight="1" x14ac:dyDescent="0.25">
      <c r="S1114" s="7" t="s">
        <v>15</v>
      </c>
      <c r="T1114" s="15" t="s">
        <v>1151</v>
      </c>
      <c r="U1114" s="36" t="str">
        <f t="shared" ca="1" si="190"/>
        <v>0x46=-40.30,-39.80;</v>
      </c>
      <c r="V1114" s="37"/>
      <c r="W1114" s="37"/>
      <c r="X1114" s="68"/>
      <c r="Y1114" s="68"/>
      <c r="Z1114" s="55">
        <f t="shared" ca="1" si="191"/>
        <v>2</v>
      </c>
      <c r="AA1114" s="39" t="s">
        <v>587</v>
      </c>
      <c r="AB1114" s="40">
        <v>2</v>
      </c>
      <c r="AC1114" s="40" t="s">
        <v>995</v>
      </c>
      <c r="AD1114" s="40">
        <v>1</v>
      </c>
      <c r="AE1114" s="41">
        <v>0</v>
      </c>
      <c r="AF1114" s="42">
        <v>-40.299999999999997</v>
      </c>
      <c r="AG1114" s="47">
        <f t="shared" si="203"/>
        <v>-39.799999999999997</v>
      </c>
      <c r="AH1114" s="43">
        <f t="shared" ca="1" si="192"/>
        <v>-38.299999999999997</v>
      </c>
      <c r="AI1114" s="43">
        <f t="shared" ca="1" si="193"/>
        <v>-37.799999999999997</v>
      </c>
      <c r="AJ1114" s="44">
        <f t="shared" ca="1" si="194"/>
        <v>-40.299999999999997</v>
      </c>
      <c r="AK1114" s="44">
        <f t="shared" ca="1" si="195"/>
        <v>-39.799999999999997</v>
      </c>
      <c r="AL1114" s="44">
        <f t="shared" ca="1" si="196"/>
        <v>-40.299999999999997</v>
      </c>
      <c r="AM1114" s="44">
        <f t="shared" ca="1" si="197"/>
        <v>-39.799999999999997</v>
      </c>
      <c r="AN1114" s="36" t="str">
        <f t="shared" ca="1" si="198"/>
        <v>40</v>
      </c>
      <c r="AO1114" s="36" t="str">
        <f t="shared" ca="1" si="199"/>
        <v>06</v>
      </c>
      <c r="AP1114" s="36" t="str">
        <f t="shared" ca="1" si="200"/>
        <v>00</v>
      </c>
      <c r="AQ1114" s="36" t="str">
        <f t="shared" ca="1" si="201"/>
        <v>00</v>
      </c>
      <c r="AR1114" s="36" t="str">
        <f t="shared" ca="1" si="202"/>
        <v>00</v>
      </c>
      <c r="AS1114" s="36"/>
    </row>
    <row r="1115" spans="19:45" ht="30" customHeight="1" x14ac:dyDescent="0.25">
      <c r="S1115" s="7" t="s">
        <v>705</v>
      </c>
      <c r="T1115" s="15" t="s">
        <v>1296</v>
      </c>
      <c r="U1115" s="36" t="str">
        <f t="shared" ca="1" si="190"/>
        <v>0x47=-40.80,-40.30;</v>
      </c>
      <c r="V1115" s="37"/>
      <c r="W1115" s="37"/>
      <c r="X1115" s="68"/>
      <c r="Y1115" s="68"/>
      <c r="Z1115" s="55">
        <f t="shared" ca="1" si="191"/>
        <v>2.5</v>
      </c>
      <c r="AA1115" s="39" t="s">
        <v>587</v>
      </c>
      <c r="AB1115" s="40">
        <v>2.5</v>
      </c>
      <c r="AC1115" s="40" t="s">
        <v>995</v>
      </c>
      <c r="AD1115" s="40">
        <v>1</v>
      </c>
      <c r="AE1115" s="41">
        <v>0</v>
      </c>
      <c r="AF1115" s="42">
        <v>-40.799999999999997</v>
      </c>
      <c r="AG1115" s="47">
        <f t="shared" si="203"/>
        <v>-40.299999999999997</v>
      </c>
      <c r="AH1115" s="43">
        <f t="shared" ca="1" si="192"/>
        <v>-38.299999999999997</v>
      </c>
      <c r="AI1115" s="43">
        <f t="shared" ca="1" si="193"/>
        <v>-37.799999999999997</v>
      </c>
      <c r="AJ1115" s="44">
        <f t="shared" ca="1" si="194"/>
        <v>-40.799999999999997</v>
      </c>
      <c r="AK1115" s="44">
        <f t="shared" ca="1" si="195"/>
        <v>-40.299999999999997</v>
      </c>
      <c r="AL1115" s="44">
        <f t="shared" ca="1" si="196"/>
        <v>-40.799999999999997</v>
      </c>
      <c r="AM1115" s="44">
        <f t="shared" ca="1" si="197"/>
        <v>-40.299999999999997</v>
      </c>
      <c r="AN1115" s="36" t="str">
        <f t="shared" ca="1" si="198"/>
        <v>40</v>
      </c>
      <c r="AO1115" s="36" t="str">
        <f t="shared" ca="1" si="199"/>
        <v>07</v>
      </c>
      <c r="AP1115" s="36" t="str">
        <f t="shared" ca="1" si="200"/>
        <v>00</v>
      </c>
      <c r="AQ1115" s="36" t="str">
        <f t="shared" ca="1" si="201"/>
        <v>00</v>
      </c>
      <c r="AR1115" s="36" t="str">
        <f t="shared" ca="1" si="202"/>
        <v>00</v>
      </c>
      <c r="AS1115" s="36"/>
    </row>
    <row r="1116" spans="19:45" ht="30" customHeight="1" x14ac:dyDescent="0.25">
      <c r="S1116" s="7" t="s">
        <v>605</v>
      </c>
      <c r="T1116" s="15" t="s">
        <v>991</v>
      </c>
      <c r="U1116" s="36" t="str">
        <f t="shared" ca="1" si="190"/>
        <v>0x55=-41.30,-40.80;</v>
      </c>
      <c r="V1116" s="37"/>
      <c r="W1116" s="37"/>
      <c r="X1116" s="68"/>
      <c r="Y1116" s="68"/>
      <c r="Z1116" s="55">
        <f t="shared" ca="1" si="191"/>
        <v>3</v>
      </c>
      <c r="AA1116" s="39" t="s">
        <v>580</v>
      </c>
      <c r="AB1116" s="40">
        <v>1.5</v>
      </c>
      <c r="AC1116" s="40" t="s">
        <v>995</v>
      </c>
      <c r="AD1116" s="40">
        <v>1</v>
      </c>
      <c r="AE1116" s="41">
        <v>0</v>
      </c>
      <c r="AF1116" s="42">
        <v>-41.3</v>
      </c>
      <c r="AG1116" s="47">
        <f t="shared" si="203"/>
        <v>-40.799999999999997</v>
      </c>
      <c r="AH1116" s="43">
        <f t="shared" ca="1" si="192"/>
        <v>-38.299999999999997</v>
      </c>
      <c r="AI1116" s="43">
        <f t="shared" ca="1" si="193"/>
        <v>-37.799999999999997</v>
      </c>
      <c r="AJ1116" s="44">
        <f t="shared" ca="1" si="194"/>
        <v>-41.3</v>
      </c>
      <c r="AK1116" s="44">
        <f t="shared" ca="1" si="195"/>
        <v>-40.799999999999997</v>
      </c>
      <c r="AL1116" s="44">
        <f t="shared" ca="1" si="196"/>
        <v>-39.799999999999997</v>
      </c>
      <c r="AM1116" s="44">
        <f t="shared" ca="1" si="197"/>
        <v>-39.299999999999997</v>
      </c>
      <c r="AN1116" s="36" t="str">
        <f t="shared" ca="1" si="198"/>
        <v>50</v>
      </c>
      <c r="AO1116" s="36" t="str">
        <f t="shared" ca="1" si="199"/>
        <v>05</v>
      </c>
      <c r="AP1116" s="36" t="str">
        <f t="shared" ca="1" si="200"/>
        <v>00</v>
      </c>
      <c r="AQ1116" s="36" t="str">
        <f t="shared" ca="1" si="201"/>
        <v>00</v>
      </c>
      <c r="AR1116" s="36" t="str">
        <f t="shared" ca="1" si="202"/>
        <v>00</v>
      </c>
      <c r="AS1116" s="36"/>
    </row>
    <row r="1117" spans="19:45" ht="30" customHeight="1" x14ac:dyDescent="0.25">
      <c r="S1117" s="7" t="s">
        <v>721</v>
      </c>
      <c r="T1117" s="15" t="s">
        <v>26</v>
      </c>
      <c r="U1117" s="36" t="str">
        <f t="shared" ca="1" si="190"/>
        <v>0x56=-41.80,-41.30;</v>
      </c>
      <c r="V1117" s="37"/>
      <c r="W1117" s="37"/>
      <c r="X1117" s="68"/>
      <c r="Y1117" s="68"/>
      <c r="Z1117" s="55">
        <f t="shared" ca="1" si="191"/>
        <v>3.5</v>
      </c>
      <c r="AA1117" s="39" t="s">
        <v>580</v>
      </c>
      <c r="AB1117" s="40">
        <v>2</v>
      </c>
      <c r="AC1117" s="40" t="s">
        <v>995</v>
      </c>
      <c r="AD1117" s="40">
        <v>1</v>
      </c>
      <c r="AE1117" s="41">
        <v>0</v>
      </c>
      <c r="AF1117" s="42">
        <v>-41.8</v>
      </c>
      <c r="AG1117" s="47">
        <f t="shared" si="203"/>
        <v>-41.3</v>
      </c>
      <c r="AH1117" s="43">
        <f t="shared" ca="1" si="192"/>
        <v>-38.299999999999997</v>
      </c>
      <c r="AI1117" s="43">
        <f t="shared" ca="1" si="193"/>
        <v>-37.799999999999997</v>
      </c>
      <c r="AJ1117" s="44">
        <f t="shared" ca="1" si="194"/>
        <v>-41.8</v>
      </c>
      <c r="AK1117" s="44">
        <f t="shared" ca="1" si="195"/>
        <v>-41.3</v>
      </c>
      <c r="AL1117" s="44">
        <f t="shared" ca="1" si="196"/>
        <v>-40.299999999999997</v>
      </c>
      <c r="AM1117" s="44">
        <f t="shared" ca="1" si="197"/>
        <v>-39.799999999999997</v>
      </c>
      <c r="AN1117" s="36" t="str">
        <f t="shared" ca="1" si="198"/>
        <v>50</v>
      </c>
      <c r="AO1117" s="36" t="str">
        <f t="shared" ca="1" si="199"/>
        <v>06</v>
      </c>
      <c r="AP1117" s="36" t="str">
        <f t="shared" ca="1" si="200"/>
        <v>00</v>
      </c>
      <c r="AQ1117" s="36" t="str">
        <f t="shared" ca="1" si="201"/>
        <v>00</v>
      </c>
      <c r="AR1117" s="36" t="str">
        <f t="shared" ca="1" si="202"/>
        <v>00</v>
      </c>
      <c r="AS1117" s="36"/>
    </row>
    <row r="1118" spans="19:45" ht="30" customHeight="1" x14ac:dyDescent="0.25">
      <c r="S1118" s="7" t="s">
        <v>20</v>
      </c>
      <c r="T1118" s="15">
        <v>-39</v>
      </c>
      <c r="U1118" s="36" t="str">
        <f t="shared" ca="1" si="190"/>
        <v>0x57=-42.30,-41.80;</v>
      </c>
      <c r="V1118" s="37"/>
      <c r="W1118" s="37"/>
      <c r="X1118" s="38"/>
      <c r="Y1118" s="38"/>
      <c r="Z1118" s="55">
        <f t="shared" ca="1" si="191"/>
        <v>4</v>
      </c>
      <c r="AA1118" s="39" t="s">
        <v>580</v>
      </c>
      <c r="AB1118" s="40">
        <v>2.5</v>
      </c>
      <c r="AC1118" s="40" t="s">
        <v>995</v>
      </c>
      <c r="AD1118" s="40">
        <v>1</v>
      </c>
      <c r="AE1118" s="41">
        <v>0</v>
      </c>
      <c r="AF1118" s="42">
        <v>-42.3</v>
      </c>
      <c r="AG1118" s="47">
        <f t="shared" si="203"/>
        <v>-41.8</v>
      </c>
      <c r="AH1118" s="43">
        <f t="shared" ca="1" si="192"/>
        <v>-38.299999999999997</v>
      </c>
      <c r="AI1118" s="43">
        <f t="shared" ca="1" si="193"/>
        <v>-37.799999999999997</v>
      </c>
      <c r="AJ1118" s="44">
        <f t="shared" ca="1" si="194"/>
        <v>-42.3</v>
      </c>
      <c r="AK1118" s="44">
        <f t="shared" ca="1" si="195"/>
        <v>-41.8</v>
      </c>
      <c r="AL1118" s="44">
        <f t="shared" ca="1" si="196"/>
        <v>-40.799999999999997</v>
      </c>
      <c r="AM1118" s="44">
        <f t="shared" ca="1" si="197"/>
        <v>-40.299999999999997</v>
      </c>
      <c r="AN1118" s="36" t="str">
        <f t="shared" ca="1" si="198"/>
        <v>50</v>
      </c>
      <c r="AO1118" s="36" t="str">
        <f t="shared" ca="1" si="199"/>
        <v>07</v>
      </c>
      <c r="AP1118" s="36" t="str">
        <f t="shared" ca="1" si="200"/>
        <v>00</v>
      </c>
      <c r="AQ1118" s="36" t="str">
        <f t="shared" ca="1" si="201"/>
        <v>00</v>
      </c>
      <c r="AR1118" s="36" t="str">
        <f t="shared" ca="1" si="202"/>
        <v>00</v>
      </c>
      <c r="AS1118" s="36"/>
    </row>
    <row r="1119" spans="19:45" ht="30" customHeight="1" x14ac:dyDescent="0.25">
      <c r="S1119" s="7" t="s">
        <v>691</v>
      </c>
      <c r="T1119" s="15" t="s">
        <v>1318</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1.5</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VLOOKUP(T1109,MPN!$A$1:$E$1004,4,FALSE)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VLOOKUP($T1109,MPN!$A$1:$E$504,2,FALSE)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VLOOKUP($T1109,MPN!$A$1:$E$504,5,FALSE)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100~170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11V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10V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9V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8V</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7V</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1379</v>
      </c>
      <c r="V1171" s="12"/>
      <c r="W1171" s="65"/>
      <c r="X1171" s="12"/>
      <c r="Y1171" s="7" t="str">
        <f>VLOOKUP(U1171,$DX$1:$DZ$21,3,FALSE)</f>
        <v>sel_diocpfil, modesel 10</v>
      </c>
      <c r="AD1171" s="8"/>
    </row>
    <row r="1172" spans="19:45" ht="30" customHeight="1" x14ac:dyDescent="0.25">
      <c r="S1172" s="7" t="s">
        <v>24</v>
      </c>
      <c r="T1172" s="15" t="s">
        <v>1163</v>
      </c>
      <c r="U1172" s="5" t="s">
        <v>23</v>
      </c>
      <c r="V1172" s="7" t="str">
        <f>VLOOKUP(U1171,$DX$1:$DZ$21,2,FALSE)</f>
        <v>Bit11,15</v>
      </c>
      <c r="W1172" s="19"/>
      <c r="X1172" s="19"/>
      <c r="Y1172" s="19"/>
      <c r="Z1172" s="19"/>
      <c r="AA1172" s="5" t="s">
        <v>592</v>
      </c>
      <c r="AB1172" s="26" t="str">
        <f>T1191&amp;"_"&amp;ABS(T1189)&amp;"dB_"&amp;T1193&amp;"_"&amp;T1194&amp;"_"&amp;GetAbsMaxMinText(AF1175:AG1234)&amp;"_"&amp;T1174&amp;"_"&amp;T1173&amp;S1171&amp;"."&amp;T1197</f>
        <v>default_NormalMode_38dB_304ZA_2410A_377_452_ZTS6856S_MP19.4</v>
      </c>
      <c r="AC1172" s="18"/>
      <c r="AD1172" s="18"/>
      <c r="AE1172" s="18"/>
      <c r="AF1172" s="18"/>
      <c r="AG1172" s="18"/>
      <c r="AH1172" s="19"/>
      <c r="AI1172" s="19" t="s">
        <v>2</v>
      </c>
      <c r="AJ1172" s="16" t="s">
        <v>1297</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18" t="str" cm="1">
        <f t="array" aca="1" ref="AB1173" ca="1">IF(INDIRECT(ADDRESS((QUOTIENT(ROW(AB1173)-0.1,65)*65)+4,COLUMN(AB1174)))="Gain-inphase","$BM$2:$BM$31","$BN$2:$BN$31")</f>
        <v>$BM$2:$BM$31</v>
      </c>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117" t="s">
        <v>1314</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1273</v>
      </c>
      <c r="U1175" s="36" t="str">
        <f t="shared" ref="U1175:U1192" ca="1" si="204">ConfigCode($AA1175,$AN1175,$AO1175,$AP1175,$AQ1175,$AR1175,$AF1175,$AG1175,2)</f>
        <v>0x00=-38.30,-37.80;</v>
      </c>
      <c r="V1175" s="37"/>
      <c r="W1175" s="37"/>
      <c r="X1175" s="68"/>
      <c r="Y1175" s="68"/>
      <c r="Z1175" s="55">
        <f t="shared" ref="Z1175:Z1192" ca="1" si="205"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965</v>
      </c>
      <c r="AB1175" s="40">
        <v>0</v>
      </c>
      <c r="AC1175" s="40" t="s">
        <v>996</v>
      </c>
      <c r="AD1175" s="40">
        <v>1</v>
      </c>
      <c r="AE1175" s="41">
        <v>0</v>
      </c>
      <c r="AF1175" s="42">
        <v>-38.299999999999997</v>
      </c>
      <c r="AG1175" s="42">
        <v>-37.799999999999997</v>
      </c>
      <c r="AH1175" s="43">
        <f t="shared" ref="AH1175:AH1192" ca="1" si="206">$AF1175+$Z1175</f>
        <v>-38.299999999999997</v>
      </c>
      <c r="AI1175" s="43">
        <f t="shared" ref="AI1175:AI1192" ca="1" si="207">$AG1175+$Z1175</f>
        <v>-37.799999999999997</v>
      </c>
      <c r="AJ1175" s="44">
        <f t="shared" ref="AJ1175:AJ1192" ca="1" si="208" xml:space="preserve">
N("initial sens-loopgain")+
$AF1175-BoxVal(ROW($AA1175),26,COLUMN(INDIRECT("T"&amp;(INT(ROW($AA1192)/65))*65+2)))</f>
        <v>-38.299999999999997</v>
      </c>
      <c r="AK1175" s="44">
        <f t="shared" ref="AK1175:AK1192" ca="1" si="209">AJ1175+(AG1175-AF1175)</f>
        <v>-37.799999999999997</v>
      </c>
      <c r="AL1175" s="44">
        <f t="shared" ref="AL1175:AL1192" ca="1" si="210" xml:space="preserve">
N("initial sens-loopgain-gain-gain ref-vcm")+
$AH1175-
BoxVal(ROW($AA1175),26,COLUMN(INDIRECT("T"&amp;(INT(ROW($AA1192)/65))*65+2)))-
$AB1175-
$W1175-
IFERROR(VLOOKUP($AC1175,$CT$1:$DC$31,7,FALSE),0)</f>
        <v>-38.299999999999997</v>
      </c>
      <c r="AM1175" s="44">
        <f t="shared" ref="AM1175:AM1192" ca="1" si="211">AL1175+(AG1175-AF1175)</f>
        <v>-37.799999999999997</v>
      </c>
      <c r="AN1175" s="36" t="str">
        <f t="shared" ref="AN1175:AN1192" ca="1" si="212">IF(BoxVal(ROW(AA1175),9,COLUMN(T1173))="FIX","00",ManualLookup(AA1175,BoxVal(ROW(AA1175),4,COLUMN(AN1173)),INDIRECT(DN$3)))</f>
        <v>00</v>
      </c>
      <c r="AO1175" s="36" t="str">
        <f t="shared" ref="AO1175:AO1192" ca="1" si="213">ManualLookup(AB1175,BoxVal(ROW(AB1175),4,COLUMN(AO1173)),IF(INDIRECT("$AB$"&amp;(INT((ROW()-4)/65)*65+4))="Gain-outphase",INDIRECT(DO$4),INDIRECT(DO$3)))</f>
        <v>00</v>
      </c>
      <c r="AP1175" s="36" t="str">
        <f t="shared" ref="AP1175:AP1192" ca="1" si="214">ManualLookup(AC1175,BoxVal(ROW(AC1175),4,COLUMN(AP1173)),INDIRECT(DP$3))</f>
        <v>00</v>
      </c>
      <c r="AQ1175" s="36" t="str">
        <f t="shared" ref="AQ1175:AQ1192" ca="1" si="215">ManualLookup(AD1175,BoxVal(ROW(AD1175),4,COLUMN(AQ1173)),INDIRECT(DQ$3))</f>
        <v>00</v>
      </c>
      <c r="AR1175" s="36" t="str">
        <f t="shared" ref="AR1175:AR1192" ca="1" si="216">ManualLookup(AE1175,BoxVal(ROW(AE1175),4,COLUMN(AR1173)),INDIRECT(DR$3))</f>
        <v>00</v>
      </c>
      <c r="AS1175" s="33"/>
    </row>
    <row r="1176" spans="19:45" ht="30" customHeight="1" x14ac:dyDescent="0.25">
      <c r="S1176" s="7" t="s">
        <v>13</v>
      </c>
      <c r="T1176" s="15" t="s">
        <v>1276</v>
      </c>
      <c r="U1176" s="36" t="str">
        <f t="shared" ca="1" si="204"/>
        <v>0x03=-38.80,-38.30;</v>
      </c>
      <c r="V1176" s="37"/>
      <c r="W1176" s="37"/>
      <c r="X1176" s="68"/>
      <c r="Y1176" s="68"/>
      <c r="Z1176" s="55">
        <f t="shared" ca="1" si="205"/>
        <v>0.5</v>
      </c>
      <c r="AA1176" s="39" t="s">
        <v>965</v>
      </c>
      <c r="AB1176" s="40">
        <v>0.5</v>
      </c>
      <c r="AC1176" s="40" t="s">
        <v>996</v>
      </c>
      <c r="AD1176" s="40">
        <v>1</v>
      </c>
      <c r="AE1176" s="41">
        <v>0</v>
      </c>
      <c r="AF1176" s="42">
        <v>-38.799999999999997</v>
      </c>
      <c r="AG1176" s="47">
        <f t="shared" ref="AG1176:AG1192" si="217">AF1175</f>
        <v>-38.299999999999997</v>
      </c>
      <c r="AH1176" s="43">
        <f t="shared" ca="1" si="206"/>
        <v>-38.299999999999997</v>
      </c>
      <c r="AI1176" s="43">
        <f t="shared" ca="1" si="207"/>
        <v>-37.799999999999997</v>
      </c>
      <c r="AJ1176" s="44">
        <f t="shared" ca="1" si="208"/>
        <v>-38.799999999999997</v>
      </c>
      <c r="AK1176" s="44">
        <f t="shared" ca="1" si="209"/>
        <v>-38.299999999999997</v>
      </c>
      <c r="AL1176" s="44">
        <f t="shared" ca="1" si="210"/>
        <v>-38.799999999999997</v>
      </c>
      <c r="AM1176" s="44">
        <f t="shared" ca="1" si="211"/>
        <v>-38.299999999999997</v>
      </c>
      <c r="AN1176" s="36" t="str">
        <f t="shared" ca="1" si="212"/>
        <v>00</v>
      </c>
      <c r="AO1176" s="36" t="str">
        <f t="shared" ca="1" si="213"/>
        <v>03</v>
      </c>
      <c r="AP1176" s="36" t="str">
        <f t="shared" ca="1" si="214"/>
        <v>00</v>
      </c>
      <c r="AQ1176" s="36" t="str">
        <f t="shared" ca="1" si="215"/>
        <v>00</v>
      </c>
      <c r="AR1176" s="36" t="str">
        <f t="shared" ca="1" si="216"/>
        <v>00</v>
      </c>
      <c r="AS1176" s="36"/>
    </row>
    <row r="1177" spans="19:45" ht="30" customHeight="1" x14ac:dyDescent="0.25">
      <c r="S1177" s="26"/>
      <c r="T1177" s="17"/>
      <c r="U1177" s="36" t="str">
        <f t="shared" ca="1" si="204"/>
        <v>0x04=-39.30,-38.80;</v>
      </c>
      <c r="V1177" s="37"/>
      <c r="W1177" s="37"/>
      <c r="X1177" s="68"/>
      <c r="Y1177" s="68"/>
      <c r="Z1177" s="55">
        <f t="shared" ca="1" si="205"/>
        <v>1</v>
      </c>
      <c r="AA1177" s="39" t="s">
        <v>965</v>
      </c>
      <c r="AB1177" s="40">
        <v>1</v>
      </c>
      <c r="AC1177" s="40" t="s">
        <v>995</v>
      </c>
      <c r="AD1177" s="40">
        <v>1</v>
      </c>
      <c r="AE1177" s="41">
        <v>0</v>
      </c>
      <c r="AF1177" s="42">
        <v>-39.299999999999997</v>
      </c>
      <c r="AG1177" s="47">
        <f t="shared" si="217"/>
        <v>-38.799999999999997</v>
      </c>
      <c r="AH1177" s="43">
        <f t="shared" ca="1" si="206"/>
        <v>-38.299999999999997</v>
      </c>
      <c r="AI1177" s="43">
        <f t="shared" ca="1" si="207"/>
        <v>-37.799999999999997</v>
      </c>
      <c r="AJ1177" s="44">
        <f t="shared" ca="1" si="208"/>
        <v>-39.299999999999997</v>
      </c>
      <c r="AK1177" s="44">
        <f t="shared" ca="1" si="209"/>
        <v>-38.799999999999997</v>
      </c>
      <c r="AL1177" s="44">
        <f t="shared" ca="1" si="210"/>
        <v>-39.299999999999997</v>
      </c>
      <c r="AM1177" s="44">
        <f t="shared" ca="1" si="211"/>
        <v>-38.799999999999997</v>
      </c>
      <c r="AN1177" s="36" t="str">
        <f t="shared" ca="1" si="212"/>
        <v>00</v>
      </c>
      <c r="AO1177" s="36" t="str">
        <f t="shared" ca="1" si="213"/>
        <v>04</v>
      </c>
      <c r="AP1177" s="36" t="str">
        <f t="shared" ca="1" si="214"/>
        <v>00</v>
      </c>
      <c r="AQ1177" s="36" t="str">
        <f t="shared" ca="1" si="215"/>
        <v>00</v>
      </c>
      <c r="AR1177" s="36" t="str">
        <f t="shared" ca="1" si="216"/>
        <v>00</v>
      </c>
      <c r="AS1177" s="36"/>
    </row>
    <row r="1178" spans="19:45" ht="30" customHeight="1" x14ac:dyDescent="0.25">
      <c r="S1178" s="7" t="s">
        <v>19</v>
      </c>
      <c r="T1178" s="15" t="s">
        <v>1161</v>
      </c>
      <c r="U1178" s="36" t="str">
        <f t="shared" ca="1" si="204"/>
        <v>0x80=-39.70,-39.30;</v>
      </c>
      <c r="V1178" s="37"/>
      <c r="W1178" s="37"/>
      <c r="X1178" s="68"/>
      <c r="Y1178" s="68"/>
      <c r="Z1178" s="55">
        <f t="shared" ca="1" si="205"/>
        <v>1.2663000000000002</v>
      </c>
      <c r="AA1178" s="39" t="s">
        <v>965</v>
      </c>
      <c r="AB1178" s="40">
        <v>0</v>
      </c>
      <c r="AC1178" s="40" t="s">
        <v>995</v>
      </c>
      <c r="AD1178" s="40">
        <v>1</v>
      </c>
      <c r="AE1178" s="41">
        <v>6.7000000000000004E-2</v>
      </c>
      <c r="AF1178" s="42">
        <v>-39.700000000000003</v>
      </c>
      <c r="AG1178" s="47">
        <f t="shared" si="217"/>
        <v>-39.299999999999997</v>
      </c>
      <c r="AH1178" s="43">
        <f t="shared" ca="1" si="206"/>
        <v>-38.433700000000002</v>
      </c>
      <c r="AI1178" s="43">
        <f t="shared" ca="1" si="207"/>
        <v>-38.033699999999996</v>
      </c>
      <c r="AJ1178" s="44">
        <f t="shared" ca="1" si="208"/>
        <v>-39.700000000000003</v>
      </c>
      <c r="AK1178" s="44">
        <f t="shared" ca="1" si="209"/>
        <v>-39.299999999999997</v>
      </c>
      <c r="AL1178" s="44">
        <f t="shared" ca="1" si="210"/>
        <v>-38.433700000000002</v>
      </c>
      <c r="AM1178" s="44">
        <f t="shared" ca="1" si="211"/>
        <v>-38.033699999999996</v>
      </c>
      <c r="AN1178" s="36" t="str">
        <f t="shared" ca="1" si="212"/>
        <v>00</v>
      </c>
      <c r="AO1178" s="36" t="str">
        <f t="shared" ca="1" si="213"/>
        <v>00</v>
      </c>
      <c r="AP1178" s="36" t="str">
        <f t="shared" ca="1" si="214"/>
        <v>00</v>
      </c>
      <c r="AQ1178" s="36" t="str">
        <f t="shared" ca="1" si="215"/>
        <v>00</v>
      </c>
      <c r="AR1178" s="36" t="str">
        <f t="shared" ca="1" si="216"/>
        <v>80</v>
      </c>
      <c r="AS1178" s="36"/>
    </row>
    <row r="1179" spans="19:45" ht="30" customHeight="1" x14ac:dyDescent="0.25">
      <c r="S1179" s="7" t="s">
        <v>15</v>
      </c>
      <c r="T1179" s="15" t="s">
        <v>1151</v>
      </c>
      <c r="U1179" s="36" t="str">
        <f t="shared" ca="1" si="204"/>
        <v>0x83=-40.30,-39.70;</v>
      </c>
      <c r="V1179" s="37">
        <v>0.15</v>
      </c>
      <c r="W1179" s="37"/>
      <c r="X1179" s="68"/>
      <c r="Y1179" s="68"/>
      <c r="Z1179" s="55">
        <f t="shared" ca="1" si="205"/>
        <v>1.9163000000000001</v>
      </c>
      <c r="AA1179" s="39" t="s">
        <v>965</v>
      </c>
      <c r="AB1179" s="40">
        <v>0.5</v>
      </c>
      <c r="AC1179" s="40" t="s">
        <v>995</v>
      </c>
      <c r="AD1179" s="40">
        <v>1</v>
      </c>
      <c r="AE1179" s="41">
        <v>6.7000000000000004E-2</v>
      </c>
      <c r="AF1179" s="42">
        <v>-40.299999999999997</v>
      </c>
      <c r="AG1179" s="47">
        <f t="shared" si="217"/>
        <v>-39.700000000000003</v>
      </c>
      <c r="AH1179" s="43">
        <f t="shared" ca="1" si="206"/>
        <v>-38.383699999999997</v>
      </c>
      <c r="AI1179" s="43">
        <f t="shared" ca="1" si="207"/>
        <v>-37.783700000000003</v>
      </c>
      <c r="AJ1179" s="44">
        <f t="shared" ca="1" si="208"/>
        <v>-40.299999999999997</v>
      </c>
      <c r="AK1179" s="44">
        <f t="shared" ca="1" si="209"/>
        <v>-39.700000000000003</v>
      </c>
      <c r="AL1179" s="44">
        <f t="shared" ca="1" si="210"/>
        <v>-38.883699999999997</v>
      </c>
      <c r="AM1179" s="44">
        <f t="shared" ca="1" si="211"/>
        <v>-38.283700000000003</v>
      </c>
      <c r="AN1179" s="36" t="str">
        <f t="shared" ca="1" si="212"/>
        <v>00</v>
      </c>
      <c r="AO1179" s="36" t="str">
        <f t="shared" ca="1" si="213"/>
        <v>03</v>
      </c>
      <c r="AP1179" s="36" t="str">
        <f t="shared" ca="1" si="214"/>
        <v>00</v>
      </c>
      <c r="AQ1179" s="36" t="str">
        <f t="shared" ca="1" si="215"/>
        <v>00</v>
      </c>
      <c r="AR1179" s="36" t="str">
        <f t="shared" ca="1" si="216"/>
        <v>80</v>
      </c>
      <c r="AS1179" s="36"/>
    </row>
    <row r="1180" spans="19:45" ht="30" customHeight="1" x14ac:dyDescent="0.25">
      <c r="S1180" s="7" t="s">
        <v>705</v>
      </c>
      <c r="T1180" s="15" t="s">
        <v>1152</v>
      </c>
      <c r="U1180" s="36" t="str">
        <f t="shared" ca="1" si="204"/>
        <v>0x84=-40.80,-40.30;</v>
      </c>
      <c r="V1180" s="37">
        <v>0.15</v>
      </c>
      <c r="W1180" s="37"/>
      <c r="X1180" s="68"/>
      <c r="Y1180" s="68"/>
      <c r="Z1180" s="55">
        <f t="shared" ca="1" si="205"/>
        <v>2.4163000000000001</v>
      </c>
      <c r="AA1180" s="39" t="s">
        <v>965</v>
      </c>
      <c r="AB1180" s="40">
        <v>1</v>
      </c>
      <c r="AC1180" s="40" t="s">
        <v>995</v>
      </c>
      <c r="AD1180" s="40">
        <v>1</v>
      </c>
      <c r="AE1180" s="41">
        <v>6.7000000000000004E-2</v>
      </c>
      <c r="AF1180" s="42">
        <v>-40.799999999999997</v>
      </c>
      <c r="AG1180" s="47">
        <f t="shared" si="217"/>
        <v>-40.299999999999997</v>
      </c>
      <c r="AH1180" s="43">
        <f t="shared" ca="1" si="206"/>
        <v>-38.383699999999997</v>
      </c>
      <c r="AI1180" s="43">
        <f t="shared" ca="1" si="207"/>
        <v>-37.883699999999997</v>
      </c>
      <c r="AJ1180" s="44">
        <f t="shared" ca="1" si="208"/>
        <v>-40.799999999999997</v>
      </c>
      <c r="AK1180" s="44">
        <f t="shared" ca="1" si="209"/>
        <v>-40.299999999999997</v>
      </c>
      <c r="AL1180" s="44">
        <f t="shared" ca="1" si="210"/>
        <v>-39.383699999999997</v>
      </c>
      <c r="AM1180" s="44">
        <f t="shared" ca="1" si="211"/>
        <v>-38.883699999999997</v>
      </c>
      <c r="AN1180" s="36" t="str">
        <f t="shared" ca="1" si="212"/>
        <v>00</v>
      </c>
      <c r="AO1180" s="36" t="str">
        <f t="shared" ca="1" si="213"/>
        <v>04</v>
      </c>
      <c r="AP1180" s="36" t="str">
        <f t="shared" ca="1" si="214"/>
        <v>00</v>
      </c>
      <c r="AQ1180" s="36" t="str">
        <f t="shared" ca="1" si="215"/>
        <v>00</v>
      </c>
      <c r="AR1180" s="36" t="str">
        <f t="shared" ca="1" si="216"/>
        <v>80</v>
      </c>
      <c r="AS1180" s="36"/>
    </row>
    <row r="1181" spans="19:45" ht="30" customHeight="1" x14ac:dyDescent="0.25">
      <c r="S1181" s="7" t="s">
        <v>605</v>
      </c>
      <c r="T1181" s="15" t="s">
        <v>991</v>
      </c>
      <c r="U1181" s="36" t="str">
        <f t="shared" ca="1" si="204"/>
        <v>0x20=-41.30,-40.80;</v>
      </c>
      <c r="V1181" s="37">
        <v>0.7</v>
      </c>
      <c r="W1181" s="37"/>
      <c r="X1181" s="68"/>
      <c r="Y1181" s="68"/>
      <c r="Z1181" s="55">
        <f t="shared" ca="1" si="205"/>
        <v>3</v>
      </c>
      <c r="AA1181" s="39" t="s">
        <v>584</v>
      </c>
      <c r="AB1181" s="40">
        <v>0</v>
      </c>
      <c r="AC1181" s="40" t="s">
        <v>995</v>
      </c>
      <c r="AD1181" s="40">
        <v>1</v>
      </c>
      <c r="AE1181" s="41">
        <v>0</v>
      </c>
      <c r="AF1181" s="42">
        <v>-41.3</v>
      </c>
      <c r="AG1181" s="47">
        <f t="shared" si="217"/>
        <v>-40.799999999999997</v>
      </c>
      <c r="AH1181" s="43">
        <f t="shared" ca="1" si="206"/>
        <v>-38.299999999999997</v>
      </c>
      <c r="AI1181" s="43">
        <f t="shared" ca="1" si="207"/>
        <v>-37.799999999999997</v>
      </c>
      <c r="AJ1181" s="44">
        <f t="shared" ca="1" si="208"/>
        <v>-41.3</v>
      </c>
      <c r="AK1181" s="44">
        <f t="shared" ca="1" si="209"/>
        <v>-40.799999999999997</v>
      </c>
      <c r="AL1181" s="44">
        <f t="shared" ca="1" si="210"/>
        <v>-38.299999999999997</v>
      </c>
      <c r="AM1181" s="44">
        <f t="shared" ca="1" si="211"/>
        <v>-37.799999999999997</v>
      </c>
      <c r="AN1181" s="36" t="str">
        <f t="shared" ca="1" si="212"/>
        <v>20</v>
      </c>
      <c r="AO1181" s="36" t="str">
        <f t="shared" ca="1" si="213"/>
        <v>00</v>
      </c>
      <c r="AP1181" s="36" t="str">
        <f t="shared" ca="1" si="214"/>
        <v>00</v>
      </c>
      <c r="AQ1181" s="36" t="str">
        <f t="shared" ca="1" si="215"/>
        <v>00</v>
      </c>
      <c r="AR1181" s="36" t="str">
        <f t="shared" ca="1" si="216"/>
        <v>00</v>
      </c>
      <c r="AS1181" s="36"/>
    </row>
    <row r="1182" spans="19:45" ht="30" customHeight="1" x14ac:dyDescent="0.25">
      <c r="S1182" s="7" t="s">
        <v>721</v>
      </c>
      <c r="T1182" s="15" t="s">
        <v>26</v>
      </c>
      <c r="U1182" s="36" t="str">
        <f t="shared" ca="1" si="204"/>
        <v>0x23=-41.60,-41.30;</v>
      </c>
      <c r="V1182" s="37">
        <v>0.5</v>
      </c>
      <c r="W1182" s="37"/>
      <c r="X1182" s="68"/>
      <c r="Y1182" s="68"/>
      <c r="Z1182" s="55">
        <f t="shared" ca="1" si="205"/>
        <v>3.3</v>
      </c>
      <c r="AA1182" s="39" t="s">
        <v>584</v>
      </c>
      <c r="AB1182" s="40">
        <v>0.5</v>
      </c>
      <c r="AC1182" s="40" t="s">
        <v>995</v>
      </c>
      <c r="AD1182" s="40">
        <v>1</v>
      </c>
      <c r="AE1182" s="41">
        <v>0</v>
      </c>
      <c r="AF1182" s="42">
        <v>-41.6</v>
      </c>
      <c r="AG1182" s="47">
        <f t="shared" si="217"/>
        <v>-41.3</v>
      </c>
      <c r="AH1182" s="43">
        <f t="shared" ca="1" si="206"/>
        <v>-38.300000000000004</v>
      </c>
      <c r="AI1182" s="43">
        <f t="shared" ca="1" si="207"/>
        <v>-38</v>
      </c>
      <c r="AJ1182" s="44">
        <f t="shared" ca="1" si="208"/>
        <v>-41.6</v>
      </c>
      <c r="AK1182" s="44">
        <f t="shared" ca="1" si="209"/>
        <v>-41.3</v>
      </c>
      <c r="AL1182" s="44">
        <f t="shared" ca="1" si="210"/>
        <v>-38.800000000000004</v>
      </c>
      <c r="AM1182" s="44">
        <f t="shared" ca="1" si="211"/>
        <v>-38.5</v>
      </c>
      <c r="AN1182" s="36" t="str">
        <f t="shared" ca="1" si="212"/>
        <v>20</v>
      </c>
      <c r="AO1182" s="36" t="str">
        <f t="shared" ca="1" si="213"/>
        <v>03</v>
      </c>
      <c r="AP1182" s="36" t="str">
        <f t="shared" ca="1" si="214"/>
        <v>00</v>
      </c>
      <c r="AQ1182" s="36" t="str">
        <f t="shared" ca="1" si="215"/>
        <v>00</v>
      </c>
      <c r="AR1182" s="36" t="str">
        <f t="shared" ca="1" si="216"/>
        <v>00</v>
      </c>
      <c r="AS1182" s="36"/>
    </row>
    <row r="1183" spans="19:45" ht="30" customHeight="1" x14ac:dyDescent="0.25">
      <c r="S1183" s="7" t="s">
        <v>20</v>
      </c>
      <c r="T1183" s="15">
        <v>-37</v>
      </c>
      <c r="U1183" s="36" t="str">
        <f t="shared" ca="1" si="204"/>
        <v>0x24=-41.90,-41.60;</v>
      </c>
      <c r="V1183" s="37">
        <v>0.3</v>
      </c>
      <c r="W1183" s="37"/>
      <c r="X1183" s="38"/>
      <c r="Y1183" s="38"/>
      <c r="Z1183" s="55">
        <f t="shared" ca="1" si="205"/>
        <v>3.5999999999999996</v>
      </c>
      <c r="AA1183" s="39" t="s">
        <v>584</v>
      </c>
      <c r="AB1183" s="40">
        <v>1</v>
      </c>
      <c r="AC1183" s="40" t="s">
        <v>995</v>
      </c>
      <c r="AD1183" s="40">
        <v>1</v>
      </c>
      <c r="AE1183" s="41">
        <v>0</v>
      </c>
      <c r="AF1183" s="42">
        <v>-41.9</v>
      </c>
      <c r="AG1183" s="47">
        <f t="shared" si="217"/>
        <v>-41.6</v>
      </c>
      <c r="AH1183" s="43">
        <f t="shared" ca="1" si="206"/>
        <v>-38.299999999999997</v>
      </c>
      <c r="AI1183" s="43">
        <f t="shared" ca="1" si="207"/>
        <v>-38</v>
      </c>
      <c r="AJ1183" s="44">
        <f t="shared" ca="1" si="208"/>
        <v>-41.9</v>
      </c>
      <c r="AK1183" s="44">
        <f t="shared" ca="1" si="209"/>
        <v>-41.6</v>
      </c>
      <c r="AL1183" s="44">
        <f t="shared" ca="1" si="210"/>
        <v>-39.299999999999997</v>
      </c>
      <c r="AM1183" s="44">
        <f t="shared" ca="1" si="211"/>
        <v>-39</v>
      </c>
      <c r="AN1183" s="36" t="str">
        <f t="shared" ca="1" si="212"/>
        <v>20</v>
      </c>
      <c r="AO1183" s="36" t="str">
        <f t="shared" ca="1" si="213"/>
        <v>04</v>
      </c>
      <c r="AP1183" s="36" t="str">
        <f t="shared" ca="1" si="214"/>
        <v>00</v>
      </c>
      <c r="AQ1183" s="36" t="str">
        <f t="shared" ca="1" si="215"/>
        <v>00</v>
      </c>
      <c r="AR1183" s="36" t="str">
        <f t="shared" ca="1" si="216"/>
        <v>00</v>
      </c>
      <c r="AS1183" s="36"/>
    </row>
    <row r="1184" spans="19:45" ht="30" customHeight="1" x14ac:dyDescent="0.25">
      <c r="S1184" s="7" t="s">
        <v>691</v>
      </c>
      <c r="T1184" s="15" t="s">
        <v>1318</v>
      </c>
      <c r="U1184" s="36" t="str">
        <f t="shared" ca="1" si="204"/>
        <v>0x25=-42.20,-41.90;</v>
      </c>
      <c r="V1184" s="37">
        <v>0.1</v>
      </c>
      <c r="W1184" s="37"/>
      <c r="X1184" s="38"/>
      <c r="Y1184" s="38"/>
      <c r="Z1184" s="55">
        <f t="shared" ca="1" si="205"/>
        <v>3.9</v>
      </c>
      <c r="AA1184" s="39" t="s">
        <v>584</v>
      </c>
      <c r="AB1184" s="40">
        <v>1.5</v>
      </c>
      <c r="AC1184" s="40" t="s">
        <v>995</v>
      </c>
      <c r="AD1184" s="40">
        <v>1</v>
      </c>
      <c r="AE1184" s="41">
        <v>0</v>
      </c>
      <c r="AF1184" s="42">
        <v>-42.2</v>
      </c>
      <c r="AG1184" s="47">
        <f t="shared" si="217"/>
        <v>-41.9</v>
      </c>
      <c r="AH1184" s="43">
        <f t="shared" ca="1" si="206"/>
        <v>-38.300000000000004</v>
      </c>
      <c r="AI1184" s="43">
        <f t="shared" ca="1" si="207"/>
        <v>-38</v>
      </c>
      <c r="AJ1184" s="44">
        <f t="shared" ca="1" si="208"/>
        <v>-42.2</v>
      </c>
      <c r="AK1184" s="44">
        <f t="shared" ca="1" si="209"/>
        <v>-41.9</v>
      </c>
      <c r="AL1184" s="44">
        <f t="shared" ca="1" si="210"/>
        <v>-39.800000000000004</v>
      </c>
      <c r="AM1184" s="44">
        <f t="shared" ca="1" si="211"/>
        <v>-39.5</v>
      </c>
      <c r="AN1184" s="36" t="str">
        <f t="shared" ca="1" si="212"/>
        <v>20</v>
      </c>
      <c r="AO1184" s="36" t="str">
        <f t="shared" ca="1" si="213"/>
        <v>05</v>
      </c>
      <c r="AP1184" s="36" t="str">
        <f t="shared" ca="1" si="214"/>
        <v>00</v>
      </c>
      <c r="AQ1184" s="36" t="str">
        <f t="shared" ca="1" si="215"/>
        <v>00</v>
      </c>
      <c r="AR1184" s="36" t="str">
        <f t="shared" ca="1" si="216"/>
        <v>00</v>
      </c>
      <c r="AS1184" s="36"/>
    </row>
    <row r="1185" spans="19:45" ht="30" customHeight="1" x14ac:dyDescent="0.25">
      <c r="S1185" s="7" t="s">
        <v>544</v>
      </c>
      <c r="T1185" s="15" t="s">
        <v>993</v>
      </c>
      <c r="U1185" s="36" t="str">
        <f t="shared" ca="1" si="204"/>
        <v>0x26=-42.70,-42.20;</v>
      </c>
      <c r="V1185" s="37"/>
      <c r="W1185" s="37"/>
      <c r="X1185" s="38"/>
      <c r="Y1185" s="38"/>
      <c r="Z1185" s="48">
        <f t="shared" ca="1" si="205"/>
        <v>4.3</v>
      </c>
      <c r="AA1185" s="39" t="s">
        <v>584</v>
      </c>
      <c r="AB1185" s="40">
        <v>2</v>
      </c>
      <c r="AC1185" s="40" t="s">
        <v>995</v>
      </c>
      <c r="AD1185" s="40">
        <v>1</v>
      </c>
      <c r="AE1185" s="41">
        <v>0</v>
      </c>
      <c r="AF1185" s="42">
        <v>-42.7</v>
      </c>
      <c r="AG1185" s="49">
        <f t="shared" si="217"/>
        <v>-42.2</v>
      </c>
      <c r="AH1185" s="43">
        <f t="shared" ca="1" si="206"/>
        <v>-38.400000000000006</v>
      </c>
      <c r="AI1185" s="43">
        <f t="shared" ca="1" si="207"/>
        <v>-37.900000000000006</v>
      </c>
      <c r="AJ1185" s="44">
        <f t="shared" ca="1" si="208"/>
        <v>-42.7</v>
      </c>
      <c r="AK1185" s="44">
        <f t="shared" ca="1" si="209"/>
        <v>-42.2</v>
      </c>
      <c r="AL1185" s="44">
        <f t="shared" ca="1" si="210"/>
        <v>-40.400000000000006</v>
      </c>
      <c r="AM1185" s="44">
        <f t="shared" ca="1" si="211"/>
        <v>-39.900000000000006</v>
      </c>
      <c r="AN1185" s="36" t="str">
        <f t="shared" ca="1" si="212"/>
        <v>20</v>
      </c>
      <c r="AO1185" s="36" t="str">
        <f t="shared" ca="1" si="213"/>
        <v>06</v>
      </c>
      <c r="AP1185" s="36" t="str">
        <f t="shared" ca="1" si="214"/>
        <v>00</v>
      </c>
      <c r="AQ1185" s="36" t="str">
        <f t="shared" ca="1" si="215"/>
        <v>00</v>
      </c>
      <c r="AR1185" s="36" t="str">
        <f t="shared" ca="1" si="216"/>
        <v>00</v>
      </c>
      <c r="AS1185" s="36"/>
    </row>
    <row r="1186" spans="19:45" ht="30" customHeight="1" x14ac:dyDescent="0.25">
      <c r="S1186" s="7" t="s">
        <v>12</v>
      </c>
      <c r="T1186" s="15" t="s">
        <v>548</v>
      </c>
      <c r="U1186" s="36" t="str">
        <f t="shared" ca="1" si="204"/>
        <v>0xA4=-43.20,-42.70;</v>
      </c>
      <c r="V1186" s="37">
        <v>0.2</v>
      </c>
      <c r="W1186" s="37"/>
      <c r="X1186" s="38"/>
      <c r="Y1186" s="38"/>
      <c r="Z1186" s="48">
        <f t="shared" ca="1" si="205"/>
        <v>4.907</v>
      </c>
      <c r="AA1186" s="39" t="s">
        <v>584</v>
      </c>
      <c r="AB1186" s="40">
        <v>1</v>
      </c>
      <c r="AC1186" s="40" t="s">
        <v>995</v>
      </c>
      <c r="AD1186" s="40">
        <v>1</v>
      </c>
      <c r="AE1186" s="41">
        <v>6.7000000000000004E-2</v>
      </c>
      <c r="AF1186" s="42">
        <v>-43.2</v>
      </c>
      <c r="AG1186" s="49">
        <f t="shared" si="217"/>
        <v>-42.7</v>
      </c>
      <c r="AH1186" s="43">
        <f t="shared" ca="1" si="206"/>
        <v>-38.293000000000006</v>
      </c>
      <c r="AI1186" s="43">
        <f t="shared" ca="1" si="207"/>
        <v>-37.793000000000006</v>
      </c>
      <c r="AJ1186" s="44">
        <f t="shared" ca="1" si="208"/>
        <v>-43.2</v>
      </c>
      <c r="AK1186" s="44">
        <f t="shared" ca="1" si="209"/>
        <v>-42.7</v>
      </c>
      <c r="AL1186" s="44">
        <f t="shared" ca="1" si="210"/>
        <v>-39.293000000000006</v>
      </c>
      <c r="AM1186" s="44">
        <f t="shared" ca="1" si="211"/>
        <v>-38.793000000000006</v>
      </c>
      <c r="AN1186" s="36" t="str">
        <f t="shared" ca="1" si="212"/>
        <v>20</v>
      </c>
      <c r="AO1186" s="36" t="str">
        <f t="shared" ca="1" si="213"/>
        <v>04</v>
      </c>
      <c r="AP1186" s="36" t="str">
        <f t="shared" ca="1" si="214"/>
        <v>00</v>
      </c>
      <c r="AQ1186" s="36" t="str">
        <f t="shared" ca="1" si="215"/>
        <v>00</v>
      </c>
      <c r="AR1186" s="36" t="str">
        <f t="shared" ca="1" si="216"/>
        <v>80</v>
      </c>
      <c r="AS1186" s="36"/>
    </row>
    <row r="1187" spans="19:45" ht="30" customHeight="1" x14ac:dyDescent="0.25">
      <c r="S1187" s="26" t="s">
        <v>773</v>
      </c>
      <c r="T1187" s="15" t="s">
        <v>562</v>
      </c>
      <c r="U1187" s="36" t="str">
        <f t="shared" ca="1" si="204"/>
        <v>0xA5=-43.50,-43.20;</v>
      </c>
      <c r="V1187" s="37"/>
      <c r="W1187" s="37"/>
      <c r="X1187" s="38"/>
      <c r="Y1187" s="38"/>
      <c r="Z1187" s="48">
        <f t="shared" ca="1" si="205"/>
        <v>5.2069999999999999</v>
      </c>
      <c r="AA1187" s="39" t="s">
        <v>584</v>
      </c>
      <c r="AB1187" s="40">
        <v>1.5</v>
      </c>
      <c r="AC1187" s="40" t="s">
        <v>995</v>
      </c>
      <c r="AD1187" s="40">
        <v>1</v>
      </c>
      <c r="AE1187" s="41">
        <v>6.7000000000000004E-2</v>
      </c>
      <c r="AF1187" s="42">
        <v>-43.5</v>
      </c>
      <c r="AG1187" s="49">
        <f t="shared" si="217"/>
        <v>-43.2</v>
      </c>
      <c r="AH1187" s="43">
        <f t="shared" ca="1" si="206"/>
        <v>-38.292999999999999</v>
      </c>
      <c r="AI1187" s="43">
        <f t="shared" ca="1" si="207"/>
        <v>-37.993000000000002</v>
      </c>
      <c r="AJ1187" s="44">
        <f t="shared" ca="1" si="208"/>
        <v>-43.5</v>
      </c>
      <c r="AK1187" s="44">
        <f t="shared" ca="1" si="209"/>
        <v>-43.2</v>
      </c>
      <c r="AL1187" s="44">
        <f t="shared" ca="1" si="210"/>
        <v>-39.792999999999999</v>
      </c>
      <c r="AM1187" s="44">
        <f t="shared" ca="1" si="211"/>
        <v>-39.493000000000002</v>
      </c>
      <c r="AN1187" s="36" t="str">
        <f t="shared" ca="1" si="212"/>
        <v>20</v>
      </c>
      <c r="AO1187" s="36" t="str">
        <f t="shared" ca="1" si="213"/>
        <v>05</v>
      </c>
      <c r="AP1187" s="36" t="str">
        <f t="shared" ca="1" si="214"/>
        <v>00</v>
      </c>
      <c r="AQ1187" s="36" t="str">
        <f t="shared" ca="1" si="215"/>
        <v>00</v>
      </c>
      <c r="AR1187" s="36" t="str">
        <f t="shared" ca="1" si="216"/>
        <v>80</v>
      </c>
      <c r="AS1187" s="36"/>
    </row>
    <row r="1188" spans="19:45" ht="30" customHeight="1" x14ac:dyDescent="0.25">
      <c r="S1188" s="7" t="s">
        <v>573</v>
      </c>
      <c r="T1188" s="15">
        <v>2.1</v>
      </c>
      <c r="U1188" s="36" t="str">
        <f t="shared" ca="1" si="204"/>
        <v>0xA6=-44.00,-43.50;</v>
      </c>
      <c r="V1188" s="37"/>
      <c r="W1188" s="37"/>
      <c r="X1188" s="38"/>
      <c r="Y1188" s="38"/>
      <c r="Z1188" s="48">
        <f t="shared" ca="1" si="205"/>
        <v>5.7069999999999999</v>
      </c>
      <c r="AA1188" s="39" t="s">
        <v>584</v>
      </c>
      <c r="AB1188" s="40">
        <v>2</v>
      </c>
      <c r="AC1188" s="40" t="s">
        <v>995</v>
      </c>
      <c r="AD1188" s="40">
        <v>1</v>
      </c>
      <c r="AE1188" s="41">
        <v>6.7000000000000004E-2</v>
      </c>
      <c r="AF1188" s="42">
        <v>-44</v>
      </c>
      <c r="AG1188" s="49">
        <f t="shared" si="217"/>
        <v>-43.5</v>
      </c>
      <c r="AH1188" s="43">
        <f t="shared" ca="1" si="206"/>
        <v>-38.292999999999999</v>
      </c>
      <c r="AI1188" s="43">
        <f t="shared" ca="1" si="207"/>
        <v>-37.792999999999999</v>
      </c>
      <c r="AJ1188" s="44">
        <f t="shared" ca="1" si="208"/>
        <v>-44</v>
      </c>
      <c r="AK1188" s="44">
        <f t="shared" ca="1" si="209"/>
        <v>-43.5</v>
      </c>
      <c r="AL1188" s="44">
        <f t="shared" ca="1" si="210"/>
        <v>-40.292999999999999</v>
      </c>
      <c r="AM1188" s="44">
        <f t="shared" ca="1" si="211"/>
        <v>-39.792999999999999</v>
      </c>
      <c r="AN1188" s="36" t="str">
        <f t="shared" ca="1" si="212"/>
        <v>20</v>
      </c>
      <c r="AO1188" s="36" t="str">
        <f t="shared" ca="1" si="213"/>
        <v>06</v>
      </c>
      <c r="AP1188" s="36" t="str">
        <f t="shared" ca="1" si="214"/>
        <v>00</v>
      </c>
      <c r="AQ1188" s="36" t="str">
        <f t="shared" ca="1" si="215"/>
        <v>00</v>
      </c>
      <c r="AR1188" s="36" t="str">
        <f t="shared" ca="1" si="216"/>
        <v>80</v>
      </c>
      <c r="AS1188" s="36"/>
    </row>
    <row r="1189" spans="19:45" ht="30" customHeight="1" x14ac:dyDescent="0.25">
      <c r="S1189" s="7" t="s">
        <v>590</v>
      </c>
      <c r="T1189" s="15">
        <f>VLOOKUP(T1174,MPN!$A$1:$E$1004,4,FALSE)</f>
        <v>-38</v>
      </c>
      <c r="U1189" s="36" t="str">
        <f t="shared" ca="1" si="204"/>
        <v>0x34=-44.30,-44.00;</v>
      </c>
      <c r="V1189" s="37">
        <v>0.4</v>
      </c>
      <c r="W1189" s="37"/>
      <c r="X1189" s="38"/>
      <c r="Y1189" s="38"/>
      <c r="Z1189" s="48">
        <f t="shared" ca="1" si="205"/>
        <v>6</v>
      </c>
      <c r="AA1189" s="39" t="s">
        <v>586</v>
      </c>
      <c r="AB1189" s="40">
        <v>1</v>
      </c>
      <c r="AC1189" s="40" t="s">
        <v>995</v>
      </c>
      <c r="AD1189" s="40">
        <v>1</v>
      </c>
      <c r="AE1189" s="41">
        <v>0</v>
      </c>
      <c r="AF1189" s="42">
        <v>-44.3</v>
      </c>
      <c r="AG1189" s="49">
        <f t="shared" si="217"/>
        <v>-44</v>
      </c>
      <c r="AH1189" s="43">
        <f t="shared" ca="1" si="206"/>
        <v>-38.299999999999997</v>
      </c>
      <c r="AI1189" s="43">
        <f t="shared" ca="1" si="207"/>
        <v>-38</v>
      </c>
      <c r="AJ1189" s="44">
        <f t="shared" ca="1" si="208"/>
        <v>-44.3</v>
      </c>
      <c r="AK1189" s="44">
        <f t="shared" ca="1" si="209"/>
        <v>-44</v>
      </c>
      <c r="AL1189" s="44">
        <f t="shared" ca="1" si="210"/>
        <v>-39.299999999999997</v>
      </c>
      <c r="AM1189" s="44">
        <f t="shared" ca="1" si="211"/>
        <v>-39</v>
      </c>
      <c r="AN1189" s="36" t="str">
        <f t="shared" ca="1" si="212"/>
        <v>30</v>
      </c>
      <c r="AO1189" s="36" t="str">
        <f t="shared" ca="1" si="213"/>
        <v>04</v>
      </c>
      <c r="AP1189" s="36" t="str">
        <f t="shared" ca="1" si="214"/>
        <v>00</v>
      </c>
      <c r="AQ1189" s="36" t="str">
        <f t="shared" ca="1" si="215"/>
        <v>00</v>
      </c>
      <c r="AR1189" s="36" t="str">
        <f t="shared" ca="1" si="216"/>
        <v>00</v>
      </c>
      <c r="AS1189" s="36"/>
    </row>
    <row r="1190" spans="19:45" ht="30" customHeight="1" x14ac:dyDescent="0.25">
      <c r="S1190" s="7" t="s">
        <v>693</v>
      </c>
      <c r="T1190" s="15">
        <v>0.8</v>
      </c>
      <c r="U1190" s="36" t="str">
        <f t="shared" ca="1" si="204"/>
        <v>0x35=-44.50,-44.30;</v>
      </c>
      <c r="V1190" s="37">
        <v>0.1</v>
      </c>
      <c r="W1190" s="37"/>
      <c r="X1190" s="38"/>
      <c r="Y1190" s="38"/>
      <c r="Z1190" s="48">
        <f t="shared" ca="1" si="205"/>
        <v>6.1999999999999993</v>
      </c>
      <c r="AA1190" s="39" t="s">
        <v>586</v>
      </c>
      <c r="AB1190" s="40">
        <v>1.5</v>
      </c>
      <c r="AC1190" s="40" t="s">
        <v>995</v>
      </c>
      <c r="AD1190" s="40">
        <v>1</v>
      </c>
      <c r="AE1190" s="41">
        <v>0</v>
      </c>
      <c r="AF1190" s="42">
        <v>-44.5</v>
      </c>
      <c r="AG1190" s="49">
        <f t="shared" si="217"/>
        <v>-44.3</v>
      </c>
      <c r="AH1190" s="43">
        <f t="shared" ca="1" si="206"/>
        <v>-38.299999999999997</v>
      </c>
      <c r="AI1190" s="43">
        <f t="shared" ca="1" si="207"/>
        <v>-38.099999999999994</v>
      </c>
      <c r="AJ1190" s="44">
        <f t="shared" ca="1" si="208"/>
        <v>-44.5</v>
      </c>
      <c r="AK1190" s="44">
        <f t="shared" ca="1" si="209"/>
        <v>-44.3</v>
      </c>
      <c r="AL1190" s="44">
        <f t="shared" ca="1" si="210"/>
        <v>-39.799999999999997</v>
      </c>
      <c r="AM1190" s="44">
        <f t="shared" ca="1" si="211"/>
        <v>-39.599999999999994</v>
      </c>
      <c r="AN1190" s="36" t="str">
        <f t="shared" ca="1" si="212"/>
        <v>30</v>
      </c>
      <c r="AO1190" s="36" t="str">
        <f t="shared" ca="1" si="213"/>
        <v>05</v>
      </c>
      <c r="AP1190" s="36" t="str">
        <f t="shared" ca="1" si="214"/>
        <v>00</v>
      </c>
      <c r="AQ1190" s="36" t="str">
        <f t="shared" ca="1" si="215"/>
        <v>00</v>
      </c>
      <c r="AR1190" s="36" t="str">
        <f t="shared" ca="1" si="216"/>
        <v>00</v>
      </c>
      <c r="AS1190" s="36"/>
    </row>
    <row r="1191" spans="19:45" ht="30" customHeight="1" x14ac:dyDescent="0.25">
      <c r="S1191" s="7" t="s">
        <v>604</v>
      </c>
      <c r="T1191" s="7" t="str">
        <f>VLOOKUP($T1178,$AU$1:$AZ$31,MATCH($T1172,$AU$1:$AZ$1,0),FALSE)&amp;"_"&amp;T1180</f>
        <v>default_NormalMode</v>
      </c>
      <c r="U1191" s="36" t="str">
        <f t="shared" ca="1" si="204"/>
        <v>0x36=-44.80,-44.50;</v>
      </c>
      <c r="V1191" s="37">
        <v>-0.1</v>
      </c>
      <c r="W1191" s="37"/>
      <c r="X1191" s="38"/>
      <c r="Y1191" s="38"/>
      <c r="Z1191" s="48">
        <f t="shared" ca="1" si="205"/>
        <v>6.5</v>
      </c>
      <c r="AA1191" s="39" t="s">
        <v>586</v>
      </c>
      <c r="AB1191" s="40">
        <v>2</v>
      </c>
      <c r="AC1191" s="40" t="s">
        <v>995</v>
      </c>
      <c r="AD1191" s="40">
        <v>1</v>
      </c>
      <c r="AE1191" s="41">
        <v>0</v>
      </c>
      <c r="AF1191" s="42">
        <v>-44.8</v>
      </c>
      <c r="AG1191" s="49">
        <f t="shared" si="217"/>
        <v>-44.5</v>
      </c>
      <c r="AH1191" s="43">
        <f t="shared" ca="1" si="206"/>
        <v>-38.299999999999997</v>
      </c>
      <c r="AI1191" s="43">
        <f t="shared" ca="1" si="207"/>
        <v>-38</v>
      </c>
      <c r="AJ1191" s="44">
        <f t="shared" ca="1" si="208"/>
        <v>-44.8</v>
      </c>
      <c r="AK1191" s="44">
        <f t="shared" ca="1" si="209"/>
        <v>-44.5</v>
      </c>
      <c r="AL1191" s="44">
        <f t="shared" ca="1" si="210"/>
        <v>-40.299999999999997</v>
      </c>
      <c r="AM1191" s="44">
        <f t="shared" ca="1" si="211"/>
        <v>-40</v>
      </c>
      <c r="AN1191" s="36" t="str">
        <f t="shared" ca="1" si="212"/>
        <v>30</v>
      </c>
      <c r="AO1191" s="36" t="str">
        <f t="shared" ca="1" si="213"/>
        <v>06</v>
      </c>
      <c r="AP1191" s="36" t="str">
        <f t="shared" ca="1" si="214"/>
        <v>00</v>
      </c>
      <c r="AQ1191" s="36" t="str">
        <f t="shared" ca="1" si="215"/>
        <v>00</v>
      </c>
      <c r="AR1191" s="36" t="str">
        <f t="shared" ca="1" si="216"/>
        <v>00</v>
      </c>
      <c r="AS1191" s="36"/>
    </row>
    <row r="1192" spans="19:45" ht="30" customHeight="1" x14ac:dyDescent="0.25">
      <c r="S1192" s="7" t="s">
        <v>424</v>
      </c>
      <c r="T1192" s="7" t="str">
        <f>VLOOKUP($T1174,MPN!$A$1:$E$504,2,FALSE)</f>
        <v>AMIC</v>
      </c>
      <c r="U1192" s="36" t="str">
        <f t="shared" ca="1" si="204"/>
        <v>0x37=-45.30,-44.80;</v>
      </c>
      <c r="V1192" s="37">
        <v>-0.1</v>
      </c>
      <c r="W1192" s="37"/>
      <c r="X1192" s="38"/>
      <c r="Y1192" s="38"/>
      <c r="Z1192" s="48">
        <f t="shared" ca="1" si="205"/>
        <v>7</v>
      </c>
      <c r="AA1192" s="39" t="s">
        <v>586</v>
      </c>
      <c r="AB1192" s="40">
        <v>2.5</v>
      </c>
      <c r="AC1192" s="40" t="s">
        <v>995</v>
      </c>
      <c r="AD1192" s="40">
        <v>1</v>
      </c>
      <c r="AE1192" s="41">
        <v>0</v>
      </c>
      <c r="AF1192" s="42">
        <v>-45.3</v>
      </c>
      <c r="AG1192" s="49">
        <f t="shared" si="217"/>
        <v>-44.8</v>
      </c>
      <c r="AH1192" s="43">
        <f t="shared" ca="1" si="206"/>
        <v>-38.299999999999997</v>
      </c>
      <c r="AI1192" s="43">
        <f t="shared" ca="1" si="207"/>
        <v>-37.799999999999997</v>
      </c>
      <c r="AJ1192" s="44">
        <f t="shared" ca="1" si="208"/>
        <v>-45.3</v>
      </c>
      <c r="AK1192" s="44">
        <f t="shared" ca="1" si="209"/>
        <v>-44.8</v>
      </c>
      <c r="AL1192" s="44">
        <f t="shared" ca="1" si="210"/>
        <v>-40.799999999999997</v>
      </c>
      <c r="AM1192" s="44">
        <f t="shared" ca="1" si="211"/>
        <v>-40.299999999999997</v>
      </c>
      <c r="AN1192" s="36" t="str">
        <f t="shared" ca="1" si="212"/>
        <v>30</v>
      </c>
      <c r="AO1192" s="36" t="str">
        <f t="shared" ca="1" si="213"/>
        <v>07</v>
      </c>
      <c r="AP1192" s="36" t="str">
        <f t="shared" ca="1" si="214"/>
        <v>00</v>
      </c>
      <c r="AQ1192" s="36" t="str">
        <f t="shared" ca="1" si="215"/>
        <v>00</v>
      </c>
      <c r="AR1192" s="36" t="str">
        <f t="shared" ca="1" si="216"/>
        <v>00</v>
      </c>
      <c r="AS1192" s="36"/>
    </row>
    <row r="1193" spans="19:45" ht="30" customHeight="1" x14ac:dyDescent="0.25">
      <c r="S1193" s="7" t="s">
        <v>16</v>
      </c>
      <c r="T1193" s="7" t="str">
        <f>VLOOKUP($T1175,ASIC!$A$1:$B$200,2,FALSE)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VLOOKUP($T1174,MPN!$A$1:$E$504,5,FALSE)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100~170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11V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10V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9V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8V</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7V</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1379</v>
      </c>
      <c r="V1236" s="12"/>
      <c r="W1236" s="65"/>
      <c r="X1236" s="12"/>
      <c r="Y1236" s="7" t="str">
        <f>VLOOKUP(U1236,$DX$1:$DZ$21,3,FALSE)</f>
        <v>sel_diocpfil, modesel 10</v>
      </c>
      <c r="AD1236" s="8"/>
    </row>
    <row r="1237" spans="19:45" ht="30" customHeight="1" x14ac:dyDescent="0.25">
      <c r="S1237" s="7" t="s">
        <v>24</v>
      </c>
      <c r="T1237" s="15" t="s">
        <v>1154</v>
      </c>
      <c r="U1237" s="5" t="s">
        <v>23</v>
      </c>
      <c r="V1237" s="7" t="str">
        <f>VLOOKUP(U1236,$DX$1:$DZ$21,2,FALSE)</f>
        <v>Bit11,15</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1299</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18" t="str" cm="1">
        <f t="array" aca="1" ref="AB1238" ca="1">IF(INDIRECT(ADDRESS((QUOTIENT(ROW(AB1238)-0.1,65)*65)+4,COLUMN(AB1239)))="Gain-inphase","$BM$2:$BM$31","$BN$2:$BN$31")</f>
        <v>$BM$2:$BM$31</v>
      </c>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1298</v>
      </c>
      <c r="U1239" s="52" t="s">
        <v>775</v>
      </c>
      <c r="V1239" s="33" t="s">
        <v>601</v>
      </c>
      <c r="W1239" s="33" t="s">
        <v>602</v>
      </c>
      <c r="X1239" s="33" t="s">
        <v>603</v>
      </c>
      <c r="Y1239" s="33" t="s">
        <v>603</v>
      </c>
      <c r="Z1239" s="33" t="s">
        <v>591</v>
      </c>
      <c r="AA1239" s="33" t="s">
        <v>7</v>
      </c>
      <c r="AB1239" s="117" t="s">
        <v>1314</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1273</v>
      </c>
      <c r="U1240" s="36" t="str">
        <f t="shared" ref="U1240:U1246" ca="1" si="218">ConfigCode($AA1240,$AN1240,$AO1240,$AP1240,$AQ1240,$AR1240,$AF1240,$AG1240,2)</f>
        <v>0x01=-40.50,-39.80;</v>
      </c>
      <c r="V1240" s="37"/>
      <c r="W1240" s="37"/>
      <c r="X1240" s="68"/>
      <c r="Y1240" s="68"/>
      <c r="Z1240" s="55">
        <f t="shared" ref="Z1240:Z1246" ca="1" si="219"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584</v>
      </c>
      <c r="AB1240" s="40">
        <v>-2</v>
      </c>
      <c r="AC1240" s="40" t="s">
        <v>996</v>
      </c>
      <c r="AD1240" s="40">
        <v>1</v>
      </c>
      <c r="AE1240" s="41">
        <v>0</v>
      </c>
      <c r="AF1240" s="42">
        <v>-40.5</v>
      </c>
      <c r="AG1240" s="42">
        <v>-39.799999999999997</v>
      </c>
      <c r="AH1240" s="43">
        <f t="shared" ref="AH1240:AH1246" ca="1" si="220">$AF1240+$Z1240</f>
        <v>-42.5</v>
      </c>
      <c r="AI1240" s="43">
        <f t="shared" ref="AI1240:AI1246" ca="1" si="221">$AG1240+$Z1240</f>
        <v>-41.8</v>
      </c>
      <c r="AJ1240" s="44">
        <f t="shared" ref="AJ1240:AJ1246" ca="1" si="222" xml:space="preserve">
N("initial sens-loopgain")+
$AF1240-BoxVal(ROW($AA1240),26,COLUMN(INDIRECT("T"&amp;(INT(ROW($AA1257)/65))*65+2)))</f>
        <v>-40.5</v>
      </c>
      <c r="AK1240" s="44">
        <f t="shared" ref="AK1240:AK1246" ca="1" si="223">AJ1240+(AG1240-AF1240)</f>
        <v>-39.799999999999997</v>
      </c>
      <c r="AL1240" s="44">
        <f t="shared" ref="AL1240:AL1246" ca="1" si="224" xml:space="preserve">
N("initial sens-loopgain-gain-gain ref-vcm")+
$AH1240-
BoxVal(ROW($AA1240),26,COLUMN(INDIRECT("T"&amp;(INT(ROW($AA1257)/65))*65+2)))-
$AB1240-
$W1240-
IFERROR(VLOOKUP($AC1240,$CT$1:$DC$31,7,FALSE),0)</f>
        <v>-40.5</v>
      </c>
      <c r="AM1240" s="44">
        <f t="shared" ref="AM1240:AM1246" ca="1" si="225">AL1240+(AG1240-AF1240)</f>
        <v>-39.799999999999997</v>
      </c>
      <c r="AN1240" s="36" t="str">
        <f t="shared" ref="AN1240:AN1246" ca="1" si="226">IF(BoxVal(ROW(AA1240),9,COLUMN(T1238))="FIX","00",ManualLookup(AA1240,BoxVal(ROW(AA1240),4,COLUMN(AN1238)),INDIRECT(DN$3)))</f>
        <v>00</v>
      </c>
      <c r="AO1240" s="36" t="str">
        <f t="shared" ref="AO1240:AO1246" ca="1" si="227">ManualLookup(AB1240,BoxVal(ROW(AB1240),4,COLUMN(AO1238)),IF(INDIRECT("$AB$"&amp;(INT((ROW()-4)/65)*65+4))="Gain-outphase",INDIRECT(DO$4),INDIRECT(DO$3)))</f>
        <v>01</v>
      </c>
      <c r="AP1240" s="36" t="str">
        <f t="shared" ref="AP1240:AR1246" ca="1" si="228">ManualLookup(AC1240,BoxVal(ROW(AC1240),4,COLUMN(AP1238)),INDIRECT(DP$3))</f>
        <v>00</v>
      </c>
      <c r="AQ1240" s="36" t="str">
        <f t="shared" ca="1" si="228"/>
        <v>00</v>
      </c>
      <c r="AR1240" s="36" t="str">
        <f t="shared" ca="1" si="228"/>
        <v>00</v>
      </c>
      <c r="AS1240" s="33"/>
    </row>
    <row r="1241" spans="19:45" ht="30" customHeight="1" x14ac:dyDescent="0.25">
      <c r="S1241" s="7" t="s">
        <v>13</v>
      </c>
      <c r="T1241" s="15" t="s">
        <v>1155</v>
      </c>
      <c r="U1241" s="36" t="str">
        <f t="shared" ca="1" si="218"/>
        <v>0x02=-41.50,-40.50;</v>
      </c>
      <c r="V1241" s="37"/>
      <c r="W1241" s="37"/>
      <c r="X1241" s="68"/>
      <c r="Y1241" s="68"/>
      <c r="Z1241" s="55">
        <f t="shared" ca="1" si="219"/>
        <v>-1</v>
      </c>
      <c r="AA1241" s="39" t="s">
        <v>584</v>
      </c>
      <c r="AB1241" s="40">
        <v>-1</v>
      </c>
      <c r="AC1241" s="40" t="s">
        <v>996</v>
      </c>
      <c r="AD1241" s="40">
        <v>1</v>
      </c>
      <c r="AE1241" s="41">
        <v>0</v>
      </c>
      <c r="AF1241" s="42">
        <v>-41.5</v>
      </c>
      <c r="AG1241" s="47">
        <f t="shared" ref="AG1241:AG1246" si="229">AF1240</f>
        <v>-40.5</v>
      </c>
      <c r="AH1241" s="43">
        <f t="shared" ca="1" si="220"/>
        <v>-42.5</v>
      </c>
      <c r="AI1241" s="43">
        <f t="shared" ca="1" si="221"/>
        <v>-41.5</v>
      </c>
      <c r="AJ1241" s="44">
        <f t="shared" ca="1" si="222"/>
        <v>-41.5</v>
      </c>
      <c r="AK1241" s="44">
        <f t="shared" ca="1" si="223"/>
        <v>-40.5</v>
      </c>
      <c r="AL1241" s="44">
        <f t="shared" ca="1" si="224"/>
        <v>-41.5</v>
      </c>
      <c r="AM1241" s="44">
        <f t="shared" ca="1" si="225"/>
        <v>-40.5</v>
      </c>
      <c r="AN1241" s="36" t="str">
        <f t="shared" ca="1" si="226"/>
        <v>00</v>
      </c>
      <c r="AO1241" s="36" t="str">
        <f t="shared" ca="1" si="227"/>
        <v>02</v>
      </c>
      <c r="AP1241" s="36" t="str">
        <f t="shared" ca="1" si="228"/>
        <v>00</v>
      </c>
      <c r="AQ1241" s="36" t="str">
        <f t="shared" ca="1" si="228"/>
        <v>00</v>
      </c>
      <c r="AR1241" s="36" t="str">
        <f t="shared" ca="1" si="228"/>
        <v>00</v>
      </c>
      <c r="AS1241" s="36"/>
    </row>
    <row r="1242" spans="19:45" ht="30" customHeight="1" x14ac:dyDescent="0.25">
      <c r="S1242" s="26"/>
      <c r="T1242" s="17"/>
      <c r="U1242" s="36" t="str">
        <f t="shared" ca="1" si="218"/>
        <v>0x00=-42.30,-41.50;</v>
      </c>
      <c r="V1242" s="37"/>
      <c r="W1242" s="37"/>
      <c r="X1242" s="68"/>
      <c r="Y1242" s="68"/>
      <c r="Z1242" s="55">
        <f t="shared" ca="1" si="219"/>
        <v>0</v>
      </c>
      <c r="AA1242" s="39" t="s">
        <v>584</v>
      </c>
      <c r="AB1242" s="40">
        <v>0</v>
      </c>
      <c r="AC1242" s="40" t="s">
        <v>995</v>
      </c>
      <c r="AD1242" s="40">
        <v>1</v>
      </c>
      <c r="AE1242" s="41">
        <v>0</v>
      </c>
      <c r="AF1242" s="42">
        <v>-42.3</v>
      </c>
      <c r="AG1242" s="47">
        <f t="shared" si="229"/>
        <v>-41.5</v>
      </c>
      <c r="AH1242" s="43">
        <f t="shared" ca="1" si="220"/>
        <v>-42.3</v>
      </c>
      <c r="AI1242" s="43">
        <f t="shared" ca="1" si="221"/>
        <v>-41.5</v>
      </c>
      <c r="AJ1242" s="44">
        <f t="shared" ca="1" si="222"/>
        <v>-42.3</v>
      </c>
      <c r="AK1242" s="44">
        <f t="shared" ca="1" si="223"/>
        <v>-41.5</v>
      </c>
      <c r="AL1242" s="44">
        <f t="shared" ca="1" si="224"/>
        <v>-42.3</v>
      </c>
      <c r="AM1242" s="44">
        <f t="shared" ca="1" si="225"/>
        <v>-41.5</v>
      </c>
      <c r="AN1242" s="36" t="str">
        <f t="shared" ca="1" si="226"/>
        <v>00</v>
      </c>
      <c r="AO1242" s="36" t="str">
        <f t="shared" ca="1" si="227"/>
        <v>00</v>
      </c>
      <c r="AP1242" s="36" t="str">
        <f t="shared" ca="1" si="228"/>
        <v>00</v>
      </c>
      <c r="AQ1242" s="36" t="str">
        <f t="shared" ca="1" si="228"/>
        <v>00</v>
      </c>
      <c r="AR1242" s="36" t="str">
        <f t="shared" ca="1" si="228"/>
        <v>00</v>
      </c>
      <c r="AS1242" s="36"/>
    </row>
    <row r="1243" spans="19:45" ht="30" customHeight="1" x14ac:dyDescent="0.25">
      <c r="S1243" s="7" t="s">
        <v>19</v>
      </c>
      <c r="T1243" s="15" t="s">
        <v>799</v>
      </c>
      <c r="U1243" s="36" t="str">
        <f t="shared" ca="1" si="218"/>
        <v>0x03=-42.80,-42.30;</v>
      </c>
      <c r="V1243" s="37"/>
      <c r="W1243" s="37"/>
      <c r="X1243" s="68"/>
      <c r="Y1243" s="68"/>
      <c r="Z1243" s="55">
        <f t="shared" ca="1" si="219"/>
        <v>0.5</v>
      </c>
      <c r="AA1243" s="39" t="s">
        <v>584</v>
      </c>
      <c r="AB1243" s="40">
        <v>0.5</v>
      </c>
      <c r="AC1243" s="40" t="s">
        <v>995</v>
      </c>
      <c r="AD1243" s="40">
        <v>1</v>
      </c>
      <c r="AE1243" s="41">
        <v>0</v>
      </c>
      <c r="AF1243" s="42">
        <v>-42.8</v>
      </c>
      <c r="AG1243" s="47">
        <f t="shared" si="229"/>
        <v>-42.3</v>
      </c>
      <c r="AH1243" s="43">
        <f t="shared" ca="1" si="220"/>
        <v>-42.3</v>
      </c>
      <c r="AI1243" s="43">
        <f t="shared" ca="1" si="221"/>
        <v>-41.8</v>
      </c>
      <c r="AJ1243" s="44">
        <f t="shared" ca="1" si="222"/>
        <v>-42.8</v>
      </c>
      <c r="AK1243" s="44">
        <f t="shared" ca="1" si="223"/>
        <v>-42.3</v>
      </c>
      <c r="AL1243" s="44">
        <f t="shared" ca="1" si="224"/>
        <v>-42.8</v>
      </c>
      <c r="AM1243" s="44">
        <f t="shared" ca="1" si="225"/>
        <v>-42.3</v>
      </c>
      <c r="AN1243" s="36" t="str">
        <f t="shared" ca="1" si="226"/>
        <v>00</v>
      </c>
      <c r="AO1243" s="36" t="str">
        <f t="shared" ca="1" si="227"/>
        <v>03</v>
      </c>
      <c r="AP1243" s="36" t="str">
        <f t="shared" ca="1" si="228"/>
        <v>00</v>
      </c>
      <c r="AQ1243" s="36" t="str">
        <f t="shared" ca="1" si="228"/>
        <v>00</v>
      </c>
      <c r="AR1243" s="36" t="str">
        <f t="shared" ca="1" si="228"/>
        <v>00</v>
      </c>
      <c r="AS1243" s="36"/>
    </row>
    <row r="1244" spans="19:45" ht="30" customHeight="1" x14ac:dyDescent="0.25">
      <c r="S1244" s="7" t="s">
        <v>15</v>
      </c>
      <c r="T1244" s="15" t="s">
        <v>1157</v>
      </c>
      <c r="U1244" s="36" t="str">
        <f t="shared" ca="1" si="218"/>
        <v>0x04=-43.30,-42.80;</v>
      </c>
      <c r="V1244" s="37"/>
      <c r="W1244" s="37"/>
      <c r="X1244" s="68"/>
      <c r="Y1244" s="68"/>
      <c r="Z1244" s="55">
        <f t="shared" ca="1" si="219"/>
        <v>1</v>
      </c>
      <c r="AA1244" s="39" t="s">
        <v>584</v>
      </c>
      <c r="AB1244" s="40">
        <v>1</v>
      </c>
      <c r="AC1244" s="40" t="s">
        <v>995</v>
      </c>
      <c r="AD1244" s="40">
        <v>1</v>
      </c>
      <c r="AE1244" s="41">
        <v>0</v>
      </c>
      <c r="AF1244" s="42">
        <v>-43.3</v>
      </c>
      <c r="AG1244" s="47">
        <f t="shared" si="229"/>
        <v>-42.8</v>
      </c>
      <c r="AH1244" s="43">
        <f t="shared" ca="1" si="220"/>
        <v>-42.3</v>
      </c>
      <c r="AI1244" s="43">
        <f t="shared" ca="1" si="221"/>
        <v>-41.8</v>
      </c>
      <c r="AJ1244" s="44">
        <f t="shared" ca="1" si="222"/>
        <v>-43.3</v>
      </c>
      <c r="AK1244" s="44">
        <f t="shared" ca="1" si="223"/>
        <v>-42.8</v>
      </c>
      <c r="AL1244" s="44">
        <f t="shared" ca="1" si="224"/>
        <v>-43.3</v>
      </c>
      <c r="AM1244" s="44">
        <f t="shared" ca="1" si="225"/>
        <v>-42.8</v>
      </c>
      <c r="AN1244" s="36" t="str">
        <f t="shared" ca="1" si="226"/>
        <v>00</v>
      </c>
      <c r="AO1244" s="36" t="str">
        <f t="shared" ca="1" si="227"/>
        <v>04</v>
      </c>
      <c r="AP1244" s="36" t="str">
        <f t="shared" ca="1" si="228"/>
        <v>00</v>
      </c>
      <c r="AQ1244" s="36" t="str">
        <f t="shared" ca="1" si="228"/>
        <v>00</v>
      </c>
      <c r="AR1244" s="36" t="str">
        <f t="shared" ca="1" si="228"/>
        <v>00</v>
      </c>
      <c r="AS1244" s="36"/>
    </row>
    <row r="1245" spans="19:45" ht="30" customHeight="1" x14ac:dyDescent="0.25">
      <c r="S1245" s="7" t="s">
        <v>705</v>
      </c>
      <c r="T1245" s="15" t="s">
        <v>1152</v>
      </c>
      <c r="U1245" s="36" t="str">
        <f t="shared" ca="1" si="218"/>
        <v>0x05=-43.80,-43.30;</v>
      </c>
      <c r="V1245" s="37"/>
      <c r="W1245" s="37"/>
      <c r="X1245" s="68"/>
      <c r="Y1245" s="68"/>
      <c r="Z1245" s="55">
        <f t="shared" ca="1" si="219"/>
        <v>1.5</v>
      </c>
      <c r="AA1245" s="39" t="s">
        <v>584</v>
      </c>
      <c r="AB1245" s="40">
        <v>1.5</v>
      </c>
      <c r="AC1245" s="40" t="s">
        <v>995</v>
      </c>
      <c r="AD1245" s="40">
        <v>1</v>
      </c>
      <c r="AE1245" s="41">
        <v>0</v>
      </c>
      <c r="AF1245" s="42">
        <v>-43.8</v>
      </c>
      <c r="AG1245" s="47">
        <f t="shared" si="229"/>
        <v>-43.3</v>
      </c>
      <c r="AH1245" s="43">
        <f t="shared" ca="1" si="220"/>
        <v>-42.3</v>
      </c>
      <c r="AI1245" s="43">
        <f t="shared" ca="1" si="221"/>
        <v>-41.8</v>
      </c>
      <c r="AJ1245" s="44">
        <f t="shared" ca="1" si="222"/>
        <v>-43.8</v>
      </c>
      <c r="AK1245" s="44">
        <f t="shared" ca="1" si="223"/>
        <v>-43.3</v>
      </c>
      <c r="AL1245" s="44">
        <f t="shared" ca="1" si="224"/>
        <v>-43.8</v>
      </c>
      <c r="AM1245" s="44">
        <f t="shared" ca="1" si="225"/>
        <v>-43.3</v>
      </c>
      <c r="AN1245" s="36" t="str">
        <f t="shared" ca="1" si="226"/>
        <v>00</v>
      </c>
      <c r="AO1245" s="36" t="str">
        <f t="shared" ca="1" si="227"/>
        <v>05</v>
      </c>
      <c r="AP1245" s="36" t="str">
        <f t="shared" ca="1" si="228"/>
        <v>00</v>
      </c>
      <c r="AQ1245" s="36" t="str">
        <f t="shared" ca="1" si="228"/>
        <v>00</v>
      </c>
      <c r="AR1245" s="36" t="str">
        <f t="shared" ca="1" si="228"/>
        <v>00</v>
      </c>
      <c r="AS1245" s="36"/>
    </row>
    <row r="1246" spans="19:45" ht="30" customHeight="1" x14ac:dyDescent="0.25">
      <c r="S1246" s="7" t="s">
        <v>605</v>
      </c>
      <c r="T1246" s="15" t="s">
        <v>991</v>
      </c>
      <c r="U1246" s="36" t="str">
        <f t="shared" ca="1" si="218"/>
        <v>0x06=-44.30,-43.80;</v>
      </c>
      <c r="V1246" s="37"/>
      <c r="W1246" s="37"/>
      <c r="X1246" s="68"/>
      <c r="Y1246" s="68"/>
      <c r="Z1246" s="55">
        <f t="shared" ca="1" si="219"/>
        <v>2</v>
      </c>
      <c r="AA1246" s="39" t="s">
        <v>584</v>
      </c>
      <c r="AB1246" s="40">
        <v>2</v>
      </c>
      <c r="AC1246" s="40" t="s">
        <v>995</v>
      </c>
      <c r="AD1246" s="40">
        <v>1</v>
      </c>
      <c r="AE1246" s="41">
        <v>0</v>
      </c>
      <c r="AF1246" s="42">
        <v>-44.3</v>
      </c>
      <c r="AG1246" s="47">
        <f t="shared" si="229"/>
        <v>-43.8</v>
      </c>
      <c r="AH1246" s="43">
        <f t="shared" ca="1" si="220"/>
        <v>-42.3</v>
      </c>
      <c r="AI1246" s="43">
        <f t="shared" ca="1" si="221"/>
        <v>-41.8</v>
      </c>
      <c r="AJ1246" s="44">
        <f t="shared" ca="1" si="222"/>
        <v>-44.3</v>
      </c>
      <c r="AK1246" s="44">
        <f t="shared" ca="1" si="223"/>
        <v>-43.8</v>
      </c>
      <c r="AL1246" s="44">
        <f t="shared" ca="1" si="224"/>
        <v>-44.3</v>
      </c>
      <c r="AM1246" s="44">
        <f t="shared" ca="1" si="225"/>
        <v>-43.8</v>
      </c>
      <c r="AN1246" s="36" t="str">
        <f t="shared" ca="1" si="226"/>
        <v>00</v>
      </c>
      <c r="AO1246" s="36" t="str">
        <f t="shared" ca="1" si="227"/>
        <v>06</v>
      </c>
      <c r="AP1246" s="36" t="str">
        <f t="shared" ca="1" si="228"/>
        <v>00</v>
      </c>
      <c r="AQ1246" s="36" t="str">
        <f t="shared" ca="1" si="228"/>
        <v>00</v>
      </c>
      <c r="AR1246" s="36" t="str">
        <f t="shared" ca="1" si="228"/>
        <v>00</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1318</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993</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VLOOKUP(T1239,MPN!$A$1:$E$1004,4,FALSE)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VLOOKUP($T1239,MPN!$A$1:$E$504,2,FALSE)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VLOOKUP($T1240,ASIC!$A$1:$B$200,2,FALSE)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VLOOKUP($T1239,MPN!$A$1:$E$504,5,FALSE)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f>VLOOKUP(T1250,$DT$1:$DV$31,3,FALSE)</f>
        <v>0</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100~170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14V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13V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12V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11V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10V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9V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8V</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7V</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FIX</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1387</v>
      </c>
      <c r="V1301" s="12"/>
      <c r="W1301" s="65"/>
      <c r="X1301" s="12"/>
      <c r="Y1301" s="7" t="str">
        <f>VLOOKUP(U1301,$DX$1:$DZ$21,3,FALSE)</f>
        <v>sel_diocpfil, modesel 10, dec_iq</v>
      </c>
      <c r="AD1301" s="8"/>
    </row>
    <row r="1302" spans="19:45" ht="30" customHeight="1" x14ac:dyDescent="0.25">
      <c r="S1302" s="7" t="s">
        <v>24</v>
      </c>
      <c r="T1302" s="15" t="s">
        <v>606</v>
      </c>
      <c r="U1302" s="5" t="s">
        <v>23</v>
      </c>
      <c r="V1302" s="7" t="str">
        <f>VLOOKUP(U1301,$DX$1:$DZ$21,2,FALSE)</f>
        <v>Bit11,13,15</v>
      </c>
      <c r="W1302" s="19"/>
      <c r="X1302" s="19"/>
      <c r="Y1302" s="19"/>
      <c r="Z1302" s="19"/>
      <c r="AA1302" s="5" t="s">
        <v>592</v>
      </c>
      <c r="AB1302" s="26" t="str">
        <f>T1321&amp;"_"&amp;ABS(T1319)&amp;"dB_"&amp;T1323&amp;"_"&amp;T1324&amp;"_"&amp;GetAbsMaxMinText(AF1305:AG1364)&amp;"_"&amp;T1304&amp;"_"&amp;T1303&amp;S1301&amp;"."&amp;T1327</f>
        <v>default_NormalMode_38dB_304ZA_2227F_397_457_ZTS6156SE_PR21.4</v>
      </c>
      <c r="AC1302" s="18"/>
      <c r="AD1302" s="18"/>
      <c r="AE1302" s="18"/>
      <c r="AF1302" s="18"/>
      <c r="AG1302" s="18"/>
      <c r="AH1302" s="19"/>
      <c r="AI1302" s="19" t="s">
        <v>2</v>
      </c>
      <c r="AJ1302" s="113" t="s">
        <v>1295</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18" t="str" cm="1">
        <f t="array" aca="1" ref="AB1303" ca="1">IF(INDIRECT(ADDRESS((QUOTIENT(ROW(AB1303)-0.1,65)*65)+4,COLUMN(AB1304)))="Gain-inphase","$BM$2:$BM$31","$BN$2:$BN$31")</f>
        <v>$BM$2:$BM$31</v>
      </c>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117" t="s">
        <v>1314</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1273</v>
      </c>
      <c r="U1305" s="36" t="str">
        <f t="shared" ref="U1305:U1318" ca="1" si="230">ConfigCode($AA1305,$AN1305,$AO1305,$AP1305,$AQ1305,$AR1305,$AF1305,$AG1305,2)</f>
        <v>0x23=-40.20,-39.70;</v>
      </c>
      <c r="V1305" s="37"/>
      <c r="W1305" s="37"/>
      <c r="X1305" s="68"/>
      <c r="Y1305" s="68"/>
      <c r="Z1305" s="55">
        <f t="shared" ref="Z1305:Z1318" ca="1" si="231" xml:space="preserve">
N("vbias,vlookup vbias range")+
VLOOKUP($AA1305,INDIRECT(BoxVal(ROW($AA1305),34,COLUMN(T1301))),2,FALSE)+
N("gain")+
$AB1305+
N("vcm")+
VLOOKUP($AC1305,$CT$1:$DC$31,7,FALSE)+
N("(vbias*vcp*vbg-vbias)*sensor ratio")+
VbiasCal($AA1305,$AD1305,$AE1305,BoxVal(ROW($AC1305),18,COLUMN($T$22)))+
N("vbias ref+gain ref")+
$V1305+$W1305</f>
        <v>1.9</v>
      </c>
      <c r="AA1305" s="39" t="s">
        <v>799</v>
      </c>
      <c r="AB1305" s="40">
        <v>0.5</v>
      </c>
      <c r="AC1305" s="40" t="s">
        <v>996</v>
      </c>
      <c r="AD1305" s="40">
        <v>1</v>
      </c>
      <c r="AE1305" s="41">
        <v>0</v>
      </c>
      <c r="AF1305" s="42">
        <v>-40.200000000000003</v>
      </c>
      <c r="AG1305" s="42">
        <v>-39.700000000000003</v>
      </c>
      <c r="AH1305" s="43">
        <f t="shared" ref="AH1305:AH1318" ca="1" si="232">$AF1305+$Z1305</f>
        <v>-38.300000000000004</v>
      </c>
      <c r="AI1305" s="43">
        <f t="shared" ref="AI1305:AI1318" ca="1" si="233">$AG1305+$Z1305</f>
        <v>-37.800000000000004</v>
      </c>
      <c r="AJ1305" s="44">
        <f t="shared" ref="AJ1305:AJ1318" ca="1" si="234" xml:space="preserve">
N("initial sens-loopgain")+
$AF1305-BoxVal(ROW($AA1305),26,COLUMN(INDIRECT("T"&amp;(INT(ROW($AA1322)/65))*65+2)))</f>
        <v>-40.200000000000003</v>
      </c>
      <c r="AK1305" s="44">
        <f t="shared" ref="AK1305:AK1318" ca="1" si="235">AJ1305+(AG1305-AF1305)</f>
        <v>-39.700000000000003</v>
      </c>
      <c r="AL1305" s="44">
        <f t="shared" ref="AL1305:AL1318" ca="1" si="236" xml:space="preserve">
N("initial sens-loopgain-gain-gain ref-vcm")+
$AH1305-
BoxVal(ROW($AA1305),26,COLUMN(INDIRECT("T"&amp;(INT(ROW($AA1322)/65))*65+2)))-
$AB1305-
$W1305-
IFERROR(VLOOKUP($AC1305,$CT$1:$DC$31,7,FALSE),0)</f>
        <v>-38.800000000000004</v>
      </c>
      <c r="AM1305" s="44">
        <f t="shared" ref="AM1305:AM1318" ca="1" si="237">AL1305+(AG1305-AF1305)</f>
        <v>-38.300000000000004</v>
      </c>
      <c r="AN1305" s="36" t="str">
        <f t="shared" ref="AN1305:AN1318" ca="1" si="238">IF(BoxVal(ROW(AA1305),9,COLUMN(T1303))="FIX","00",ManualLookup(AA1305,BoxVal(ROW(AA1305),4,COLUMN(AN1303)),INDIRECT(DN$3)))</f>
        <v>20</v>
      </c>
      <c r="AO1305" s="36" t="str">
        <f t="shared" ref="AO1305:AO1318" ca="1" si="239">ManualLookup(AB1305,BoxVal(ROW(AB1305),4,COLUMN(AO1303)),IF(INDIRECT("$AB$"&amp;(INT((ROW()-4)/65)*65+4))="Gain-outphase",INDIRECT(DO$4),INDIRECT(DO$3)))</f>
        <v>03</v>
      </c>
      <c r="AP1305" s="36" t="str">
        <f t="shared" ref="AP1305:AP1318" ca="1" si="240">ManualLookup(AC1305,BoxVal(ROW(AC1305),4,COLUMN(AP1303)),INDIRECT(DP$3))</f>
        <v>00</v>
      </c>
      <c r="AQ1305" s="36" t="str">
        <f t="shared" ref="AQ1305:AQ1318" ca="1" si="241">ManualLookup(AD1305,BoxVal(ROW(AD1305),4,COLUMN(AQ1303)),INDIRECT(DQ$3))</f>
        <v>00</v>
      </c>
      <c r="AR1305" s="36" t="str">
        <f t="shared" ref="AR1305:AR1318" ca="1" si="242">ManualLookup(AE1305,BoxVal(ROW(AE1305),4,COLUMN(AR1303)),INDIRECT(DR$3))</f>
        <v>00</v>
      </c>
      <c r="AS1305" s="33"/>
    </row>
    <row r="1306" spans="19:45" ht="30" customHeight="1" x14ac:dyDescent="0.25">
      <c r="S1306" s="7" t="s">
        <v>13</v>
      </c>
      <c r="T1306" s="15" t="s">
        <v>1155</v>
      </c>
      <c r="U1306" s="36" t="str">
        <f t="shared" ca="1" si="230"/>
        <v>0x24=-40.70,-40.20;</v>
      </c>
      <c r="V1306" s="37"/>
      <c r="W1306" s="37"/>
      <c r="X1306" s="68"/>
      <c r="Y1306" s="68"/>
      <c r="Z1306" s="55">
        <f t="shared" ca="1" si="231"/>
        <v>2.4</v>
      </c>
      <c r="AA1306" s="39" t="s">
        <v>799</v>
      </c>
      <c r="AB1306" s="40">
        <v>1</v>
      </c>
      <c r="AC1306" s="40" t="s">
        <v>996</v>
      </c>
      <c r="AD1306" s="40">
        <v>1</v>
      </c>
      <c r="AE1306" s="41">
        <v>0</v>
      </c>
      <c r="AF1306" s="42">
        <v>-40.700000000000003</v>
      </c>
      <c r="AG1306" s="47">
        <f t="shared" ref="AG1306:AG1318" si="243">AF1305</f>
        <v>-40.200000000000003</v>
      </c>
      <c r="AH1306" s="43">
        <f t="shared" ca="1" si="232"/>
        <v>-38.300000000000004</v>
      </c>
      <c r="AI1306" s="43">
        <f t="shared" ca="1" si="233"/>
        <v>-37.800000000000004</v>
      </c>
      <c r="AJ1306" s="44">
        <f t="shared" ca="1" si="234"/>
        <v>-40.700000000000003</v>
      </c>
      <c r="AK1306" s="44">
        <f t="shared" ca="1" si="235"/>
        <v>-40.200000000000003</v>
      </c>
      <c r="AL1306" s="44">
        <f t="shared" ca="1" si="236"/>
        <v>-39.300000000000004</v>
      </c>
      <c r="AM1306" s="44">
        <f t="shared" ca="1" si="237"/>
        <v>-38.800000000000004</v>
      </c>
      <c r="AN1306" s="36" t="str">
        <f t="shared" ca="1" si="238"/>
        <v>20</v>
      </c>
      <c r="AO1306" s="36" t="str">
        <f t="shared" ca="1" si="239"/>
        <v>04</v>
      </c>
      <c r="AP1306" s="36" t="str">
        <f t="shared" ca="1" si="240"/>
        <v>00</v>
      </c>
      <c r="AQ1306" s="36" t="str">
        <f t="shared" ca="1" si="241"/>
        <v>00</v>
      </c>
      <c r="AR1306" s="36" t="str">
        <f t="shared" ca="1" si="242"/>
        <v>00</v>
      </c>
      <c r="AS1306" s="36"/>
    </row>
    <row r="1307" spans="19:45" ht="30" customHeight="1" x14ac:dyDescent="0.25">
      <c r="S1307" s="26"/>
      <c r="T1307" s="17"/>
      <c r="U1307" s="36" t="str">
        <f t="shared" ca="1" si="230"/>
        <v>0x25=-41.20,-40.70;</v>
      </c>
      <c r="V1307" s="37"/>
      <c r="W1307" s="37"/>
      <c r="X1307" s="68"/>
      <c r="Y1307" s="68"/>
      <c r="Z1307" s="55">
        <f t="shared" ca="1" si="231"/>
        <v>2.9</v>
      </c>
      <c r="AA1307" s="39" t="s">
        <v>584</v>
      </c>
      <c r="AB1307" s="40">
        <v>1.5</v>
      </c>
      <c r="AC1307" s="40" t="s">
        <v>995</v>
      </c>
      <c r="AD1307" s="40">
        <v>1</v>
      </c>
      <c r="AE1307" s="41">
        <v>0</v>
      </c>
      <c r="AF1307" s="42">
        <v>-41.2</v>
      </c>
      <c r="AG1307" s="47">
        <f t="shared" si="243"/>
        <v>-40.700000000000003</v>
      </c>
      <c r="AH1307" s="43">
        <f t="shared" ca="1" si="232"/>
        <v>-38.300000000000004</v>
      </c>
      <c r="AI1307" s="43">
        <f t="shared" ca="1" si="233"/>
        <v>-37.800000000000004</v>
      </c>
      <c r="AJ1307" s="44">
        <f t="shared" ca="1" si="234"/>
        <v>-41.2</v>
      </c>
      <c r="AK1307" s="44">
        <f t="shared" ca="1" si="235"/>
        <v>-40.700000000000003</v>
      </c>
      <c r="AL1307" s="44">
        <f t="shared" ca="1" si="236"/>
        <v>-39.800000000000004</v>
      </c>
      <c r="AM1307" s="44">
        <f t="shared" ca="1" si="237"/>
        <v>-39.300000000000004</v>
      </c>
      <c r="AN1307" s="36" t="str">
        <f t="shared" ca="1" si="238"/>
        <v>20</v>
      </c>
      <c r="AO1307" s="36" t="str">
        <f t="shared" ca="1" si="239"/>
        <v>05</v>
      </c>
      <c r="AP1307" s="36" t="str">
        <f t="shared" ca="1" si="240"/>
        <v>00</v>
      </c>
      <c r="AQ1307" s="36" t="str">
        <f t="shared" ca="1" si="241"/>
        <v>00</v>
      </c>
      <c r="AR1307" s="36" t="str">
        <f t="shared" ca="1" si="242"/>
        <v>00</v>
      </c>
      <c r="AS1307" s="36"/>
    </row>
    <row r="1308" spans="19:45" ht="30" customHeight="1" x14ac:dyDescent="0.25">
      <c r="S1308" s="7" t="s">
        <v>19</v>
      </c>
      <c r="T1308" s="15" t="s">
        <v>1161</v>
      </c>
      <c r="U1308" s="36" t="str">
        <f t="shared" ca="1" si="230"/>
        <v>0x26=-41.50,-41.20;</v>
      </c>
      <c r="V1308" s="37"/>
      <c r="W1308" s="37"/>
      <c r="X1308" s="68"/>
      <c r="Y1308" s="68"/>
      <c r="Z1308" s="55">
        <f t="shared" ca="1" si="231"/>
        <v>3.4</v>
      </c>
      <c r="AA1308" s="39" t="s">
        <v>584</v>
      </c>
      <c r="AB1308" s="40">
        <v>2</v>
      </c>
      <c r="AC1308" s="40" t="s">
        <v>995</v>
      </c>
      <c r="AD1308" s="40">
        <v>1</v>
      </c>
      <c r="AE1308" s="41">
        <v>0</v>
      </c>
      <c r="AF1308" s="42">
        <v>-41.5</v>
      </c>
      <c r="AG1308" s="47">
        <f t="shared" si="243"/>
        <v>-41.2</v>
      </c>
      <c r="AH1308" s="43">
        <f t="shared" ca="1" si="232"/>
        <v>-38.1</v>
      </c>
      <c r="AI1308" s="43">
        <f t="shared" ca="1" si="233"/>
        <v>-37.800000000000004</v>
      </c>
      <c r="AJ1308" s="44">
        <f t="shared" ca="1" si="234"/>
        <v>-41.5</v>
      </c>
      <c r="AK1308" s="44">
        <f t="shared" ca="1" si="235"/>
        <v>-41.2</v>
      </c>
      <c r="AL1308" s="44">
        <f t="shared" ca="1" si="236"/>
        <v>-40.1</v>
      </c>
      <c r="AM1308" s="44">
        <f t="shared" ca="1" si="237"/>
        <v>-39.800000000000004</v>
      </c>
      <c r="AN1308" s="36" t="str">
        <f t="shared" ca="1" si="238"/>
        <v>20</v>
      </c>
      <c r="AO1308" s="36" t="str">
        <f t="shared" ca="1" si="239"/>
        <v>06</v>
      </c>
      <c r="AP1308" s="36" t="str">
        <f t="shared" ca="1" si="240"/>
        <v>00</v>
      </c>
      <c r="AQ1308" s="36" t="str">
        <f t="shared" ca="1" si="241"/>
        <v>00</v>
      </c>
      <c r="AR1308" s="36" t="str">
        <f t="shared" ca="1" si="242"/>
        <v>00</v>
      </c>
      <c r="AS1308" s="36"/>
    </row>
    <row r="1309" spans="19:45" ht="30" customHeight="1" x14ac:dyDescent="0.25">
      <c r="S1309" s="7" t="s">
        <v>15</v>
      </c>
      <c r="T1309" s="15" t="s">
        <v>1151</v>
      </c>
      <c r="U1309" s="36" t="str">
        <f t="shared" ca="1" si="230"/>
        <v>0x34=-41.70,-41.50;</v>
      </c>
      <c r="V1309" s="37"/>
      <c r="W1309" s="37"/>
      <c r="X1309" s="68"/>
      <c r="Y1309" s="68"/>
      <c r="Z1309" s="55">
        <f t="shared" ca="1" si="231"/>
        <v>3.4</v>
      </c>
      <c r="AA1309" s="39" t="s">
        <v>586</v>
      </c>
      <c r="AB1309" s="40">
        <v>1</v>
      </c>
      <c r="AC1309" s="40" t="s">
        <v>995</v>
      </c>
      <c r="AD1309" s="40">
        <v>1</v>
      </c>
      <c r="AE1309" s="41">
        <v>0</v>
      </c>
      <c r="AF1309" s="42">
        <v>-41.7</v>
      </c>
      <c r="AG1309" s="47">
        <f t="shared" si="243"/>
        <v>-41.5</v>
      </c>
      <c r="AH1309" s="43">
        <f t="shared" ca="1" si="232"/>
        <v>-38.300000000000004</v>
      </c>
      <c r="AI1309" s="43">
        <f t="shared" ca="1" si="233"/>
        <v>-38.1</v>
      </c>
      <c r="AJ1309" s="44">
        <f t="shared" ca="1" si="234"/>
        <v>-41.7</v>
      </c>
      <c r="AK1309" s="44">
        <f t="shared" ca="1" si="235"/>
        <v>-41.5</v>
      </c>
      <c r="AL1309" s="44">
        <f t="shared" ca="1" si="236"/>
        <v>-39.300000000000004</v>
      </c>
      <c r="AM1309" s="44">
        <f t="shared" ca="1" si="237"/>
        <v>-39.1</v>
      </c>
      <c r="AN1309" s="36" t="str">
        <f t="shared" ca="1" si="238"/>
        <v>30</v>
      </c>
      <c r="AO1309" s="36" t="str">
        <f t="shared" ca="1" si="239"/>
        <v>04</v>
      </c>
      <c r="AP1309" s="36" t="str">
        <f t="shared" ca="1" si="240"/>
        <v>00</v>
      </c>
      <c r="AQ1309" s="36" t="str">
        <f t="shared" ca="1" si="241"/>
        <v>00</v>
      </c>
      <c r="AR1309" s="36" t="str">
        <f t="shared" ca="1" si="242"/>
        <v>00</v>
      </c>
      <c r="AS1309" s="36"/>
    </row>
    <row r="1310" spans="19:45" ht="30" customHeight="1" x14ac:dyDescent="0.25">
      <c r="S1310" s="7" t="s">
        <v>705</v>
      </c>
      <c r="T1310" s="15" t="s">
        <v>1152</v>
      </c>
      <c r="U1310" s="36" t="str">
        <f t="shared" ca="1" si="230"/>
        <v>0x35=-42.10,-41.70;</v>
      </c>
      <c r="V1310" s="37">
        <v>-0.1</v>
      </c>
      <c r="W1310" s="37"/>
      <c r="X1310" s="68"/>
      <c r="Y1310" s="68"/>
      <c r="Z1310" s="55">
        <f t="shared" ca="1" si="231"/>
        <v>3.8</v>
      </c>
      <c r="AA1310" s="39" t="s">
        <v>586</v>
      </c>
      <c r="AB1310" s="40">
        <v>1.5</v>
      </c>
      <c r="AC1310" s="40" t="s">
        <v>995</v>
      </c>
      <c r="AD1310" s="40">
        <v>1</v>
      </c>
      <c r="AE1310" s="41">
        <v>0</v>
      </c>
      <c r="AF1310" s="42">
        <v>-42.1</v>
      </c>
      <c r="AG1310" s="47">
        <f t="shared" si="243"/>
        <v>-41.7</v>
      </c>
      <c r="AH1310" s="43">
        <f t="shared" ca="1" si="232"/>
        <v>-38.300000000000004</v>
      </c>
      <c r="AI1310" s="43">
        <f t="shared" ca="1" si="233"/>
        <v>-37.900000000000006</v>
      </c>
      <c r="AJ1310" s="44">
        <f t="shared" ca="1" si="234"/>
        <v>-42.1</v>
      </c>
      <c r="AK1310" s="44">
        <f t="shared" ca="1" si="235"/>
        <v>-41.7</v>
      </c>
      <c r="AL1310" s="44">
        <f t="shared" ca="1" si="236"/>
        <v>-39.800000000000004</v>
      </c>
      <c r="AM1310" s="44">
        <f t="shared" ca="1" si="237"/>
        <v>-39.400000000000006</v>
      </c>
      <c r="AN1310" s="36" t="str">
        <f t="shared" ca="1" si="238"/>
        <v>30</v>
      </c>
      <c r="AO1310" s="36" t="str">
        <f t="shared" ca="1" si="239"/>
        <v>05</v>
      </c>
      <c r="AP1310" s="36" t="str">
        <f t="shared" ca="1" si="240"/>
        <v>00</v>
      </c>
      <c r="AQ1310" s="36" t="str">
        <f t="shared" ca="1" si="241"/>
        <v>00</v>
      </c>
      <c r="AR1310" s="36" t="str">
        <f t="shared" ca="1" si="242"/>
        <v>00</v>
      </c>
      <c r="AS1310" s="36"/>
    </row>
    <row r="1311" spans="19:45" ht="30" customHeight="1" x14ac:dyDescent="0.25">
      <c r="S1311" s="7" t="s">
        <v>605</v>
      </c>
      <c r="T1311" s="15" t="s">
        <v>991</v>
      </c>
      <c r="U1311" s="36" t="str">
        <f t="shared" ca="1" si="230"/>
        <v>0x36=-42.70,-42.10;</v>
      </c>
      <c r="V1311" s="37"/>
      <c r="W1311" s="37"/>
      <c r="X1311" s="68"/>
      <c r="Y1311" s="68"/>
      <c r="Z1311" s="55">
        <f t="shared" ca="1" si="231"/>
        <v>4.4000000000000004</v>
      </c>
      <c r="AA1311" s="39" t="s">
        <v>586</v>
      </c>
      <c r="AB1311" s="40">
        <v>2</v>
      </c>
      <c r="AC1311" s="40" t="s">
        <v>995</v>
      </c>
      <c r="AD1311" s="40">
        <v>1</v>
      </c>
      <c r="AE1311" s="41">
        <v>0</v>
      </c>
      <c r="AF1311" s="42">
        <v>-42.7</v>
      </c>
      <c r="AG1311" s="47">
        <f t="shared" si="243"/>
        <v>-42.1</v>
      </c>
      <c r="AH1311" s="43">
        <f t="shared" ca="1" si="232"/>
        <v>-38.300000000000004</v>
      </c>
      <c r="AI1311" s="43">
        <f t="shared" ca="1" si="233"/>
        <v>-37.700000000000003</v>
      </c>
      <c r="AJ1311" s="44">
        <f t="shared" ca="1" si="234"/>
        <v>-42.7</v>
      </c>
      <c r="AK1311" s="44">
        <f t="shared" ca="1" si="235"/>
        <v>-42.1</v>
      </c>
      <c r="AL1311" s="44">
        <f t="shared" ca="1" si="236"/>
        <v>-40.300000000000004</v>
      </c>
      <c r="AM1311" s="44">
        <f t="shared" ca="1" si="237"/>
        <v>-39.700000000000003</v>
      </c>
      <c r="AN1311" s="36" t="str">
        <f t="shared" ca="1" si="238"/>
        <v>30</v>
      </c>
      <c r="AO1311" s="36" t="str">
        <f t="shared" ca="1" si="239"/>
        <v>06</v>
      </c>
      <c r="AP1311" s="36" t="str">
        <f t="shared" ca="1" si="240"/>
        <v>00</v>
      </c>
      <c r="AQ1311" s="36" t="str">
        <f t="shared" ca="1" si="241"/>
        <v>00</v>
      </c>
      <c r="AR1311" s="36" t="str">
        <f t="shared" ca="1" si="242"/>
        <v>00</v>
      </c>
      <c r="AS1311" s="36"/>
    </row>
    <row r="1312" spans="19:45" ht="30" customHeight="1" x14ac:dyDescent="0.25">
      <c r="S1312" s="7" t="s">
        <v>721</v>
      </c>
      <c r="T1312" s="15" t="s">
        <v>26</v>
      </c>
      <c r="U1312" s="36" t="str">
        <f t="shared" ca="1" si="230"/>
        <v>0x44=-42.80,-42.70;</v>
      </c>
      <c r="V1312" s="37"/>
      <c r="W1312" s="37"/>
      <c r="X1312" s="68"/>
      <c r="Y1312" s="68"/>
      <c r="Z1312" s="55">
        <f t="shared" ca="1" si="231"/>
        <v>4.5</v>
      </c>
      <c r="AA1312" s="39" t="s">
        <v>587</v>
      </c>
      <c r="AB1312" s="40">
        <v>1</v>
      </c>
      <c r="AC1312" s="40" t="s">
        <v>995</v>
      </c>
      <c r="AD1312" s="40">
        <v>1</v>
      </c>
      <c r="AE1312" s="41">
        <v>0</v>
      </c>
      <c r="AF1312" s="42">
        <v>-42.8</v>
      </c>
      <c r="AG1312" s="47">
        <f t="shared" si="243"/>
        <v>-42.7</v>
      </c>
      <c r="AH1312" s="43">
        <f t="shared" ca="1" si="232"/>
        <v>-38.299999999999997</v>
      </c>
      <c r="AI1312" s="43">
        <f t="shared" ca="1" si="233"/>
        <v>-38.200000000000003</v>
      </c>
      <c r="AJ1312" s="44">
        <f t="shared" ca="1" si="234"/>
        <v>-42.8</v>
      </c>
      <c r="AK1312" s="44">
        <f t="shared" ca="1" si="235"/>
        <v>-42.7</v>
      </c>
      <c r="AL1312" s="44">
        <f t="shared" ca="1" si="236"/>
        <v>-39.299999999999997</v>
      </c>
      <c r="AM1312" s="44">
        <f t="shared" ca="1" si="237"/>
        <v>-39.200000000000003</v>
      </c>
      <c r="AN1312" s="36" t="str">
        <f t="shared" ca="1" si="238"/>
        <v>40</v>
      </c>
      <c r="AO1312" s="36" t="str">
        <f t="shared" ca="1" si="239"/>
        <v>04</v>
      </c>
      <c r="AP1312" s="36" t="str">
        <f t="shared" ca="1" si="240"/>
        <v>00</v>
      </c>
      <c r="AQ1312" s="36" t="str">
        <f t="shared" ca="1" si="241"/>
        <v>00</v>
      </c>
      <c r="AR1312" s="36" t="str">
        <f t="shared" ca="1" si="242"/>
        <v>00</v>
      </c>
      <c r="AS1312" s="36"/>
    </row>
    <row r="1313" spans="19:45" ht="30" customHeight="1" x14ac:dyDescent="0.25">
      <c r="S1313" s="7" t="s">
        <v>20</v>
      </c>
      <c r="T1313" s="15">
        <v>-38</v>
      </c>
      <c r="U1313" s="36" t="str">
        <f t="shared" ca="1" si="230"/>
        <v>0x45=-43.30,-42.80;</v>
      </c>
      <c r="V1313" s="37"/>
      <c r="W1313" s="37"/>
      <c r="X1313" s="38"/>
      <c r="Y1313" s="38"/>
      <c r="Z1313" s="55">
        <f t="shared" ca="1" si="231"/>
        <v>5</v>
      </c>
      <c r="AA1313" s="39" t="s">
        <v>587</v>
      </c>
      <c r="AB1313" s="40">
        <v>1.5</v>
      </c>
      <c r="AC1313" s="40" t="s">
        <v>995</v>
      </c>
      <c r="AD1313" s="40">
        <v>1</v>
      </c>
      <c r="AE1313" s="41">
        <v>0</v>
      </c>
      <c r="AF1313" s="42">
        <v>-43.3</v>
      </c>
      <c r="AG1313" s="47">
        <f t="shared" si="243"/>
        <v>-42.8</v>
      </c>
      <c r="AH1313" s="43">
        <f t="shared" ca="1" si="232"/>
        <v>-38.299999999999997</v>
      </c>
      <c r="AI1313" s="43">
        <f t="shared" ca="1" si="233"/>
        <v>-37.799999999999997</v>
      </c>
      <c r="AJ1313" s="44">
        <f t="shared" ca="1" si="234"/>
        <v>-43.3</v>
      </c>
      <c r="AK1313" s="44">
        <f t="shared" ca="1" si="235"/>
        <v>-42.8</v>
      </c>
      <c r="AL1313" s="44">
        <f t="shared" ca="1" si="236"/>
        <v>-39.799999999999997</v>
      </c>
      <c r="AM1313" s="44">
        <f t="shared" ca="1" si="237"/>
        <v>-39.299999999999997</v>
      </c>
      <c r="AN1313" s="36" t="str">
        <f t="shared" ca="1" si="238"/>
        <v>40</v>
      </c>
      <c r="AO1313" s="36" t="str">
        <f t="shared" ca="1" si="239"/>
        <v>05</v>
      </c>
      <c r="AP1313" s="36" t="str">
        <f t="shared" ca="1" si="240"/>
        <v>00</v>
      </c>
      <c r="AQ1313" s="36" t="str">
        <f t="shared" ca="1" si="241"/>
        <v>00</v>
      </c>
      <c r="AR1313" s="36" t="str">
        <f t="shared" ca="1" si="242"/>
        <v>00</v>
      </c>
      <c r="AS1313" s="36"/>
    </row>
    <row r="1314" spans="19:45" ht="30" customHeight="1" x14ac:dyDescent="0.25">
      <c r="S1314" s="7" t="s">
        <v>691</v>
      </c>
      <c r="T1314" s="15" t="s">
        <v>1321</v>
      </c>
      <c r="U1314" s="36" t="str">
        <f t="shared" ca="1" si="230"/>
        <v>0x46=-43.80,-43.30;</v>
      </c>
      <c r="V1314" s="37"/>
      <c r="W1314" s="37"/>
      <c r="X1314" s="38"/>
      <c r="Y1314" s="38"/>
      <c r="Z1314" s="55">
        <f t="shared" ca="1" si="231"/>
        <v>5.5</v>
      </c>
      <c r="AA1314" s="39" t="s">
        <v>587</v>
      </c>
      <c r="AB1314" s="40">
        <v>2</v>
      </c>
      <c r="AC1314" s="40" t="s">
        <v>995</v>
      </c>
      <c r="AD1314" s="40">
        <v>1</v>
      </c>
      <c r="AE1314" s="41">
        <v>0</v>
      </c>
      <c r="AF1314" s="42">
        <v>-43.8</v>
      </c>
      <c r="AG1314" s="47">
        <f t="shared" si="243"/>
        <v>-43.3</v>
      </c>
      <c r="AH1314" s="43">
        <f t="shared" ca="1" si="232"/>
        <v>-38.299999999999997</v>
      </c>
      <c r="AI1314" s="43">
        <f t="shared" ca="1" si="233"/>
        <v>-37.799999999999997</v>
      </c>
      <c r="AJ1314" s="44">
        <f t="shared" ca="1" si="234"/>
        <v>-43.8</v>
      </c>
      <c r="AK1314" s="44">
        <f t="shared" ca="1" si="235"/>
        <v>-43.3</v>
      </c>
      <c r="AL1314" s="44">
        <f t="shared" ca="1" si="236"/>
        <v>-40.299999999999997</v>
      </c>
      <c r="AM1314" s="44">
        <f t="shared" ca="1" si="237"/>
        <v>-39.799999999999997</v>
      </c>
      <c r="AN1314" s="36" t="str">
        <f t="shared" ca="1" si="238"/>
        <v>40</v>
      </c>
      <c r="AO1314" s="36" t="str">
        <f t="shared" ca="1" si="239"/>
        <v>06</v>
      </c>
      <c r="AP1314" s="36" t="str">
        <f t="shared" ca="1" si="240"/>
        <v>00</v>
      </c>
      <c r="AQ1314" s="36" t="str">
        <f t="shared" ca="1" si="241"/>
        <v>00</v>
      </c>
      <c r="AR1314" s="36" t="str">
        <f t="shared" ca="1" si="242"/>
        <v>00</v>
      </c>
      <c r="AS1314" s="36"/>
    </row>
    <row r="1315" spans="19:45" ht="30" customHeight="1" x14ac:dyDescent="0.25">
      <c r="S1315" s="7" t="s">
        <v>544</v>
      </c>
      <c r="T1315" s="15" t="s">
        <v>993</v>
      </c>
      <c r="U1315" s="36" t="str">
        <f t="shared" ca="1" si="230"/>
        <v>0x55=-44.20,-43.80;</v>
      </c>
      <c r="V1315" s="37"/>
      <c r="W1315" s="37"/>
      <c r="X1315" s="38"/>
      <c r="Y1315" s="38"/>
      <c r="Z1315" s="48">
        <f t="shared" ca="1" si="231"/>
        <v>5.9</v>
      </c>
      <c r="AA1315" s="39" t="s">
        <v>580</v>
      </c>
      <c r="AB1315" s="40">
        <v>1.5</v>
      </c>
      <c r="AC1315" s="40" t="s">
        <v>995</v>
      </c>
      <c r="AD1315" s="40">
        <v>1</v>
      </c>
      <c r="AE1315" s="41">
        <v>0</v>
      </c>
      <c r="AF1315" s="42">
        <v>-44.2</v>
      </c>
      <c r="AG1315" s="49">
        <f t="shared" si="243"/>
        <v>-43.8</v>
      </c>
      <c r="AH1315" s="43">
        <f t="shared" ca="1" si="232"/>
        <v>-38.300000000000004</v>
      </c>
      <c r="AI1315" s="43">
        <f t="shared" ca="1" si="233"/>
        <v>-37.9</v>
      </c>
      <c r="AJ1315" s="44">
        <f t="shared" ca="1" si="234"/>
        <v>-44.2</v>
      </c>
      <c r="AK1315" s="44">
        <f t="shared" ca="1" si="235"/>
        <v>-43.8</v>
      </c>
      <c r="AL1315" s="44">
        <f t="shared" ca="1" si="236"/>
        <v>-39.800000000000004</v>
      </c>
      <c r="AM1315" s="44">
        <f t="shared" ca="1" si="237"/>
        <v>-39.4</v>
      </c>
      <c r="AN1315" s="36" t="str">
        <f t="shared" ca="1" si="238"/>
        <v>50</v>
      </c>
      <c r="AO1315" s="36" t="str">
        <f t="shared" ca="1" si="239"/>
        <v>05</v>
      </c>
      <c r="AP1315" s="36" t="str">
        <f t="shared" ca="1" si="240"/>
        <v>00</v>
      </c>
      <c r="AQ1315" s="36" t="str">
        <f t="shared" ca="1" si="241"/>
        <v>00</v>
      </c>
      <c r="AR1315" s="36" t="str">
        <f t="shared" ca="1" si="242"/>
        <v>00</v>
      </c>
      <c r="AS1315" s="36"/>
    </row>
    <row r="1316" spans="19:45" ht="30" customHeight="1" x14ac:dyDescent="0.25">
      <c r="S1316" s="7" t="s">
        <v>12</v>
      </c>
      <c r="T1316" s="15" t="s">
        <v>548</v>
      </c>
      <c r="U1316" s="36" t="str">
        <f t="shared" ca="1" si="230"/>
        <v>0x56=-44.70,-44.20;</v>
      </c>
      <c r="V1316" s="37"/>
      <c r="W1316" s="37"/>
      <c r="X1316" s="38"/>
      <c r="Y1316" s="38"/>
      <c r="Z1316" s="48">
        <f t="shared" ca="1" si="231"/>
        <v>6.4</v>
      </c>
      <c r="AA1316" s="39" t="s">
        <v>580</v>
      </c>
      <c r="AB1316" s="40">
        <v>2</v>
      </c>
      <c r="AC1316" s="40" t="s">
        <v>995</v>
      </c>
      <c r="AD1316" s="40">
        <v>1</v>
      </c>
      <c r="AE1316" s="41">
        <v>0</v>
      </c>
      <c r="AF1316" s="42">
        <v>-44.699999999999996</v>
      </c>
      <c r="AG1316" s="49">
        <f t="shared" si="243"/>
        <v>-44.2</v>
      </c>
      <c r="AH1316" s="43">
        <f t="shared" ca="1" si="232"/>
        <v>-38.299999999999997</v>
      </c>
      <c r="AI1316" s="43">
        <f t="shared" ca="1" si="233"/>
        <v>-37.800000000000004</v>
      </c>
      <c r="AJ1316" s="44">
        <f t="shared" ca="1" si="234"/>
        <v>-44.699999999999996</v>
      </c>
      <c r="AK1316" s="44">
        <f t="shared" ca="1" si="235"/>
        <v>-44.2</v>
      </c>
      <c r="AL1316" s="44">
        <f t="shared" ca="1" si="236"/>
        <v>-40.299999999999997</v>
      </c>
      <c r="AM1316" s="44">
        <f t="shared" ca="1" si="237"/>
        <v>-39.800000000000004</v>
      </c>
      <c r="AN1316" s="36" t="str">
        <f t="shared" ca="1" si="238"/>
        <v>50</v>
      </c>
      <c r="AO1316" s="36" t="str">
        <f t="shared" ca="1" si="239"/>
        <v>06</v>
      </c>
      <c r="AP1316" s="36" t="str">
        <f t="shared" ca="1" si="240"/>
        <v>00</v>
      </c>
      <c r="AQ1316" s="36" t="str">
        <f t="shared" ca="1" si="241"/>
        <v>00</v>
      </c>
      <c r="AR1316" s="36" t="str">
        <f t="shared" ca="1" si="242"/>
        <v>00</v>
      </c>
      <c r="AS1316" s="36"/>
    </row>
    <row r="1317" spans="19:45" ht="30" customHeight="1" x14ac:dyDescent="0.25">
      <c r="S1317" s="26" t="s">
        <v>773</v>
      </c>
      <c r="T1317" s="15" t="s">
        <v>562</v>
      </c>
      <c r="U1317" s="36" t="str">
        <f t="shared" ca="1" si="230"/>
        <v>0x57=-45.20,-44.70;</v>
      </c>
      <c r="V1317" s="37"/>
      <c r="W1317" s="37"/>
      <c r="X1317" s="38"/>
      <c r="Y1317" s="38"/>
      <c r="Z1317" s="48">
        <f t="shared" ca="1" si="231"/>
        <v>6.9</v>
      </c>
      <c r="AA1317" s="39" t="s">
        <v>580</v>
      </c>
      <c r="AB1317" s="40">
        <v>2.5</v>
      </c>
      <c r="AC1317" s="40" t="s">
        <v>995</v>
      </c>
      <c r="AD1317" s="40">
        <v>1</v>
      </c>
      <c r="AE1317" s="41">
        <v>0</v>
      </c>
      <c r="AF1317" s="42">
        <v>-45.199999999999996</v>
      </c>
      <c r="AG1317" s="49">
        <f t="shared" si="243"/>
        <v>-44.699999999999996</v>
      </c>
      <c r="AH1317" s="43">
        <f t="shared" ca="1" si="232"/>
        <v>-38.299999999999997</v>
      </c>
      <c r="AI1317" s="43">
        <f t="shared" ca="1" si="233"/>
        <v>-37.799999999999997</v>
      </c>
      <c r="AJ1317" s="44">
        <f t="shared" ca="1" si="234"/>
        <v>-45.199999999999996</v>
      </c>
      <c r="AK1317" s="44">
        <f t="shared" ca="1" si="235"/>
        <v>-44.699999999999996</v>
      </c>
      <c r="AL1317" s="44">
        <f t="shared" ca="1" si="236"/>
        <v>-40.799999999999997</v>
      </c>
      <c r="AM1317" s="44">
        <f t="shared" ca="1" si="237"/>
        <v>-40.299999999999997</v>
      </c>
      <c r="AN1317" s="36" t="str">
        <f t="shared" ca="1" si="238"/>
        <v>50</v>
      </c>
      <c r="AO1317" s="36" t="str">
        <f t="shared" ca="1" si="239"/>
        <v>07</v>
      </c>
      <c r="AP1317" s="36" t="str">
        <f t="shared" ca="1" si="240"/>
        <v>00</v>
      </c>
      <c r="AQ1317" s="36" t="str">
        <f t="shared" ca="1" si="241"/>
        <v>00</v>
      </c>
      <c r="AR1317" s="36" t="str">
        <f t="shared" ca="1" si="242"/>
        <v>00</v>
      </c>
      <c r="AS1317" s="36"/>
    </row>
    <row r="1318" spans="19:45" ht="30" customHeight="1" x14ac:dyDescent="0.25">
      <c r="S1318" s="7" t="s">
        <v>573</v>
      </c>
      <c r="T1318" s="15">
        <v>1.1000000000000001</v>
      </c>
      <c r="U1318" s="36" t="str">
        <f t="shared" ca="1" si="230"/>
        <v>0x66=-45.80,-45.20;</v>
      </c>
      <c r="V1318" s="37"/>
      <c r="W1318" s="37"/>
      <c r="X1318" s="38"/>
      <c r="Y1318" s="38"/>
      <c r="Z1318" s="48">
        <f t="shared" ca="1" si="231"/>
        <v>7.5</v>
      </c>
      <c r="AA1318" s="39" t="s">
        <v>581</v>
      </c>
      <c r="AB1318" s="40">
        <v>2</v>
      </c>
      <c r="AC1318" s="40" t="s">
        <v>995</v>
      </c>
      <c r="AD1318" s="40">
        <v>1</v>
      </c>
      <c r="AE1318" s="41">
        <v>0</v>
      </c>
      <c r="AF1318" s="42">
        <v>-45.8</v>
      </c>
      <c r="AG1318" s="49">
        <f t="shared" si="243"/>
        <v>-45.199999999999996</v>
      </c>
      <c r="AH1318" s="43">
        <f t="shared" ca="1" si="232"/>
        <v>-38.299999999999997</v>
      </c>
      <c r="AI1318" s="43">
        <f t="shared" ca="1" si="233"/>
        <v>-37.699999999999996</v>
      </c>
      <c r="AJ1318" s="44">
        <f t="shared" ca="1" si="234"/>
        <v>-45.8</v>
      </c>
      <c r="AK1318" s="44">
        <f t="shared" ca="1" si="235"/>
        <v>-45.199999999999996</v>
      </c>
      <c r="AL1318" s="44">
        <f t="shared" ca="1" si="236"/>
        <v>-40.299999999999997</v>
      </c>
      <c r="AM1318" s="44">
        <f t="shared" ca="1" si="237"/>
        <v>-39.699999999999996</v>
      </c>
      <c r="AN1318" s="36" t="str">
        <f t="shared" ca="1" si="238"/>
        <v>60</v>
      </c>
      <c r="AO1318" s="36" t="str">
        <f t="shared" ca="1" si="239"/>
        <v>06</v>
      </c>
      <c r="AP1318" s="36" t="str">
        <f t="shared" ca="1" si="240"/>
        <v>00</v>
      </c>
      <c r="AQ1318" s="36" t="str">
        <f t="shared" ca="1" si="241"/>
        <v>00</v>
      </c>
      <c r="AR1318" s="36" t="str">
        <f t="shared" ca="1" si="242"/>
        <v>00</v>
      </c>
      <c r="AS1318" s="36"/>
    </row>
    <row r="1319" spans="19:45" ht="30" customHeight="1" x14ac:dyDescent="0.25">
      <c r="S1319" s="7" t="s">
        <v>590</v>
      </c>
      <c r="T1319" s="15">
        <f>VLOOKUP(T1304,MPN!$A$1:$E$1004,4,FALSE)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str">
        <f>VLOOKUP($T1308,$AU$1:$AZ$31,MATCH($T1302,$AU$1:$AZ$1,0),FALSE)&amp;"_"&amp;T1310</f>
        <v>default_NormalMode</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VLOOKUP($T1304,MPN!$A$1:$E$504,2,FALSE)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VLOOKUP($T1305,ASIC!$A$1:$B$200,2,FALSE)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VLOOKUP($T1304,MPN!$A$1:$E$504,5,FALSE)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f>VLOOKUP(T1315,$DT$1:$DV$31,3,FALSE)</f>
        <v>0</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50~100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14V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13V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12V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11V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10V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9V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8V</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7V</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FIX</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1387</v>
      </c>
      <c r="V1366" s="12"/>
      <c r="W1366" s="65"/>
      <c r="X1366" s="12"/>
      <c r="Y1366" s="7" t="str">
        <f>VLOOKUP(U1366,$DX$1:$DZ$21,3,FALSE)</f>
        <v>sel_diocpfil, modesel 10, dec_iq</v>
      </c>
      <c r="AD1366" s="8"/>
    </row>
    <row r="1367" spans="19:45" ht="30" customHeight="1" x14ac:dyDescent="0.25">
      <c r="S1367" s="7" t="s">
        <v>24</v>
      </c>
      <c r="T1367" s="15" t="s">
        <v>606</v>
      </c>
      <c r="U1367" s="5" t="s">
        <v>23</v>
      </c>
      <c r="V1367" s="7" t="str">
        <f>VLOOKUP(U1366,$DX$1:$DZ$21,2,FALSE)</f>
        <v>Bit11,13,15</v>
      </c>
      <c r="W1367" s="19"/>
      <c r="X1367" s="19"/>
      <c r="Y1367" s="19"/>
      <c r="Z1367" s="19"/>
      <c r="AA1367" s="5" t="s">
        <v>592</v>
      </c>
      <c r="AB1367" s="26" t="str">
        <f>T1386&amp;"_"&amp;ABS(T1384)&amp;"dB_"&amp;T1388&amp;"_"&amp;T1389&amp;"_"&amp;GetAbsMaxMinText(AF1370:AG1429)&amp;"_"&amp;T1369&amp;"_"&amp;T1368&amp;S1366&amp;"."&amp;T1392</f>
        <v>default_NormalMode_38dB_304ZA_2282A_455_540_ZTS6156_lowiq_MP22.6</v>
      </c>
      <c r="AC1367" s="18"/>
      <c r="AD1367" s="18"/>
      <c r="AE1367" s="18"/>
      <c r="AF1367" s="18"/>
      <c r="AG1367" s="18"/>
      <c r="AH1367" s="19"/>
      <c r="AI1367" s="19" t="s">
        <v>2</v>
      </c>
      <c r="AJ1367" s="16" t="s">
        <v>1301</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18" t="str" cm="1">
        <f t="array" aca="1" ref="AB1368" ca="1">IF(INDIRECT(ADDRESS((QUOTIENT(ROW(AB1368)-0.1,65)*65)+4,COLUMN(AB1369)))="Gain-inphase","$BM$2:$BM$31","$BN$2:$BN$31")</f>
        <v>$BM$2:$BM$31</v>
      </c>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1300</v>
      </c>
      <c r="U1369" s="52" t="s">
        <v>775</v>
      </c>
      <c r="V1369" s="33" t="s">
        <v>601</v>
      </c>
      <c r="W1369" s="33" t="s">
        <v>602</v>
      </c>
      <c r="X1369" s="33" t="s">
        <v>603</v>
      </c>
      <c r="Y1369" s="33" t="s">
        <v>603</v>
      </c>
      <c r="Z1369" s="33" t="s">
        <v>591</v>
      </c>
      <c r="AA1369" s="33" t="s">
        <v>7</v>
      </c>
      <c r="AB1369" s="117" t="s">
        <v>1314</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1273</v>
      </c>
      <c r="U1370" s="36" t="str">
        <f t="shared" ref="U1370:U1379" ca="1" si="244">ConfigCode($AA1370,$AN1370,$AO1370,$AP1370,$AQ1370,$AR1370,$AF1370,$AG1370,2)</f>
        <v>0x3A=-46.50,-45.50;</v>
      </c>
      <c r="V1370" s="37"/>
      <c r="W1370" s="37"/>
      <c r="X1370" s="68"/>
      <c r="Y1370" s="68"/>
      <c r="Z1370" s="55">
        <f t="shared" ref="Z1370:Z1379" ca="1" si="245" xml:space="preserve">
N("vbias,vlookup vbias range")+
VLOOKUP($AA1370,INDIRECT(BoxVal(ROW($AA1370),34,COLUMN(T1366))),2,FALSE)+
N("gain")+
$AB1370+
N("vcm")+
VLOOKUP($AC1370,$CT$1:$DC$31,7,FALSE)+
N("(vbias*vcp*vbg-vbias)*sensor ratio")+
VbiasCal($AA1370,$AD1370,$AE1370,BoxVal(ROW($AC1370),18,COLUMN($T$22)))+
N("vbias ref+gain ref")+
$V1370+$W1370</f>
        <v>8</v>
      </c>
      <c r="AA1370" s="39" t="s">
        <v>586</v>
      </c>
      <c r="AB1370" s="40">
        <v>5.5</v>
      </c>
      <c r="AC1370" s="40" t="s">
        <v>996</v>
      </c>
      <c r="AD1370" s="40">
        <v>1</v>
      </c>
      <c r="AE1370" s="41">
        <v>0</v>
      </c>
      <c r="AF1370" s="42">
        <v>-46.5</v>
      </c>
      <c r="AG1370" s="42">
        <v>-45.5</v>
      </c>
      <c r="AH1370" s="43">
        <f t="shared" ref="AH1370:AH1379" ca="1" si="246">$AF1370+$Z1370</f>
        <v>-38.5</v>
      </c>
      <c r="AI1370" s="43">
        <f t="shared" ref="AI1370:AI1379" ca="1" si="247">$AG1370+$Z1370</f>
        <v>-37.5</v>
      </c>
      <c r="AJ1370" s="44">
        <f t="shared" ref="AJ1370:AJ1379" ca="1" si="248" xml:space="preserve">
N("initial sens-loopgain")+
$AF1370-BoxVal(ROW($AA1370),26,COLUMN(INDIRECT("T"&amp;(INT(ROW($AA1387)/65))*65+2)))</f>
        <v>-46.5</v>
      </c>
      <c r="AK1370" s="44">
        <f t="shared" ref="AK1370:AK1379" ca="1" si="249">AJ1370+(AG1370-AF1370)</f>
        <v>-45.5</v>
      </c>
      <c r="AL1370" s="44">
        <f t="shared" ref="AL1370:AL1379" ca="1" si="250" xml:space="preserve">
N("initial sens-loopgain-gain-gain ref-vcm")+
$AH1370-
BoxVal(ROW($AA1370),26,COLUMN(INDIRECT("T"&amp;(INT(ROW($AA1387)/65))*65+2)))-
$AB1370-
$W1370-
IFERROR(VLOOKUP($AC1370,$CT$1:$DC$31,7,FALSE),0)</f>
        <v>-44</v>
      </c>
      <c r="AM1370" s="44">
        <f t="shared" ref="AM1370:AM1379" ca="1" si="251">AL1370+(AG1370-AF1370)</f>
        <v>-43</v>
      </c>
      <c r="AN1370" s="36" t="str">
        <f t="shared" ref="AN1370:AN1379" ca="1" si="252">IF(BoxVal(ROW(AA1370),9,COLUMN(T1368))="FIX","00",ManualLookup(AA1370,BoxVal(ROW(AA1370),4,COLUMN(AN1368)),INDIRECT(DN$3)))</f>
        <v>30</v>
      </c>
      <c r="AO1370" s="36" t="str">
        <f t="shared" ref="AO1370:AO1379" ca="1" si="253">ManualLookup(AB1370,BoxVal(ROW(AB1370),4,COLUMN(AO1368)),IF(INDIRECT("$AB$"&amp;(INT((ROW()-4)/65)*65+4))="Gain-outphase",INDIRECT(DO$4),INDIRECT(DO$3)))</f>
        <v>0A</v>
      </c>
      <c r="AP1370" s="36" t="str">
        <f t="shared" ref="AP1370:AP1379" ca="1" si="254">ManualLookup(AC1370,BoxVal(ROW(AC1370),4,COLUMN(AP1368)),INDIRECT(DP$3))</f>
        <v>00</v>
      </c>
      <c r="AQ1370" s="36" t="str">
        <f t="shared" ref="AQ1370:AQ1379" ca="1" si="255">ManualLookup(AD1370,BoxVal(ROW(AD1370),4,COLUMN(AQ1368)),INDIRECT(DQ$3))</f>
        <v>00</v>
      </c>
      <c r="AR1370" s="36" t="str">
        <f t="shared" ref="AR1370:AR1379" ca="1" si="256">ManualLookup(AE1370,BoxVal(ROW(AE1370),4,COLUMN(AR1368)),INDIRECT(DR$3))</f>
        <v>00</v>
      </c>
      <c r="AS1370" s="33"/>
    </row>
    <row r="1371" spans="19:45" ht="30" customHeight="1" x14ac:dyDescent="0.25">
      <c r="S1371" s="7" t="s">
        <v>13</v>
      </c>
      <c r="T1371" s="15" t="s">
        <v>1160</v>
      </c>
      <c r="U1371" s="36" t="str">
        <f t="shared" ca="1" si="244"/>
        <v>0x4A=-47.50,-46.50;</v>
      </c>
      <c r="V1371" s="37"/>
      <c r="W1371" s="37"/>
      <c r="X1371" s="68"/>
      <c r="Y1371" s="68"/>
      <c r="Z1371" s="55">
        <f t="shared" ca="1" si="245"/>
        <v>9</v>
      </c>
      <c r="AA1371" s="39" t="s">
        <v>587</v>
      </c>
      <c r="AB1371" s="40">
        <v>5.5</v>
      </c>
      <c r="AC1371" s="40" t="s">
        <v>996</v>
      </c>
      <c r="AD1371" s="40">
        <v>1</v>
      </c>
      <c r="AE1371" s="41">
        <v>0</v>
      </c>
      <c r="AF1371" s="42">
        <v>-47.5</v>
      </c>
      <c r="AG1371" s="47">
        <f t="shared" ref="AG1371:AG1379" si="257">AF1370</f>
        <v>-46.5</v>
      </c>
      <c r="AH1371" s="43">
        <f t="shared" ca="1" si="246"/>
        <v>-38.5</v>
      </c>
      <c r="AI1371" s="43">
        <f t="shared" ca="1" si="247"/>
        <v>-37.5</v>
      </c>
      <c r="AJ1371" s="44">
        <f t="shared" ca="1" si="248"/>
        <v>-47.5</v>
      </c>
      <c r="AK1371" s="44">
        <f t="shared" ca="1" si="249"/>
        <v>-46.5</v>
      </c>
      <c r="AL1371" s="44">
        <f t="shared" ca="1" si="250"/>
        <v>-44</v>
      </c>
      <c r="AM1371" s="44">
        <f t="shared" ca="1" si="251"/>
        <v>-43</v>
      </c>
      <c r="AN1371" s="36" t="str">
        <f t="shared" ca="1" si="252"/>
        <v>40</v>
      </c>
      <c r="AO1371" s="36" t="str">
        <f t="shared" ca="1" si="253"/>
        <v>0A</v>
      </c>
      <c r="AP1371" s="36" t="str">
        <f t="shared" ca="1" si="254"/>
        <v>00</v>
      </c>
      <c r="AQ1371" s="36" t="str">
        <f t="shared" ca="1" si="255"/>
        <v>00</v>
      </c>
      <c r="AR1371" s="36" t="str">
        <f t="shared" ca="1" si="256"/>
        <v>00</v>
      </c>
      <c r="AS1371" s="36"/>
    </row>
    <row r="1372" spans="19:45" ht="30" customHeight="1" x14ac:dyDescent="0.25">
      <c r="S1372" s="26"/>
      <c r="T1372" s="17"/>
      <c r="U1372" s="36" t="str">
        <f t="shared" ca="1" si="244"/>
        <v>0x5A=-48.50,-47.50;</v>
      </c>
      <c r="V1372" s="37"/>
      <c r="W1372" s="37"/>
      <c r="X1372" s="68"/>
      <c r="Y1372" s="68"/>
      <c r="Z1372" s="55">
        <f t="shared" ca="1" si="245"/>
        <v>10</v>
      </c>
      <c r="AA1372" s="39" t="s">
        <v>580</v>
      </c>
      <c r="AB1372" s="40">
        <v>5.5</v>
      </c>
      <c r="AC1372" s="40" t="s">
        <v>995</v>
      </c>
      <c r="AD1372" s="40">
        <v>1</v>
      </c>
      <c r="AE1372" s="41">
        <v>0</v>
      </c>
      <c r="AF1372" s="42">
        <v>-48.5</v>
      </c>
      <c r="AG1372" s="47">
        <f t="shared" si="257"/>
        <v>-47.5</v>
      </c>
      <c r="AH1372" s="43">
        <f t="shared" ca="1" si="246"/>
        <v>-38.5</v>
      </c>
      <c r="AI1372" s="43">
        <f t="shared" ca="1" si="247"/>
        <v>-37.5</v>
      </c>
      <c r="AJ1372" s="44">
        <f t="shared" ca="1" si="248"/>
        <v>-48.5</v>
      </c>
      <c r="AK1372" s="44">
        <f t="shared" ca="1" si="249"/>
        <v>-47.5</v>
      </c>
      <c r="AL1372" s="44">
        <f t="shared" ca="1" si="250"/>
        <v>-44</v>
      </c>
      <c r="AM1372" s="44">
        <f t="shared" ca="1" si="251"/>
        <v>-43</v>
      </c>
      <c r="AN1372" s="36" t="str">
        <f t="shared" ca="1" si="252"/>
        <v>50</v>
      </c>
      <c r="AO1372" s="36" t="str">
        <f t="shared" ca="1" si="253"/>
        <v>0A</v>
      </c>
      <c r="AP1372" s="36" t="str">
        <f t="shared" ca="1" si="254"/>
        <v>00</v>
      </c>
      <c r="AQ1372" s="36" t="str">
        <f t="shared" ca="1" si="255"/>
        <v>00</v>
      </c>
      <c r="AR1372" s="36" t="str">
        <f t="shared" ca="1" si="256"/>
        <v>00</v>
      </c>
      <c r="AS1372" s="36"/>
    </row>
    <row r="1373" spans="19:45" ht="30" customHeight="1" x14ac:dyDescent="0.25">
      <c r="S1373" s="7" t="s">
        <v>19</v>
      </c>
      <c r="T1373" s="15" t="s">
        <v>1161</v>
      </c>
      <c r="U1373" s="36" t="str">
        <f t="shared" ca="1" si="244"/>
        <v>0x6A=-49.00,-48.50;</v>
      </c>
      <c r="V1373" s="37"/>
      <c r="W1373" s="37"/>
      <c r="X1373" s="68"/>
      <c r="Y1373" s="68"/>
      <c r="Z1373" s="55">
        <f t="shared" ca="1" si="245"/>
        <v>10.8</v>
      </c>
      <c r="AA1373" s="39" t="s">
        <v>581</v>
      </c>
      <c r="AB1373" s="40">
        <v>5.5</v>
      </c>
      <c r="AC1373" s="40" t="s">
        <v>995</v>
      </c>
      <c r="AD1373" s="40">
        <v>1</v>
      </c>
      <c r="AE1373" s="41">
        <v>0</v>
      </c>
      <c r="AF1373" s="42">
        <v>-49</v>
      </c>
      <c r="AG1373" s="47">
        <f t="shared" si="257"/>
        <v>-48.5</v>
      </c>
      <c r="AH1373" s="43">
        <f t="shared" ca="1" si="246"/>
        <v>-38.200000000000003</v>
      </c>
      <c r="AI1373" s="43">
        <f t="shared" ca="1" si="247"/>
        <v>-37.700000000000003</v>
      </c>
      <c r="AJ1373" s="44">
        <f t="shared" ca="1" si="248"/>
        <v>-49</v>
      </c>
      <c r="AK1373" s="44">
        <f t="shared" ca="1" si="249"/>
        <v>-48.5</v>
      </c>
      <c r="AL1373" s="44">
        <f t="shared" ca="1" si="250"/>
        <v>-43.7</v>
      </c>
      <c r="AM1373" s="44">
        <f t="shared" ca="1" si="251"/>
        <v>-43.2</v>
      </c>
      <c r="AN1373" s="36" t="str">
        <f t="shared" ca="1" si="252"/>
        <v>60</v>
      </c>
      <c r="AO1373" s="36" t="str">
        <f t="shared" ca="1" si="253"/>
        <v>0A</v>
      </c>
      <c r="AP1373" s="36" t="str">
        <f t="shared" ca="1" si="254"/>
        <v>00</v>
      </c>
      <c r="AQ1373" s="36" t="str">
        <f t="shared" ca="1" si="255"/>
        <v>00</v>
      </c>
      <c r="AR1373" s="36" t="str">
        <f t="shared" ca="1" si="256"/>
        <v>00</v>
      </c>
      <c r="AS1373" s="36"/>
    </row>
    <row r="1374" spans="19:45" ht="30" customHeight="1" x14ac:dyDescent="0.25">
      <c r="S1374" s="7" t="s">
        <v>15</v>
      </c>
      <c r="T1374" s="15" t="s">
        <v>1151</v>
      </c>
      <c r="U1374" s="36" t="str">
        <f t="shared" ca="1" si="244"/>
        <v>0x6B=-49.80,-49.00;</v>
      </c>
      <c r="V1374" s="37">
        <v>-0.5</v>
      </c>
      <c r="W1374" s="37"/>
      <c r="X1374" s="68"/>
      <c r="Y1374" s="68"/>
      <c r="Z1374" s="55">
        <f t="shared" ca="1" si="245"/>
        <v>11.3</v>
      </c>
      <c r="AA1374" s="39" t="s">
        <v>581</v>
      </c>
      <c r="AB1374" s="40">
        <v>6.5</v>
      </c>
      <c r="AC1374" s="40" t="s">
        <v>995</v>
      </c>
      <c r="AD1374" s="40">
        <v>1</v>
      </c>
      <c r="AE1374" s="41">
        <v>0</v>
      </c>
      <c r="AF1374" s="42">
        <v>-49.8</v>
      </c>
      <c r="AG1374" s="47">
        <f t="shared" si="257"/>
        <v>-49</v>
      </c>
      <c r="AH1374" s="43">
        <f t="shared" ca="1" si="246"/>
        <v>-38.5</v>
      </c>
      <c r="AI1374" s="43">
        <f t="shared" ca="1" si="247"/>
        <v>-37.700000000000003</v>
      </c>
      <c r="AJ1374" s="44">
        <f t="shared" ca="1" si="248"/>
        <v>-49.8</v>
      </c>
      <c r="AK1374" s="44">
        <f t="shared" ca="1" si="249"/>
        <v>-49</v>
      </c>
      <c r="AL1374" s="44">
        <f t="shared" ca="1" si="250"/>
        <v>-45</v>
      </c>
      <c r="AM1374" s="44">
        <f t="shared" ca="1" si="251"/>
        <v>-44.2</v>
      </c>
      <c r="AN1374" s="36" t="str">
        <f t="shared" ca="1" si="252"/>
        <v>60</v>
      </c>
      <c r="AO1374" s="36" t="str">
        <f t="shared" ca="1" si="253"/>
        <v>0B</v>
      </c>
      <c r="AP1374" s="36" t="str">
        <f t="shared" ca="1" si="254"/>
        <v>00</v>
      </c>
      <c r="AQ1374" s="36" t="str">
        <f t="shared" ca="1" si="255"/>
        <v>00</v>
      </c>
      <c r="AR1374" s="36" t="str">
        <f t="shared" ca="1" si="256"/>
        <v>00</v>
      </c>
      <c r="AS1374" s="36"/>
    </row>
    <row r="1375" spans="19:45" ht="30" customHeight="1" x14ac:dyDescent="0.25">
      <c r="S1375" s="7" t="s">
        <v>705</v>
      </c>
      <c r="T1375" s="15" t="s">
        <v>1152</v>
      </c>
      <c r="U1375" s="36" t="str">
        <f t="shared" ca="1" si="244"/>
        <v>0x6C=-50.80,-49.80;</v>
      </c>
      <c r="V1375" s="37">
        <v>-0.5</v>
      </c>
      <c r="W1375" s="37"/>
      <c r="X1375" s="68"/>
      <c r="Y1375" s="68"/>
      <c r="Z1375" s="55">
        <f t="shared" ca="1" si="245"/>
        <v>12.3</v>
      </c>
      <c r="AA1375" s="39" t="s">
        <v>581</v>
      </c>
      <c r="AB1375" s="40">
        <v>7.5</v>
      </c>
      <c r="AC1375" s="40" t="s">
        <v>995</v>
      </c>
      <c r="AD1375" s="40">
        <v>1</v>
      </c>
      <c r="AE1375" s="41">
        <v>0</v>
      </c>
      <c r="AF1375" s="42">
        <v>-50.8</v>
      </c>
      <c r="AG1375" s="47">
        <f t="shared" si="257"/>
        <v>-49.8</v>
      </c>
      <c r="AH1375" s="43">
        <f t="shared" ca="1" si="246"/>
        <v>-38.5</v>
      </c>
      <c r="AI1375" s="43">
        <f t="shared" ca="1" si="247"/>
        <v>-37.5</v>
      </c>
      <c r="AJ1375" s="44">
        <f t="shared" ca="1" si="248"/>
        <v>-50.8</v>
      </c>
      <c r="AK1375" s="44">
        <f t="shared" ca="1" si="249"/>
        <v>-49.8</v>
      </c>
      <c r="AL1375" s="44">
        <f t="shared" ca="1" si="250"/>
        <v>-46</v>
      </c>
      <c r="AM1375" s="44">
        <f t="shared" ca="1" si="251"/>
        <v>-45</v>
      </c>
      <c r="AN1375" s="36" t="str">
        <f t="shared" ca="1" si="252"/>
        <v>60</v>
      </c>
      <c r="AO1375" s="36" t="str">
        <f t="shared" ca="1" si="253"/>
        <v>0C</v>
      </c>
      <c r="AP1375" s="36" t="str">
        <f t="shared" ca="1" si="254"/>
        <v>00</v>
      </c>
      <c r="AQ1375" s="36" t="str">
        <f t="shared" ca="1" si="255"/>
        <v>00</v>
      </c>
      <c r="AR1375" s="36" t="str">
        <f t="shared" ca="1" si="256"/>
        <v>00</v>
      </c>
      <c r="AS1375" s="36"/>
    </row>
    <row r="1376" spans="19:45" ht="30" customHeight="1" x14ac:dyDescent="0.25">
      <c r="S1376" s="7" t="s">
        <v>605</v>
      </c>
      <c r="T1376" s="15" t="s">
        <v>991</v>
      </c>
      <c r="U1376" s="36" t="str">
        <f t="shared" ca="1" si="244"/>
        <v>0xEC=-51.70,-50.80;</v>
      </c>
      <c r="V1376" s="37">
        <v>-0.5</v>
      </c>
      <c r="W1376" s="37"/>
      <c r="X1376" s="68"/>
      <c r="Y1376" s="68"/>
      <c r="Z1376" s="55">
        <f t="shared" ca="1" si="245"/>
        <v>14.2698</v>
      </c>
      <c r="AA1376" s="39" t="s">
        <v>581</v>
      </c>
      <c r="AB1376" s="40">
        <v>7.5</v>
      </c>
      <c r="AC1376" s="40" t="s">
        <v>995</v>
      </c>
      <c r="AD1376" s="40">
        <v>1</v>
      </c>
      <c r="AE1376" s="41">
        <v>6.7000000000000004E-2</v>
      </c>
      <c r="AF1376" s="42">
        <v>-51.7</v>
      </c>
      <c r="AG1376" s="47">
        <f t="shared" si="257"/>
        <v>-50.8</v>
      </c>
      <c r="AH1376" s="43">
        <f t="shared" ca="1" si="246"/>
        <v>-37.430199999999999</v>
      </c>
      <c r="AI1376" s="43">
        <f t="shared" ca="1" si="247"/>
        <v>-36.530199999999994</v>
      </c>
      <c r="AJ1376" s="44">
        <f t="shared" ca="1" si="248"/>
        <v>-51.7</v>
      </c>
      <c r="AK1376" s="44">
        <f t="shared" ca="1" si="249"/>
        <v>-50.8</v>
      </c>
      <c r="AL1376" s="44">
        <f t="shared" ca="1" si="250"/>
        <v>-44.930199999999999</v>
      </c>
      <c r="AM1376" s="44">
        <f t="shared" ca="1" si="251"/>
        <v>-44.030199999999994</v>
      </c>
      <c r="AN1376" s="36" t="str">
        <f t="shared" ca="1" si="252"/>
        <v>60</v>
      </c>
      <c r="AO1376" s="36" t="str">
        <f t="shared" ca="1" si="253"/>
        <v>0C</v>
      </c>
      <c r="AP1376" s="36" t="str">
        <f t="shared" ca="1" si="254"/>
        <v>00</v>
      </c>
      <c r="AQ1376" s="36" t="str">
        <f t="shared" ca="1" si="255"/>
        <v>00</v>
      </c>
      <c r="AR1376" s="36" t="str">
        <f t="shared" ca="1" si="256"/>
        <v>80</v>
      </c>
      <c r="AS1376" s="36"/>
    </row>
    <row r="1377" spans="19:45" ht="30" customHeight="1" x14ac:dyDescent="0.25">
      <c r="S1377" s="7" t="s">
        <v>721</v>
      </c>
      <c r="T1377" s="15" t="s">
        <v>26</v>
      </c>
      <c r="U1377" s="36" t="str">
        <f t="shared" ca="1" si="244"/>
        <v>0x4D=-52.20,-51.70;</v>
      </c>
      <c r="V1377" s="37">
        <v>-0.3</v>
      </c>
      <c r="W1377" s="37"/>
      <c r="X1377" s="68"/>
      <c r="Y1377" s="68"/>
      <c r="Z1377" s="55">
        <f t="shared" ca="1" si="245"/>
        <v>13.7</v>
      </c>
      <c r="AA1377" s="39" t="s">
        <v>587</v>
      </c>
      <c r="AB1377" s="40">
        <v>10.5</v>
      </c>
      <c r="AC1377" s="40" t="s">
        <v>995</v>
      </c>
      <c r="AD1377" s="40">
        <v>1</v>
      </c>
      <c r="AE1377" s="41">
        <v>0</v>
      </c>
      <c r="AF1377" s="42">
        <v>-52.2</v>
      </c>
      <c r="AG1377" s="47">
        <f t="shared" si="257"/>
        <v>-51.7</v>
      </c>
      <c r="AH1377" s="43">
        <f t="shared" ca="1" si="246"/>
        <v>-38.5</v>
      </c>
      <c r="AI1377" s="43">
        <f t="shared" ca="1" si="247"/>
        <v>-38</v>
      </c>
      <c r="AJ1377" s="44">
        <f t="shared" ca="1" si="248"/>
        <v>-52.2</v>
      </c>
      <c r="AK1377" s="44">
        <f t="shared" ca="1" si="249"/>
        <v>-51.7</v>
      </c>
      <c r="AL1377" s="44">
        <f t="shared" ca="1" si="250"/>
        <v>-49</v>
      </c>
      <c r="AM1377" s="44">
        <f t="shared" ca="1" si="251"/>
        <v>-48.5</v>
      </c>
      <c r="AN1377" s="36" t="str">
        <f t="shared" ca="1" si="252"/>
        <v>40</v>
      </c>
      <c r="AO1377" s="36" t="str">
        <f t="shared" ca="1" si="253"/>
        <v>0D</v>
      </c>
      <c r="AP1377" s="36" t="str">
        <f t="shared" ca="1" si="254"/>
        <v>00</v>
      </c>
      <c r="AQ1377" s="36" t="str">
        <f t="shared" ca="1" si="255"/>
        <v>00</v>
      </c>
      <c r="AR1377" s="36" t="str">
        <f t="shared" ca="1" si="256"/>
        <v>00</v>
      </c>
      <c r="AS1377" s="36"/>
    </row>
    <row r="1378" spans="19:45" ht="30" customHeight="1" x14ac:dyDescent="0.25">
      <c r="S1378" s="7" t="s">
        <v>20</v>
      </c>
      <c r="T1378" s="15">
        <v>-38</v>
      </c>
      <c r="U1378" s="36" t="str">
        <f t="shared" ca="1" si="244"/>
        <v>0x5D=-53.20,-52.20;</v>
      </c>
      <c r="V1378" s="37">
        <v>-0.3</v>
      </c>
      <c r="W1378" s="37"/>
      <c r="X1378" s="38"/>
      <c r="Y1378" s="38"/>
      <c r="Z1378" s="55">
        <f t="shared" ca="1" si="245"/>
        <v>14.7</v>
      </c>
      <c r="AA1378" s="39" t="s">
        <v>580</v>
      </c>
      <c r="AB1378" s="40">
        <v>10.5</v>
      </c>
      <c r="AC1378" s="40" t="s">
        <v>995</v>
      </c>
      <c r="AD1378" s="40">
        <v>1</v>
      </c>
      <c r="AE1378" s="41">
        <v>0</v>
      </c>
      <c r="AF1378" s="42">
        <v>-53.2</v>
      </c>
      <c r="AG1378" s="47">
        <f t="shared" si="257"/>
        <v>-52.2</v>
      </c>
      <c r="AH1378" s="43">
        <f t="shared" ca="1" si="246"/>
        <v>-38.5</v>
      </c>
      <c r="AI1378" s="43">
        <f t="shared" ca="1" si="247"/>
        <v>-37.5</v>
      </c>
      <c r="AJ1378" s="44">
        <f t="shared" ca="1" si="248"/>
        <v>-53.2</v>
      </c>
      <c r="AK1378" s="44">
        <f t="shared" ca="1" si="249"/>
        <v>-52.2</v>
      </c>
      <c r="AL1378" s="44">
        <f t="shared" ca="1" si="250"/>
        <v>-49</v>
      </c>
      <c r="AM1378" s="44">
        <f t="shared" ca="1" si="251"/>
        <v>-48</v>
      </c>
      <c r="AN1378" s="36" t="str">
        <f t="shared" ca="1" si="252"/>
        <v>50</v>
      </c>
      <c r="AO1378" s="36" t="str">
        <f t="shared" ca="1" si="253"/>
        <v>0D</v>
      </c>
      <c r="AP1378" s="36" t="str">
        <f t="shared" ca="1" si="254"/>
        <v>00</v>
      </c>
      <c r="AQ1378" s="36" t="str">
        <f t="shared" ca="1" si="255"/>
        <v>00</v>
      </c>
      <c r="AR1378" s="36" t="str">
        <f t="shared" ca="1" si="256"/>
        <v>00</v>
      </c>
      <c r="AS1378" s="36"/>
    </row>
    <row r="1379" spans="19:45" ht="30" customHeight="1" x14ac:dyDescent="0.25">
      <c r="S1379" s="7" t="s">
        <v>691</v>
      </c>
      <c r="T1379" s="15" t="s">
        <v>1321</v>
      </c>
      <c r="U1379" s="36" t="str">
        <f t="shared" ca="1" si="244"/>
        <v>0x6D=-54.00,-53.20;</v>
      </c>
      <c r="V1379" s="37">
        <v>-0.3</v>
      </c>
      <c r="W1379" s="37"/>
      <c r="X1379" s="38"/>
      <c r="Y1379" s="38"/>
      <c r="Z1379" s="55">
        <f t="shared" ca="1" si="245"/>
        <v>15.5</v>
      </c>
      <c r="AA1379" s="39" t="s">
        <v>581</v>
      </c>
      <c r="AB1379" s="40">
        <v>10.5</v>
      </c>
      <c r="AC1379" s="40" t="s">
        <v>995</v>
      </c>
      <c r="AD1379" s="40">
        <v>1</v>
      </c>
      <c r="AE1379" s="41">
        <v>0</v>
      </c>
      <c r="AF1379" s="42">
        <v>-54</v>
      </c>
      <c r="AG1379" s="47">
        <f t="shared" si="257"/>
        <v>-53.2</v>
      </c>
      <c r="AH1379" s="43">
        <f t="shared" ca="1" si="246"/>
        <v>-38.5</v>
      </c>
      <c r="AI1379" s="43">
        <f t="shared" ca="1" si="247"/>
        <v>-37.700000000000003</v>
      </c>
      <c r="AJ1379" s="44">
        <f t="shared" ca="1" si="248"/>
        <v>-54</v>
      </c>
      <c r="AK1379" s="44">
        <f t="shared" ca="1" si="249"/>
        <v>-53.2</v>
      </c>
      <c r="AL1379" s="44">
        <f t="shared" ca="1" si="250"/>
        <v>-49</v>
      </c>
      <c r="AM1379" s="44">
        <f t="shared" ca="1" si="251"/>
        <v>-48.2</v>
      </c>
      <c r="AN1379" s="36" t="str">
        <f t="shared" ca="1" si="252"/>
        <v>60</v>
      </c>
      <c r="AO1379" s="36" t="str">
        <f t="shared" ca="1" si="253"/>
        <v>0D</v>
      </c>
      <c r="AP1379" s="36" t="str">
        <f t="shared" ca="1" si="254"/>
        <v>00</v>
      </c>
      <c r="AQ1379" s="36" t="str">
        <f t="shared" ca="1" si="255"/>
        <v>00</v>
      </c>
      <c r="AR1379" s="36" t="str">
        <f t="shared" ca="1" si="256"/>
        <v>00</v>
      </c>
      <c r="AS1379" s="36"/>
    </row>
    <row r="1380" spans="19:45" ht="30" customHeight="1" x14ac:dyDescent="0.25">
      <c r="S1380" s="7" t="s">
        <v>544</v>
      </c>
      <c r="T1380" s="15" t="s">
        <v>993</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2.1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v>-38</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VLOOKUP($T1373,$AU$1:$AZ$31,MATCH($T1367,$AU$1:$AZ$1,0),FALSE)&amp;"_"&amp;T1375</f>
        <v>default_NormalMode</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VLOOKUP($T1369,MPN!$A$1:$E$504,2,FALSE)</f>
        <v>AMIC</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VLOOKUP($T1369,MPN!$A$1:$E$504,5,FALSE)</f>
        <v>Default</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VLOOKUP(T1380,$DT$1:$DV$31,3,FALSE)</f>
        <v>0</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str">
        <f>T1384&amp;"+/-"&amp;T1385&amp;" "&amp;T1394</f>
        <v>-38+/-1 dBV</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50~100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14V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13V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12V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11V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10V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9V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8V</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7V</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FIX</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1387</v>
      </c>
      <c r="V1431" s="12"/>
      <c r="W1431" s="65"/>
      <c r="X1431" s="12"/>
      <c r="Y1431" s="7" t="str">
        <f>VLOOKUP(U1431,$DX$1:$DZ$21,3,FALSE)</f>
        <v>sel_diocpfil, modesel 10, dec_iq</v>
      </c>
      <c r="AD1431" s="8"/>
    </row>
    <row r="1432" spans="19:45" ht="30" customHeight="1" x14ac:dyDescent="0.25">
      <c r="S1432" s="7" t="s">
        <v>24</v>
      </c>
      <c r="T1432" s="15" t="s">
        <v>606</v>
      </c>
      <c r="U1432" s="5" t="s">
        <v>23</v>
      </c>
      <c r="V1432" s="7" t="str">
        <f>VLOOKUP(U1431,$DX$1:$DZ$21,2,FALSE)</f>
        <v>Bit11,13,15</v>
      </c>
      <c r="W1432" s="19"/>
      <c r="X1432" s="19"/>
      <c r="Y1432" s="19"/>
      <c r="Z1432" s="19"/>
      <c r="AA1432" s="5" t="s">
        <v>592</v>
      </c>
      <c r="AB1432" s="26" t="str">
        <f>T1451&amp;"_"&amp;ABS(T1449)&amp;"dB_"&amp;T1453&amp;"_"&amp;T1454&amp;"_"&amp;GetAbsMaxMinText(AF1435:AG1494)&amp;"_"&amp;T1434&amp;"_"&amp;T1433&amp;S1431&amp;"."&amp;T1457</f>
        <v>12V_TestMode_38dB_304ZA_N039A_392_422_ZTS6156SE_lowiq_PR23.3</v>
      </c>
      <c r="AC1432" s="18"/>
      <c r="AD1432" s="18"/>
      <c r="AE1432" s="18"/>
      <c r="AF1432" s="18"/>
      <c r="AG1432" s="18"/>
      <c r="AH1432" s="19"/>
      <c r="AI1432" s="19" t="s">
        <v>2</v>
      </c>
      <c r="AJ1432" s="113" t="s">
        <v>1295</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18" t="str" cm="1">
        <f t="array" aca="1" ref="AB1433" ca="1">IF(INDIRECT(ADDRESS((QUOTIENT(ROW(AB1433)-0.1,65)*65)+4,COLUMN(AB1434)))="Gain-inphase","$BM$2:$BM$31","$BN$2:$BN$31")</f>
        <v>$BM$2:$BM$31</v>
      </c>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1302</v>
      </c>
      <c r="U1434" s="52" t="s">
        <v>775</v>
      </c>
      <c r="V1434" s="33" t="s">
        <v>601</v>
      </c>
      <c r="W1434" s="33" t="s">
        <v>602</v>
      </c>
      <c r="X1434" s="33" t="s">
        <v>603</v>
      </c>
      <c r="Y1434" s="33" t="s">
        <v>603</v>
      </c>
      <c r="Z1434" s="33" t="s">
        <v>591</v>
      </c>
      <c r="AA1434" s="33" t="s">
        <v>7</v>
      </c>
      <c r="AB1434" s="117" t="s">
        <v>1314</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1273</v>
      </c>
      <c r="U1435" s="36" t="str">
        <f t="shared" ref="U1435:U1440" ca="1" si="258">ConfigCode($AA1435,$AN1435,$AO1435,$AP1435,$AQ1435,$AR1435,$AF1435,$AG1435,2)</f>
        <v>0x45=-39.80,-39.20;</v>
      </c>
      <c r="V1435" s="37"/>
      <c r="W1435" s="37"/>
      <c r="X1435" s="68"/>
      <c r="Y1435" s="68"/>
      <c r="Z1435" s="55">
        <f t="shared" ref="Z1435:Z1440" ca="1" si="259"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1150</v>
      </c>
      <c r="AB1435" s="40">
        <v>1.5</v>
      </c>
      <c r="AC1435" s="40" t="s">
        <v>996</v>
      </c>
      <c r="AD1435" s="40">
        <v>1</v>
      </c>
      <c r="AE1435" s="41">
        <v>0</v>
      </c>
      <c r="AF1435" s="42">
        <v>-39.799999999999997</v>
      </c>
      <c r="AG1435" s="42">
        <v>-39.200000000000003</v>
      </c>
      <c r="AH1435" s="43">
        <f t="shared" ref="AH1435:AH1440" ca="1" si="260">$AF1435+$Z1435</f>
        <v>-38.299999999999997</v>
      </c>
      <c r="AI1435" s="43">
        <f t="shared" ref="AI1435:AI1440" ca="1" si="261">$AG1435+$Z1435</f>
        <v>-37.700000000000003</v>
      </c>
      <c r="AJ1435" s="44">
        <f t="shared" ref="AJ1435:AJ1440" ca="1" si="262" xml:space="preserve">
N("initial sens-loopgain")+
$AF1435-BoxVal(ROW($AA1435),26,COLUMN(INDIRECT("T"&amp;(INT(ROW($AA1452)/65))*65+2)))</f>
        <v>-39.799999999999997</v>
      </c>
      <c r="AK1435" s="44">
        <f t="shared" ref="AK1435:AK1440" ca="1" si="263">AJ1435+(AG1435-AF1435)</f>
        <v>-39.200000000000003</v>
      </c>
      <c r="AL1435" s="44">
        <f t="shared" ref="AL1435:AL1440" ca="1" si="264" xml:space="preserve">
N("initial sens-loopgain-gain-gain ref-vcm")+
$AH1435-
BoxVal(ROW($AA1435),26,COLUMN(INDIRECT("T"&amp;(INT(ROW($AA1452)/65))*65+2)))-
$AB1435-
$W1435-
IFERROR(VLOOKUP($AC1435,$CT$1:$DC$31,7,FALSE),0)</f>
        <v>-39.799999999999997</v>
      </c>
      <c r="AM1435" s="44">
        <f t="shared" ref="AM1435:AM1440" ca="1" si="265">AL1435+(AG1435-AF1435)</f>
        <v>-39.200000000000003</v>
      </c>
      <c r="AN1435" s="36" t="str">
        <f t="shared" ref="AN1435:AN1440" ca="1" si="266">IF(BoxVal(ROW(AA1435),9,COLUMN(T1433))="FIX","00",ManualLookup(AA1435,BoxVal(ROW(AA1435),4,COLUMN(AN1433)),INDIRECT(DN$3)))</f>
        <v>40</v>
      </c>
      <c r="AO1435" s="36" t="str">
        <f t="shared" ref="AO1435:AO1440" ca="1" si="267">ManualLookup(AB1435,BoxVal(ROW(AB1435),4,COLUMN(AO1433)),IF(INDIRECT("$AB$"&amp;(INT((ROW()-4)/65)*65+4))="Gain-outphase",INDIRECT(DO$4),INDIRECT(DO$3)))</f>
        <v>05</v>
      </c>
      <c r="AP1435" s="36" t="str">
        <f t="shared" ref="AP1435:AR1440" ca="1" si="268">ManualLookup(AC1435,BoxVal(ROW(AC1435),4,COLUMN(AP1433)),INDIRECT(DP$3))</f>
        <v>00</v>
      </c>
      <c r="AQ1435" s="36" t="str">
        <f t="shared" ca="1" si="268"/>
        <v>00</v>
      </c>
      <c r="AR1435" s="36" t="str">
        <f t="shared" ca="1" si="268"/>
        <v>00</v>
      </c>
      <c r="AS1435" s="33"/>
    </row>
    <row r="1436" spans="19:45" ht="30" customHeight="1" x14ac:dyDescent="0.25">
      <c r="S1436" s="7" t="s">
        <v>13</v>
      </c>
      <c r="T1436" s="15" t="s">
        <v>1168</v>
      </c>
      <c r="U1436" s="36" t="str">
        <f t="shared" ca="1" si="258"/>
        <v>0x46=-40.30,-39.80;</v>
      </c>
      <c r="V1436" s="37"/>
      <c r="W1436" s="37"/>
      <c r="X1436" s="68"/>
      <c r="Y1436" s="68"/>
      <c r="Z1436" s="55">
        <f t="shared" ca="1" si="259"/>
        <v>2</v>
      </c>
      <c r="AA1436" s="39" t="s">
        <v>1150</v>
      </c>
      <c r="AB1436" s="40">
        <v>2</v>
      </c>
      <c r="AC1436" s="40" t="s">
        <v>996</v>
      </c>
      <c r="AD1436" s="40">
        <v>1</v>
      </c>
      <c r="AE1436" s="41">
        <v>0</v>
      </c>
      <c r="AF1436" s="42">
        <v>-40.299999999999997</v>
      </c>
      <c r="AG1436" s="47">
        <f>AF1435</f>
        <v>-39.799999999999997</v>
      </c>
      <c r="AH1436" s="43">
        <f t="shared" ca="1" si="260"/>
        <v>-38.299999999999997</v>
      </c>
      <c r="AI1436" s="43">
        <f t="shared" ca="1" si="261"/>
        <v>-37.799999999999997</v>
      </c>
      <c r="AJ1436" s="44">
        <f t="shared" ca="1" si="262"/>
        <v>-40.299999999999997</v>
      </c>
      <c r="AK1436" s="44">
        <f t="shared" ca="1" si="263"/>
        <v>-39.799999999999997</v>
      </c>
      <c r="AL1436" s="44">
        <f t="shared" ca="1" si="264"/>
        <v>-40.299999999999997</v>
      </c>
      <c r="AM1436" s="44">
        <f t="shared" ca="1" si="265"/>
        <v>-39.799999999999997</v>
      </c>
      <c r="AN1436" s="36" t="str">
        <f t="shared" ca="1" si="266"/>
        <v>40</v>
      </c>
      <c r="AO1436" s="36" t="str">
        <f t="shared" ca="1" si="267"/>
        <v>06</v>
      </c>
      <c r="AP1436" s="36" t="str">
        <f t="shared" ca="1" si="268"/>
        <v>00</v>
      </c>
      <c r="AQ1436" s="36" t="str">
        <f t="shared" ca="1" si="268"/>
        <v>00</v>
      </c>
      <c r="AR1436" s="36" t="str">
        <f t="shared" ca="1" si="268"/>
        <v>00</v>
      </c>
      <c r="AS1436" s="36"/>
    </row>
    <row r="1437" spans="19:45" ht="30" customHeight="1" x14ac:dyDescent="0.25">
      <c r="S1437" s="26"/>
      <c r="T1437" s="17"/>
      <c r="U1437" s="36" t="str">
        <f t="shared" ca="1" si="258"/>
        <v>0x47=-40.80,-40.30;</v>
      </c>
      <c r="V1437" s="37"/>
      <c r="W1437" s="37"/>
      <c r="X1437" s="68"/>
      <c r="Y1437" s="68"/>
      <c r="Z1437" s="55">
        <f t="shared" ca="1" si="259"/>
        <v>2.5</v>
      </c>
      <c r="AA1437" s="39" t="s">
        <v>587</v>
      </c>
      <c r="AB1437" s="40">
        <v>2.5</v>
      </c>
      <c r="AC1437" s="40" t="s">
        <v>995</v>
      </c>
      <c r="AD1437" s="40">
        <v>1</v>
      </c>
      <c r="AE1437" s="41">
        <v>0</v>
      </c>
      <c r="AF1437" s="42">
        <v>-40.799999999999997</v>
      </c>
      <c r="AG1437" s="47">
        <f>AF1436</f>
        <v>-40.299999999999997</v>
      </c>
      <c r="AH1437" s="43">
        <f t="shared" ca="1" si="260"/>
        <v>-38.299999999999997</v>
      </c>
      <c r="AI1437" s="43">
        <f t="shared" ca="1" si="261"/>
        <v>-37.799999999999997</v>
      </c>
      <c r="AJ1437" s="44">
        <f t="shared" ca="1" si="262"/>
        <v>-40.799999999999997</v>
      </c>
      <c r="AK1437" s="44">
        <f t="shared" ca="1" si="263"/>
        <v>-40.299999999999997</v>
      </c>
      <c r="AL1437" s="44">
        <f t="shared" ca="1" si="264"/>
        <v>-40.799999999999997</v>
      </c>
      <c r="AM1437" s="44">
        <f t="shared" ca="1" si="265"/>
        <v>-40.299999999999997</v>
      </c>
      <c r="AN1437" s="36" t="str">
        <f t="shared" ca="1" si="266"/>
        <v>40</v>
      </c>
      <c r="AO1437" s="36" t="str">
        <f t="shared" ca="1" si="267"/>
        <v>07</v>
      </c>
      <c r="AP1437" s="36" t="str">
        <f t="shared" ca="1" si="268"/>
        <v>00</v>
      </c>
      <c r="AQ1437" s="36" t="str">
        <f t="shared" ca="1" si="268"/>
        <v>00</v>
      </c>
      <c r="AR1437" s="36" t="str">
        <f t="shared" ca="1" si="268"/>
        <v>00</v>
      </c>
      <c r="AS1437" s="36"/>
    </row>
    <row r="1438" spans="19:45" ht="30" customHeight="1" x14ac:dyDescent="0.25">
      <c r="S1438" s="7" t="s">
        <v>19</v>
      </c>
      <c r="T1438" s="15" t="s">
        <v>1150</v>
      </c>
      <c r="U1438" s="36" t="str">
        <f t="shared" ca="1" si="258"/>
        <v>0x55=-41.30,-40.80;</v>
      </c>
      <c r="V1438" s="37"/>
      <c r="W1438" s="37"/>
      <c r="X1438" s="68"/>
      <c r="Y1438" s="68"/>
      <c r="Z1438" s="55">
        <f t="shared" ca="1" si="259"/>
        <v>3</v>
      </c>
      <c r="AA1438" s="39" t="s">
        <v>580</v>
      </c>
      <c r="AB1438" s="40">
        <v>1.5</v>
      </c>
      <c r="AC1438" s="40" t="s">
        <v>995</v>
      </c>
      <c r="AD1438" s="40">
        <v>1</v>
      </c>
      <c r="AE1438" s="41">
        <v>0</v>
      </c>
      <c r="AF1438" s="42">
        <v>-41.3</v>
      </c>
      <c r="AG1438" s="47">
        <f>AF1437</f>
        <v>-40.799999999999997</v>
      </c>
      <c r="AH1438" s="43">
        <f t="shared" ca="1" si="260"/>
        <v>-38.299999999999997</v>
      </c>
      <c r="AI1438" s="43">
        <f t="shared" ca="1" si="261"/>
        <v>-37.799999999999997</v>
      </c>
      <c r="AJ1438" s="44">
        <f t="shared" ca="1" si="262"/>
        <v>-41.3</v>
      </c>
      <c r="AK1438" s="44">
        <f t="shared" ca="1" si="263"/>
        <v>-40.799999999999997</v>
      </c>
      <c r="AL1438" s="44">
        <f t="shared" ca="1" si="264"/>
        <v>-39.799999999999997</v>
      </c>
      <c r="AM1438" s="44">
        <f t="shared" ca="1" si="265"/>
        <v>-39.299999999999997</v>
      </c>
      <c r="AN1438" s="36" t="str">
        <f t="shared" ca="1" si="266"/>
        <v>50</v>
      </c>
      <c r="AO1438" s="36" t="str">
        <f t="shared" ca="1" si="267"/>
        <v>05</v>
      </c>
      <c r="AP1438" s="36" t="str">
        <f t="shared" ca="1" si="268"/>
        <v>00</v>
      </c>
      <c r="AQ1438" s="36" t="str">
        <f t="shared" ca="1" si="268"/>
        <v>00</v>
      </c>
      <c r="AR1438" s="36" t="str">
        <f t="shared" ca="1" si="268"/>
        <v>00</v>
      </c>
      <c r="AS1438" s="36"/>
    </row>
    <row r="1439" spans="19:45" ht="30" customHeight="1" x14ac:dyDescent="0.25">
      <c r="S1439" s="7" t="s">
        <v>15</v>
      </c>
      <c r="T1439" s="15" t="s">
        <v>1151</v>
      </c>
      <c r="U1439" s="36" t="str">
        <f t="shared" ca="1" si="258"/>
        <v>0x56=-41.80,-41.30;</v>
      </c>
      <c r="V1439" s="37"/>
      <c r="W1439" s="37"/>
      <c r="X1439" s="68"/>
      <c r="Y1439" s="68"/>
      <c r="Z1439" s="55">
        <f t="shared" ca="1" si="259"/>
        <v>3.5</v>
      </c>
      <c r="AA1439" s="39" t="s">
        <v>580</v>
      </c>
      <c r="AB1439" s="40">
        <v>2</v>
      </c>
      <c r="AC1439" s="40" t="s">
        <v>995</v>
      </c>
      <c r="AD1439" s="40">
        <v>1</v>
      </c>
      <c r="AE1439" s="41">
        <v>0</v>
      </c>
      <c r="AF1439" s="42">
        <v>-41.8</v>
      </c>
      <c r="AG1439" s="47">
        <f>AF1438</f>
        <v>-41.3</v>
      </c>
      <c r="AH1439" s="43">
        <f t="shared" ca="1" si="260"/>
        <v>-38.299999999999997</v>
      </c>
      <c r="AI1439" s="43">
        <f t="shared" ca="1" si="261"/>
        <v>-37.799999999999997</v>
      </c>
      <c r="AJ1439" s="44">
        <f t="shared" ca="1" si="262"/>
        <v>-41.8</v>
      </c>
      <c r="AK1439" s="44">
        <f t="shared" ca="1" si="263"/>
        <v>-41.3</v>
      </c>
      <c r="AL1439" s="44">
        <f t="shared" ca="1" si="264"/>
        <v>-40.299999999999997</v>
      </c>
      <c r="AM1439" s="44">
        <f t="shared" ca="1" si="265"/>
        <v>-39.799999999999997</v>
      </c>
      <c r="AN1439" s="36" t="str">
        <f t="shared" ca="1" si="266"/>
        <v>50</v>
      </c>
      <c r="AO1439" s="36" t="str">
        <f t="shared" ca="1" si="267"/>
        <v>06</v>
      </c>
      <c r="AP1439" s="36" t="str">
        <f t="shared" ca="1" si="268"/>
        <v>00</v>
      </c>
      <c r="AQ1439" s="36" t="str">
        <f t="shared" ca="1" si="268"/>
        <v>00</v>
      </c>
      <c r="AR1439" s="36" t="str">
        <f t="shared" ca="1" si="268"/>
        <v>00</v>
      </c>
      <c r="AS1439" s="36"/>
    </row>
    <row r="1440" spans="19:45" ht="30" customHeight="1" x14ac:dyDescent="0.25">
      <c r="S1440" s="7" t="s">
        <v>705</v>
      </c>
      <c r="T1440" s="15" t="s">
        <v>1296</v>
      </c>
      <c r="U1440" s="36" t="str">
        <f t="shared" ca="1" si="258"/>
        <v>0x57=-42.30,-41.80;</v>
      </c>
      <c r="V1440" s="37"/>
      <c r="W1440" s="37"/>
      <c r="X1440" s="68"/>
      <c r="Y1440" s="68"/>
      <c r="Z1440" s="55">
        <f t="shared" ca="1" si="259"/>
        <v>4</v>
      </c>
      <c r="AA1440" s="39" t="s">
        <v>580</v>
      </c>
      <c r="AB1440" s="40">
        <v>2.5</v>
      </c>
      <c r="AC1440" s="40" t="s">
        <v>995</v>
      </c>
      <c r="AD1440" s="40">
        <v>1</v>
      </c>
      <c r="AE1440" s="41">
        <v>0</v>
      </c>
      <c r="AF1440" s="42">
        <v>-42.3</v>
      </c>
      <c r="AG1440" s="47">
        <f>AF1439</f>
        <v>-41.8</v>
      </c>
      <c r="AH1440" s="43">
        <f t="shared" ca="1" si="260"/>
        <v>-38.299999999999997</v>
      </c>
      <c r="AI1440" s="43">
        <f t="shared" ca="1" si="261"/>
        <v>-37.799999999999997</v>
      </c>
      <c r="AJ1440" s="44">
        <f t="shared" ca="1" si="262"/>
        <v>-42.3</v>
      </c>
      <c r="AK1440" s="44">
        <f t="shared" ca="1" si="263"/>
        <v>-41.8</v>
      </c>
      <c r="AL1440" s="44">
        <f t="shared" ca="1" si="264"/>
        <v>-40.799999999999997</v>
      </c>
      <c r="AM1440" s="44">
        <f t="shared" ca="1" si="265"/>
        <v>-40.299999999999997</v>
      </c>
      <c r="AN1440" s="36" t="str">
        <f t="shared" ca="1" si="266"/>
        <v>50</v>
      </c>
      <c r="AO1440" s="36" t="str">
        <f t="shared" ca="1" si="267"/>
        <v>07</v>
      </c>
      <c r="AP1440" s="36" t="str">
        <f t="shared" ca="1" si="268"/>
        <v>00</v>
      </c>
      <c r="AQ1440" s="36" t="str">
        <f t="shared" ca="1" si="268"/>
        <v>00</v>
      </c>
      <c r="AR1440" s="36" t="str">
        <f t="shared" ca="1" si="268"/>
        <v>00</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1321</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VLOOKUP(T1434,MPN!$A$1:$E$1004,4,FALSE)</f>
        <v>-38</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VLOOKUP($T1434,MPN!$A$1:$E$504,2,FALSE)</f>
        <v>AMIC</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VLOOKUP($T1434,MPN!$A$1:$E$504,5,FALSE)</f>
        <v>Default</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VLOOKUP(T1445,$DT$1:$DV$31,3,FALSE)</f>
        <v>0</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str">
        <f>T1449&amp;"+/-"&amp;T1450&amp;" "&amp;T1459</f>
        <v>-38+/-0.8 dBV</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50~100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14V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13V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12V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11V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10V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9V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8V</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7V</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FIX</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1379</v>
      </c>
      <c r="V1496" s="12"/>
      <c r="W1496" s="65"/>
      <c r="X1496" s="12"/>
      <c r="Y1496" s="7" t="str">
        <f>VLOOKUP(U1496,$DX$1:$DZ$21,3,FALSE)</f>
        <v>sel_diocpfil, modesel 10</v>
      </c>
      <c r="AD1496" s="8"/>
    </row>
    <row r="1497" spans="19:45" ht="30" customHeight="1" x14ac:dyDescent="0.25">
      <c r="S1497" s="7" t="s">
        <v>24</v>
      </c>
      <c r="T1497" s="15" t="s">
        <v>606</v>
      </c>
      <c r="U1497" s="5" t="s">
        <v>23</v>
      </c>
      <c r="V1497" s="7" t="str">
        <f>VLOOKUP(U1496,$DX$1:$DZ$21,2,FALSE)</f>
        <v>Bit11,15</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18" t="str" cm="1">
        <f t="array" aca="1" ref="AB1498" ca="1">IF(INDIRECT(ADDRESS((QUOTIENT(ROW(AB1498)-0.1,65)*65)+4,COLUMN(AB1499)))="Gain-inphase","$BM$2:$BM$31","$BN$2:$BN$31")</f>
        <v>$BM$2:$BM$31</v>
      </c>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117" t="s">
        <v>1314</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1273</v>
      </c>
      <c r="U1500" s="36" t="str">
        <f t="shared" ref="U1500:U1511" ca="1" si="269">ConfigCode($AA1500,$AN1500,$AO1500,$AP1500,$AQ1500,$AR1500,$AF1500,$AG1500,2)</f>
        <v>0x30=-36.80,-36.20;</v>
      </c>
      <c r="V1500" s="37"/>
      <c r="W1500" s="37"/>
      <c r="X1500" s="68"/>
      <c r="Y1500" s="68"/>
      <c r="Z1500" s="55">
        <f t="shared" ref="Z1500:Z1511" ca="1" si="270" xml:space="preserve">
N("vbias,vlookup vbias range")+
VLOOKUP($AA1500,INDIRECT(BoxVal(ROW($AA1500),34,COLUMN(T1496))),2,FALSE)+
N("gain")+
$AB1500+
N("vcm")+
VLOOKUP($AC1500,$CT$1:$DC$31,7,FALSE)+
N("(vbias*vcp*vbg-vbias)*sensor ratio")+
VbiasCal($AA1500,$AD1500,$AE1500,BoxVal(ROW($AC1500),18,COLUMN($T$22)))+
N("vbias ref+gain ref")+
$V1500+$W1500</f>
        <v>-1.5</v>
      </c>
      <c r="AA1500" s="39" t="s">
        <v>1153</v>
      </c>
      <c r="AB1500" s="40">
        <v>0</v>
      </c>
      <c r="AC1500" s="40" t="s">
        <v>996</v>
      </c>
      <c r="AD1500" s="40">
        <v>1</v>
      </c>
      <c r="AE1500" s="41">
        <v>0</v>
      </c>
      <c r="AF1500" s="42">
        <v>-36.799999999999997</v>
      </c>
      <c r="AG1500" s="42">
        <v>-36.200000000000003</v>
      </c>
      <c r="AH1500" s="43">
        <f t="shared" ref="AH1500:AH1511" ca="1" si="271">$AF1500+$Z1500</f>
        <v>-38.299999999999997</v>
      </c>
      <c r="AI1500" s="43">
        <f t="shared" ref="AI1500:AI1511" ca="1" si="272">$AG1500+$Z1500</f>
        <v>-37.700000000000003</v>
      </c>
      <c r="AJ1500" s="44">
        <f t="shared" ref="AJ1500:AJ1511" ca="1" si="273" xml:space="preserve">
N("initial sens-loopgain")+
$AF1500-BoxVal(ROW($AA1500),26,COLUMN(INDIRECT("T"&amp;(INT(ROW($AA1517)/65))*65+2)))</f>
        <v>-36.799999999999997</v>
      </c>
      <c r="AK1500" s="44">
        <f t="shared" ref="AK1500:AK1511" ca="1" si="274">AJ1500+(AG1500-AF1500)</f>
        <v>-36.200000000000003</v>
      </c>
      <c r="AL1500" s="44">
        <f t="shared" ref="AL1500:AL1511" ca="1" si="275" xml:space="preserve">
N("initial sens-loopgain-gain-gain ref-vcm")+
$AH1500-
BoxVal(ROW($AA1500),26,COLUMN(INDIRECT("T"&amp;(INT(ROW($AA1517)/65))*65+2)))-
$AB1500-
$W1500-
IFERROR(VLOOKUP($AC1500,$CT$1:$DC$31,7,FALSE),0)</f>
        <v>-38.299999999999997</v>
      </c>
      <c r="AM1500" s="44">
        <f t="shared" ref="AM1500:AM1511" ca="1" si="276">AL1500+(AG1500-AF1500)</f>
        <v>-37.700000000000003</v>
      </c>
      <c r="AN1500" s="36" t="str">
        <f t="shared" ref="AN1500:AN1511" ca="1" si="277">IF(BoxVal(ROW(AA1500),9,COLUMN(T1498))="FIX","00",ManualLookup(AA1500,BoxVal(ROW(AA1500),4,COLUMN(AN1498)),INDIRECT(DN$3)))</f>
        <v>30</v>
      </c>
      <c r="AO1500" s="36" t="str">
        <f t="shared" ref="AO1500:AO1511" ca="1" si="278">ManualLookup(AB1500,BoxVal(ROW(AB1500),4,COLUMN(AO1498)),IF(INDIRECT("$AB$"&amp;(INT((ROW()-4)/65)*65+4))="Gain-outphase",INDIRECT(DO$4),INDIRECT(DO$3)))</f>
        <v>00</v>
      </c>
      <c r="AP1500" s="36" t="str">
        <f t="shared" ref="AP1500:AP1511" ca="1" si="279">ManualLookup(AC1500,BoxVal(ROW(AC1500),4,COLUMN(AP1498)),INDIRECT(DP$3))</f>
        <v>00</v>
      </c>
      <c r="AQ1500" s="36" t="str">
        <f t="shared" ref="AQ1500:AQ1511" ca="1" si="280">ManualLookup(AD1500,BoxVal(ROW(AD1500),4,COLUMN(AQ1498)),INDIRECT(DQ$3))</f>
        <v>00</v>
      </c>
      <c r="AR1500" s="36" t="str">
        <f t="shared" ref="AR1500:AR1511" ca="1" si="281">ManualLookup(AE1500,BoxVal(ROW(AE1500),4,COLUMN(AR1498)),INDIRECT(DR$3))</f>
        <v>00</v>
      </c>
      <c r="AS1500" s="33"/>
    </row>
    <row r="1501" spans="19:45" ht="30" customHeight="1" x14ac:dyDescent="0.25">
      <c r="S1501" s="7" t="s">
        <v>13</v>
      </c>
      <c r="T1501" s="15" t="s">
        <v>1168</v>
      </c>
      <c r="U1501" s="36" t="str">
        <f t="shared" ca="1" si="269"/>
        <v>0x33=-37.30,-36.80;</v>
      </c>
      <c r="V1501" s="37"/>
      <c r="W1501" s="37"/>
      <c r="X1501" s="68"/>
      <c r="Y1501" s="68"/>
      <c r="Z1501" s="55">
        <f t="shared" ca="1" si="270"/>
        <v>-1</v>
      </c>
      <c r="AA1501" s="39" t="s">
        <v>1153</v>
      </c>
      <c r="AB1501" s="40">
        <v>0.5</v>
      </c>
      <c r="AC1501" s="40" t="s">
        <v>996</v>
      </c>
      <c r="AD1501" s="40">
        <v>1</v>
      </c>
      <c r="AE1501" s="41">
        <v>0</v>
      </c>
      <c r="AF1501" s="42">
        <v>-37.299999999999997</v>
      </c>
      <c r="AG1501" s="47">
        <f t="shared" ref="AG1501:AG1511" si="282">AF1500</f>
        <v>-36.799999999999997</v>
      </c>
      <c r="AH1501" s="43">
        <f t="shared" ca="1" si="271"/>
        <v>-38.299999999999997</v>
      </c>
      <c r="AI1501" s="43">
        <f t="shared" ca="1" si="272"/>
        <v>-37.799999999999997</v>
      </c>
      <c r="AJ1501" s="44">
        <f t="shared" ca="1" si="273"/>
        <v>-37.299999999999997</v>
      </c>
      <c r="AK1501" s="44">
        <f t="shared" ca="1" si="274"/>
        <v>-36.799999999999997</v>
      </c>
      <c r="AL1501" s="44">
        <f t="shared" ca="1" si="275"/>
        <v>-38.799999999999997</v>
      </c>
      <c r="AM1501" s="44">
        <f t="shared" ca="1" si="276"/>
        <v>-38.299999999999997</v>
      </c>
      <c r="AN1501" s="36" t="str">
        <f t="shared" ca="1" si="277"/>
        <v>30</v>
      </c>
      <c r="AO1501" s="36" t="str">
        <f t="shared" ca="1" si="278"/>
        <v>03</v>
      </c>
      <c r="AP1501" s="36" t="str">
        <f t="shared" ca="1" si="279"/>
        <v>00</v>
      </c>
      <c r="AQ1501" s="36" t="str">
        <f t="shared" ca="1" si="280"/>
        <v>00</v>
      </c>
      <c r="AR1501" s="36" t="str">
        <f t="shared" ca="1" si="281"/>
        <v>00</v>
      </c>
      <c r="AS1501" s="36"/>
    </row>
    <row r="1502" spans="19:45" ht="30" customHeight="1" x14ac:dyDescent="0.25">
      <c r="S1502" s="26"/>
      <c r="T1502" s="17"/>
      <c r="U1502" s="36" t="str">
        <f t="shared" ca="1" si="269"/>
        <v>0x34=-37.80,-37.30;</v>
      </c>
      <c r="V1502" s="37"/>
      <c r="W1502" s="37"/>
      <c r="X1502" s="68"/>
      <c r="Y1502" s="68"/>
      <c r="Z1502" s="55">
        <f t="shared" ca="1" si="270"/>
        <v>-0.5</v>
      </c>
      <c r="AA1502" s="39" t="s">
        <v>586</v>
      </c>
      <c r="AB1502" s="40">
        <v>1</v>
      </c>
      <c r="AC1502" s="40" t="s">
        <v>995</v>
      </c>
      <c r="AD1502" s="40">
        <v>1</v>
      </c>
      <c r="AE1502" s="41">
        <v>0</v>
      </c>
      <c r="AF1502" s="42">
        <v>-37.799999999999997</v>
      </c>
      <c r="AG1502" s="47">
        <f t="shared" si="282"/>
        <v>-37.299999999999997</v>
      </c>
      <c r="AH1502" s="43">
        <f t="shared" ca="1" si="271"/>
        <v>-38.299999999999997</v>
      </c>
      <c r="AI1502" s="43">
        <f t="shared" ca="1" si="272"/>
        <v>-37.799999999999997</v>
      </c>
      <c r="AJ1502" s="44">
        <f t="shared" ca="1" si="273"/>
        <v>-37.799999999999997</v>
      </c>
      <c r="AK1502" s="44">
        <f t="shared" ca="1" si="274"/>
        <v>-37.299999999999997</v>
      </c>
      <c r="AL1502" s="44">
        <f t="shared" ca="1" si="275"/>
        <v>-39.299999999999997</v>
      </c>
      <c r="AM1502" s="44">
        <f t="shared" ca="1" si="276"/>
        <v>-38.799999999999997</v>
      </c>
      <c r="AN1502" s="36" t="str">
        <f t="shared" ca="1" si="277"/>
        <v>30</v>
      </c>
      <c r="AO1502" s="36" t="str">
        <f t="shared" ca="1" si="278"/>
        <v>04</v>
      </c>
      <c r="AP1502" s="36" t="str">
        <f t="shared" ca="1" si="279"/>
        <v>00</v>
      </c>
      <c r="AQ1502" s="36" t="str">
        <f t="shared" ca="1" si="280"/>
        <v>00</v>
      </c>
      <c r="AR1502" s="36" t="str">
        <f t="shared" ca="1" si="281"/>
        <v>00</v>
      </c>
      <c r="AS1502" s="36"/>
    </row>
    <row r="1503" spans="19:45" ht="30" customHeight="1" x14ac:dyDescent="0.25">
      <c r="S1503" s="7" t="s">
        <v>19</v>
      </c>
      <c r="T1503" s="15" t="s">
        <v>1150</v>
      </c>
      <c r="U1503" s="36" t="str">
        <f t="shared" ca="1" si="269"/>
        <v>0x40=-38.30,-37.80;</v>
      </c>
      <c r="V1503" s="37"/>
      <c r="W1503" s="37"/>
      <c r="X1503" s="68"/>
      <c r="Y1503" s="68"/>
      <c r="Z1503" s="55">
        <f t="shared" ca="1" si="270"/>
        <v>0</v>
      </c>
      <c r="AA1503" s="39" t="s">
        <v>587</v>
      </c>
      <c r="AB1503" s="40">
        <v>0</v>
      </c>
      <c r="AC1503" s="40" t="s">
        <v>995</v>
      </c>
      <c r="AD1503" s="40">
        <v>1</v>
      </c>
      <c r="AE1503" s="41">
        <v>0</v>
      </c>
      <c r="AF1503" s="42">
        <v>-38.299999999999997</v>
      </c>
      <c r="AG1503" s="47">
        <f t="shared" si="282"/>
        <v>-37.799999999999997</v>
      </c>
      <c r="AH1503" s="43">
        <f t="shared" ca="1" si="271"/>
        <v>-38.299999999999997</v>
      </c>
      <c r="AI1503" s="43">
        <f t="shared" ca="1" si="272"/>
        <v>-37.799999999999997</v>
      </c>
      <c r="AJ1503" s="44">
        <f t="shared" ca="1" si="273"/>
        <v>-38.299999999999997</v>
      </c>
      <c r="AK1503" s="44">
        <f t="shared" ca="1" si="274"/>
        <v>-37.799999999999997</v>
      </c>
      <c r="AL1503" s="44">
        <f t="shared" ca="1" si="275"/>
        <v>-38.299999999999997</v>
      </c>
      <c r="AM1503" s="44">
        <f t="shared" ca="1" si="276"/>
        <v>-37.799999999999997</v>
      </c>
      <c r="AN1503" s="36" t="str">
        <f t="shared" ca="1" si="277"/>
        <v>40</v>
      </c>
      <c r="AO1503" s="36" t="str">
        <f t="shared" ca="1" si="278"/>
        <v>00</v>
      </c>
      <c r="AP1503" s="36" t="str">
        <f t="shared" ca="1" si="279"/>
        <v>00</v>
      </c>
      <c r="AQ1503" s="36" t="str">
        <f t="shared" ca="1" si="280"/>
        <v>00</v>
      </c>
      <c r="AR1503" s="36" t="str">
        <f t="shared" ca="1" si="281"/>
        <v>00</v>
      </c>
      <c r="AS1503" s="36"/>
    </row>
    <row r="1504" spans="19:45" ht="30" customHeight="1" x14ac:dyDescent="0.25">
      <c r="S1504" s="7" t="s">
        <v>15</v>
      </c>
      <c r="T1504" s="15" t="s">
        <v>1151</v>
      </c>
      <c r="U1504" s="36" t="str">
        <f t="shared" ca="1" si="269"/>
        <v>0x43=-38.80,-38.30;</v>
      </c>
      <c r="V1504" s="37"/>
      <c r="W1504" s="37"/>
      <c r="X1504" s="68"/>
      <c r="Y1504" s="68"/>
      <c r="Z1504" s="55">
        <f t="shared" ca="1" si="270"/>
        <v>0.5</v>
      </c>
      <c r="AA1504" s="39" t="s">
        <v>587</v>
      </c>
      <c r="AB1504" s="40">
        <v>0.5</v>
      </c>
      <c r="AC1504" s="40" t="s">
        <v>995</v>
      </c>
      <c r="AD1504" s="40">
        <v>1</v>
      </c>
      <c r="AE1504" s="41">
        <v>0</v>
      </c>
      <c r="AF1504" s="42">
        <v>-38.799999999999997</v>
      </c>
      <c r="AG1504" s="47">
        <f t="shared" si="282"/>
        <v>-38.299999999999997</v>
      </c>
      <c r="AH1504" s="43">
        <f t="shared" ca="1" si="271"/>
        <v>-38.299999999999997</v>
      </c>
      <c r="AI1504" s="43">
        <f t="shared" ca="1" si="272"/>
        <v>-37.799999999999997</v>
      </c>
      <c r="AJ1504" s="44">
        <f t="shared" ca="1" si="273"/>
        <v>-38.799999999999997</v>
      </c>
      <c r="AK1504" s="44">
        <f t="shared" ca="1" si="274"/>
        <v>-38.299999999999997</v>
      </c>
      <c r="AL1504" s="44">
        <f t="shared" ca="1" si="275"/>
        <v>-38.799999999999997</v>
      </c>
      <c r="AM1504" s="44">
        <f t="shared" ca="1" si="276"/>
        <v>-38.299999999999997</v>
      </c>
      <c r="AN1504" s="36" t="str">
        <f t="shared" ca="1" si="277"/>
        <v>40</v>
      </c>
      <c r="AO1504" s="36" t="str">
        <f t="shared" ca="1" si="278"/>
        <v>03</v>
      </c>
      <c r="AP1504" s="36" t="str">
        <f t="shared" ca="1" si="279"/>
        <v>00</v>
      </c>
      <c r="AQ1504" s="36" t="str">
        <f t="shared" ca="1" si="280"/>
        <v>00</v>
      </c>
      <c r="AR1504" s="36" t="str">
        <f t="shared" ca="1" si="281"/>
        <v>00</v>
      </c>
      <c r="AS1504" s="36"/>
    </row>
    <row r="1505" spans="19:45" ht="30" customHeight="1" x14ac:dyDescent="0.25">
      <c r="S1505" s="7" t="s">
        <v>705</v>
      </c>
      <c r="T1505" s="15" t="s">
        <v>1296</v>
      </c>
      <c r="U1505" s="36" t="str">
        <f t="shared" ca="1" si="269"/>
        <v>0x44=-39.30,-38.80;</v>
      </c>
      <c r="V1505" s="37"/>
      <c r="W1505" s="37"/>
      <c r="X1505" s="68"/>
      <c r="Y1505" s="68"/>
      <c r="Z1505" s="55">
        <f t="shared" ca="1" si="270"/>
        <v>1</v>
      </c>
      <c r="AA1505" s="39" t="s">
        <v>587</v>
      </c>
      <c r="AB1505" s="40">
        <v>1</v>
      </c>
      <c r="AC1505" s="40" t="s">
        <v>995</v>
      </c>
      <c r="AD1505" s="40">
        <v>1</v>
      </c>
      <c r="AE1505" s="41">
        <v>0</v>
      </c>
      <c r="AF1505" s="42">
        <v>-39.299999999999997</v>
      </c>
      <c r="AG1505" s="47">
        <f t="shared" si="282"/>
        <v>-38.799999999999997</v>
      </c>
      <c r="AH1505" s="43">
        <f t="shared" ca="1" si="271"/>
        <v>-38.299999999999997</v>
      </c>
      <c r="AI1505" s="43">
        <f t="shared" ca="1" si="272"/>
        <v>-37.799999999999997</v>
      </c>
      <c r="AJ1505" s="44">
        <f t="shared" ca="1" si="273"/>
        <v>-39.299999999999997</v>
      </c>
      <c r="AK1505" s="44">
        <f t="shared" ca="1" si="274"/>
        <v>-38.799999999999997</v>
      </c>
      <c r="AL1505" s="44">
        <f t="shared" ca="1" si="275"/>
        <v>-39.299999999999997</v>
      </c>
      <c r="AM1505" s="44">
        <f t="shared" ca="1" si="276"/>
        <v>-38.799999999999997</v>
      </c>
      <c r="AN1505" s="36" t="str">
        <f t="shared" ca="1" si="277"/>
        <v>40</v>
      </c>
      <c r="AO1505" s="36" t="str">
        <f t="shared" ca="1" si="278"/>
        <v>04</v>
      </c>
      <c r="AP1505" s="36" t="str">
        <f t="shared" ca="1" si="279"/>
        <v>00</v>
      </c>
      <c r="AQ1505" s="36" t="str">
        <f t="shared" ca="1" si="280"/>
        <v>00</v>
      </c>
      <c r="AR1505" s="36" t="str">
        <f t="shared" ca="1" si="281"/>
        <v>00</v>
      </c>
      <c r="AS1505" s="36"/>
    </row>
    <row r="1506" spans="19:45" ht="30" customHeight="1" x14ac:dyDescent="0.25">
      <c r="S1506" s="7" t="s">
        <v>605</v>
      </c>
      <c r="T1506" s="15" t="s">
        <v>991</v>
      </c>
      <c r="U1506" s="36" t="str">
        <f t="shared" ca="1" si="269"/>
        <v>0x45=-39.80,-39.30;</v>
      </c>
      <c r="V1506" s="37"/>
      <c r="W1506" s="37"/>
      <c r="X1506" s="68"/>
      <c r="Y1506" s="68"/>
      <c r="Z1506" s="55">
        <f t="shared" ca="1" si="270"/>
        <v>1.5</v>
      </c>
      <c r="AA1506" s="39" t="s">
        <v>587</v>
      </c>
      <c r="AB1506" s="40">
        <v>1.5</v>
      </c>
      <c r="AC1506" s="40" t="s">
        <v>995</v>
      </c>
      <c r="AD1506" s="40">
        <v>1</v>
      </c>
      <c r="AE1506" s="41">
        <v>0</v>
      </c>
      <c r="AF1506" s="42">
        <v>-39.799999999999997</v>
      </c>
      <c r="AG1506" s="47">
        <f t="shared" si="282"/>
        <v>-39.299999999999997</v>
      </c>
      <c r="AH1506" s="43">
        <f t="shared" ca="1" si="271"/>
        <v>-38.299999999999997</v>
      </c>
      <c r="AI1506" s="43">
        <f t="shared" ca="1" si="272"/>
        <v>-37.799999999999997</v>
      </c>
      <c r="AJ1506" s="44">
        <f t="shared" ca="1" si="273"/>
        <v>-39.799999999999997</v>
      </c>
      <c r="AK1506" s="44">
        <f t="shared" ca="1" si="274"/>
        <v>-39.299999999999997</v>
      </c>
      <c r="AL1506" s="44">
        <f t="shared" ca="1" si="275"/>
        <v>-39.799999999999997</v>
      </c>
      <c r="AM1506" s="44">
        <f t="shared" ca="1" si="276"/>
        <v>-39.299999999999997</v>
      </c>
      <c r="AN1506" s="36" t="str">
        <f t="shared" ca="1" si="277"/>
        <v>40</v>
      </c>
      <c r="AO1506" s="36" t="str">
        <f t="shared" ca="1" si="278"/>
        <v>05</v>
      </c>
      <c r="AP1506" s="36" t="str">
        <f t="shared" ca="1" si="279"/>
        <v>00</v>
      </c>
      <c r="AQ1506" s="36" t="str">
        <f t="shared" ca="1" si="280"/>
        <v>00</v>
      </c>
      <c r="AR1506" s="36" t="str">
        <f t="shared" ca="1" si="281"/>
        <v>00</v>
      </c>
      <c r="AS1506" s="36"/>
    </row>
    <row r="1507" spans="19:45" ht="30" customHeight="1" x14ac:dyDescent="0.25">
      <c r="S1507" s="7" t="s">
        <v>721</v>
      </c>
      <c r="T1507" s="15" t="s">
        <v>26</v>
      </c>
      <c r="U1507" s="36" t="str">
        <f t="shared" ca="1" si="269"/>
        <v>0x53=-40.10,-39.80;</v>
      </c>
      <c r="V1507" s="37">
        <v>0.2</v>
      </c>
      <c r="W1507" s="37"/>
      <c r="X1507" s="68"/>
      <c r="Y1507" s="68"/>
      <c r="Z1507" s="55">
        <f t="shared" ca="1" si="270"/>
        <v>2</v>
      </c>
      <c r="AA1507" s="39" t="s">
        <v>580</v>
      </c>
      <c r="AB1507" s="40">
        <v>0.5</v>
      </c>
      <c r="AC1507" s="40" t="s">
        <v>995</v>
      </c>
      <c r="AD1507" s="40">
        <v>1</v>
      </c>
      <c r="AE1507" s="41">
        <v>0</v>
      </c>
      <c r="AF1507" s="42">
        <v>-40.1</v>
      </c>
      <c r="AG1507" s="47">
        <f t="shared" si="282"/>
        <v>-39.799999999999997</v>
      </c>
      <c r="AH1507" s="43">
        <f t="shared" ca="1" si="271"/>
        <v>-38.1</v>
      </c>
      <c r="AI1507" s="43">
        <f t="shared" ca="1" si="272"/>
        <v>-37.799999999999997</v>
      </c>
      <c r="AJ1507" s="44">
        <f t="shared" ca="1" si="273"/>
        <v>-40.1</v>
      </c>
      <c r="AK1507" s="44">
        <f t="shared" ca="1" si="274"/>
        <v>-39.799999999999997</v>
      </c>
      <c r="AL1507" s="44">
        <f t="shared" ca="1" si="275"/>
        <v>-38.6</v>
      </c>
      <c r="AM1507" s="44">
        <f t="shared" ca="1" si="276"/>
        <v>-38.299999999999997</v>
      </c>
      <c r="AN1507" s="36" t="str">
        <f t="shared" ca="1" si="277"/>
        <v>50</v>
      </c>
      <c r="AO1507" s="36" t="str">
        <f t="shared" ca="1" si="278"/>
        <v>03</v>
      </c>
      <c r="AP1507" s="36" t="str">
        <f t="shared" ca="1" si="279"/>
        <v>00</v>
      </c>
      <c r="AQ1507" s="36" t="str">
        <f t="shared" ca="1" si="280"/>
        <v>00</v>
      </c>
      <c r="AR1507" s="36" t="str">
        <f t="shared" ca="1" si="281"/>
        <v>00</v>
      </c>
      <c r="AS1507" s="36"/>
    </row>
    <row r="1508" spans="19:45" ht="30" customHeight="1" x14ac:dyDescent="0.25">
      <c r="S1508" s="7" t="s">
        <v>20</v>
      </c>
      <c r="T1508" s="15">
        <v>-37</v>
      </c>
      <c r="U1508" s="36" t="str">
        <f t="shared" ca="1" si="269"/>
        <v>0x54=-40.60,-40.10;</v>
      </c>
      <c r="V1508" s="37"/>
      <c r="W1508" s="37"/>
      <c r="X1508" s="38"/>
      <c r="Y1508" s="38"/>
      <c r="Z1508" s="55">
        <f t="shared" ca="1" si="270"/>
        <v>2.2999999999999998</v>
      </c>
      <c r="AA1508" s="39" t="s">
        <v>580</v>
      </c>
      <c r="AB1508" s="40">
        <v>1</v>
      </c>
      <c r="AC1508" s="40" t="s">
        <v>995</v>
      </c>
      <c r="AD1508" s="40">
        <v>1</v>
      </c>
      <c r="AE1508" s="41">
        <v>0</v>
      </c>
      <c r="AF1508" s="42">
        <v>-40.6</v>
      </c>
      <c r="AG1508" s="47">
        <f t="shared" si="282"/>
        <v>-40.1</v>
      </c>
      <c r="AH1508" s="43">
        <f t="shared" ca="1" si="271"/>
        <v>-38.300000000000004</v>
      </c>
      <c r="AI1508" s="43">
        <f t="shared" ca="1" si="272"/>
        <v>-37.800000000000004</v>
      </c>
      <c r="AJ1508" s="44">
        <f t="shared" ca="1" si="273"/>
        <v>-40.6</v>
      </c>
      <c r="AK1508" s="44">
        <f t="shared" ca="1" si="274"/>
        <v>-40.1</v>
      </c>
      <c r="AL1508" s="44">
        <f t="shared" ca="1" si="275"/>
        <v>-39.300000000000004</v>
      </c>
      <c r="AM1508" s="44">
        <f t="shared" ca="1" si="276"/>
        <v>-38.800000000000004</v>
      </c>
      <c r="AN1508" s="36" t="str">
        <f t="shared" ca="1" si="277"/>
        <v>50</v>
      </c>
      <c r="AO1508" s="36" t="str">
        <f t="shared" ca="1" si="278"/>
        <v>04</v>
      </c>
      <c r="AP1508" s="36" t="str">
        <f t="shared" ca="1" si="279"/>
        <v>00</v>
      </c>
      <c r="AQ1508" s="36" t="str">
        <f t="shared" ca="1" si="280"/>
        <v>00</v>
      </c>
      <c r="AR1508" s="36" t="str">
        <f t="shared" ca="1" si="281"/>
        <v>00</v>
      </c>
      <c r="AS1508" s="36"/>
    </row>
    <row r="1509" spans="19:45" ht="30" customHeight="1" x14ac:dyDescent="0.25">
      <c r="S1509" s="7" t="s">
        <v>691</v>
      </c>
      <c r="T1509" s="15" t="s">
        <v>1318</v>
      </c>
      <c r="U1509" s="36" t="str">
        <f t="shared" ca="1" si="269"/>
        <v>0x55=-41.10,-40.60;</v>
      </c>
      <c r="V1509" s="37"/>
      <c r="W1509" s="37"/>
      <c r="X1509" s="38"/>
      <c r="Y1509" s="38"/>
      <c r="Z1509" s="55">
        <f t="shared" ca="1" si="270"/>
        <v>2.8</v>
      </c>
      <c r="AA1509" s="39" t="s">
        <v>580</v>
      </c>
      <c r="AB1509" s="40">
        <v>1.5</v>
      </c>
      <c r="AC1509" s="40" t="s">
        <v>995</v>
      </c>
      <c r="AD1509" s="40">
        <v>1</v>
      </c>
      <c r="AE1509" s="41">
        <v>0</v>
      </c>
      <c r="AF1509" s="42">
        <v>-41.1</v>
      </c>
      <c r="AG1509" s="47">
        <f t="shared" si="282"/>
        <v>-40.6</v>
      </c>
      <c r="AH1509" s="43">
        <f t="shared" ca="1" si="271"/>
        <v>-38.300000000000004</v>
      </c>
      <c r="AI1509" s="43">
        <f t="shared" ca="1" si="272"/>
        <v>-37.800000000000004</v>
      </c>
      <c r="AJ1509" s="44">
        <f t="shared" ca="1" si="273"/>
        <v>-41.1</v>
      </c>
      <c r="AK1509" s="44">
        <f t="shared" ca="1" si="274"/>
        <v>-40.6</v>
      </c>
      <c r="AL1509" s="44">
        <f t="shared" ca="1" si="275"/>
        <v>-39.800000000000004</v>
      </c>
      <c r="AM1509" s="44">
        <f t="shared" ca="1" si="276"/>
        <v>-39.300000000000004</v>
      </c>
      <c r="AN1509" s="36" t="str">
        <f t="shared" ca="1" si="277"/>
        <v>50</v>
      </c>
      <c r="AO1509" s="36" t="str">
        <f t="shared" ca="1" si="278"/>
        <v>05</v>
      </c>
      <c r="AP1509" s="36" t="str">
        <f t="shared" ca="1" si="279"/>
        <v>00</v>
      </c>
      <c r="AQ1509" s="36" t="str">
        <f t="shared" ca="1" si="280"/>
        <v>00</v>
      </c>
      <c r="AR1509" s="36" t="str">
        <f t="shared" ca="1" si="281"/>
        <v>00</v>
      </c>
      <c r="AS1509" s="36"/>
    </row>
    <row r="1510" spans="19:45" ht="30" customHeight="1" x14ac:dyDescent="0.25">
      <c r="S1510" s="7" t="s">
        <v>544</v>
      </c>
      <c r="T1510" s="15" t="s">
        <v>993</v>
      </c>
      <c r="U1510" s="36" t="str">
        <f t="shared" ca="1" si="269"/>
        <v>0x56=-41.60,-41.10;</v>
      </c>
      <c r="V1510" s="37"/>
      <c r="W1510" s="37"/>
      <c r="X1510" s="38"/>
      <c r="Y1510" s="38"/>
      <c r="Z1510" s="48">
        <f t="shared" ca="1" si="270"/>
        <v>3.3</v>
      </c>
      <c r="AA1510" s="39" t="s">
        <v>580</v>
      </c>
      <c r="AB1510" s="40">
        <v>2</v>
      </c>
      <c r="AC1510" s="40" t="s">
        <v>995</v>
      </c>
      <c r="AD1510" s="40">
        <v>1</v>
      </c>
      <c r="AE1510" s="41">
        <v>0</v>
      </c>
      <c r="AF1510" s="42">
        <v>-41.6</v>
      </c>
      <c r="AG1510" s="49">
        <f t="shared" si="282"/>
        <v>-41.1</v>
      </c>
      <c r="AH1510" s="43">
        <f t="shared" ca="1" si="271"/>
        <v>-38.300000000000004</v>
      </c>
      <c r="AI1510" s="43">
        <f t="shared" ca="1" si="272"/>
        <v>-37.800000000000004</v>
      </c>
      <c r="AJ1510" s="44">
        <f t="shared" ca="1" si="273"/>
        <v>-41.6</v>
      </c>
      <c r="AK1510" s="44">
        <f t="shared" ca="1" si="274"/>
        <v>-41.1</v>
      </c>
      <c r="AL1510" s="44">
        <f t="shared" ca="1" si="275"/>
        <v>-40.300000000000004</v>
      </c>
      <c r="AM1510" s="44">
        <f t="shared" ca="1" si="276"/>
        <v>-39.800000000000004</v>
      </c>
      <c r="AN1510" s="36" t="str">
        <f t="shared" ca="1" si="277"/>
        <v>50</v>
      </c>
      <c r="AO1510" s="36" t="str">
        <f t="shared" ca="1" si="278"/>
        <v>06</v>
      </c>
      <c r="AP1510" s="36" t="str">
        <f t="shared" ca="1" si="279"/>
        <v>00</v>
      </c>
      <c r="AQ1510" s="36" t="str">
        <f t="shared" ca="1" si="280"/>
        <v>00</v>
      </c>
      <c r="AR1510" s="36" t="str">
        <f t="shared" ca="1" si="281"/>
        <v>00</v>
      </c>
      <c r="AS1510" s="36"/>
    </row>
    <row r="1511" spans="19:45" ht="30" customHeight="1" x14ac:dyDescent="0.25">
      <c r="S1511" s="7" t="s">
        <v>12</v>
      </c>
      <c r="T1511" s="15" t="s">
        <v>548</v>
      </c>
      <c r="U1511" s="36" t="str">
        <f t="shared" ca="1" si="269"/>
        <v>0x57=-42.10,-41.60;</v>
      </c>
      <c r="V1511" s="37"/>
      <c r="W1511" s="37"/>
      <c r="X1511" s="38"/>
      <c r="Y1511" s="38"/>
      <c r="Z1511" s="48">
        <f t="shared" ca="1" si="270"/>
        <v>3.8</v>
      </c>
      <c r="AA1511" s="39" t="s">
        <v>580</v>
      </c>
      <c r="AB1511" s="40">
        <v>2.5</v>
      </c>
      <c r="AC1511" s="40" t="s">
        <v>995</v>
      </c>
      <c r="AD1511" s="40">
        <v>1</v>
      </c>
      <c r="AE1511" s="41">
        <v>0</v>
      </c>
      <c r="AF1511" s="42">
        <v>-42.1</v>
      </c>
      <c r="AG1511" s="49">
        <f t="shared" si="282"/>
        <v>-41.6</v>
      </c>
      <c r="AH1511" s="43">
        <f t="shared" ca="1" si="271"/>
        <v>-38.300000000000004</v>
      </c>
      <c r="AI1511" s="43">
        <f t="shared" ca="1" si="272"/>
        <v>-37.800000000000004</v>
      </c>
      <c r="AJ1511" s="44">
        <f t="shared" ca="1" si="273"/>
        <v>-42.1</v>
      </c>
      <c r="AK1511" s="44">
        <f t="shared" ca="1" si="274"/>
        <v>-41.6</v>
      </c>
      <c r="AL1511" s="44">
        <f t="shared" ca="1" si="275"/>
        <v>-40.800000000000004</v>
      </c>
      <c r="AM1511" s="44">
        <f t="shared" ca="1" si="276"/>
        <v>-40.300000000000004</v>
      </c>
      <c r="AN1511" s="36" t="str">
        <f t="shared" ca="1" si="277"/>
        <v>50</v>
      </c>
      <c r="AO1511" s="36" t="str">
        <f t="shared" ca="1" si="278"/>
        <v>07</v>
      </c>
      <c r="AP1511" s="36" t="str">
        <f t="shared" ca="1" si="279"/>
        <v>00</v>
      </c>
      <c r="AQ1511" s="36" t="str">
        <f t="shared" ca="1" si="280"/>
        <v>00</v>
      </c>
      <c r="AR1511" s="36" t="str">
        <f t="shared" ca="1" si="281"/>
        <v>00</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VLOOKUP($T1499,MPN!$A$1:$E$504,2,FALSE)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VLOOKUP($T1500,ASIC!$A$1:$B$200,2,FALSE)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VLOOKUP($T1499,MPN!$A$1:$E$504,5,FALSE)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f>VLOOKUP(T1510,$DT$1:$DV$31,3,FALSE)</f>
        <v>0</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100~170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14V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13V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12V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11V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10V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9V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8V</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7V</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FIX</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1387</v>
      </c>
      <c r="V1561" s="12"/>
      <c r="W1561" s="65"/>
      <c r="X1561" s="12"/>
      <c r="Y1561" s="7" t="str">
        <f>VLOOKUP(U1561,$DX$1:$DZ$21,3,FALSE)</f>
        <v>sel_diocpfil, modesel 10, dec_iq</v>
      </c>
      <c r="AD1561" s="8"/>
    </row>
    <row r="1562" spans="19:45" ht="30" customHeight="1" x14ac:dyDescent="0.25">
      <c r="S1562" s="7" t="s">
        <v>24</v>
      </c>
      <c r="T1562" s="15" t="s">
        <v>606</v>
      </c>
      <c r="U1562" s="5" t="s">
        <v>23</v>
      </c>
      <c r="V1562" s="7" t="str">
        <f>VLOOKUP(U1561,$DX$1:$DZ$21,2,FALSE)</f>
        <v>Bit11,13,15</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1271</v>
      </c>
      <c r="U1563" s="32" t="str">
        <f>HYPERLINK("#A"&amp;(S1561+1),"&lt;==Block" &amp; $S1561 &amp;"==&gt;")</f>
        <v>&lt;==Block25==&gt;</v>
      </c>
      <c r="V1563" s="51"/>
      <c r="W1563" s="19"/>
      <c r="X1563" s="19"/>
      <c r="Y1563" s="23"/>
      <c r="Z1563" s="8"/>
      <c r="AA1563" s="19"/>
      <c r="AB1563" s="118" t="str" cm="1">
        <f t="array" aca="1" ref="AB1563" ca="1">IF(INDIRECT(ADDRESS((QUOTIENT(ROW(AB1563)-0.1,65)*65)+4,COLUMN(AB1564)))="Gain-inphase","$BM$2:$BM$31","$BN$2:$BN$31")</f>
        <v>$BM$2:$BM$31</v>
      </c>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117" t="s">
        <v>1314</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1273</v>
      </c>
      <c r="U1565" s="36" t="str">
        <f t="shared" ref="U1565:U1570" ca="1" si="283">ConfigCode($AA1565,$AN1565,$AO1565,$AP1565,$AQ1565,$AR1565,$AF1565,$AG1565,2)</f>
        <v>0x44=-39.30,-43.20;</v>
      </c>
      <c r="V1565" s="37"/>
      <c r="W1565" s="37"/>
      <c r="X1565" s="68"/>
      <c r="Y1565" s="68"/>
      <c r="Z1565" s="55">
        <f t="shared" ref="Z1565:Z1570" ca="1" si="284" xml:space="preserve">
N("vbias,vlookup vbias range")+
VLOOKUP($AA1565,INDIRECT(BoxVal(ROW($AA1565),34,COLUMN(T1561))),2,FALSE)+
N("gain")+
$AB1565+
N("vcm")+
VLOOKUP($AC1565,$CT$1:$DC$31,7,FALSE)+
N("(vbias*vcp*vbg-vbias)*sensor ratio")+
VbiasCal($AA1565,$AD1565,$AE1565,BoxVal(ROW($AC1565),18,COLUMN($T$22)))+
N("vbias ref+gain ref")+
$V1565+$W1565</f>
        <v>1</v>
      </c>
      <c r="AA1565" s="39" t="s">
        <v>1150</v>
      </c>
      <c r="AB1565" s="40">
        <v>1</v>
      </c>
      <c r="AC1565" s="40" t="s">
        <v>996</v>
      </c>
      <c r="AD1565" s="40">
        <v>1</v>
      </c>
      <c r="AE1565" s="41">
        <v>0</v>
      </c>
      <c r="AF1565" s="42">
        <v>-39.300000000000004</v>
      </c>
      <c r="AG1565" s="42">
        <v>-43.2</v>
      </c>
      <c r="AH1565" s="43">
        <f t="shared" ref="AH1565:AH1570" ca="1" si="285">$AF1565+$Z1565</f>
        <v>-38.300000000000004</v>
      </c>
      <c r="AI1565" s="43">
        <f t="shared" ref="AI1565:AI1570" ca="1" si="286">$AG1565+$Z1565</f>
        <v>-42.2</v>
      </c>
      <c r="AJ1565" s="44">
        <f t="shared" ref="AJ1565:AJ1570" ca="1" si="287" xml:space="preserve">
N("initial sens-loopgain")+
$AF1565-BoxVal(ROW($AA1565),26,COLUMN(INDIRECT("T"&amp;(INT(ROW($AA1582)/65))*65+2)))</f>
        <v>-39.300000000000004</v>
      </c>
      <c r="AK1565" s="44">
        <f t="shared" ref="AK1565:AK1570" ca="1" si="288">AJ1565+(AG1565-AF1565)</f>
        <v>-43.2</v>
      </c>
      <c r="AL1565" s="44">
        <f t="shared" ref="AL1565:AL1570" ca="1" si="289" xml:space="preserve">
N("initial sens-loopgain-gain-gain ref-vcm")+
$AH1565-
BoxVal(ROW($AA1565),26,COLUMN(INDIRECT("T"&amp;(INT(ROW($AA1582)/65))*65+2)))-
$AB1565-
$W1565-
IFERROR(VLOOKUP($AC1565,$CT$1:$DC$31,7,FALSE),0)</f>
        <v>-39.300000000000004</v>
      </c>
      <c r="AM1565" s="44">
        <f t="shared" ref="AM1565:AM1570" ca="1" si="290">AL1565+(AG1565-AF1565)</f>
        <v>-43.2</v>
      </c>
      <c r="AN1565" s="36" t="str">
        <f t="shared" ref="AN1565:AN1570" ca="1" si="291">IF(BoxVal(ROW(AA1565),9,COLUMN(T1563))="FIX","00",ManualLookup(AA1565,BoxVal(ROW(AA1565),4,COLUMN(AN1563)),INDIRECT(DN$3)))</f>
        <v>40</v>
      </c>
      <c r="AO1565" s="36" t="str">
        <f t="shared" ref="AO1565:AO1570" ca="1" si="292">ManualLookup(AB1565,BoxVal(ROW(AB1565),4,COLUMN(AO1563)),IF(INDIRECT("$AB$"&amp;(INT((ROW()-4)/65)*65+4))="Gain-outphase",INDIRECT(DO$4),INDIRECT(DO$3)))</f>
        <v>04</v>
      </c>
      <c r="AP1565" s="36" t="str">
        <f t="shared" ref="AP1565:AR1570" ca="1" si="293">ManualLookup(AC1565,BoxVal(ROW(AC1565),4,COLUMN(AP1563)),INDIRECT(DP$3))</f>
        <v>00</v>
      </c>
      <c r="AQ1565" s="36" t="str">
        <f t="shared" ca="1" si="293"/>
        <v>00</v>
      </c>
      <c r="AR1565" s="36" t="str">
        <f t="shared" ca="1" si="293"/>
        <v>00</v>
      </c>
      <c r="AS1565" s="33"/>
    </row>
    <row r="1566" spans="19:45" ht="30" customHeight="1" x14ac:dyDescent="0.25">
      <c r="S1566" s="7" t="s">
        <v>13</v>
      </c>
      <c r="T1566" s="15" t="s">
        <v>1168</v>
      </c>
      <c r="U1566" s="36" t="str">
        <f t="shared" ca="1" si="283"/>
        <v>0x45=-39.80,-39.30;</v>
      </c>
      <c r="V1566" s="37"/>
      <c r="W1566" s="37"/>
      <c r="X1566" s="68"/>
      <c r="Y1566" s="68"/>
      <c r="Z1566" s="55">
        <f t="shared" ca="1" si="284"/>
        <v>1.5</v>
      </c>
      <c r="AA1566" s="39" t="s">
        <v>1150</v>
      </c>
      <c r="AB1566" s="40">
        <v>1.5</v>
      </c>
      <c r="AC1566" s="40" t="s">
        <v>996</v>
      </c>
      <c r="AD1566" s="40">
        <v>1</v>
      </c>
      <c r="AE1566" s="41">
        <v>0</v>
      </c>
      <c r="AF1566" s="42">
        <v>-39.800000000000004</v>
      </c>
      <c r="AG1566" s="47">
        <f>AF1565</f>
        <v>-39.300000000000004</v>
      </c>
      <c r="AH1566" s="43">
        <f t="shared" ca="1" si="285"/>
        <v>-38.300000000000004</v>
      </c>
      <c r="AI1566" s="43">
        <f t="shared" ca="1" si="286"/>
        <v>-37.800000000000004</v>
      </c>
      <c r="AJ1566" s="44">
        <f t="shared" ca="1" si="287"/>
        <v>-39.800000000000004</v>
      </c>
      <c r="AK1566" s="44">
        <f t="shared" ca="1" si="288"/>
        <v>-39.300000000000004</v>
      </c>
      <c r="AL1566" s="44">
        <f t="shared" ca="1" si="289"/>
        <v>-39.800000000000004</v>
      </c>
      <c r="AM1566" s="44">
        <f t="shared" ca="1" si="290"/>
        <v>-39.300000000000004</v>
      </c>
      <c r="AN1566" s="36" t="str">
        <f t="shared" ca="1" si="291"/>
        <v>40</v>
      </c>
      <c r="AO1566" s="36" t="str">
        <f t="shared" ca="1" si="292"/>
        <v>05</v>
      </c>
      <c r="AP1566" s="36" t="str">
        <f t="shared" ca="1" si="293"/>
        <v>00</v>
      </c>
      <c r="AQ1566" s="36" t="str">
        <f t="shared" ca="1" si="293"/>
        <v>00</v>
      </c>
      <c r="AR1566" s="36" t="str">
        <f t="shared" ca="1" si="293"/>
        <v>00</v>
      </c>
      <c r="AS1566" s="36"/>
    </row>
    <row r="1567" spans="19:45" ht="30" customHeight="1" x14ac:dyDescent="0.25">
      <c r="S1567" s="26"/>
      <c r="T1567" s="17"/>
      <c r="U1567" s="36" t="str">
        <f t="shared" ca="1" si="283"/>
        <v>0x46=-40.30,-39.80;</v>
      </c>
      <c r="V1567" s="37"/>
      <c r="W1567" s="37"/>
      <c r="X1567" s="68"/>
      <c r="Y1567" s="68"/>
      <c r="Z1567" s="55">
        <f t="shared" ca="1" si="284"/>
        <v>2</v>
      </c>
      <c r="AA1567" s="39" t="s">
        <v>587</v>
      </c>
      <c r="AB1567" s="40">
        <v>2</v>
      </c>
      <c r="AC1567" s="40" t="s">
        <v>995</v>
      </c>
      <c r="AD1567" s="40">
        <v>1</v>
      </c>
      <c r="AE1567" s="41">
        <v>0</v>
      </c>
      <c r="AF1567" s="42">
        <v>-40.300000000000004</v>
      </c>
      <c r="AG1567" s="47">
        <f>AF1566</f>
        <v>-39.800000000000004</v>
      </c>
      <c r="AH1567" s="43">
        <f t="shared" ca="1" si="285"/>
        <v>-38.300000000000004</v>
      </c>
      <c r="AI1567" s="43">
        <f t="shared" ca="1" si="286"/>
        <v>-37.800000000000004</v>
      </c>
      <c r="AJ1567" s="44">
        <f t="shared" ca="1" si="287"/>
        <v>-40.300000000000004</v>
      </c>
      <c r="AK1567" s="44">
        <f t="shared" ca="1" si="288"/>
        <v>-39.800000000000004</v>
      </c>
      <c r="AL1567" s="44">
        <f t="shared" ca="1" si="289"/>
        <v>-40.300000000000004</v>
      </c>
      <c r="AM1567" s="44">
        <f t="shared" ca="1" si="290"/>
        <v>-39.800000000000004</v>
      </c>
      <c r="AN1567" s="36" t="str">
        <f t="shared" ca="1" si="291"/>
        <v>40</v>
      </c>
      <c r="AO1567" s="36" t="str">
        <f t="shared" ca="1" si="292"/>
        <v>06</v>
      </c>
      <c r="AP1567" s="36" t="str">
        <f t="shared" ca="1" si="293"/>
        <v>00</v>
      </c>
      <c r="AQ1567" s="36" t="str">
        <f t="shared" ca="1" si="293"/>
        <v>00</v>
      </c>
      <c r="AR1567" s="36" t="str">
        <f t="shared" ca="1" si="293"/>
        <v>00</v>
      </c>
      <c r="AS1567" s="36"/>
    </row>
    <row r="1568" spans="19:45" ht="30" customHeight="1" x14ac:dyDescent="0.25">
      <c r="S1568" s="7" t="s">
        <v>19</v>
      </c>
      <c r="T1568" s="15" t="s">
        <v>1150</v>
      </c>
      <c r="U1568" s="36" t="str">
        <f t="shared" ca="1" si="283"/>
        <v>0x54=-40.90,-40.30;</v>
      </c>
      <c r="V1568" s="37"/>
      <c r="W1568" s="37"/>
      <c r="X1568" s="68"/>
      <c r="Y1568" s="68"/>
      <c r="Z1568" s="55">
        <f t="shared" ca="1" si="284"/>
        <v>2.5</v>
      </c>
      <c r="AA1568" s="39" t="s">
        <v>580</v>
      </c>
      <c r="AB1568" s="40">
        <v>1</v>
      </c>
      <c r="AC1568" s="40" t="s">
        <v>995</v>
      </c>
      <c r="AD1568" s="40">
        <v>1</v>
      </c>
      <c r="AE1568" s="41">
        <v>0</v>
      </c>
      <c r="AF1568" s="42">
        <v>-40.9</v>
      </c>
      <c r="AG1568" s="47">
        <f>AF1567</f>
        <v>-40.300000000000004</v>
      </c>
      <c r="AH1568" s="43">
        <f t="shared" ca="1" si="285"/>
        <v>-38.4</v>
      </c>
      <c r="AI1568" s="43">
        <f t="shared" ca="1" si="286"/>
        <v>-37.800000000000004</v>
      </c>
      <c r="AJ1568" s="44">
        <f t="shared" ca="1" si="287"/>
        <v>-40.9</v>
      </c>
      <c r="AK1568" s="44">
        <f t="shared" ca="1" si="288"/>
        <v>-40.300000000000004</v>
      </c>
      <c r="AL1568" s="44">
        <f t="shared" ca="1" si="289"/>
        <v>-39.4</v>
      </c>
      <c r="AM1568" s="44">
        <f t="shared" ca="1" si="290"/>
        <v>-38.800000000000004</v>
      </c>
      <c r="AN1568" s="36" t="str">
        <f t="shared" ca="1" si="291"/>
        <v>50</v>
      </c>
      <c r="AO1568" s="36" t="str">
        <f t="shared" ca="1" si="292"/>
        <v>04</v>
      </c>
      <c r="AP1568" s="36" t="str">
        <f t="shared" ca="1" si="293"/>
        <v>00</v>
      </c>
      <c r="AQ1568" s="36" t="str">
        <f t="shared" ca="1" si="293"/>
        <v>00</v>
      </c>
      <c r="AR1568" s="36" t="str">
        <f t="shared" ca="1" si="293"/>
        <v>00</v>
      </c>
      <c r="AS1568" s="36"/>
    </row>
    <row r="1569" spans="19:45" ht="30" customHeight="1" x14ac:dyDescent="0.25">
      <c r="S1569" s="7" t="s">
        <v>15</v>
      </c>
      <c r="T1569" s="15" t="s">
        <v>1151</v>
      </c>
      <c r="U1569" s="36" t="str">
        <f t="shared" ca="1" si="283"/>
        <v>0x55=-41.10,-40.90;</v>
      </c>
      <c r="V1569" s="37">
        <v>-0.3</v>
      </c>
      <c r="W1569" s="37"/>
      <c r="X1569" s="68"/>
      <c r="Y1569" s="68"/>
      <c r="Z1569" s="55">
        <f t="shared" ca="1" si="284"/>
        <v>2.7</v>
      </c>
      <c r="AA1569" s="39" t="s">
        <v>580</v>
      </c>
      <c r="AB1569" s="40">
        <v>1.5</v>
      </c>
      <c r="AC1569" s="40" t="s">
        <v>995</v>
      </c>
      <c r="AD1569" s="40">
        <v>1</v>
      </c>
      <c r="AE1569" s="41">
        <v>0</v>
      </c>
      <c r="AF1569" s="42">
        <v>-41.1</v>
      </c>
      <c r="AG1569" s="47">
        <f>AF1568</f>
        <v>-40.9</v>
      </c>
      <c r="AH1569" s="43">
        <f t="shared" ca="1" si="285"/>
        <v>-38.4</v>
      </c>
      <c r="AI1569" s="43">
        <f t="shared" ca="1" si="286"/>
        <v>-38.199999999999996</v>
      </c>
      <c r="AJ1569" s="44">
        <f t="shared" ca="1" si="287"/>
        <v>-41.1</v>
      </c>
      <c r="AK1569" s="44">
        <f t="shared" ca="1" si="288"/>
        <v>-40.9</v>
      </c>
      <c r="AL1569" s="44">
        <f t="shared" ca="1" si="289"/>
        <v>-39.9</v>
      </c>
      <c r="AM1569" s="44">
        <f t="shared" ca="1" si="290"/>
        <v>-39.699999999999996</v>
      </c>
      <c r="AN1569" s="36" t="str">
        <f t="shared" ca="1" si="291"/>
        <v>50</v>
      </c>
      <c r="AO1569" s="36" t="str">
        <f t="shared" ca="1" si="292"/>
        <v>05</v>
      </c>
      <c r="AP1569" s="36" t="str">
        <f t="shared" ca="1" si="293"/>
        <v>00</v>
      </c>
      <c r="AQ1569" s="36" t="str">
        <f t="shared" ca="1" si="293"/>
        <v>00</v>
      </c>
      <c r="AR1569" s="36" t="str">
        <f t="shared" ca="1" si="293"/>
        <v>00</v>
      </c>
      <c r="AS1569" s="36"/>
    </row>
    <row r="1570" spans="19:45" ht="30" customHeight="1" x14ac:dyDescent="0.25">
      <c r="S1570" s="7" t="s">
        <v>705</v>
      </c>
      <c r="T1570" s="15" t="s">
        <v>1296</v>
      </c>
      <c r="U1570" s="36" t="str">
        <f t="shared" ca="1" si="283"/>
        <v>0x56=-41.60,-41.10;</v>
      </c>
      <c r="V1570" s="37">
        <v>-0.3</v>
      </c>
      <c r="W1570" s="37"/>
      <c r="X1570" s="68"/>
      <c r="Y1570" s="68"/>
      <c r="Z1570" s="55">
        <f t="shared" ca="1" si="284"/>
        <v>3.2</v>
      </c>
      <c r="AA1570" s="39" t="s">
        <v>580</v>
      </c>
      <c r="AB1570" s="40">
        <v>2</v>
      </c>
      <c r="AC1570" s="40" t="s">
        <v>995</v>
      </c>
      <c r="AD1570" s="40">
        <v>1</v>
      </c>
      <c r="AE1570" s="41">
        <v>0</v>
      </c>
      <c r="AF1570" s="42">
        <v>-41.6</v>
      </c>
      <c r="AG1570" s="47">
        <f>AF1569</f>
        <v>-41.1</v>
      </c>
      <c r="AH1570" s="43">
        <f t="shared" ca="1" si="285"/>
        <v>-38.4</v>
      </c>
      <c r="AI1570" s="43">
        <f t="shared" ca="1" si="286"/>
        <v>-37.9</v>
      </c>
      <c r="AJ1570" s="44">
        <f t="shared" ca="1" si="287"/>
        <v>-41.6</v>
      </c>
      <c r="AK1570" s="44">
        <f t="shared" ca="1" si="288"/>
        <v>-41.1</v>
      </c>
      <c r="AL1570" s="44">
        <f t="shared" ca="1" si="289"/>
        <v>-40.4</v>
      </c>
      <c r="AM1570" s="44">
        <f t="shared" ca="1" si="290"/>
        <v>-39.9</v>
      </c>
      <c r="AN1570" s="36" t="str">
        <f t="shared" ca="1" si="291"/>
        <v>50</v>
      </c>
      <c r="AO1570" s="36" t="str">
        <f t="shared" ca="1" si="292"/>
        <v>06</v>
      </c>
      <c r="AP1570" s="36" t="str">
        <f t="shared" ca="1" si="293"/>
        <v>00</v>
      </c>
      <c r="AQ1570" s="36" t="str">
        <f t="shared" ca="1" si="293"/>
        <v>00</v>
      </c>
      <c r="AR1570" s="36" t="str">
        <f t="shared" ca="1" si="293"/>
        <v>00</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1321</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993</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VLOOKUP(T1564,MPN!$A$1:$E$1004,4,FALSE)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VLOOKUP($T1564,MPN!$A$1:$E$504,2,FALSE)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VLOOKUP($T1564,MPN!$A$1:$E$504,5,FALSE)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f>VLOOKUP(T1575,$DT$1:$DV$31,3,FALSE)</f>
        <v>0</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50~100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14V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13V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12V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11V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10V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9V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8V</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7V</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FIX</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1387</v>
      </c>
      <c r="V1626" s="12"/>
      <c r="W1626" s="65"/>
      <c r="X1626" s="12"/>
      <c r="Y1626" s="7" t="str">
        <f>VLOOKUP(U1626,$DX$1:$DZ$21,3,FALSE)</f>
        <v>sel_diocpfil, modesel 10, dec_iq</v>
      </c>
      <c r="AD1626" s="8"/>
    </row>
    <row r="1627" spans="19:45" ht="30" customHeight="1" x14ac:dyDescent="0.25">
      <c r="S1627" s="7" t="s">
        <v>24</v>
      </c>
      <c r="T1627" s="15" t="s">
        <v>606</v>
      </c>
      <c r="U1627" s="5" t="s">
        <v>23</v>
      </c>
      <c r="V1627" s="7" t="str">
        <f>VLOOKUP(U1626,$DX$1:$DZ$21,2,FALSE)</f>
        <v>Bit11,13,15</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18" t="str" cm="1">
        <f t="array" aca="1" ref="AB1628" ca="1">IF(INDIRECT(ADDRESS((QUOTIENT(ROW(AB1628)-0.1,65)*65)+4,COLUMN(AB1629)))="Gain-inphase","$BM$2:$BM$31","$BN$2:$BN$31")</f>
        <v>$BM$2:$BM$31</v>
      </c>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117" t="s">
        <v>1314</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1273</v>
      </c>
      <c r="U1630" s="36" t="str">
        <f t="shared" ref="U1630:U1635" ca="1" si="294">ConfigCode($AA1630,$AN1630,$AO1630,$AP1630,$AQ1630,$AR1630,$AF1630,$AG1630,2)</f>
        <v>0x44=-39.30,-43.20;</v>
      </c>
      <c r="V1630" s="37"/>
      <c r="W1630" s="37"/>
      <c r="X1630" s="68"/>
      <c r="Y1630" s="68"/>
      <c r="Z1630" s="55">
        <f t="shared" ref="Z1630:Z1635" ca="1" si="295" xml:space="preserve">
N("vbias,vlookup vbias range")+
VLOOKUP($AA1630,INDIRECT(BoxVal(ROW($AA1630),34,COLUMN(T1626))),2,FALSE)+
N("gain")+
$AB1630+
N("vcm")+
VLOOKUP($AC1630,$CT$1:$DC$31,7,FALSE)+
N("(vbias*vcp*vbg-vbias)*sensor ratio")+
VbiasCal($AA1630,$AD1630,$AE1630,BoxVal(ROW($AC1630),18,COLUMN($T$22)))+
N("vbias ref+gain ref")+
$V1630+$W1630</f>
        <v>1</v>
      </c>
      <c r="AA1630" s="39" t="s">
        <v>1150</v>
      </c>
      <c r="AB1630" s="40">
        <v>1</v>
      </c>
      <c r="AC1630" s="40" t="s">
        <v>996</v>
      </c>
      <c r="AD1630" s="40">
        <v>1</v>
      </c>
      <c r="AE1630" s="41">
        <v>0</v>
      </c>
      <c r="AF1630" s="42">
        <v>-39.300000000000004</v>
      </c>
      <c r="AG1630" s="42">
        <v>-43.2</v>
      </c>
      <c r="AH1630" s="43">
        <f t="shared" ref="AH1630:AH1635" ca="1" si="296">$AF1630+$Z1630</f>
        <v>-38.300000000000004</v>
      </c>
      <c r="AI1630" s="43">
        <f t="shared" ref="AI1630:AI1635" ca="1" si="297">$AG1630+$Z1630</f>
        <v>-42.2</v>
      </c>
      <c r="AJ1630" s="44">
        <f t="shared" ref="AJ1630:AJ1635" ca="1" si="298" xml:space="preserve">
N("initial sens-loopgain")+
$AF1630-BoxVal(ROW($AA1630),26,COLUMN(INDIRECT("T"&amp;(INT(ROW($AA1647)/65))*65+2)))</f>
        <v>-39.300000000000004</v>
      </c>
      <c r="AK1630" s="44">
        <f t="shared" ref="AK1630:AK1635" ca="1" si="299">AJ1630+(AG1630-AF1630)</f>
        <v>-43.2</v>
      </c>
      <c r="AL1630" s="44">
        <f t="shared" ref="AL1630:AL1635" ca="1" si="300" xml:space="preserve">
N("initial sens-loopgain-gain-gain ref-vcm")+
$AH1630-
BoxVal(ROW($AA1630),26,COLUMN(INDIRECT("T"&amp;(INT(ROW($AA1647)/65))*65+2)))-
$AB1630-
$W1630-
IFERROR(VLOOKUP($AC1630,$CT$1:$DC$31,7,FALSE),0)</f>
        <v>-39.300000000000004</v>
      </c>
      <c r="AM1630" s="44">
        <f t="shared" ref="AM1630:AM1635" ca="1" si="301">AL1630+(AG1630-AF1630)</f>
        <v>-43.2</v>
      </c>
      <c r="AN1630" s="36" t="str">
        <f t="shared" ref="AN1630:AN1635" ca="1" si="302">IF(BoxVal(ROW(AA1630),9,COLUMN(T1628))="FIX","00",ManualLookup(AA1630,BoxVal(ROW(AA1630),4,COLUMN(AN1628)),INDIRECT(DN$3)))</f>
        <v>40</v>
      </c>
      <c r="AO1630" s="36" t="str">
        <f t="shared" ref="AO1630:AO1635" ca="1" si="303">ManualLookup(AB1630,BoxVal(ROW(AB1630),4,COLUMN(AO1628)),IF(INDIRECT("$AB$"&amp;(INT((ROW()-4)/65)*65+4))="Gain-outphase",INDIRECT(DO$4),INDIRECT(DO$3)))</f>
        <v>04</v>
      </c>
      <c r="AP1630" s="36" t="str">
        <f t="shared" ref="AP1630:AR1635" ca="1" si="304">ManualLookup(AC1630,BoxVal(ROW(AC1630),4,COLUMN(AP1628)),INDIRECT(DP$3))</f>
        <v>00</v>
      </c>
      <c r="AQ1630" s="36" t="str">
        <f t="shared" ca="1" si="304"/>
        <v>00</v>
      </c>
      <c r="AR1630" s="36" t="str">
        <f t="shared" ca="1" si="304"/>
        <v>00</v>
      </c>
      <c r="AS1630" s="33"/>
    </row>
    <row r="1631" spans="19:45" ht="30" customHeight="1" x14ac:dyDescent="0.25">
      <c r="S1631" s="7" t="s">
        <v>13</v>
      </c>
      <c r="T1631" s="15" t="s">
        <v>1303</v>
      </c>
      <c r="U1631" s="36" t="str">
        <f t="shared" ca="1" si="294"/>
        <v>0x45=-39.80,-39.30;</v>
      </c>
      <c r="V1631" s="37"/>
      <c r="W1631" s="37"/>
      <c r="X1631" s="68"/>
      <c r="Y1631" s="68"/>
      <c r="Z1631" s="55">
        <f t="shared" ca="1" si="295"/>
        <v>1.5</v>
      </c>
      <c r="AA1631" s="39" t="s">
        <v>1150</v>
      </c>
      <c r="AB1631" s="40">
        <v>1.5</v>
      </c>
      <c r="AC1631" s="40" t="s">
        <v>996</v>
      </c>
      <c r="AD1631" s="40">
        <v>1</v>
      </c>
      <c r="AE1631" s="41">
        <v>0</v>
      </c>
      <c r="AF1631" s="42">
        <v>-39.800000000000004</v>
      </c>
      <c r="AG1631" s="47">
        <f>AF1630</f>
        <v>-39.300000000000004</v>
      </c>
      <c r="AH1631" s="43">
        <f t="shared" ca="1" si="296"/>
        <v>-38.300000000000004</v>
      </c>
      <c r="AI1631" s="43">
        <f t="shared" ca="1" si="297"/>
        <v>-37.800000000000004</v>
      </c>
      <c r="AJ1631" s="44">
        <f t="shared" ca="1" si="298"/>
        <v>-39.800000000000004</v>
      </c>
      <c r="AK1631" s="44">
        <f t="shared" ca="1" si="299"/>
        <v>-39.300000000000004</v>
      </c>
      <c r="AL1631" s="44">
        <f t="shared" ca="1" si="300"/>
        <v>-39.800000000000004</v>
      </c>
      <c r="AM1631" s="44">
        <f t="shared" ca="1" si="301"/>
        <v>-39.300000000000004</v>
      </c>
      <c r="AN1631" s="36" t="str">
        <f t="shared" ca="1" si="302"/>
        <v>40</v>
      </c>
      <c r="AO1631" s="36" t="str">
        <f t="shared" ca="1" si="303"/>
        <v>05</v>
      </c>
      <c r="AP1631" s="36" t="str">
        <f t="shared" ca="1" si="304"/>
        <v>00</v>
      </c>
      <c r="AQ1631" s="36" t="str">
        <f t="shared" ca="1" si="304"/>
        <v>00</v>
      </c>
      <c r="AR1631" s="36" t="str">
        <f t="shared" ca="1" si="304"/>
        <v>00</v>
      </c>
      <c r="AS1631" s="36"/>
    </row>
    <row r="1632" spans="19:45" ht="30" customHeight="1" x14ac:dyDescent="0.25">
      <c r="S1632" s="26"/>
      <c r="T1632" s="17"/>
      <c r="U1632" s="36" t="str">
        <f t="shared" ca="1" si="294"/>
        <v>0x46=-40.30,-39.80;</v>
      </c>
      <c r="V1632" s="37"/>
      <c r="W1632" s="37"/>
      <c r="X1632" s="68"/>
      <c r="Y1632" s="68"/>
      <c r="Z1632" s="55">
        <f t="shared" ca="1" si="295"/>
        <v>2</v>
      </c>
      <c r="AA1632" s="39" t="s">
        <v>587</v>
      </c>
      <c r="AB1632" s="40">
        <v>2</v>
      </c>
      <c r="AC1632" s="40" t="s">
        <v>995</v>
      </c>
      <c r="AD1632" s="40">
        <v>1</v>
      </c>
      <c r="AE1632" s="41">
        <v>0</v>
      </c>
      <c r="AF1632" s="42">
        <v>-40.300000000000004</v>
      </c>
      <c r="AG1632" s="47">
        <f>AF1631</f>
        <v>-39.800000000000004</v>
      </c>
      <c r="AH1632" s="43">
        <f t="shared" ca="1" si="296"/>
        <v>-38.300000000000004</v>
      </c>
      <c r="AI1632" s="43">
        <f t="shared" ca="1" si="297"/>
        <v>-37.800000000000004</v>
      </c>
      <c r="AJ1632" s="44">
        <f t="shared" ca="1" si="298"/>
        <v>-40.300000000000004</v>
      </c>
      <c r="AK1632" s="44">
        <f t="shared" ca="1" si="299"/>
        <v>-39.800000000000004</v>
      </c>
      <c r="AL1632" s="44">
        <f t="shared" ca="1" si="300"/>
        <v>-40.300000000000004</v>
      </c>
      <c r="AM1632" s="44">
        <f t="shared" ca="1" si="301"/>
        <v>-39.800000000000004</v>
      </c>
      <c r="AN1632" s="36" t="str">
        <f t="shared" ca="1" si="302"/>
        <v>40</v>
      </c>
      <c r="AO1632" s="36" t="str">
        <f t="shared" ca="1" si="303"/>
        <v>06</v>
      </c>
      <c r="AP1632" s="36" t="str">
        <f t="shared" ca="1" si="304"/>
        <v>00</v>
      </c>
      <c r="AQ1632" s="36" t="str">
        <f t="shared" ca="1" si="304"/>
        <v>00</v>
      </c>
      <c r="AR1632" s="36" t="str">
        <f t="shared" ca="1" si="304"/>
        <v>00</v>
      </c>
      <c r="AS1632" s="36"/>
    </row>
    <row r="1633" spans="19:45" ht="30" customHeight="1" x14ac:dyDescent="0.25">
      <c r="S1633" s="7" t="s">
        <v>19</v>
      </c>
      <c r="T1633" s="15" t="s">
        <v>1150</v>
      </c>
      <c r="U1633" s="36" t="str">
        <f t="shared" ca="1" si="294"/>
        <v>0x54=-40.90,-40.30;</v>
      </c>
      <c r="V1633" s="37"/>
      <c r="W1633" s="37"/>
      <c r="X1633" s="68"/>
      <c r="Y1633" s="68"/>
      <c r="Z1633" s="55">
        <f t="shared" ca="1" si="295"/>
        <v>2.5</v>
      </c>
      <c r="AA1633" s="39" t="s">
        <v>580</v>
      </c>
      <c r="AB1633" s="40">
        <v>1</v>
      </c>
      <c r="AC1633" s="40" t="s">
        <v>995</v>
      </c>
      <c r="AD1633" s="40">
        <v>1</v>
      </c>
      <c r="AE1633" s="41">
        <v>0</v>
      </c>
      <c r="AF1633" s="42">
        <v>-40.9</v>
      </c>
      <c r="AG1633" s="47">
        <f>AF1632</f>
        <v>-40.300000000000004</v>
      </c>
      <c r="AH1633" s="43">
        <f t="shared" ca="1" si="296"/>
        <v>-38.4</v>
      </c>
      <c r="AI1633" s="43">
        <f t="shared" ca="1" si="297"/>
        <v>-37.800000000000004</v>
      </c>
      <c r="AJ1633" s="44">
        <f t="shared" ca="1" si="298"/>
        <v>-40.9</v>
      </c>
      <c r="AK1633" s="44">
        <f t="shared" ca="1" si="299"/>
        <v>-40.300000000000004</v>
      </c>
      <c r="AL1633" s="44">
        <f t="shared" ca="1" si="300"/>
        <v>-39.4</v>
      </c>
      <c r="AM1633" s="44">
        <f t="shared" ca="1" si="301"/>
        <v>-38.800000000000004</v>
      </c>
      <c r="AN1633" s="36" t="str">
        <f t="shared" ca="1" si="302"/>
        <v>50</v>
      </c>
      <c r="AO1633" s="36" t="str">
        <f t="shared" ca="1" si="303"/>
        <v>04</v>
      </c>
      <c r="AP1633" s="36" t="str">
        <f t="shared" ca="1" si="304"/>
        <v>00</v>
      </c>
      <c r="AQ1633" s="36" t="str">
        <f t="shared" ca="1" si="304"/>
        <v>00</v>
      </c>
      <c r="AR1633" s="36" t="str">
        <f t="shared" ca="1" si="304"/>
        <v>00</v>
      </c>
      <c r="AS1633" s="36"/>
    </row>
    <row r="1634" spans="19:45" ht="30" customHeight="1" x14ac:dyDescent="0.25">
      <c r="S1634" s="7" t="s">
        <v>15</v>
      </c>
      <c r="T1634" s="15" t="s">
        <v>1151</v>
      </c>
      <c r="U1634" s="36" t="str">
        <f t="shared" ca="1" si="294"/>
        <v>0x55=-41.10,-40.90;</v>
      </c>
      <c r="V1634" s="37">
        <v>-0.3</v>
      </c>
      <c r="W1634" s="37"/>
      <c r="X1634" s="68"/>
      <c r="Y1634" s="68"/>
      <c r="Z1634" s="55">
        <f t="shared" ca="1" si="295"/>
        <v>2.7</v>
      </c>
      <c r="AA1634" s="39" t="s">
        <v>580</v>
      </c>
      <c r="AB1634" s="40">
        <v>1.5</v>
      </c>
      <c r="AC1634" s="40" t="s">
        <v>995</v>
      </c>
      <c r="AD1634" s="40">
        <v>1</v>
      </c>
      <c r="AE1634" s="41">
        <v>0</v>
      </c>
      <c r="AF1634" s="42">
        <v>-41.1</v>
      </c>
      <c r="AG1634" s="47">
        <f>AF1633</f>
        <v>-40.9</v>
      </c>
      <c r="AH1634" s="43">
        <f t="shared" ca="1" si="296"/>
        <v>-38.4</v>
      </c>
      <c r="AI1634" s="43">
        <f t="shared" ca="1" si="297"/>
        <v>-38.199999999999996</v>
      </c>
      <c r="AJ1634" s="44">
        <f t="shared" ca="1" si="298"/>
        <v>-41.1</v>
      </c>
      <c r="AK1634" s="44">
        <f t="shared" ca="1" si="299"/>
        <v>-40.9</v>
      </c>
      <c r="AL1634" s="44">
        <f t="shared" ca="1" si="300"/>
        <v>-39.9</v>
      </c>
      <c r="AM1634" s="44">
        <f t="shared" ca="1" si="301"/>
        <v>-39.699999999999996</v>
      </c>
      <c r="AN1634" s="36" t="str">
        <f t="shared" ca="1" si="302"/>
        <v>50</v>
      </c>
      <c r="AO1634" s="36" t="str">
        <f t="shared" ca="1" si="303"/>
        <v>05</v>
      </c>
      <c r="AP1634" s="36" t="str">
        <f t="shared" ca="1" si="304"/>
        <v>00</v>
      </c>
      <c r="AQ1634" s="36" t="str">
        <f t="shared" ca="1" si="304"/>
        <v>00</v>
      </c>
      <c r="AR1634" s="36" t="str">
        <f t="shared" ca="1" si="304"/>
        <v>00</v>
      </c>
      <c r="AS1634" s="36"/>
    </row>
    <row r="1635" spans="19:45" ht="30" customHeight="1" x14ac:dyDescent="0.25">
      <c r="S1635" s="7" t="s">
        <v>705</v>
      </c>
      <c r="T1635" s="15" t="s">
        <v>1296</v>
      </c>
      <c r="U1635" s="36" t="str">
        <f t="shared" ca="1" si="294"/>
        <v>0x56=-41.60,-41.10;</v>
      </c>
      <c r="V1635" s="37">
        <v>-0.3</v>
      </c>
      <c r="W1635" s="37"/>
      <c r="X1635" s="68"/>
      <c r="Y1635" s="68"/>
      <c r="Z1635" s="55">
        <f t="shared" ca="1" si="295"/>
        <v>3.2</v>
      </c>
      <c r="AA1635" s="39" t="s">
        <v>580</v>
      </c>
      <c r="AB1635" s="40">
        <v>2</v>
      </c>
      <c r="AC1635" s="40" t="s">
        <v>995</v>
      </c>
      <c r="AD1635" s="40">
        <v>1</v>
      </c>
      <c r="AE1635" s="41">
        <v>0</v>
      </c>
      <c r="AF1635" s="42">
        <v>-41.6</v>
      </c>
      <c r="AG1635" s="47">
        <f>AF1634</f>
        <v>-41.1</v>
      </c>
      <c r="AH1635" s="43">
        <f t="shared" ca="1" si="296"/>
        <v>-38.4</v>
      </c>
      <c r="AI1635" s="43">
        <f t="shared" ca="1" si="297"/>
        <v>-37.9</v>
      </c>
      <c r="AJ1635" s="44">
        <f t="shared" ca="1" si="298"/>
        <v>-41.6</v>
      </c>
      <c r="AK1635" s="44">
        <f t="shared" ca="1" si="299"/>
        <v>-41.1</v>
      </c>
      <c r="AL1635" s="44">
        <f t="shared" ca="1" si="300"/>
        <v>-40.4</v>
      </c>
      <c r="AM1635" s="44">
        <f t="shared" ca="1" si="301"/>
        <v>-39.9</v>
      </c>
      <c r="AN1635" s="36" t="str">
        <f t="shared" ca="1" si="302"/>
        <v>50</v>
      </c>
      <c r="AO1635" s="36" t="str">
        <f t="shared" ca="1" si="303"/>
        <v>06</v>
      </c>
      <c r="AP1635" s="36" t="str">
        <f t="shared" ca="1" si="304"/>
        <v>00</v>
      </c>
      <c r="AQ1635" s="36" t="str">
        <f t="shared" ca="1" si="304"/>
        <v>00</v>
      </c>
      <c r="AR1635" s="36" t="str">
        <f t="shared" ca="1" si="304"/>
        <v>00</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1321</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993</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VLOOKUP(T1629,MPN!$A$1:$E$1004,4,FALSE)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VLOOKUP($T1629,MPN!$A$1:$E$504,2,FALSE)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VLOOKUP($T1629,MPN!$A$1:$E$504,5,FALSE)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f>VLOOKUP(T1640,$DT$1:$DV$31,3,FALSE)</f>
        <v>0</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50~100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14V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13V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12V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11V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10V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9V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8V</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7V</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FIX</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1379</v>
      </c>
      <c r="V1691" s="12"/>
      <c r="W1691" s="65"/>
      <c r="X1691" s="12"/>
      <c r="Y1691" s="7" t="str">
        <f>VLOOKUP(U1691,$DX$1:$DZ$21,3,FALSE)</f>
        <v>sel_diocpfil, modesel 10</v>
      </c>
      <c r="AD1691" s="8"/>
    </row>
    <row r="1692" spans="19:45" ht="30" customHeight="1" x14ac:dyDescent="0.25">
      <c r="S1692" s="7" t="s">
        <v>24</v>
      </c>
      <c r="T1692" s="15" t="s">
        <v>606</v>
      </c>
      <c r="U1692" s="5" t="s">
        <v>23</v>
      </c>
      <c r="V1692" s="7" t="str">
        <f>VLOOKUP(U1691,$DX$1:$DZ$21,2,FALSE)</f>
        <v>Bit11,15</v>
      </c>
      <c r="W1692" s="19"/>
      <c r="X1692" s="19"/>
      <c r="Y1692" s="19"/>
      <c r="Z1692" s="19"/>
      <c r="AA1692" s="5" t="s">
        <v>592</v>
      </c>
      <c r="AB1692" s="26" t="str">
        <f>T1711&amp;"_"&amp;ABS(T1709)&amp;"dB_"&amp;T1713&amp;"_"&amp;T1714&amp;"_"&amp;GetAbsMaxMinText(AF1695:AG1754)&amp;"_"&amp;T1694&amp;"_"&amp;T1693&amp;S1691&amp;"."&amp;T1717</f>
        <v>default_NormalMode_38dB_304ZA_2410A_377_450_ZTS6856SR_MP27.6</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18" t="str" cm="1">
        <f t="array" aca="1" ref="AB1693" ca="1">IF(INDIRECT(ADDRESS((QUOTIENT(ROW(AB1693)-0.1,65)*65)+4,COLUMN(AB1694)))="Gain-inphase","$BM$2:$BM$31","$BN$2:$BN$31")</f>
        <v>$BM$2:$BM$31</v>
      </c>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117" t="s">
        <v>1314</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1273</v>
      </c>
      <c r="U1695" s="36" t="str">
        <f t="shared" ref="U1695:U1709" ca="1" si="305">ConfigCode($AA1695,$AN1695,$AO1695,$AP1695,$AQ1695,$AR1695,$AF1695,$AG1695,2)</f>
        <v>0x00=-38.30,-37.80;</v>
      </c>
      <c r="V1695" s="37"/>
      <c r="W1695" s="37"/>
      <c r="X1695" s="68"/>
      <c r="Y1695" s="68"/>
      <c r="Z1695" s="55">
        <f t="shared" ref="Z1695:Z1709" ca="1" si="306" xml:space="preserve">
N("vbias,vlookup vbias range")+
VLOOKUP($AA1695,INDIRECT(BoxVal(ROW($AA1695),34,COLUMN(T1691))),2,FALSE)+
N("gain")+
$AB1695+
N("vcm")+
VLOOKUP($AC1695,$CT$1:$DC$31,7,FALSE)+
N("(vbias*vcp*vbg-vbias)*sensor ratio")+
VbiasCal($AA1695,$AD1695,$AE1695,BoxVal(ROW($AC1695),18,COLUMN($T$22)))+
N("vbias ref+gain ref")+
$V1695+$W1695</f>
        <v>0</v>
      </c>
      <c r="AA1695" s="39" t="s">
        <v>1161</v>
      </c>
      <c r="AB1695" s="40">
        <v>0</v>
      </c>
      <c r="AC1695" s="40" t="s">
        <v>996</v>
      </c>
      <c r="AD1695" s="40">
        <v>1</v>
      </c>
      <c r="AE1695" s="41">
        <v>0</v>
      </c>
      <c r="AF1695" s="42">
        <v>-38.299999999999997</v>
      </c>
      <c r="AG1695" s="42">
        <v>-37.799999999999997</v>
      </c>
      <c r="AH1695" s="43">
        <f t="shared" ref="AH1695:AH1709" ca="1" si="307">$AF1695+$Z1695</f>
        <v>-38.299999999999997</v>
      </c>
      <c r="AI1695" s="43">
        <f t="shared" ref="AI1695:AI1709" ca="1" si="308">$AG1695+$Z1695</f>
        <v>-37.799999999999997</v>
      </c>
      <c r="AJ1695" s="44">
        <f t="shared" ref="AJ1695:AJ1709" ca="1" si="309" xml:space="preserve">
N("initial sens-loopgain")+
$AF1695-BoxVal(ROW($AA1695),26,COLUMN(INDIRECT("T"&amp;(INT(ROW($AA1712)/65))*65+2)))</f>
        <v>-38.299999999999997</v>
      </c>
      <c r="AK1695" s="44">
        <f t="shared" ref="AK1695:AK1709" ca="1" si="310">AJ1695+(AG1695-AF1695)</f>
        <v>-37.799999999999997</v>
      </c>
      <c r="AL1695" s="44">
        <f t="shared" ref="AL1695:AL1709" ca="1" si="311" xml:space="preserve">
N("initial sens-loopgain-gain-gain ref-vcm")+
$AH1695-
BoxVal(ROW($AA1695),26,COLUMN(INDIRECT("T"&amp;(INT(ROW($AA1712)/65))*65+2)))-
$AB1695-
$W1695-
IFERROR(VLOOKUP($AC1695,$CT$1:$DC$31,7,FALSE),0)</f>
        <v>-38.299999999999997</v>
      </c>
      <c r="AM1695" s="44">
        <f t="shared" ref="AM1695:AM1709" ca="1" si="312">AL1695+(AG1695-AF1695)</f>
        <v>-37.799999999999997</v>
      </c>
      <c r="AN1695" s="36" t="str">
        <f t="shared" ref="AN1695:AN1709" ca="1" si="313">IF(BoxVal(ROW(AA1695),9,COLUMN(T1693))="FIX","00",ManualLookup(AA1695,BoxVal(ROW(AA1695),4,COLUMN(AN1693)),INDIRECT(DN$3)))</f>
        <v>00</v>
      </c>
      <c r="AO1695" s="36" t="str">
        <f t="shared" ref="AO1695:AO1709" ca="1" si="314">ManualLookup(AB1695,BoxVal(ROW(AB1695),4,COLUMN(AO1693)),IF(INDIRECT("$AB$"&amp;(INT((ROW()-4)/65)*65+4))="Gain-outphase",INDIRECT(DO$4),INDIRECT(DO$3)))</f>
        <v>00</v>
      </c>
      <c r="AP1695" s="36" t="str">
        <f t="shared" ref="AP1695:AP1709" ca="1" si="315">ManualLookup(AC1695,BoxVal(ROW(AC1695),4,COLUMN(AP1693)),INDIRECT(DP$3))</f>
        <v>00</v>
      </c>
      <c r="AQ1695" s="36" t="str">
        <f t="shared" ref="AQ1695:AQ1709" ca="1" si="316">ManualLookup(AD1695,BoxVal(ROW(AD1695),4,COLUMN(AQ1693)),INDIRECT(DQ$3))</f>
        <v>00</v>
      </c>
      <c r="AR1695" s="36" t="str">
        <f t="shared" ref="AR1695:AR1709" ca="1" si="317">ManualLookup(AE1695,BoxVal(ROW(AE1695),4,COLUMN(AR1693)),INDIRECT(DR$3))</f>
        <v>00</v>
      </c>
      <c r="AS1695" s="33"/>
    </row>
    <row r="1696" spans="19:45" ht="30" customHeight="1" x14ac:dyDescent="0.25">
      <c r="S1696" s="7" t="s">
        <v>13</v>
      </c>
      <c r="T1696" s="15" t="s">
        <v>1276</v>
      </c>
      <c r="U1696" s="36" t="str">
        <f t="shared" ca="1" si="305"/>
        <v>0x03=-38.80,-38.30;</v>
      </c>
      <c r="V1696" s="37"/>
      <c r="W1696" s="37"/>
      <c r="X1696" s="68"/>
      <c r="Y1696" s="68"/>
      <c r="Z1696" s="55">
        <f t="shared" ca="1" si="306"/>
        <v>0.5</v>
      </c>
      <c r="AA1696" s="39" t="s">
        <v>1161</v>
      </c>
      <c r="AB1696" s="40">
        <v>0.5</v>
      </c>
      <c r="AC1696" s="40" t="s">
        <v>996</v>
      </c>
      <c r="AD1696" s="40">
        <v>1</v>
      </c>
      <c r="AE1696" s="41">
        <v>0</v>
      </c>
      <c r="AF1696" s="42">
        <v>-38.799999999999997</v>
      </c>
      <c r="AG1696" s="47">
        <f t="shared" ref="AG1696:AG1709" si="318">AF1695</f>
        <v>-38.299999999999997</v>
      </c>
      <c r="AH1696" s="43">
        <f t="shared" ca="1" si="307"/>
        <v>-38.299999999999997</v>
      </c>
      <c r="AI1696" s="43">
        <f t="shared" ca="1" si="308"/>
        <v>-37.799999999999997</v>
      </c>
      <c r="AJ1696" s="44">
        <f t="shared" ca="1" si="309"/>
        <v>-38.799999999999997</v>
      </c>
      <c r="AK1696" s="44">
        <f t="shared" ca="1" si="310"/>
        <v>-38.299999999999997</v>
      </c>
      <c r="AL1696" s="44">
        <f t="shared" ca="1" si="311"/>
        <v>-38.799999999999997</v>
      </c>
      <c r="AM1696" s="44">
        <f t="shared" ca="1" si="312"/>
        <v>-38.299999999999997</v>
      </c>
      <c r="AN1696" s="36" t="str">
        <f t="shared" ca="1" si="313"/>
        <v>00</v>
      </c>
      <c r="AO1696" s="36" t="str">
        <f t="shared" ca="1" si="314"/>
        <v>03</v>
      </c>
      <c r="AP1696" s="36" t="str">
        <f t="shared" ca="1" si="315"/>
        <v>00</v>
      </c>
      <c r="AQ1696" s="36" t="str">
        <f t="shared" ca="1" si="316"/>
        <v>00</v>
      </c>
      <c r="AR1696" s="36" t="str">
        <f t="shared" ca="1" si="317"/>
        <v>00</v>
      </c>
      <c r="AS1696" s="36"/>
    </row>
    <row r="1697" spans="19:45" ht="30" customHeight="1" x14ac:dyDescent="0.25">
      <c r="S1697" s="26"/>
      <c r="T1697" s="17"/>
      <c r="U1697" s="36" t="str">
        <f t="shared" ca="1" si="305"/>
        <v>0x04=-39.30,-38.80;</v>
      </c>
      <c r="V1697" s="37"/>
      <c r="W1697" s="37"/>
      <c r="X1697" s="68"/>
      <c r="Y1697" s="68"/>
      <c r="Z1697" s="55">
        <f t="shared" ca="1" si="306"/>
        <v>1</v>
      </c>
      <c r="AA1697" s="39" t="s">
        <v>965</v>
      </c>
      <c r="AB1697" s="40">
        <v>1</v>
      </c>
      <c r="AC1697" s="40" t="s">
        <v>995</v>
      </c>
      <c r="AD1697" s="40">
        <v>1</v>
      </c>
      <c r="AE1697" s="41">
        <v>0</v>
      </c>
      <c r="AF1697" s="42">
        <v>-39.299999999999997</v>
      </c>
      <c r="AG1697" s="47">
        <f t="shared" si="318"/>
        <v>-38.799999999999997</v>
      </c>
      <c r="AH1697" s="43">
        <f t="shared" ca="1" si="307"/>
        <v>-38.299999999999997</v>
      </c>
      <c r="AI1697" s="43">
        <f t="shared" ca="1" si="308"/>
        <v>-37.799999999999997</v>
      </c>
      <c r="AJ1697" s="44">
        <f t="shared" ca="1" si="309"/>
        <v>-39.299999999999997</v>
      </c>
      <c r="AK1697" s="44">
        <f t="shared" ca="1" si="310"/>
        <v>-38.799999999999997</v>
      </c>
      <c r="AL1697" s="44">
        <f t="shared" ca="1" si="311"/>
        <v>-39.299999999999997</v>
      </c>
      <c r="AM1697" s="44">
        <f t="shared" ca="1" si="312"/>
        <v>-38.799999999999997</v>
      </c>
      <c r="AN1697" s="36" t="str">
        <f t="shared" ca="1" si="313"/>
        <v>00</v>
      </c>
      <c r="AO1697" s="36" t="str">
        <f t="shared" ca="1" si="314"/>
        <v>04</v>
      </c>
      <c r="AP1697" s="36" t="str">
        <f t="shared" ca="1" si="315"/>
        <v>00</v>
      </c>
      <c r="AQ1697" s="36" t="str">
        <f t="shared" ca="1" si="316"/>
        <v>00</v>
      </c>
      <c r="AR1697" s="36" t="str">
        <f t="shared" ca="1" si="317"/>
        <v>00</v>
      </c>
      <c r="AS1697" s="36"/>
    </row>
    <row r="1698" spans="19:45" ht="30" customHeight="1" x14ac:dyDescent="0.25">
      <c r="S1698" s="7" t="s">
        <v>19</v>
      </c>
      <c r="T1698" s="15" t="s">
        <v>1161</v>
      </c>
      <c r="U1698" s="36" t="str">
        <f t="shared" ca="1" si="305"/>
        <v>0x05=-39.80,-39.30;</v>
      </c>
      <c r="V1698" s="37"/>
      <c r="W1698" s="37"/>
      <c r="X1698" s="68"/>
      <c r="Y1698" s="68"/>
      <c r="Z1698" s="55">
        <f t="shared" ca="1" si="306"/>
        <v>1.5</v>
      </c>
      <c r="AA1698" s="39" t="s">
        <v>965</v>
      </c>
      <c r="AB1698" s="40">
        <v>1.5</v>
      </c>
      <c r="AC1698" s="40" t="s">
        <v>995</v>
      </c>
      <c r="AD1698" s="40">
        <v>1</v>
      </c>
      <c r="AE1698" s="41">
        <v>0</v>
      </c>
      <c r="AF1698" s="42">
        <v>-39.799999999999997</v>
      </c>
      <c r="AG1698" s="47">
        <f t="shared" si="318"/>
        <v>-39.299999999999997</v>
      </c>
      <c r="AH1698" s="43">
        <f t="shared" ca="1" si="307"/>
        <v>-38.299999999999997</v>
      </c>
      <c r="AI1698" s="43">
        <f t="shared" ca="1" si="308"/>
        <v>-37.799999999999997</v>
      </c>
      <c r="AJ1698" s="44">
        <f t="shared" ca="1" si="309"/>
        <v>-39.799999999999997</v>
      </c>
      <c r="AK1698" s="44">
        <f t="shared" ca="1" si="310"/>
        <v>-39.299999999999997</v>
      </c>
      <c r="AL1698" s="44">
        <f t="shared" ca="1" si="311"/>
        <v>-39.799999999999997</v>
      </c>
      <c r="AM1698" s="44">
        <f t="shared" ca="1" si="312"/>
        <v>-39.299999999999997</v>
      </c>
      <c r="AN1698" s="36" t="str">
        <f t="shared" ca="1" si="313"/>
        <v>00</v>
      </c>
      <c r="AO1698" s="36" t="str">
        <f t="shared" ca="1" si="314"/>
        <v>05</v>
      </c>
      <c r="AP1698" s="36" t="str">
        <f t="shared" ca="1" si="315"/>
        <v>00</v>
      </c>
      <c r="AQ1698" s="36" t="str">
        <f t="shared" ca="1" si="316"/>
        <v>00</v>
      </c>
      <c r="AR1698" s="36" t="str">
        <f t="shared" ca="1" si="317"/>
        <v>00</v>
      </c>
      <c r="AS1698" s="36"/>
    </row>
    <row r="1699" spans="19:45" ht="30" customHeight="1" x14ac:dyDescent="0.25">
      <c r="S1699" s="7" t="s">
        <v>15</v>
      </c>
      <c r="T1699" s="15" t="s">
        <v>1151</v>
      </c>
      <c r="U1699" s="36" t="str">
        <f t="shared" ca="1" si="305"/>
        <v>0x83=-40.10,-39.80;</v>
      </c>
      <c r="V1699" s="37">
        <v>0.1</v>
      </c>
      <c r="W1699" s="37"/>
      <c r="X1699" s="68"/>
      <c r="Y1699" s="68"/>
      <c r="Z1699" s="55">
        <f t="shared" ca="1" si="306"/>
        <v>1.8663000000000003</v>
      </c>
      <c r="AA1699" s="39" t="s">
        <v>965</v>
      </c>
      <c r="AB1699" s="40">
        <v>0.5</v>
      </c>
      <c r="AC1699" s="40" t="s">
        <v>995</v>
      </c>
      <c r="AD1699" s="40">
        <v>1</v>
      </c>
      <c r="AE1699" s="41">
        <v>6.7000000000000004E-2</v>
      </c>
      <c r="AF1699" s="42">
        <v>-40.1</v>
      </c>
      <c r="AG1699" s="47">
        <f t="shared" si="318"/>
        <v>-39.799999999999997</v>
      </c>
      <c r="AH1699" s="43">
        <f t="shared" ca="1" si="307"/>
        <v>-38.233699999999999</v>
      </c>
      <c r="AI1699" s="43">
        <f t="shared" ca="1" si="308"/>
        <v>-37.933699999999995</v>
      </c>
      <c r="AJ1699" s="44">
        <f t="shared" ca="1" si="309"/>
        <v>-40.1</v>
      </c>
      <c r="AK1699" s="44">
        <f t="shared" ca="1" si="310"/>
        <v>-39.799999999999997</v>
      </c>
      <c r="AL1699" s="44">
        <f t="shared" ca="1" si="311"/>
        <v>-38.733699999999999</v>
      </c>
      <c r="AM1699" s="44">
        <f t="shared" ca="1" si="312"/>
        <v>-38.433699999999995</v>
      </c>
      <c r="AN1699" s="36" t="str">
        <f t="shared" ca="1" si="313"/>
        <v>00</v>
      </c>
      <c r="AO1699" s="36" t="str">
        <f t="shared" ca="1" si="314"/>
        <v>03</v>
      </c>
      <c r="AP1699" s="36" t="str">
        <f t="shared" ca="1" si="315"/>
        <v>00</v>
      </c>
      <c r="AQ1699" s="36" t="str">
        <f t="shared" ca="1" si="316"/>
        <v>00</v>
      </c>
      <c r="AR1699" s="36" t="str">
        <f t="shared" ca="1" si="317"/>
        <v>80</v>
      </c>
      <c r="AS1699" s="36"/>
    </row>
    <row r="1700" spans="19:45" ht="30" customHeight="1" x14ac:dyDescent="0.25">
      <c r="S1700" s="7" t="s">
        <v>705</v>
      </c>
      <c r="T1700" s="15" t="s">
        <v>1152</v>
      </c>
      <c r="U1700" s="36" t="str">
        <f t="shared" ca="1" si="305"/>
        <v>0x84=-40.60,-40.10;</v>
      </c>
      <c r="V1700" s="37"/>
      <c r="W1700" s="37"/>
      <c r="X1700" s="68"/>
      <c r="Y1700" s="68"/>
      <c r="Z1700" s="55">
        <f t="shared" ca="1" si="306"/>
        <v>2.2663000000000002</v>
      </c>
      <c r="AA1700" s="39" t="s">
        <v>965</v>
      </c>
      <c r="AB1700" s="40">
        <v>1</v>
      </c>
      <c r="AC1700" s="40" t="s">
        <v>995</v>
      </c>
      <c r="AD1700" s="40">
        <v>1</v>
      </c>
      <c r="AE1700" s="41">
        <v>6.7000000000000004E-2</v>
      </c>
      <c r="AF1700" s="42">
        <v>-40.6</v>
      </c>
      <c r="AG1700" s="47">
        <f t="shared" si="318"/>
        <v>-40.1</v>
      </c>
      <c r="AH1700" s="43">
        <f t="shared" ca="1" si="307"/>
        <v>-38.3337</v>
      </c>
      <c r="AI1700" s="43">
        <f t="shared" ca="1" si="308"/>
        <v>-37.8337</v>
      </c>
      <c r="AJ1700" s="44">
        <f t="shared" ca="1" si="309"/>
        <v>-40.6</v>
      </c>
      <c r="AK1700" s="44">
        <f t="shared" ca="1" si="310"/>
        <v>-40.1</v>
      </c>
      <c r="AL1700" s="44">
        <f t="shared" ca="1" si="311"/>
        <v>-39.3337</v>
      </c>
      <c r="AM1700" s="44">
        <f t="shared" ca="1" si="312"/>
        <v>-38.8337</v>
      </c>
      <c r="AN1700" s="36" t="str">
        <f t="shared" ca="1" si="313"/>
        <v>00</v>
      </c>
      <c r="AO1700" s="36" t="str">
        <f t="shared" ca="1" si="314"/>
        <v>04</v>
      </c>
      <c r="AP1700" s="36" t="str">
        <f t="shared" ca="1" si="315"/>
        <v>00</v>
      </c>
      <c r="AQ1700" s="36" t="str">
        <f t="shared" ca="1" si="316"/>
        <v>00</v>
      </c>
      <c r="AR1700" s="36" t="str">
        <f t="shared" ca="1" si="317"/>
        <v>80</v>
      </c>
      <c r="AS1700" s="36"/>
    </row>
    <row r="1701" spans="19:45" ht="30" customHeight="1" x14ac:dyDescent="0.25">
      <c r="S1701" s="7" t="s">
        <v>605</v>
      </c>
      <c r="T1701" s="15" t="s">
        <v>991</v>
      </c>
      <c r="U1701" s="36" t="str">
        <f t="shared" ca="1" si="305"/>
        <v>0x23=-41.00,-40.60;</v>
      </c>
      <c r="V1701" s="37">
        <v>0.15</v>
      </c>
      <c r="W1701" s="37"/>
      <c r="X1701" s="68"/>
      <c r="Y1701" s="68"/>
      <c r="Z1701" s="55">
        <f t="shared" ca="1" si="306"/>
        <v>2.85</v>
      </c>
      <c r="AA1701" s="39" t="s">
        <v>584</v>
      </c>
      <c r="AB1701" s="40">
        <v>0.5</v>
      </c>
      <c r="AC1701" s="40" t="s">
        <v>995</v>
      </c>
      <c r="AD1701" s="40">
        <v>1</v>
      </c>
      <c r="AE1701" s="41">
        <v>0</v>
      </c>
      <c r="AF1701" s="42">
        <v>-41</v>
      </c>
      <c r="AG1701" s="47">
        <f t="shared" si="318"/>
        <v>-40.6</v>
      </c>
      <c r="AH1701" s="43">
        <f t="shared" ca="1" si="307"/>
        <v>-38.15</v>
      </c>
      <c r="AI1701" s="43">
        <f t="shared" ca="1" si="308"/>
        <v>-37.75</v>
      </c>
      <c r="AJ1701" s="44">
        <f t="shared" ca="1" si="309"/>
        <v>-41</v>
      </c>
      <c r="AK1701" s="44">
        <f t="shared" ca="1" si="310"/>
        <v>-40.6</v>
      </c>
      <c r="AL1701" s="44">
        <f t="shared" ca="1" si="311"/>
        <v>-38.65</v>
      </c>
      <c r="AM1701" s="44">
        <f t="shared" ca="1" si="312"/>
        <v>-38.25</v>
      </c>
      <c r="AN1701" s="36" t="str">
        <f t="shared" ca="1" si="313"/>
        <v>20</v>
      </c>
      <c r="AO1701" s="36" t="str">
        <f t="shared" ca="1" si="314"/>
        <v>03</v>
      </c>
      <c r="AP1701" s="36" t="str">
        <f t="shared" ca="1" si="315"/>
        <v>00</v>
      </c>
      <c r="AQ1701" s="36" t="str">
        <f t="shared" ca="1" si="316"/>
        <v>00</v>
      </c>
      <c r="AR1701" s="36" t="str">
        <f t="shared" ca="1" si="317"/>
        <v>00</v>
      </c>
      <c r="AS1701" s="36"/>
    </row>
    <row r="1702" spans="19:45" ht="30" customHeight="1" x14ac:dyDescent="0.25">
      <c r="S1702" s="7" t="s">
        <v>721</v>
      </c>
      <c r="T1702" s="15" t="s">
        <v>26</v>
      </c>
      <c r="U1702" s="36" t="str">
        <f t="shared" ca="1" si="305"/>
        <v>0x24=-41.50,-41.00;</v>
      </c>
      <c r="V1702" s="37"/>
      <c r="W1702" s="37"/>
      <c r="X1702" s="68"/>
      <c r="Y1702" s="68"/>
      <c r="Z1702" s="55">
        <f t="shared" ca="1" si="306"/>
        <v>3.2</v>
      </c>
      <c r="AA1702" s="39" t="s">
        <v>584</v>
      </c>
      <c r="AB1702" s="40">
        <v>1</v>
      </c>
      <c r="AC1702" s="40" t="s">
        <v>995</v>
      </c>
      <c r="AD1702" s="40">
        <v>1</v>
      </c>
      <c r="AE1702" s="41">
        <v>0</v>
      </c>
      <c r="AF1702" s="42">
        <v>-41.5</v>
      </c>
      <c r="AG1702" s="47">
        <f t="shared" si="318"/>
        <v>-41</v>
      </c>
      <c r="AH1702" s="43">
        <f t="shared" ca="1" si="307"/>
        <v>-38.299999999999997</v>
      </c>
      <c r="AI1702" s="43">
        <f t="shared" ca="1" si="308"/>
        <v>-37.799999999999997</v>
      </c>
      <c r="AJ1702" s="44">
        <f t="shared" ca="1" si="309"/>
        <v>-41.5</v>
      </c>
      <c r="AK1702" s="44">
        <f t="shared" ca="1" si="310"/>
        <v>-41</v>
      </c>
      <c r="AL1702" s="44">
        <f t="shared" ca="1" si="311"/>
        <v>-39.299999999999997</v>
      </c>
      <c r="AM1702" s="44">
        <f t="shared" ca="1" si="312"/>
        <v>-38.799999999999997</v>
      </c>
      <c r="AN1702" s="36" t="str">
        <f t="shared" ca="1" si="313"/>
        <v>20</v>
      </c>
      <c r="AO1702" s="36" t="str">
        <f t="shared" ca="1" si="314"/>
        <v>04</v>
      </c>
      <c r="AP1702" s="36" t="str">
        <f t="shared" ca="1" si="315"/>
        <v>00</v>
      </c>
      <c r="AQ1702" s="36" t="str">
        <f t="shared" ca="1" si="316"/>
        <v>00</v>
      </c>
      <c r="AR1702" s="36" t="str">
        <f t="shared" ca="1" si="317"/>
        <v>00</v>
      </c>
      <c r="AS1702" s="36"/>
    </row>
    <row r="1703" spans="19:45" ht="30" customHeight="1" x14ac:dyDescent="0.25">
      <c r="S1703" s="7" t="s">
        <v>20</v>
      </c>
      <c r="T1703" s="15">
        <v>-37</v>
      </c>
      <c r="U1703" s="36" t="str">
        <f t="shared" ca="1" si="305"/>
        <v>0x25=-42.00,-41.50;</v>
      </c>
      <c r="V1703" s="37"/>
      <c r="W1703" s="37"/>
      <c r="X1703" s="38"/>
      <c r="Y1703" s="38"/>
      <c r="Z1703" s="55">
        <f t="shared" ca="1" si="306"/>
        <v>3.7</v>
      </c>
      <c r="AA1703" s="39" t="s">
        <v>584</v>
      </c>
      <c r="AB1703" s="40">
        <v>1.5</v>
      </c>
      <c r="AC1703" s="40" t="s">
        <v>995</v>
      </c>
      <c r="AD1703" s="40">
        <v>1</v>
      </c>
      <c r="AE1703" s="41">
        <v>0</v>
      </c>
      <c r="AF1703" s="42">
        <v>-42</v>
      </c>
      <c r="AG1703" s="47">
        <f t="shared" si="318"/>
        <v>-41.5</v>
      </c>
      <c r="AH1703" s="43">
        <f t="shared" ca="1" si="307"/>
        <v>-38.299999999999997</v>
      </c>
      <c r="AI1703" s="43">
        <f t="shared" ca="1" si="308"/>
        <v>-37.799999999999997</v>
      </c>
      <c r="AJ1703" s="44">
        <f t="shared" ca="1" si="309"/>
        <v>-42</v>
      </c>
      <c r="AK1703" s="44">
        <f t="shared" ca="1" si="310"/>
        <v>-41.5</v>
      </c>
      <c r="AL1703" s="44">
        <f t="shared" ca="1" si="311"/>
        <v>-39.799999999999997</v>
      </c>
      <c r="AM1703" s="44">
        <f t="shared" ca="1" si="312"/>
        <v>-39.299999999999997</v>
      </c>
      <c r="AN1703" s="36" t="str">
        <f t="shared" ca="1" si="313"/>
        <v>20</v>
      </c>
      <c r="AO1703" s="36" t="str">
        <f t="shared" ca="1" si="314"/>
        <v>05</v>
      </c>
      <c r="AP1703" s="36" t="str">
        <f t="shared" ca="1" si="315"/>
        <v>00</v>
      </c>
      <c r="AQ1703" s="36" t="str">
        <f t="shared" ca="1" si="316"/>
        <v>00</v>
      </c>
      <c r="AR1703" s="36" t="str">
        <f t="shared" ca="1" si="317"/>
        <v>00</v>
      </c>
      <c r="AS1703" s="36"/>
    </row>
    <row r="1704" spans="19:45" ht="30" customHeight="1" x14ac:dyDescent="0.25">
      <c r="S1704" s="7" t="s">
        <v>691</v>
      </c>
      <c r="T1704" s="15" t="s">
        <v>1318</v>
      </c>
      <c r="U1704" s="36" t="str">
        <f t="shared" ca="1" si="305"/>
        <v>0x26=-42.50,-42.00;</v>
      </c>
      <c r="V1704" s="37"/>
      <c r="W1704" s="37"/>
      <c r="X1704" s="38"/>
      <c r="Y1704" s="38"/>
      <c r="Z1704" s="55">
        <f t="shared" ca="1" si="306"/>
        <v>4.2</v>
      </c>
      <c r="AA1704" s="39" t="s">
        <v>584</v>
      </c>
      <c r="AB1704" s="40">
        <v>2</v>
      </c>
      <c r="AC1704" s="40" t="s">
        <v>995</v>
      </c>
      <c r="AD1704" s="40">
        <v>1</v>
      </c>
      <c r="AE1704" s="41">
        <v>0</v>
      </c>
      <c r="AF1704" s="42">
        <v>-42.5</v>
      </c>
      <c r="AG1704" s="47">
        <f t="shared" si="318"/>
        <v>-42</v>
      </c>
      <c r="AH1704" s="43">
        <f t="shared" ca="1" si="307"/>
        <v>-38.299999999999997</v>
      </c>
      <c r="AI1704" s="43">
        <f t="shared" ca="1" si="308"/>
        <v>-37.799999999999997</v>
      </c>
      <c r="AJ1704" s="44">
        <f t="shared" ca="1" si="309"/>
        <v>-42.5</v>
      </c>
      <c r="AK1704" s="44">
        <f t="shared" ca="1" si="310"/>
        <v>-42</v>
      </c>
      <c r="AL1704" s="44">
        <f t="shared" ca="1" si="311"/>
        <v>-40.299999999999997</v>
      </c>
      <c r="AM1704" s="44">
        <f t="shared" ca="1" si="312"/>
        <v>-39.799999999999997</v>
      </c>
      <c r="AN1704" s="36" t="str">
        <f t="shared" ca="1" si="313"/>
        <v>20</v>
      </c>
      <c r="AO1704" s="36" t="str">
        <f t="shared" ca="1" si="314"/>
        <v>06</v>
      </c>
      <c r="AP1704" s="36" t="str">
        <f t="shared" ca="1" si="315"/>
        <v>00</v>
      </c>
      <c r="AQ1704" s="36" t="str">
        <f t="shared" ca="1" si="316"/>
        <v>00</v>
      </c>
      <c r="AR1704" s="36" t="str">
        <f t="shared" ca="1" si="317"/>
        <v>00</v>
      </c>
      <c r="AS1704" s="36"/>
    </row>
    <row r="1705" spans="19:45" ht="30" customHeight="1" x14ac:dyDescent="0.25">
      <c r="S1705" s="7" t="s">
        <v>544</v>
      </c>
      <c r="T1705" s="15" t="s">
        <v>993</v>
      </c>
      <c r="U1705" s="36" t="str">
        <f t="shared" ca="1" si="305"/>
        <v>0xA4=-42.70,-42.50;</v>
      </c>
      <c r="V1705" s="37">
        <v>-0.1</v>
      </c>
      <c r="W1705" s="37"/>
      <c r="X1705" s="38"/>
      <c r="Y1705" s="38"/>
      <c r="Z1705" s="48">
        <f t="shared" ca="1" si="306"/>
        <v>4.5070000000000006</v>
      </c>
      <c r="AA1705" s="39" t="s">
        <v>584</v>
      </c>
      <c r="AB1705" s="40">
        <v>1</v>
      </c>
      <c r="AC1705" s="40" t="s">
        <v>995</v>
      </c>
      <c r="AD1705" s="40">
        <v>1</v>
      </c>
      <c r="AE1705" s="41">
        <v>6.7000000000000004E-2</v>
      </c>
      <c r="AF1705" s="42">
        <v>-42.7</v>
      </c>
      <c r="AG1705" s="49">
        <f t="shared" si="318"/>
        <v>-42.5</v>
      </c>
      <c r="AH1705" s="43">
        <f t="shared" ca="1" si="307"/>
        <v>-38.193000000000005</v>
      </c>
      <c r="AI1705" s="43">
        <f t="shared" ca="1" si="308"/>
        <v>-37.993000000000002</v>
      </c>
      <c r="AJ1705" s="44">
        <f t="shared" ca="1" si="309"/>
        <v>-42.7</v>
      </c>
      <c r="AK1705" s="44">
        <f t="shared" ca="1" si="310"/>
        <v>-42.5</v>
      </c>
      <c r="AL1705" s="44">
        <f t="shared" ca="1" si="311"/>
        <v>-39.193000000000005</v>
      </c>
      <c r="AM1705" s="44">
        <f t="shared" ca="1" si="312"/>
        <v>-38.993000000000002</v>
      </c>
      <c r="AN1705" s="36" t="str">
        <f t="shared" ca="1" si="313"/>
        <v>20</v>
      </c>
      <c r="AO1705" s="36" t="str">
        <f t="shared" ca="1" si="314"/>
        <v>04</v>
      </c>
      <c r="AP1705" s="36" t="str">
        <f t="shared" ca="1" si="315"/>
        <v>00</v>
      </c>
      <c r="AQ1705" s="36" t="str">
        <f t="shared" ca="1" si="316"/>
        <v>00</v>
      </c>
      <c r="AR1705" s="36" t="str">
        <f t="shared" ca="1" si="317"/>
        <v>80</v>
      </c>
      <c r="AS1705" s="36"/>
    </row>
    <row r="1706" spans="19:45" ht="30" customHeight="1" x14ac:dyDescent="0.25">
      <c r="S1706" s="7" t="s">
        <v>12</v>
      </c>
      <c r="T1706" s="15" t="s">
        <v>1325</v>
      </c>
      <c r="U1706" s="36" t="str">
        <f t="shared" ca="1" si="305"/>
        <v>0xA5=-43.00,-42.70;</v>
      </c>
      <c r="V1706" s="37">
        <v>-0.3</v>
      </c>
      <c r="W1706" s="37"/>
      <c r="X1706" s="38"/>
      <c r="Y1706" s="38"/>
      <c r="Z1706" s="48">
        <f t="shared" ca="1" si="306"/>
        <v>4.8070000000000004</v>
      </c>
      <c r="AA1706" s="39" t="s">
        <v>584</v>
      </c>
      <c r="AB1706" s="40">
        <v>1.5</v>
      </c>
      <c r="AC1706" s="40" t="s">
        <v>995</v>
      </c>
      <c r="AD1706" s="40">
        <v>1</v>
      </c>
      <c r="AE1706" s="41">
        <v>6.7000000000000004E-2</v>
      </c>
      <c r="AF1706" s="42">
        <v>-43</v>
      </c>
      <c r="AG1706" s="49">
        <f t="shared" si="318"/>
        <v>-42.7</v>
      </c>
      <c r="AH1706" s="43">
        <f t="shared" ca="1" si="307"/>
        <v>-38.192999999999998</v>
      </c>
      <c r="AI1706" s="43">
        <f t="shared" ca="1" si="308"/>
        <v>-37.893000000000001</v>
      </c>
      <c r="AJ1706" s="44">
        <f t="shared" ca="1" si="309"/>
        <v>-43</v>
      </c>
      <c r="AK1706" s="44">
        <f t="shared" ca="1" si="310"/>
        <v>-42.7</v>
      </c>
      <c r="AL1706" s="44">
        <f t="shared" ca="1" si="311"/>
        <v>-39.692999999999998</v>
      </c>
      <c r="AM1706" s="44">
        <f t="shared" ca="1" si="312"/>
        <v>-39.393000000000001</v>
      </c>
      <c r="AN1706" s="36" t="str">
        <f t="shared" ca="1" si="313"/>
        <v>20</v>
      </c>
      <c r="AO1706" s="36" t="str">
        <f t="shared" ca="1" si="314"/>
        <v>05</v>
      </c>
      <c r="AP1706" s="36" t="str">
        <f t="shared" ca="1" si="315"/>
        <v>00</v>
      </c>
      <c r="AQ1706" s="36" t="str">
        <f t="shared" ca="1" si="316"/>
        <v>00</v>
      </c>
      <c r="AR1706" s="36" t="str">
        <f t="shared" ca="1" si="317"/>
        <v>80</v>
      </c>
      <c r="AS1706" s="36"/>
    </row>
    <row r="1707" spans="19:45" ht="30" customHeight="1" x14ac:dyDescent="0.25">
      <c r="S1707" s="26" t="s">
        <v>773</v>
      </c>
      <c r="T1707" s="15" t="s">
        <v>562</v>
      </c>
      <c r="U1707" s="36" t="str">
        <f t="shared" ca="1" si="305"/>
        <v>0xA6=-43.40,-43.00;</v>
      </c>
      <c r="V1707" s="37">
        <v>-0.4</v>
      </c>
      <c r="W1707" s="37"/>
      <c r="X1707" s="38"/>
      <c r="Y1707" s="38"/>
      <c r="Z1707" s="48">
        <f t="shared" ca="1" si="306"/>
        <v>5.2069999999999999</v>
      </c>
      <c r="AA1707" s="39" t="s">
        <v>584</v>
      </c>
      <c r="AB1707" s="40">
        <v>2</v>
      </c>
      <c r="AC1707" s="40" t="s">
        <v>995</v>
      </c>
      <c r="AD1707" s="40">
        <v>1</v>
      </c>
      <c r="AE1707" s="41">
        <v>6.7000000000000004E-2</v>
      </c>
      <c r="AF1707" s="42">
        <v>-43.4</v>
      </c>
      <c r="AG1707" s="49">
        <f t="shared" si="318"/>
        <v>-43</v>
      </c>
      <c r="AH1707" s="43">
        <f t="shared" ca="1" si="307"/>
        <v>-38.192999999999998</v>
      </c>
      <c r="AI1707" s="43">
        <f t="shared" ca="1" si="308"/>
        <v>-37.792999999999999</v>
      </c>
      <c r="AJ1707" s="44">
        <f t="shared" ca="1" si="309"/>
        <v>-43.4</v>
      </c>
      <c r="AK1707" s="44">
        <f t="shared" ca="1" si="310"/>
        <v>-43</v>
      </c>
      <c r="AL1707" s="44">
        <f t="shared" ca="1" si="311"/>
        <v>-40.192999999999998</v>
      </c>
      <c r="AM1707" s="44">
        <f t="shared" ca="1" si="312"/>
        <v>-39.792999999999999</v>
      </c>
      <c r="AN1707" s="36" t="str">
        <f t="shared" ca="1" si="313"/>
        <v>20</v>
      </c>
      <c r="AO1707" s="36" t="str">
        <f t="shared" ca="1" si="314"/>
        <v>06</v>
      </c>
      <c r="AP1707" s="36" t="str">
        <f t="shared" ca="1" si="315"/>
        <v>00</v>
      </c>
      <c r="AQ1707" s="36" t="str">
        <f t="shared" ca="1" si="316"/>
        <v>00</v>
      </c>
      <c r="AR1707" s="36" t="str">
        <f t="shared" ca="1" si="317"/>
        <v>80</v>
      </c>
      <c r="AS1707" s="36"/>
    </row>
    <row r="1708" spans="19:45" ht="30" customHeight="1" x14ac:dyDescent="0.25">
      <c r="S1708" s="7" t="s">
        <v>573</v>
      </c>
      <c r="T1708" s="15">
        <v>2.1</v>
      </c>
      <c r="U1708" s="36" t="str">
        <f t="shared" ca="1" si="305"/>
        <v>0xA7=-44.10,-43.40;</v>
      </c>
      <c r="V1708" s="37">
        <v>-0.55000000000000004</v>
      </c>
      <c r="W1708" s="37"/>
      <c r="X1708" s="38"/>
      <c r="Y1708" s="38"/>
      <c r="Z1708" s="48">
        <f t="shared" ca="1" si="306"/>
        <v>5.5570000000000004</v>
      </c>
      <c r="AA1708" s="39" t="s">
        <v>584</v>
      </c>
      <c r="AB1708" s="40">
        <v>2.5</v>
      </c>
      <c r="AC1708" s="40" t="s">
        <v>995</v>
      </c>
      <c r="AD1708" s="40">
        <v>1</v>
      </c>
      <c r="AE1708" s="41">
        <v>6.7000000000000004E-2</v>
      </c>
      <c r="AF1708" s="42">
        <v>-44.1</v>
      </c>
      <c r="AG1708" s="49">
        <f t="shared" si="318"/>
        <v>-43.4</v>
      </c>
      <c r="AH1708" s="43">
        <f t="shared" ca="1" si="307"/>
        <v>-38.542999999999999</v>
      </c>
      <c r="AI1708" s="43">
        <f t="shared" ca="1" si="308"/>
        <v>-37.842999999999996</v>
      </c>
      <c r="AJ1708" s="44">
        <f t="shared" ca="1" si="309"/>
        <v>-44.1</v>
      </c>
      <c r="AK1708" s="44">
        <f t="shared" ca="1" si="310"/>
        <v>-43.4</v>
      </c>
      <c r="AL1708" s="44">
        <f t="shared" ca="1" si="311"/>
        <v>-41.042999999999999</v>
      </c>
      <c r="AM1708" s="44">
        <f t="shared" ca="1" si="312"/>
        <v>-40.342999999999996</v>
      </c>
      <c r="AN1708" s="36" t="str">
        <f t="shared" ca="1" si="313"/>
        <v>20</v>
      </c>
      <c r="AO1708" s="36" t="str">
        <f t="shared" ca="1" si="314"/>
        <v>07</v>
      </c>
      <c r="AP1708" s="36" t="str">
        <f t="shared" ca="1" si="315"/>
        <v>00</v>
      </c>
      <c r="AQ1708" s="36" t="str">
        <f t="shared" ca="1" si="316"/>
        <v>00</v>
      </c>
      <c r="AR1708" s="36" t="str">
        <f t="shared" ca="1" si="317"/>
        <v>80</v>
      </c>
      <c r="AS1708" s="36"/>
    </row>
    <row r="1709" spans="19:45" ht="30" customHeight="1" x14ac:dyDescent="0.25">
      <c r="S1709" s="7" t="s">
        <v>590</v>
      </c>
      <c r="T1709" s="15">
        <f>VLOOKUP(T1694,MPN!$A$1:$E$1004,4,FALSE)</f>
        <v>-38</v>
      </c>
      <c r="U1709" s="36" t="str">
        <f t="shared" ca="1" si="305"/>
        <v>0xA8=-45.00,-44.10;</v>
      </c>
      <c r="V1709" s="37">
        <v>-0.65</v>
      </c>
      <c r="W1709" s="37"/>
      <c r="X1709" s="38"/>
      <c r="Y1709" s="38"/>
      <c r="Z1709" s="48">
        <f t="shared" ca="1" si="306"/>
        <v>6.4569999999999999</v>
      </c>
      <c r="AA1709" s="39" t="s">
        <v>584</v>
      </c>
      <c r="AB1709" s="40">
        <v>3.5</v>
      </c>
      <c r="AC1709" s="40" t="s">
        <v>995</v>
      </c>
      <c r="AD1709" s="40">
        <v>1</v>
      </c>
      <c r="AE1709" s="41">
        <v>6.7000000000000004E-2</v>
      </c>
      <c r="AF1709" s="42">
        <v>-45</v>
      </c>
      <c r="AG1709" s="49">
        <f t="shared" si="318"/>
        <v>-44.1</v>
      </c>
      <c r="AH1709" s="43">
        <f t="shared" ca="1" si="307"/>
        <v>-38.542999999999999</v>
      </c>
      <c r="AI1709" s="43">
        <f t="shared" ca="1" si="308"/>
        <v>-37.643000000000001</v>
      </c>
      <c r="AJ1709" s="44">
        <f t="shared" ca="1" si="309"/>
        <v>-45</v>
      </c>
      <c r="AK1709" s="44">
        <f t="shared" ca="1" si="310"/>
        <v>-44.1</v>
      </c>
      <c r="AL1709" s="44">
        <f t="shared" ca="1" si="311"/>
        <v>-42.042999999999999</v>
      </c>
      <c r="AM1709" s="44">
        <f t="shared" ca="1" si="312"/>
        <v>-41.143000000000001</v>
      </c>
      <c r="AN1709" s="36" t="str">
        <f t="shared" ca="1" si="313"/>
        <v>20</v>
      </c>
      <c r="AO1709" s="36" t="str">
        <f t="shared" ca="1" si="314"/>
        <v>08</v>
      </c>
      <c r="AP1709" s="36" t="str">
        <f t="shared" ca="1" si="315"/>
        <v>00</v>
      </c>
      <c r="AQ1709" s="36" t="str">
        <f t="shared" ca="1" si="316"/>
        <v>00</v>
      </c>
      <c r="AR1709" s="36" t="str">
        <f t="shared" ca="1" si="317"/>
        <v>80</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VLOOKUP($T1698,$AU$1:$AZ$31,MATCH($T1692,$AU$1:$AZ$1,0),FALSE)&amp;"_"&amp;T1700</f>
        <v>default_NormalMode</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VLOOKUP($T1694,MPN!$A$1:$E$504,2,FALSE)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VLOOKUP($T1695,ASIC!$A$1:$B$200,2,FALSE)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VLOOKUP($T1694,MPN!$A$1:$E$504,5,FALSE)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f>VLOOKUP(T1705,$DT$1:$DV$31,3,FALSE)</f>
        <v>0</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100~170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14V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13V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12V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11V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10V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9V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8V</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7V</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FIX</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1379</v>
      </c>
      <c r="V1756" s="12"/>
      <c r="W1756" s="65"/>
      <c r="X1756" s="12"/>
      <c r="Y1756" s="7" t="str">
        <f>VLOOKUP(U1756,$DX$1:$DZ$21,3,FALSE)</f>
        <v>sel_diocpfil, modesel 10</v>
      </c>
      <c r="AD1756" s="8"/>
    </row>
    <row r="1757" spans="19:45" ht="30" customHeight="1" x14ac:dyDescent="0.25">
      <c r="S1757" s="7" t="s">
        <v>24</v>
      </c>
      <c r="T1757" s="15" t="s">
        <v>606</v>
      </c>
      <c r="U1757" s="5" t="s">
        <v>23</v>
      </c>
      <c r="V1757" s="7" t="str">
        <f>VLOOKUP(U1756,$DX$1:$DZ$21,2,FALSE)</f>
        <v>Bit11,15</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1301</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18" t="str" cm="1">
        <f t="array" aca="1" ref="AB1758" ca="1">IF(INDIRECT(ADDRESS((QUOTIENT(ROW(AB1758)-0.1,65)*65)+4,COLUMN(AB1759)))="Gain-inphase","$BM$2:$BM$31","$BN$2:$BN$31")</f>
        <v>$BM$2:$BM$31</v>
      </c>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117" t="s">
        <v>1314</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1273</v>
      </c>
      <c r="U1760" s="36" t="str">
        <f t="shared" ref="U1760:U1766" ca="1" si="319">ConfigCode($AA1760,$AN1760,$AO1760,$AP1760,$AQ1760,$AR1760,$AF1760,$AG1760,2)</f>
        <v>0x39=-41.15,-40.00;</v>
      </c>
      <c r="V1760" s="37">
        <v>-0.3</v>
      </c>
      <c r="W1760" s="37"/>
      <c r="X1760" s="68"/>
      <c r="Y1760" s="68"/>
      <c r="Z1760" s="55">
        <f t="shared" ref="Z1760:Z1766" ca="1" si="320" xml:space="preserve">
N("vbias,vlookup vbias range")+
VLOOKUP($AA1760,INDIRECT(BoxVal(ROW($AA1760),34,COLUMN(T1756))),2,FALSE)+
N("gain")+
$AB1760+
N("vcm")+
VLOOKUP($AC1760,$CT$1:$DC$31,7,FALSE)+
N("(vbias*vcp*vbg-vbias)*sensor ratio")+
VbiasCal($AA1760,$AD1760,$AE1760,BoxVal(ROW($AC1760),18,COLUMN($T$22)))+
N("vbias ref+gain ref")+
$V1760+$W1760</f>
        <v>2.5</v>
      </c>
      <c r="AA1760" s="39" t="s">
        <v>1153</v>
      </c>
      <c r="AB1760" s="40">
        <v>4.5</v>
      </c>
      <c r="AC1760" s="40" t="s">
        <v>996</v>
      </c>
      <c r="AD1760" s="40">
        <v>1</v>
      </c>
      <c r="AE1760" s="41">
        <v>0</v>
      </c>
      <c r="AF1760" s="42">
        <v>-41.15</v>
      </c>
      <c r="AG1760" s="42">
        <v>-40</v>
      </c>
      <c r="AH1760" s="43">
        <f t="shared" ref="AH1760:AH1766" ca="1" si="321">$AF1760+$Z1760</f>
        <v>-38.65</v>
      </c>
      <c r="AI1760" s="43">
        <f t="shared" ref="AI1760:AI1766" ca="1" si="322">$AG1760+$Z1760</f>
        <v>-37.5</v>
      </c>
      <c r="AJ1760" s="44">
        <f t="shared" ref="AJ1760:AJ1766" ca="1" si="323" xml:space="preserve">
N("initial sens-loopgain")+
$AF1760-BoxVal(ROW($AA1760),26,COLUMN(INDIRECT("T"&amp;(INT(ROW($AA1777)/65))*65+2)))</f>
        <v>-41.15</v>
      </c>
      <c r="AK1760" s="44">
        <f t="shared" ref="AK1760:AK1766" ca="1" si="324">AJ1760+(AG1760-AF1760)</f>
        <v>-40</v>
      </c>
      <c r="AL1760" s="44">
        <f t="shared" ref="AL1760:AL1766" ca="1" si="325" xml:space="preserve">
N("initial sens-loopgain-gain-gain ref-vcm")+
$AH1760-
BoxVal(ROW($AA1760),26,COLUMN(INDIRECT("T"&amp;(INT(ROW($AA1777)/65))*65+2)))-
$AB1760-
$W1760-
IFERROR(VLOOKUP($AC1760,$CT$1:$DC$31,7,FALSE),0)</f>
        <v>-43.15</v>
      </c>
      <c r="AM1760" s="44">
        <f t="shared" ref="AM1760:AM1766" ca="1" si="326">AL1760+(AG1760-AF1760)</f>
        <v>-42</v>
      </c>
      <c r="AN1760" s="36" t="str">
        <f t="shared" ref="AN1760:AN1766" ca="1" si="327">IF(BoxVal(ROW(AA1760),9,COLUMN(T1758))="FIX","00",ManualLookup(AA1760,BoxVal(ROW(AA1760),4,COLUMN(AN1758)),INDIRECT(DN$3)))</f>
        <v>30</v>
      </c>
      <c r="AO1760" s="36" t="str">
        <f t="shared" ref="AO1760:AO1766" ca="1" si="328">ManualLookup(AB1760,BoxVal(ROW(AB1760),4,COLUMN(AO1758)),IF(INDIRECT("$AB$"&amp;(INT((ROW()-4)/65)*65+4))="Gain-outphase",INDIRECT(DO$4),INDIRECT(DO$3)))</f>
        <v>09</v>
      </c>
      <c r="AP1760" s="36" t="str">
        <f t="shared" ref="AP1760:AR1766" ca="1" si="329">ManualLookup(AC1760,BoxVal(ROW(AC1760),4,COLUMN(AP1758)),INDIRECT(DP$3))</f>
        <v>00</v>
      </c>
      <c r="AQ1760" s="36" t="str">
        <f t="shared" ca="1" si="329"/>
        <v>00</v>
      </c>
      <c r="AR1760" s="36" t="str">
        <f t="shared" ca="1" si="329"/>
        <v>00</v>
      </c>
      <c r="AS1760" s="33"/>
    </row>
    <row r="1761" spans="19:45" ht="30" customHeight="1" x14ac:dyDescent="0.25">
      <c r="S1761" s="7" t="s">
        <v>13</v>
      </c>
      <c r="T1761" s="15" t="s">
        <v>1164</v>
      </c>
      <c r="U1761" s="36" t="str">
        <f t="shared" ca="1" si="319"/>
        <v>0x3A=-42.30,-41.15;</v>
      </c>
      <c r="V1761" s="37"/>
      <c r="W1761" s="37"/>
      <c r="X1761" s="68"/>
      <c r="Y1761" s="68"/>
      <c r="Z1761" s="55">
        <f t="shared" ca="1" si="320"/>
        <v>3.8</v>
      </c>
      <c r="AA1761" s="39" t="s">
        <v>1153</v>
      </c>
      <c r="AB1761" s="40">
        <v>5.5</v>
      </c>
      <c r="AC1761" s="40" t="s">
        <v>996</v>
      </c>
      <c r="AD1761" s="40">
        <v>1</v>
      </c>
      <c r="AE1761" s="41">
        <v>0</v>
      </c>
      <c r="AF1761" s="42">
        <v>-42.3</v>
      </c>
      <c r="AG1761" s="47">
        <f t="shared" ref="AG1761:AG1766" si="330">AF1760</f>
        <v>-41.15</v>
      </c>
      <c r="AH1761" s="43">
        <f t="shared" ca="1" si="321"/>
        <v>-38.5</v>
      </c>
      <c r="AI1761" s="43">
        <f t="shared" ca="1" si="322"/>
        <v>-37.35</v>
      </c>
      <c r="AJ1761" s="44">
        <f t="shared" ca="1" si="323"/>
        <v>-42.3</v>
      </c>
      <c r="AK1761" s="44">
        <f t="shared" ca="1" si="324"/>
        <v>-41.15</v>
      </c>
      <c r="AL1761" s="44">
        <f t="shared" ca="1" si="325"/>
        <v>-44</v>
      </c>
      <c r="AM1761" s="44">
        <f t="shared" ca="1" si="326"/>
        <v>-42.85</v>
      </c>
      <c r="AN1761" s="36" t="str">
        <f t="shared" ca="1" si="327"/>
        <v>30</v>
      </c>
      <c r="AO1761" s="36" t="str">
        <f t="shared" ca="1" si="328"/>
        <v>0A</v>
      </c>
      <c r="AP1761" s="36" t="str">
        <f t="shared" ca="1" si="329"/>
        <v>00</v>
      </c>
      <c r="AQ1761" s="36" t="str">
        <f t="shared" ca="1" si="329"/>
        <v>00</v>
      </c>
      <c r="AR1761" s="36" t="str">
        <f t="shared" ca="1" si="329"/>
        <v>00</v>
      </c>
      <c r="AS1761" s="36"/>
    </row>
    <row r="1762" spans="19:45" ht="30" customHeight="1" x14ac:dyDescent="0.25">
      <c r="S1762" s="26"/>
      <c r="T1762" s="17"/>
      <c r="U1762" s="36" t="str">
        <f t="shared" ca="1" si="319"/>
        <v>0x3B=-43.30,-42.30;</v>
      </c>
      <c r="V1762" s="37"/>
      <c r="W1762" s="37"/>
      <c r="X1762" s="68"/>
      <c r="Y1762" s="68"/>
      <c r="Z1762" s="55">
        <f t="shared" ca="1" si="320"/>
        <v>4.8</v>
      </c>
      <c r="AA1762" s="39" t="s">
        <v>586</v>
      </c>
      <c r="AB1762" s="40">
        <v>6.5</v>
      </c>
      <c r="AC1762" s="40" t="s">
        <v>995</v>
      </c>
      <c r="AD1762" s="40">
        <v>1</v>
      </c>
      <c r="AE1762" s="41">
        <v>0</v>
      </c>
      <c r="AF1762" s="42">
        <v>-43.3</v>
      </c>
      <c r="AG1762" s="47">
        <f t="shared" si="330"/>
        <v>-42.3</v>
      </c>
      <c r="AH1762" s="43">
        <f t="shared" ca="1" si="321"/>
        <v>-38.5</v>
      </c>
      <c r="AI1762" s="43">
        <f t="shared" ca="1" si="322"/>
        <v>-37.5</v>
      </c>
      <c r="AJ1762" s="44">
        <f t="shared" ca="1" si="323"/>
        <v>-43.3</v>
      </c>
      <c r="AK1762" s="44">
        <f t="shared" ca="1" si="324"/>
        <v>-42.3</v>
      </c>
      <c r="AL1762" s="44">
        <f t="shared" ca="1" si="325"/>
        <v>-45</v>
      </c>
      <c r="AM1762" s="44">
        <f t="shared" ca="1" si="326"/>
        <v>-44</v>
      </c>
      <c r="AN1762" s="36" t="str">
        <f t="shared" ca="1" si="327"/>
        <v>30</v>
      </c>
      <c r="AO1762" s="36" t="str">
        <f t="shared" ca="1" si="328"/>
        <v>0B</v>
      </c>
      <c r="AP1762" s="36" t="str">
        <f t="shared" ca="1" si="329"/>
        <v>00</v>
      </c>
      <c r="AQ1762" s="36" t="str">
        <f t="shared" ca="1" si="329"/>
        <v>00</v>
      </c>
      <c r="AR1762" s="36" t="str">
        <f t="shared" ca="1" si="329"/>
        <v>00</v>
      </c>
      <c r="AS1762" s="36"/>
    </row>
    <row r="1763" spans="19:45" ht="30" customHeight="1" x14ac:dyDescent="0.25">
      <c r="S1763" s="7" t="s">
        <v>19</v>
      </c>
      <c r="T1763" s="15" t="s">
        <v>1150</v>
      </c>
      <c r="U1763" s="36" t="str">
        <f t="shared" ca="1" si="319"/>
        <v>0x3C=-44.00,-43.30;</v>
      </c>
      <c r="V1763" s="37"/>
      <c r="W1763" s="37"/>
      <c r="X1763" s="68"/>
      <c r="Y1763" s="68"/>
      <c r="Z1763" s="55">
        <f t="shared" ca="1" si="320"/>
        <v>5.8</v>
      </c>
      <c r="AA1763" s="39" t="s">
        <v>586</v>
      </c>
      <c r="AB1763" s="40">
        <v>7.5</v>
      </c>
      <c r="AC1763" s="40" t="s">
        <v>995</v>
      </c>
      <c r="AD1763" s="40">
        <v>1</v>
      </c>
      <c r="AE1763" s="41">
        <v>0</v>
      </c>
      <c r="AF1763" s="42">
        <v>-44</v>
      </c>
      <c r="AG1763" s="47">
        <f t="shared" si="330"/>
        <v>-43.3</v>
      </c>
      <c r="AH1763" s="43">
        <f t="shared" ca="1" si="321"/>
        <v>-38.200000000000003</v>
      </c>
      <c r="AI1763" s="43">
        <f t="shared" ca="1" si="322"/>
        <v>-37.5</v>
      </c>
      <c r="AJ1763" s="44">
        <f t="shared" ca="1" si="323"/>
        <v>-44</v>
      </c>
      <c r="AK1763" s="44">
        <f t="shared" ca="1" si="324"/>
        <v>-43.3</v>
      </c>
      <c r="AL1763" s="44">
        <f t="shared" ca="1" si="325"/>
        <v>-45.7</v>
      </c>
      <c r="AM1763" s="44">
        <f t="shared" ca="1" si="326"/>
        <v>-45</v>
      </c>
      <c r="AN1763" s="36" t="str">
        <f t="shared" ca="1" si="327"/>
        <v>30</v>
      </c>
      <c r="AO1763" s="36" t="str">
        <f t="shared" ca="1" si="328"/>
        <v>0C</v>
      </c>
      <c r="AP1763" s="36" t="str">
        <f t="shared" ca="1" si="329"/>
        <v>00</v>
      </c>
      <c r="AQ1763" s="36" t="str">
        <f t="shared" ca="1" si="329"/>
        <v>00</v>
      </c>
      <c r="AR1763" s="36" t="str">
        <f t="shared" ca="1" si="329"/>
        <v>00</v>
      </c>
      <c r="AS1763" s="36"/>
    </row>
    <row r="1764" spans="19:45" ht="30" customHeight="1" x14ac:dyDescent="0.25">
      <c r="S1764" s="7" t="s">
        <v>15</v>
      </c>
      <c r="T1764" s="15" t="s">
        <v>1151</v>
      </c>
      <c r="U1764" s="36" t="str">
        <f t="shared" ca="1" si="319"/>
        <v>0x4B=-45.00,-44.00;</v>
      </c>
      <c r="V1764" s="37"/>
      <c r="W1764" s="37"/>
      <c r="X1764" s="68"/>
      <c r="Y1764" s="68"/>
      <c r="Z1764" s="55">
        <f t="shared" ca="1" si="320"/>
        <v>6.5</v>
      </c>
      <c r="AA1764" s="39" t="s">
        <v>587</v>
      </c>
      <c r="AB1764" s="40">
        <v>6.5</v>
      </c>
      <c r="AC1764" s="40" t="s">
        <v>995</v>
      </c>
      <c r="AD1764" s="40">
        <v>1</v>
      </c>
      <c r="AE1764" s="41">
        <v>0</v>
      </c>
      <c r="AF1764" s="42">
        <v>-45</v>
      </c>
      <c r="AG1764" s="47">
        <f t="shared" si="330"/>
        <v>-44</v>
      </c>
      <c r="AH1764" s="43">
        <f t="shared" ca="1" si="321"/>
        <v>-38.5</v>
      </c>
      <c r="AI1764" s="43">
        <f t="shared" ca="1" si="322"/>
        <v>-37.5</v>
      </c>
      <c r="AJ1764" s="44">
        <f t="shared" ca="1" si="323"/>
        <v>-45</v>
      </c>
      <c r="AK1764" s="44">
        <f t="shared" ca="1" si="324"/>
        <v>-44</v>
      </c>
      <c r="AL1764" s="44">
        <f t="shared" ca="1" si="325"/>
        <v>-45</v>
      </c>
      <c r="AM1764" s="44">
        <f t="shared" ca="1" si="326"/>
        <v>-44</v>
      </c>
      <c r="AN1764" s="36" t="str">
        <f t="shared" ca="1" si="327"/>
        <v>40</v>
      </c>
      <c r="AO1764" s="36" t="str">
        <f t="shared" ca="1" si="328"/>
        <v>0B</v>
      </c>
      <c r="AP1764" s="36" t="str">
        <f t="shared" ca="1" si="329"/>
        <v>00</v>
      </c>
      <c r="AQ1764" s="36" t="str">
        <f t="shared" ca="1" si="329"/>
        <v>00</v>
      </c>
      <c r="AR1764" s="36" t="str">
        <f t="shared" ca="1" si="329"/>
        <v>00</v>
      </c>
      <c r="AS1764" s="36"/>
    </row>
    <row r="1765" spans="19:45" ht="30" customHeight="1" x14ac:dyDescent="0.25">
      <c r="S1765" s="7" t="s">
        <v>705</v>
      </c>
      <c r="T1765" s="15" t="s">
        <v>1296</v>
      </c>
      <c r="U1765" s="36" t="str">
        <f t="shared" ca="1" si="319"/>
        <v>0x4C=-46.00,-45.00;</v>
      </c>
      <c r="V1765" s="37"/>
      <c r="W1765" s="37"/>
      <c r="X1765" s="68"/>
      <c r="Y1765" s="68"/>
      <c r="Z1765" s="55">
        <f t="shared" ca="1" si="320"/>
        <v>7.5</v>
      </c>
      <c r="AA1765" s="39" t="s">
        <v>587</v>
      </c>
      <c r="AB1765" s="40">
        <v>7.5</v>
      </c>
      <c r="AC1765" s="40" t="s">
        <v>995</v>
      </c>
      <c r="AD1765" s="40">
        <v>1</v>
      </c>
      <c r="AE1765" s="41">
        <v>0</v>
      </c>
      <c r="AF1765" s="42">
        <v>-46</v>
      </c>
      <c r="AG1765" s="47">
        <f t="shared" si="330"/>
        <v>-45</v>
      </c>
      <c r="AH1765" s="43">
        <f t="shared" ca="1" si="321"/>
        <v>-38.5</v>
      </c>
      <c r="AI1765" s="43">
        <f t="shared" ca="1" si="322"/>
        <v>-37.5</v>
      </c>
      <c r="AJ1765" s="44">
        <f t="shared" ca="1" si="323"/>
        <v>-46</v>
      </c>
      <c r="AK1765" s="44">
        <f t="shared" ca="1" si="324"/>
        <v>-45</v>
      </c>
      <c r="AL1765" s="44">
        <f t="shared" ca="1" si="325"/>
        <v>-46</v>
      </c>
      <c r="AM1765" s="44">
        <f t="shared" ca="1" si="326"/>
        <v>-45</v>
      </c>
      <c r="AN1765" s="36" t="str">
        <f t="shared" ca="1" si="327"/>
        <v>40</v>
      </c>
      <c r="AO1765" s="36" t="str">
        <f t="shared" ca="1" si="328"/>
        <v>0C</v>
      </c>
      <c r="AP1765" s="36" t="str">
        <f t="shared" ca="1" si="329"/>
        <v>00</v>
      </c>
      <c r="AQ1765" s="36" t="str">
        <f t="shared" ca="1" si="329"/>
        <v>00</v>
      </c>
      <c r="AR1765" s="36" t="str">
        <f t="shared" ca="1" si="329"/>
        <v>00</v>
      </c>
      <c r="AS1765" s="36"/>
    </row>
    <row r="1766" spans="19:45" ht="30" customHeight="1" x14ac:dyDescent="0.25">
      <c r="S1766" s="7" t="s">
        <v>605</v>
      </c>
      <c r="T1766" s="15" t="s">
        <v>991</v>
      </c>
      <c r="U1766" s="36" t="str">
        <f t="shared" ca="1" si="319"/>
        <v>0xCC=-46.40,-46.00;</v>
      </c>
      <c r="V1766" s="37">
        <v>-0.7</v>
      </c>
      <c r="W1766" s="37"/>
      <c r="X1766" s="68"/>
      <c r="Y1766" s="68"/>
      <c r="Z1766" s="55">
        <f t="shared" ca="1" si="320"/>
        <v>7.6843999999999992</v>
      </c>
      <c r="AA1766" s="39" t="s">
        <v>587</v>
      </c>
      <c r="AB1766" s="40">
        <v>7.5</v>
      </c>
      <c r="AC1766" s="40" t="s">
        <v>995</v>
      </c>
      <c r="AD1766" s="40">
        <v>1</v>
      </c>
      <c r="AE1766" s="41">
        <v>6.7000000000000004E-2</v>
      </c>
      <c r="AF1766" s="42">
        <v>-46.4</v>
      </c>
      <c r="AG1766" s="47">
        <f t="shared" si="330"/>
        <v>-46</v>
      </c>
      <c r="AH1766" s="43">
        <f t="shared" ca="1" si="321"/>
        <v>-38.715600000000002</v>
      </c>
      <c r="AI1766" s="43">
        <f t="shared" ca="1" si="322"/>
        <v>-38.315600000000003</v>
      </c>
      <c r="AJ1766" s="44">
        <f t="shared" ca="1" si="323"/>
        <v>-46.4</v>
      </c>
      <c r="AK1766" s="44">
        <f t="shared" ca="1" si="324"/>
        <v>-46</v>
      </c>
      <c r="AL1766" s="44">
        <f t="shared" ca="1" si="325"/>
        <v>-46.215600000000002</v>
      </c>
      <c r="AM1766" s="44">
        <f t="shared" ca="1" si="326"/>
        <v>-45.815600000000003</v>
      </c>
      <c r="AN1766" s="36" t="str">
        <f t="shared" ca="1" si="327"/>
        <v>40</v>
      </c>
      <c r="AO1766" s="36" t="str">
        <f t="shared" ca="1" si="328"/>
        <v>0C</v>
      </c>
      <c r="AP1766" s="36" t="str">
        <f t="shared" ca="1" si="329"/>
        <v>00</v>
      </c>
      <c r="AQ1766" s="36" t="str">
        <f t="shared" ca="1" si="329"/>
        <v>00</v>
      </c>
      <c r="AR1766" s="36" t="str">
        <f t="shared" ca="1" si="329"/>
        <v>80</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1318</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993</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VLOOKUP(T1759,MPN!$A$1:$E$1004,4,FALSE)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VLOOKUP($T1759,MPN!$A$1:$E$504,2,FALSE)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VLOOKUP($T1760,ASIC!$A$1:$B$200,2,FALSE)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VLOOKUP($T1759,MPN!$A$1:$E$504,5,FALSE)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f>VLOOKUP(T1770,$DT$1:$DV$31,3,FALSE)</f>
        <v>0</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100~170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14V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13V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12V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11V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10V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9V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8V</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7V</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FIX</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1379</v>
      </c>
      <c r="V1821" s="12"/>
      <c r="W1821" s="65"/>
      <c r="X1821" s="12"/>
      <c r="Y1821" s="7" t="str">
        <f>VLOOKUP(U1821,$DX$1:$DZ$21,3,FALSE)</f>
        <v>sel_diocpfil, modesel 10</v>
      </c>
      <c r="AD1821" s="8"/>
    </row>
    <row r="1822" spans="19:45" ht="30" customHeight="1" x14ac:dyDescent="0.25">
      <c r="S1822" s="7" t="s">
        <v>24</v>
      </c>
      <c r="T1822" s="15" t="s">
        <v>606</v>
      </c>
      <c r="U1822" s="5" t="s">
        <v>23</v>
      </c>
      <c r="V1822" s="7" t="str">
        <f>VLOOKUP(U1821,$DX$1:$DZ$21,2,FALSE)</f>
        <v>Bit11,15</v>
      </c>
      <c r="W1822" s="19"/>
      <c r="X1822" s="19"/>
      <c r="Y1822" s="19"/>
      <c r="Z1822" s="19"/>
      <c r="AA1822" s="5" t="s">
        <v>592</v>
      </c>
      <c r="AB1822" s="26" t="str">
        <f>T1841&amp;"_"&amp;ABS(T1839)&amp;"dB_"&amp;T1843&amp;"_"&amp;T1844&amp;"_"&amp;GetAbsMaxMinText(AF1825:AG1884)&amp;"_"&amp;T1824&amp;"_"&amp;T1823&amp;S1821&amp;"."&amp;T1847</f>
        <v>default_NormalMode_38dB_304ZA_2410A_377_456_ZTS6856B_MP29.1</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18" t="str" cm="1">
        <f t="array" aca="1" ref="AB1823" ca="1">IF(INDIRECT(ADDRESS((QUOTIENT(ROW(AB1823)-0.1,65)*65)+4,COLUMN(AB1824)))="Gain-inphase","$BM$2:$BM$31","$BN$2:$BN$31")</f>
        <v>$BM$2:$BM$31</v>
      </c>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1304</v>
      </c>
      <c r="U1824" s="52" t="s">
        <v>775</v>
      </c>
      <c r="V1824" s="33" t="s">
        <v>601</v>
      </c>
      <c r="W1824" s="33" t="s">
        <v>602</v>
      </c>
      <c r="X1824" s="33" t="s">
        <v>603</v>
      </c>
      <c r="Y1824" s="33" t="s">
        <v>603</v>
      </c>
      <c r="Z1824" s="33" t="s">
        <v>591</v>
      </c>
      <c r="AA1824" s="33" t="s">
        <v>7</v>
      </c>
      <c r="AB1824" s="117" t="s">
        <v>1314</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1273</v>
      </c>
      <c r="U1825" s="36" t="str">
        <f t="shared" ref="U1825:U1840" ca="1" si="331">ConfigCode($AA1825,$AN1825,$AO1825,$AP1825,$AQ1825,$AR1825,$AF1825,$AG1825,2)</f>
        <v>0x00=-38.30,-37.80;</v>
      </c>
      <c r="V1825" s="37"/>
      <c r="W1825" s="37"/>
      <c r="X1825" s="68"/>
      <c r="Y1825" s="68"/>
      <c r="Z1825" s="55">
        <f t="shared" ref="Z1825:Z1840" ca="1" si="332" xml:space="preserve">
N("vbias,vlookup vbias range")+
VLOOKUP($AA1825,INDIRECT(BoxVal(ROW($AA1825),34,COLUMN(T1821))),2,FALSE)+
N("gain")+
$AB1825+
N("vcm")+
VLOOKUP($AC1825,$CT$1:$DC$31,7,FALSE)+
N("(vbias*vcp*vbg-vbias)*sensor ratio")+
VbiasCal($AA1825,$AD1825,$AE1825,BoxVal(ROW($AC1825),18,COLUMN($T$22)))+
N("vbias ref+gain ref")+
$V1825+$W1825</f>
        <v>0</v>
      </c>
      <c r="AA1825" s="39" t="s">
        <v>1161</v>
      </c>
      <c r="AB1825" s="40">
        <v>0</v>
      </c>
      <c r="AC1825" s="40" t="s">
        <v>996</v>
      </c>
      <c r="AD1825" s="40">
        <v>1</v>
      </c>
      <c r="AE1825" s="41">
        <v>0</v>
      </c>
      <c r="AF1825" s="42">
        <v>-38.299999999999997</v>
      </c>
      <c r="AG1825" s="42">
        <v>-37.799999999999997</v>
      </c>
      <c r="AH1825" s="43">
        <f t="shared" ref="AH1825:AH1840" ca="1" si="333">$AF1825+$Z1825</f>
        <v>-38.299999999999997</v>
      </c>
      <c r="AI1825" s="43">
        <f t="shared" ref="AI1825:AI1840" ca="1" si="334">$AG1825+$Z1825</f>
        <v>-37.799999999999997</v>
      </c>
      <c r="AJ1825" s="44">
        <f t="shared" ref="AJ1825:AJ1840" ca="1" si="335" xml:space="preserve">
N("initial sens-loopgain")+
$AF1825-BoxVal(ROW($AA1825),26,COLUMN(INDIRECT("T"&amp;(INT(ROW($AA1842)/65))*65+2)))</f>
        <v>-38.299999999999997</v>
      </c>
      <c r="AK1825" s="44">
        <f t="shared" ref="AK1825:AK1840" ca="1" si="336">AJ1825+(AG1825-AF1825)</f>
        <v>-37.799999999999997</v>
      </c>
      <c r="AL1825" s="44">
        <f t="shared" ref="AL1825:AL1840" ca="1" si="337" xml:space="preserve">
N("initial sens-loopgain-gain-gain ref-vcm")+
$AH1825-
BoxVal(ROW($AA1825),26,COLUMN(INDIRECT("T"&amp;(INT(ROW($AA1842)/65))*65+2)))-
$AB1825-
$W1825-
IFERROR(VLOOKUP($AC1825,$CT$1:$DC$31,7,FALSE),0)</f>
        <v>-38.299999999999997</v>
      </c>
      <c r="AM1825" s="44">
        <f t="shared" ref="AM1825:AM1840" ca="1" si="338">AL1825+(AG1825-AF1825)</f>
        <v>-37.799999999999997</v>
      </c>
      <c r="AN1825" s="36" t="str">
        <f t="shared" ref="AN1825:AN1840" ca="1" si="339">IF(BoxVal(ROW(AA1825),9,COLUMN(T1823))="FIX","00",ManualLookup(AA1825,BoxVal(ROW(AA1825),4,COLUMN(AN1823)),INDIRECT(DN$3)))</f>
        <v>00</v>
      </c>
      <c r="AO1825" s="36" t="str">
        <f t="shared" ref="AO1825:AO1840" ca="1" si="340">ManualLookup(AB1825,BoxVal(ROW(AB1825),4,COLUMN(AO1823)),IF(INDIRECT("$AB$"&amp;(INT((ROW()-4)/65)*65+4))="Gain-outphase",INDIRECT(DO$4),INDIRECT(DO$3)))</f>
        <v>00</v>
      </c>
      <c r="AP1825" s="36" t="str">
        <f t="shared" ref="AP1825:AP1840" ca="1" si="341">ManualLookup(AC1825,BoxVal(ROW(AC1825),4,COLUMN(AP1823)),INDIRECT(DP$3))</f>
        <v>00</v>
      </c>
      <c r="AQ1825" s="36" t="str">
        <f t="shared" ref="AQ1825:AQ1840" ca="1" si="342">ManualLookup(AD1825,BoxVal(ROW(AD1825),4,COLUMN(AQ1823)),INDIRECT(DQ$3))</f>
        <v>00</v>
      </c>
      <c r="AR1825" s="36" t="str">
        <f t="shared" ref="AR1825:AR1840" ca="1" si="343">ManualLookup(AE1825,BoxVal(ROW(AE1825),4,COLUMN(AR1823)),INDIRECT(DR$3))</f>
        <v>00</v>
      </c>
      <c r="AS1825" s="33"/>
    </row>
    <row r="1826" spans="19:45" ht="30" customHeight="1" x14ac:dyDescent="0.25">
      <c r="S1826" s="7" t="s">
        <v>13</v>
      </c>
      <c r="T1826" s="15" t="s">
        <v>1276</v>
      </c>
      <c r="U1826" s="36" t="str">
        <f t="shared" ca="1" si="331"/>
        <v>0x03=-38.80,-38.30;</v>
      </c>
      <c r="V1826" s="37"/>
      <c r="W1826" s="37"/>
      <c r="X1826" s="68"/>
      <c r="Y1826" s="68"/>
      <c r="Z1826" s="55">
        <f t="shared" ca="1" si="332"/>
        <v>0.5</v>
      </c>
      <c r="AA1826" s="39" t="s">
        <v>1161</v>
      </c>
      <c r="AB1826" s="40">
        <v>0.5</v>
      </c>
      <c r="AC1826" s="40" t="s">
        <v>996</v>
      </c>
      <c r="AD1826" s="40">
        <v>1</v>
      </c>
      <c r="AE1826" s="41">
        <v>0</v>
      </c>
      <c r="AF1826" s="42">
        <v>-38.799999999999997</v>
      </c>
      <c r="AG1826" s="47">
        <f t="shared" ref="AG1826:AG1840" si="344">AF1825</f>
        <v>-38.299999999999997</v>
      </c>
      <c r="AH1826" s="43">
        <f t="shared" ca="1" si="333"/>
        <v>-38.299999999999997</v>
      </c>
      <c r="AI1826" s="43">
        <f t="shared" ca="1" si="334"/>
        <v>-37.799999999999997</v>
      </c>
      <c r="AJ1826" s="44">
        <f t="shared" ca="1" si="335"/>
        <v>-38.799999999999997</v>
      </c>
      <c r="AK1826" s="44">
        <f t="shared" ca="1" si="336"/>
        <v>-38.299999999999997</v>
      </c>
      <c r="AL1826" s="44">
        <f t="shared" ca="1" si="337"/>
        <v>-38.799999999999997</v>
      </c>
      <c r="AM1826" s="44">
        <f t="shared" ca="1" si="338"/>
        <v>-38.299999999999997</v>
      </c>
      <c r="AN1826" s="36" t="str">
        <f t="shared" ca="1" si="339"/>
        <v>00</v>
      </c>
      <c r="AO1826" s="36" t="str">
        <f t="shared" ca="1" si="340"/>
        <v>03</v>
      </c>
      <c r="AP1826" s="36" t="str">
        <f t="shared" ca="1" si="341"/>
        <v>00</v>
      </c>
      <c r="AQ1826" s="36" t="str">
        <f t="shared" ca="1" si="342"/>
        <v>00</v>
      </c>
      <c r="AR1826" s="36" t="str">
        <f t="shared" ca="1" si="343"/>
        <v>00</v>
      </c>
      <c r="AS1826" s="36"/>
    </row>
    <row r="1827" spans="19:45" ht="30" customHeight="1" x14ac:dyDescent="0.25">
      <c r="S1827" s="26"/>
      <c r="T1827" s="17"/>
      <c r="U1827" s="36" t="str">
        <f t="shared" ca="1" si="331"/>
        <v>0x04=-39.30,-38.80;</v>
      </c>
      <c r="V1827" s="37"/>
      <c r="W1827" s="37"/>
      <c r="X1827" s="68"/>
      <c r="Y1827" s="68"/>
      <c r="Z1827" s="55">
        <f t="shared" ca="1" si="332"/>
        <v>1</v>
      </c>
      <c r="AA1827" s="39" t="s">
        <v>965</v>
      </c>
      <c r="AB1827" s="40">
        <v>1</v>
      </c>
      <c r="AC1827" s="40" t="s">
        <v>995</v>
      </c>
      <c r="AD1827" s="40">
        <v>1</v>
      </c>
      <c r="AE1827" s="41">
        <v>0</v>
      </c>
      <c r="AF1827" s="42">
        <v>-39.299999999999997</v>
      </c>
      <c r="AG1827" s="47">
        <f t="shared" si="344"/>
        <v>-38.799999999999997</v>
      </c>
      <c r="AH1827" s="43">
        <f t="shared" ca="1" si="333"/>
        <v>-38.299999999999997</v>
      </c>
      <c r="AI1827" s="43">
        <f t="shared" ca="1" si="334"/>
        <v>-37.799999999999997</v>
      </c>
      <c r="AJ1827" s="44">
        <f t="shared" ca="1" si="335"/>
        <v>-39.299999999999997</v>
      </c>
      <c r="AK1827" s="44">
        <f t="shared" ca="1" si="336"/>
        <v>-38.799999999999997</v>
      </c>
      <c r="AL1827" s="44">
        <f t="shared" ca="1" si="337"/>
        <v>-39.299999999999997</v>
      </c>
      <c r="AM1827" s="44">
        <f t="shared" ca="1" si="338"/>
        <v>-38.799999999999997</v>
      </c>
      <c r="AN1827" s="36" t="str">
        <f t="shared" ca="1" si="339"/>
        <v>00</v>
      </c>
      <c r="AO1827" s="36" t="str">
        <f t="shared" ca="1" si="340"/>
        <v>04</v>
      </c>
      <c r="AP1827" s="36" t="str">
        <f t="shared" ca="1" si="341"/>
        <v>00</v>
      </c>
      <c r="AQ1827" s="36" t="str">
        <f t="shared" ca="1" si="342"/>
        <v>00</v>
      </c>
      <c r="AR1827" s="36" t="str">
        <f t="shared" ca="1" si="343"/>
        <v>00</v>
      </c>
      <c r="AS1827" s="36"/>
    </row>
    <row r="1828" spans="19:45" ht="30" customHeight="1" x14ac:dyDescent="0.25">
      <c r="S1828" s="7" t="s">
        <v>19</v>
      </c>
      <c r="T1828" s="15" t="s">
        <v>1161</v>
      </c>
      <c r="U1828" s="36" t="str">
        <f t="shared" ca="1" si="331"/>
        <v>0x05=-39.80,-39.30;</v>
      </c>
      <c r="V1828" s="37"/>
      <c r="W1828" s="37"/>
      <c r="X1828" s="68"/>
      <c r="Y1828" s="68"/>
      <c r="Z1828" s="55">
        <f t="shared" ca="1" si="332"/>
        <v>1.5</v>
      </c>
      <c r="AA1828" s="39" t="s">
        <v>965</v>
      </c>
      <c r="AB1828" s="40">
        <v>1.5</v>
      </c>
      <c r="AC1828" s="40" t="s">
        <v>995</v>
      </c>
      <c r="AD1828" s="40">
        <v>1</v>
      </c>
      <c r="AE1828" s="41">
        <v>0</v>
      </c>
      <c r="AF1828" s="42">
        <v>-39.799999999999997</v>
      </c>
      <c r="AG1828" s="47">
        <f t="shared" si="344"/>
        <v>-39.299999999999997</v>
      </c>
      <c r="AH1828" s="43">
        <f t="shared" ca="1" si="333"/>
        <v>-38.299999999999997</v>
      </c>
      <c r="AI1828" s="43">
        <f t="shared" ca="1" si="334"/>
        <v>-37.799999999999997</v>
      </c>
      <c r="AJ1828" s="44">
        <f t="shared" ca="1" si="335"/>
        <v>-39.799999999999997</v>
      </c>
      <c r="AK1828" s="44">
        <f t="shared" ca="1" si="336"/>
        <v>-39.299999999999997</v>
      </c>
      <c r="AL1828" s="44">
        <f t="shared" ca="1" si="337"/>
        <v>-39.799999999999997</v>
      </c>
      <c r="AM1828" s="44">
        <f t="shared" ca="1" si="338"/>
        <v>-39.299999999999997</v>
      </c>
      <c r="AN1828" s="36" t="str">
        <f t="shared" ca="1" si="339"/>
        <v>00</v>
      </c>
      <c r="AO1828" s="36" t="str">
        <f t="shared" ca="1" si="340"/>
        <v>05</v>
      </c>
      <c r="AP1828" s="36" t="str">
        <f t="shared" ca="1" si="341"/>
        <v>00</v>
      </c>
      <c r="AQ1828" s="36" t="str">
        <f t="shared" ca="1" si="342"/>
        <v>00</v>
      </c>
      <c r="AR1828" s="36" t="str">
        <f t="shared" ca="1" si="343"/>
        <v>00</v>
      </c>
      <c r="AS1828" s="36"/>
    </row>
    <row r="1829" spans="19:45" ht="30" customHeight="1" x14ac:dyDescent="0.25">
      <c r="S1829" s="7" t="s">
        <v>15</v>
      </c>
      <c r="T1829" s="15" t="s">
        <v>1151</v>
      </c>
      <c r="U1829" s="36" t="str">
        <f t="shared" ca="1" si="331"/>
        <v>0x83=-40.10,-39.80;</v>
      </c>
      <c r="V1829" s="37">
        <v>0.1</v>
      </c>
      <c r="W1829" s="37"/>
      <c r="X1829" s="68"/>
      <c r="Y1829" s="68"/>
      <c r="Z1829" s="55">
        <f t="shared" ca="1" si="332"/>
        <v>1.8663000000000003</v>
      </c>
      <c r="AA1829" s="39" t="s">
        <v>965</v>
      </c>
      <c r="AB1829" s="40">
        <v>0.5</v>
      </c>
      <c r="AC1829" s="40" t="s">
        <v>995</v>
      </c>
      <c r="AD1829" s="40">
        <v>1</v>
      </c>
      <c r="AE1829" s="41">
        <v>6.7000000000000004E-2</v>
      </c>
      <c r="AF1829" s="42">
        <v>-40.1</v>
      </c>
      <c r="AG1829" s="47">
        <f t="shared" si="344"/>
        <v>-39.799999999999997</v>
      </c>
      <c r="AH1829" s="43">
        <f t="shared" ca="1" si="333"/>
        <v>-38.233699999999999</v>
      </c>
      <c r="AI1829" s="43">
        <f t="shared" ca="1" si="334"/>
        <v>-37.933699999999995</v>
      </c>
      <c r="AJ1829" s="44">
        <f t="shared" ca="1" si="335"/>
        <v>-40.1</v>
      </c>
      <c r="AK1829" s="44">
        <f t="shared" ca="1" si="336"/>
        <v>-39.799999999999997</v>
      </c>
      <c r="AL1829" s="44">
        <f t="shared" ca="1" si="337"/>
        <v>-38.733699999999999</v>
      </c>
      <c r="AM1829" s="44">
        <f t="shared" ca="1" si="338"/>
        <v>-38.433699999999995</v>
      </c>
      <c r="AN1829" s="36" t="str">
        <f t="shared" ca="1" si="339"/>
        <v>00</v>
      </c>
      <c r="AO1829" s="36" t="str">
        <f t="shared" ca="1" si="340"/>
        <v>03</v>
      </c>
      <c r="AP1829" s="36" t="str">
        <f t="shared" ca="1" si="341"/>
        <v>00</v>
      </c>
      <c r="AQ1829" s="36" t="str">
        <f t="shared" ca="1" si="342"/>
        <v>00</v>
      </c>
      <c r="AR1829" s="36" t="str">
        <f t="shared" ca="1" si="343"/>
        <v>80</v>
      </c>
      <c r="AS1829" s="36"/>
    </row>
    <row r="1830" spans="19:45" ht="30" customHeight="1" x14ac:dyDescent="0.25">
      <c r="S1830" s="7" t="s">
        <v>705</v>
      </c>
      <c r="T1830" s="15" t="s">
        <v>1152</v>
      </c>
      <c r="U1830" s="36" t="str">
        <f t="shared" ca="1" si="331"/>
        <v>0x84=-40.60,-40.10;</v>
      </c>
      <c r="V1830" s="37"/>
      <c r="W1830" s="37"/>
      <c r="X1830" s="68"/>
      <c r="Y1830" s="68"/>
      <c r="Z1830" s="55">
        <f t="shared" ca="1" si="332"/>
        <v>2.2663000000000002</v>
      </c>
      <c r="AA1830" s="39" t="s">
        <v>965</v>
      </c>
      <c r="AB1830" s="40">
        <v>1</v>
      </c>
      <c r="AC1830" s="40" t="s">
        <v>995</v>
      </c>
      <c r="AD1830" s="40">
        <v>1</v>
      </c>
      <c r="AE1830" s="41">
        <v>6.7000000000000004E-2</v>
      </c>
      <c r="AF1830" s="42">
        <v>-40.6</v>
      </c>
      <c r="AG1830" s="47">
        <f t="shared" si="344"/>
        <v>-40.1</v>
      </c>
      <c r="AH1830" s="43">
        <f t="shared" ca="1" si="333"/>
        <v>-38.3337</v>
      </c>
      <c r="AI1830" s="43">
        <f t="shared" ca="1" si="334"/>
        <v>-37.8337</v>
      </c>
      <c r="AJ1830" s="44">
        <f t="shared" ca="1" si="335"/>
        <v>-40.6</v>
      </c>
      <c r="AK1830" s="44">
        <f t="shared" ca="1" si="336"/>
        <v>-40.1</v>
      </c>
      <c r="AL1830" s="44">
        <f t="shared" ca="1" si="337"/>
        <v>-39.3337</v>
      </c>
      <c r="AM1830" s="44">
        <f t="shared" ca="1" si="338"/>
        <v>-38.8337</v>
      </c>
      <c r="AN1830" s="36" t="str">
        <f t="shared" ca="1" si="339"/>
        <v>00</v>
      </c>
      <c r="AO1830" s="36" t="str">
        <f t="shared" ca="1" si="340"/>
        <v>04</v>
      </c>
      <c r="AP1830" s="36" t="str">
        <f t="shared" ca="1" si="341"/>
        <v>00</v>
      </c>
      <c r="AQ1830" s="36" t="str">
        <f t="shared" ca="1" si="342"/>
        <v>00</v>
      </c>
      <c r="AR1830" s="36" t="str">
        <f t="shared" ca="1" si="343"/>
        <v>80</v>
      </c>
      <c r="AS1830" s="36"/>
    </row>
    <row r="1831" spans="19:45" ht="30" customHeight="1" x14ac:dyDescent="0.25">
      <c r="S1831" s="7" t="s">
        <v>605</v>
      </c>
      <c r="T1831" s="15" t="s">
        <v>991</v>
      </c>
      <c r="U1831" s="36" t="str">
        <f t="shared" ca="1" si="331"/>
        <v>0x23=-41.00,-40.60;</v>
      </c>
      <c r="V1831" s="37">
        <v>0.15</v>
      </c>
      <c r="W1831" s="37"/>
      <c r="X1831" s="68"/>
      <c r="Y1831" s="68"/>
      <c r="Z1831" s="55">
        <f t="shared" ca="1" si="332"/>
        <v>2.85</v>
      </c>
      <c r="AA1831" s="39" t="s">
        <v>584</v>
      </c>
      <c r="AB1831" s="40">
        <v>0.5</v>
      </c>
      <c r="AC1831" s="40" t="s">
        <v>995</v>
      </c>
      <c r="AD1831" s="40">
        <v>1</v>
      </c>
      <c r="AE1831" s="41">
        <v>0</v>
      </c>
      <c r="AF1831" s="42">
        <v>-41</v>
      </c>
      <c r="AG1831" s="47">
        <f t="shared" si="344"/>
        <v>-40.6</v>
      </c>
      <c r="AH1831" s="43">
        <f t="shared" ca="1" si="333"/>
        <v>-38.15</v>
      </c>
      <c r="AI1831" s="43">
        <f t="shared" ca="1" si="334"/>
        <v>-37.75</v>
      </c>
      <c r="AJ1831" s="44">
        <f t="shared" ca="1" si="335"/>
        <v>-41</v>
      </c>
      <c r="AK1831" s="44">
        <f t="shared" ca="1" si="336"/>
        <v>-40.6</v>
      </c>
      <c r="AL1831" s="44">
        <f t="shared" ca="1" si="337"/>
        <v>-38.65</v>
      </c>
      <c r="AM1831" s="44">
        <f t="shared" ca="1" si="338"/>
        <v>-38.25</v>
      </c>
      <c r="AN1831" s="36" t="str">
        <f t="shared" ca="1" si="339"/>
        <v>20</v>
      </c>
      <c r="AO1831" s="36" t="str">
        <f t="shared" ca="1" si="340"/>
        <v>03</v>
      </c>
      <c r="AP1831" s="36" t="str">
        <f t="shared" ca="1" si="341"/>
        <v>00</v>
      </c>
      <c r="AQ1831" s="36" t="str">
        <f t="shared" ca="1" si="342"/>
        <v>00</v>
      </c>
      <c r="AR1831" s="36" t="str">
        <f t="shared" ca="1" si="343"/>
        <v>00</v>
      </c>
      <c r="AS1831" s="36"/>
    </row>
    <row r="1832" spans="19:45" ht="30" customHeight="1" x14ac:dyDescent="0.25">
      <c r="S1832" s="7" t="s">
        <v>721</v>
      </c>
      <c r="T1832" s="15" t="s">
        <v>26</v>
      </c>
      <c r="U1832" s="36" t="str">
        <f t="shared" ca="1" si="331"/>
        <v>0x24=-41.50,-41.00;</v>
      </c>
      <c r="V1832" s="37"/>
      <c r="W1832" s="37"/>
      <c r="X1832" s="68"/>
      <c r="Y1832" s="68"/>
      <c r="Z1832" s="55">
        <f t="shared" ca="1" si="332"/>
        <v>3.2</v>
      </c>
      <c r="AA1832" s="39" t="s">
        <v>584</v>
      </c>
      <c r="AB1832" s="40">
        <v>1</v>
      </c>
      <c r="AC1832" s="40" t="s">
        <v>995</v>
      </c>
      <c r="AD1832" s="40">
        <v>1</v>
      </c>
      <c r="AE1832" s="41">
        <v>0</v>
      </c>
      <c r="AF1832" s="42">
        <v>-41.5</v>
      </c>
      <c r="AG1832" s="47">
        <f t="shared" si="344"/>
        <v>-41</v>
      </c>
      <c r="AH1832" s="43">
        <f t="shared" ca="1" si="333"/>
        <v>-38.299999999999997</v>
      </c>
      <c r="AI1832" s="43">
        <f t="shared" ca="1" si="334"/>
        <v>-37.799999999999997</v>
      </c>
      <c r="AJ1832" s="44">
        <f t="shared" ca="1" si="335"/>
        <v>-41.5</v>
      </c>
      <c r="AK1832" s="44">
        <f t="shared" ca="1" si="336"/>
        <v>-41</v>
      </c>
      <c r="AL1832" s="44">
        <f t="shared" ca="1" si="337"/>
        <v>-39.299999999999997</v>
      </c>
      <c r="AM1832" s="44">
        <f t="shared" ca="1" si="338"/>
        <v>-38.799999999999997</v>
      </c>
      <c r="AN1832" s="36" t="str">
        <f t="shared" ca="1" si="339"/>
        <v>20</v>
      </c>
      <c r="AO1832" s="36" t="str">
        <f t="shared" ca="1" si="340"/>
        <v>04</v>
      </c>
      <c r="AP1832" s="36" t="str">
        <f t="shared" ca="1" si="341"/>
        <v>00</v>
      </c>
      <c r="AQ1832" s="36" t="str">
        <f t="shared" ca="1" si="342"/>
        <v>00</v>
      </c>
      <c r="AR1832" s="36" t="str">
        <f t="shared" ca="1" si="343"/>
        <v>00</v>
      </c>
      <c r="AS1832" s="36"/>
    </row>
    <row r="1833" spans="19:45" ht="30" customHeight="1" x14ac:dyDescent="0.25">
      <c r="S1833" s="7" t="s">
        <v>20</v>
      </c>
      <c r="T1833" s="15">
        <v>-37</v>
      </c>
      <c r="U1833" s="36" t="str">
        <f t="shared" ca="1" si="331"/>
        <v>0x25=-42.00,-41.50;</v>
      </c>
      <c r="V1833" s="37"/>
      <c r="W1833" s="37"/>
      <c r="X1833" s="38"/>
      <c r="Y1833" s="38"/>
      <c r="Z1833" s="55">
        <f t="shared" ca="1" si="332"/>
        <v>3.7</v>
      </c>
      <c r="AA1833" s="39" t="s">
        <v>584</v>
      </c>
      <c r="AB1833" s="40">
        <v>1.5</v>
      </c>
      <c r="AC1833" s="40" t="s">
        <v>995</v>
      </c>
      <c r="AD1833" s="40">
        <v>1</v>
      </c>
      <c r="AE1833" s="41">
        <v>0</v>
      </c>
      <c r="AF1833" s="42">
        <v>-42</v>
      </c>
      <c r="AG1833" s="47">
        <f t="shared" si="344"/>
        <v>-41.5</v>
      </c>
      <c r="AH1833" s="43">
        <f t="shared" ca="1" si="333"/>
        <v>-38.299999999999997</v>
      </c>
      <c r="AI1833" s="43">
        <f t="shared" ca="1" si="334"/>
        <v>-37.799999999999997</v>
      </c>
      <c r="AJ1833" s="44">
        <f t="shared" ca="1" si="335"/>
        <v>-42</v>
      </c>
      <c r="AK1833" s="44">
        <f t="shared" ca="1" si="336"/>
        <v>-41.5</v>
      </c>
      <c r="AL1833" s="44">
        <f t="shared" ca="1" si="337"/>
        <v>-39.799999999999997</v>
      </c>
      <c r="AM1833" s="44">
        <f t="shared" ca="1" si="338"/>
        <v>-39.299999999999997</v>
      </c>
      <c r="AN1833" s="36" t="str">
        <f t="shared" ca="1" si="339"/>
        <v>20</v>
      </c>
      <c r="AO1833" s="36" t="str">
        <f t="shared" ca="1" si="340"/>
        <v>05</v>
      </c>
      <c r="AP1833" s="36" t="str">
        <f t="shared" ca="1" si="341"/>
        <v>00</v>
      </c>
      <c r="AQ1833" s="36" t="str">
        <f t="shared" ca="1" si="342"/>
        <v>00</v>
      </c>
      <c r="AR1833" s="36" t="str">
        <f t="shared" ca="1" si="343"/>
        <v>00</v>
      </c>
      <c r="AS1833" s="36"/>
    </row>
    <row r="1834" spans="19:45" ht="30" customHeight="1" x14ac:dyDescent="0.25">
      <c r="S1834" s="7" t="s">
        <v>691</v>
      </c>
      <c r="T1834" s="15" t="s">
        <v>1318</v>
      </c>
      <c r="U1834" s="36" t="str">
        <f t="shared" ca="1" si="331"/>
        <v>0x26=-42.50,-42.00;</v>
      </c>
      <c r="V1834" s="37"/>
      <c r="W1834" s="37"/>
      <c r="X1834" s="38"/>
      <c r="Y1834" s="38"/>
      <c r="Z1834" s="55">
        <f t="shared" ca="1" si="332"/>
        <v>4.2</v>
      </c>
      <c r="AA1834" s="39" t="s">
        <v>584</v>
      </c>
      <c r="AB1834" s="40">
        <v>2</v>
      </c>
      <c r="AC1834" s="40" t="s">
        <v>995</v>
      </c>
      <c r="AD1834" s="40">
        <v>1</v>
      </c>
      <c r="AE1834" s="41">
        <v>0</v>
      </c>
      <c r="AF1834" s="42">
        <v>-42.5</v>
      </c>
      <c r="AG1834" s="47">
        <f t="shared" si="344"/>
        <v>-42</v>
      </c>
      <c r="AH1834" s="43">
        <f t="shared" ca="1" si="333"/>
        <v>-38.299999999999997</v>
      </c>
      <c r="AI1834" s="43">
        <f t="shared" ca="1" si="334"/>
        <v>-37.799999999999997</v>
      </c>
      <c r="AJ1834" s="44">
        <f t="shared" ca="1" si="335"/>
        <v>-42.5</v>
      </c>
      <c r="AK1834" s="44">
        <f t="shared" ca="1" si="336"/>
        <v>-42</v>
      </c>
      <c r="AL1834" s="44">
        <f t="shared" ca="1" si="337"/>
        <v>-40.299999999999997</v>
      </c>
      <c r="AM1834" s="44">
        <f t="shared" ca="1" si="338"/>
        <v>-39.799999999999997</v>
      </c>
      <c r="AN1834" s="36" t="str">
        <f t="shared" ca="1" si="339"/>
        <v>20</v>
      </c>
      <c r="AO1834" s="36" t="str">
        <f t="shared" ca="1" si="340"/>
        <v>06</v>
      </c>
      <c r="AP1834" s="36" t="str">
        <f t="shared" ca="1" si="341"/>
        <v>00</v>
      </c>
      <c r="AQ1834" s="36" t="str">
        <f t="shared" ca="1" si="342"/>
        <v>00</v>
      </c>
      <c r="AR1834" s="36" t="str">
        <f t="shared" ca="1" si="343"/>
        <v>00</v>
      </c>
      <c r="AS1834" s="36"/>
    </row>
    <row r="1835" spans="19:45" ht="30" customHeight="1" x14ac:dyDescent="0.25">
      <c r="S1835" s="7" t="s">
        <v>544</v>
      </c>
      <c r="T1835" s="15" t="s">
        <v>993</v>
      </c>
      <c r="U1835" s="36" t="str">
        <f t="shared" ca="1" si="331"/>
        <v>0xA4=-42.70,-42.50;</v>
      </c>
      <c r="V1835" s="37">
        <v>-0.3</v>
      </c>
      <c r="W1835" s="37"/>
      <c r="X1835" s="38"/>
      <c r="Y1835" s="38"/>
      <c r="Z1835" s="48">
        <f t="shared" ca="1" si="332"/>
        <v>4.3070000000000004</v>
      </c>
      <c r="AA1835" s="39" t="s">
        <v>584</v>
      </c>
      <c r="AB1835" s="40">
        <v>1</v>
      </c>
      <c r="AC1835" s="40" t="s">
        <v>995</v>
      </c>
      <c r="AD1835" s="40">
        <v>1</v>
      </c>
      <c r="AE1835" s="41">
        <v>6.7000000000000004E-2</v>
      </c>
      <c r="AF1835" s="42">
        <v>-42.7</v>
      </c>
      <c r="AG1835" s="49">
        <f t="shared" si="344"/>
        <v>-42.5</v>
      </c>
      <c r="AH1835" s="43">
        <f t="shared" ca="1" si="333"/>
        <v>-38.393000000000001</v>
      </c>
      <c r="AI1835" s="43">
        <f t="shared" ca="1" si="334"/>
        <v>-38.192999999999998</v>
      </c>
      <c r="AJ1835" s="44">
        <f t="shared" ca="1" si="335"/>
        <v>-42.7</v>
      </c>
      <c r="AK1835" s="44">
        <f t="shared" ca="1" si="336"/>
        <v>-42.5</v>
      </c>
      <c r="AL1835" s="44">
        <f t="shared" ca="1" si="337"/>
        <v>-39.393000000000001</v>
      </c>
      <c r="AM1835" s="44">
        <f t="shared" ca="1" si="338"/>
        <v>-39.192999999999998</v>
      </c>
      <c r="AN1835" s="36" t="str">
        <f t="shared" ca="1" si="339"/>
        <v>20</v>
      </c>
      <c r="AO1835" s="36" t="str">
        <f t="shared" ca="1" si="340"/>
        <v>04</v>
      </c>
      <c r="AP1835" s="36" t="str">
        <f t="shared" ca="1" si="341"/>
        <v>00</v>
      </c>
      <c r="AQ1835" s="36" t="str">
        <f t="shared" ca="1" si="342"/>
        <v>00</v>
      </c>
      <c r="AR1835" s="36" t="str">
        <f t="shared" ca="1" si="343"/>
        <v>80</v>
      </c>
      <c r="AS1835" s="36"/>
    </row>
    <row r="1836" spans="19:45" ht="30" customHeight="1" x14ac:dyDescent="0.25">
      <c r="S1836" s="7" t="s">
        <v>12</v>
      </c>
      <c r="T1836" s="15" t="s">
        <v>548</v>
      </c>
      <c r="U1836" s="36" t="str">
        <f t="shared" ca="1" si="331"/>
        <v>0xA5=-43.00,-42.70;</v>
      </c>
      <c r="V1836" s="37">
        <v>-0.3</v>
      </c>
      <c r="W1836" s="37"/>
      <c r="X1836" s="38"/>
      <c r="Y1836" s="38"/>
      <c r="Z1836" s="48">
        <f t="shared" ca="1" si="332"/>
        <v>4.8070000000000004</v>
      </c>
      <c r="AA1836" s="39" t="s">
        <v>584</v>
      </c>
      <c r="AB1836" s="40">
        <v>1.5</v>
      </c>
      <c r="AC1836" s="40" t="s">
        <v>995</v>
      </c>
      <c r="AD1836" s="40">
        <v>1</v>
      </c>
      <c r="AE1836" s="41">
        <v>6.7000000000000004E-2</v>
      </c>
      <c r="AF1836" s="42">
        <v>-43</v>
      </c>
      <c r="AG1836" s="49">
        <f t="shared" si="344"/>
        <v>-42.7</v>
      </c>
      <c r="AH1836" s="43">
        <f t="shared" ca="1" si="333"/>
        <v>-38.192999999999998</v>
      </c>
      <c r="AI1836" s="43">
        <f t="shared" ca="1" si="334"/>
        <v>-37.893000000000001</v>
      </c>
      <c r="AJ1836" s="44">
        <f t="shared" ca="1" si="335"/>
        <v>-43</v>
      </c>
      <c r="AK1836" s="44">
        <f t="shared" ca="1" si="336"/>
        <v>-42.7</v>
      </c>
      <c r="AL1836" s="44">
        <f t="shared" ca="1" si="337"/>
        <v>-39.692999999999998</v>
      </c>
      <c r="AM1836" s="44">
        <f t="shared" ca="1" si="338"/>
        <v>-39.393000000000001</v>
      </c>
      <c r="AN1836" s="36" t="str">
        <f t="shared" ca="1" si="339"/>
        <v>20</v>
      </c>
      <c r="AO1836" s="36" t="str">
        <f t="shared" ca="1" si="340"/>
        <v>05</v>
      </c>
      <c r="AP1836" s="36" t="str">
        <f t="shared" ca="1" si="341"/>
        <v>00</v>
      </c>
      <c r="AQ1836" s="36" t="str">
        <f t="shared" ca="1" si="342"/>
        <v>00</v>
      </c>
      <c r="AR1836" s="36" t="str">
        <f t="shared" ca="1" si="343"/>
        <v>80</v>
      </c>
      <c r="AS1836" s="36"/>
    </row>
    <row r="1837" spans="19:45" ht="30" customHeight="1" x14ac:dyDescent="0.25">
      <c r="S1837" s="26" t="s">
        <v>773</v>
      </c>
      <c r="T1837" s="15" t="s">
        <v>562</v>
      </c>
      <c r="U1837" s="36" t="str">
        <f t="shared" ca="1" si="331"/>
        <v>0xA6=-43.40,-43.00;</v>
      </c>
      <c r="V1837" s="37">
        <v>-0.4</v>
      </c>
      <c r="W1837" s="37"/>
      <c r="X1837" s="38"/>
      <c r="Y1837" s="38"/>
      <c r="Z1837" s="48">
        <f t="shared" ca="1" si="332"/>
        <v>5.2069999999999999</v>
      </c>
      <c r="AA1837" s="39" t="s">
        <v>584</v>
      </c>
      <c r="AB1837" s="40">
        <v>2</v>
      </c>
      <c r="AC1837" s="40" t="s">
        <v>995</v>
      </c>
      <c r="AD1837" s="40">
        <v>1</v>
      </c>
      <c r="AE1837" s="41">
        <v>6.7000000000000004E-2</v>
      </c>
      <c r="AF1837" s="42">
        <v>-43.4</v>
      </c>
      <c r="AG1837" s="49">
        <f t="shared" si="344"/>
        <v>-43</v>
      </c>
      <c r="AH1837" s="43">
        <f t="shared" ca="1" si="333"/>
        <v>-38.192999999999998</v>
      </c>
      <c r="AI1837" s="43">
        <f t="shared" ca="1" si="334"/>
        <v>-37.792999999999999</v>
      </c>
      <c r="AJ1837" s="44">
        <f t="shared" ca="1" si="335"/>
        <v>-43.4</v>
      </c>
      <c r="AK1837" s="44">
        <f t="shared" ca="1" si="336"/>
        <v>-43</v>
      </c>
      <c r="AL1837" s="44">
        <f t="shared" ca="1" si="337"/>
        <v>-40.192999999999998</v>
      </c>
      <c r="AM1837" s="44">
        <f t="shared" ca="1" si="338"/>
        <v>-39.792999999999999</v>
      </c>
      <c r="AN1837" s="36" t="str">
        <f t="shared" ca="1" si="339"/>
        <v>20</v>
      </c>
      <c r="AO1837" s="36" t="str">
        <f t="shared" ca="1" si="340"/>
        <v>06</v>
      </c>
      <c r="AP1837" s="36" t="str">
        <f t="shared" ca="1" si="341"/>
        <v>00</v>
      </c>
      <c r="AQ1837" s="36" t="str">
        <f t="shared" ca="1" si="342"/>
        <v>00</v>
      </c>
      <c r="AR1837" s="36" t="str">
        <f t="shared" ca="1" si="343"/>
        <v>80</v>
      </c>
      <c r="AS1837" s="36"/>
    </row>
    <row r="1838" spans="19:45" ht="30" customHeight="1" x14ac:dyDescent="0.25">
      <c r="S1838" s="7" t="s">
        <v>573</v>
      </c>
      <c r="T1838" s="15">
        <v>2.1</v>
      </c>
      <c r="U1838" s="36" t="str">
        <f t="shared" ca="1" si="331"/>
        <v>0xA7=-44.10,-43.40;</v>
      </c>
      <c r="V1838" s="37">
        <v>-0.5</v>
      </c>
      <c r="W1838" s="37"/>
      <c r="X1838" s="38"/>
      <c r="Y1838" s="38"/>
      <c r="Z1838" s="48">
        <f t="shared" ca="1" si="332"/>
        <v>5.6070000000000002</v>
      </c>
      <c r="AA1838" s="39" t="s">
        <v>584</v>
      </c>
      <c r="AB1838" s="40">
        <v>2.5</v>
      </c>
      <c r="AC1838" s="40" t="s">
        <v>995</v>
      </c>
      <c r="AD1838" s="40">
        <v>1</v>
      </c>
      <c r="AE1838" s="41">
        <v>6.7000000000000004E-2</v>
      </c>
      <c r="AF1838" s="42">
        <v>-44.1</v>
      </c>
      <c r="AG1838" s="49">
        <f t="shared" si="344"/>
        <v>-43.4</v>
      </c>
      <c r="AH1838" s="43">
        <f t="shared" ca="1" si="333"/>
        <v>-38.493000000000002</v>
      </c>
      <c r="AI1838" s="43">
        <f t="shared" ca="1" si="334"/>
        <v>-37.792999999999999</v>
      </c>
      <c r="AJ1838" s="44">
        <f t="shared" ca="1" si="335"/>
        <v>-44.1</v>
      </c>
      <c r="AK1838" s="44">
        <f t="shared" ca="1" si="336"/>
        <v>-43.4</v>
      </c>
      <c r="AL1838" s="44">
        <f t="shared" ca="1" si="337"/>
        <v>-40.993000000000002</v>
      </c>
      <c r="AM1838" s="44">
        <f t="shared" ca="1" si="338"/>
        <v>-40.292999999999999</v>
      </c>
      <c r="AN1838" s="36" t="str">
        <f t="shared" ca="1" si="339"/>
        <v>20</v>
      </c>
      <c r="AO1838" s="36" t="str">
        <f t="shared" ca="1" si="340"/>
        <v>07</v>
      </c>
      <c r="AP1838" s="36" t="str">
        <f t="shared" ca="1" si="341"/>
        <v>00</v>
      </c>
      <c r="AQ1838" s="36" t="str">
        <f t="shared" ca="1" si="342"/>
        <v>00</v>
      </c>
      <c r="AR1838" s="36" t="str">
        <f t="shared" ca="1" si="343"/>
        <v>80</v>
      </c>
      <c r="AS1838" s="36"/>
    </row>
    <row r="1839" spans="19:45" ht="30" customHeight="1" x14ac:dyDescent="0.25">
      <c r="S1839" s="7" t="s">
        <v>590</v>
      </c>
      <c r="T1839" s="15">
        <f>VLOOKUP(T1824,MPN!$A$1:$E$1004,4,FALSE)</f>
        <v>-38</v>
      </c>
      <c r="U1839" s="36" t="str">
        <f t="shared" ca="1" si="331"/>
        <v>0xA8=-44.80,-44.10;</v>
      </c>
      <c r="V1839" s="37">
        <v>-0.8</v>
      </c>
      <c r="W1839" s="37"/>
      <c r="X1839" s="38"/>
      <c r="Y1839" s="38"/>
      <c r="Z1839" s="48">
        <f t="shared" ca="1" si="332"/>
        <v>6.3070000000000004</v>
      </c>
      <c r="AA1839" s="39" t="s">
        <v>584</v>
      </c>
      <c r="AB1839" s="40">
        <v>3.5</v>
      </c>
      <c r="AC1839" s="40" t="s">
        <v>995</v>
      </c>
      <c r="AD1839" s="40">
        <v>1</v>
      </c>
      <c r="AE1839" s="41">
        <v>6.7000000000000004E-2</v>
      </c>
      <c r="AF1839" s="42">
        <v>-44.8</v>
      </c>
      <c r="AG1839" s="49">
        <f t="shared" si="344"/>
        <v>-44.1</v>
      </c>
      <c r="AH1839" s="43">
        <f t="shared" ca="1" si="333"/>
        <v>-38.492999999999995</v>
      </c>
      <c r="AI1839" s="43">
        <f t="shared" ca="1" si="334"/>
        <v>-37.792999999999999</v>
      </c>
      <c r="AJ1839" s="44">
        <f t="shared" ca="1" si="335"/>
        <v>-44.8</v>
      </c>
      <c r="AK1839" s="44">
        <f t="shared" ca="1" si="336"/>
        <v>-44.1</v>
      </c>
      <c r="AL1839" s="44">
        <f t="shared" ca="1" si="337"/>
        <v>-41.992999999999995</v>
      </c>
      <c r="AM1839" s="44">
        <f t="shared" ca="1" si="338"/>
        <v>-41.292999999999999</v>
      </c>
      <c r="AN1839" s="36" t="str">
        <f t="shared" ca="1" si="339"/>
        <v>20</v>
      </c>
      <c r="AO1839" s="36" t="str">
        <f t="shared" ca="1" si="340"/>
        <v>08</v>
      </c>
      <c r="AP1839" s="36" t="str">
        <f t="shared" ca="1" si="341"/>
        <v>00</v>
      </c>
      <c r="AQ1839" s="36" t="str">
        <f t="shared" ca="1" si="342"/>
        <v>00</v>
      </c>
      <c r="AR1839" s="36" t="str">
        <f t="shared" ca="1" si="343"/>
        <v>80</v>
      </c>
      <c r="AS1839" s="36"/>
    </row>
    <row r="1840" spans="19:45" ht="30" customHeight="1" x14ac:dyDescent="0.25">
      <c r="S1840" s="7" t="s">
        <v>693</v>
      </c>
      <c r="T1840" s="15">
        <v>0.8</v>
      </c>
      <c r="U1840" s="36" t="str">
        <f t="shared" ca="1" si="331"/>
        <v>0xA9=-45.60,-44.80;</v>
      </c>
      <c r="V1840" s="37">
        <v>-0.8</v>
      </c>
      <c r="W1840" s="37"/>
      <c r="X1840" s="38"/>
      <c r="Y1840" s="38"/>
      <c r="Z1840" s="48">
        <f t="shared" ca="1" si="332"/>
        <v>7.3070000000000013</v>
      </c>
      <c r="AA1840" s="39" t="s">
        <v>584</v>
      </c>
      <c r="AB1840" s="40">
        <v>4.5</v>
      </c>
      <c r="AC1840" s="40" t="s">
        <v>995</v>
      </c>
      <c r="AD1840" s="40">
        <v>1</v>
      </c>
      <c r="AE1840" s="41">
        <v>6.7000000000000004E-2</v>
      </c>
      <c r="AF1840" s="42">
        <v>-45.6</v>
      </c>
      <c r="AG1840" s="49">
        <f t="shared" si="344"/>
        <v>-44.8</v>
      </c>
      <c r="AH1840" s="43">
        <f t="shared" ca="1" si="333"/>
        <v>-38.292999999999999</v>
      </c>
      <c r="AI1840" s="43">
        <f t="shared" ca="1" si="334"/>
        <v>-37.492999999999995</v>
      </c>
      <c r="AJ1840" s="44">
        <f t="shared" ca="1" si="335"/>
        <v>-45.6</v>
      </c>
      <c r="AK1840" s="44">
        <f t="shared" ca="1" si="336"/>
        <v>-44.8</v>
      </c>
      <c r="AL1840" s="44">
        <f t="shared" ca="1" si="337"/>
        <v>-42.792999999999999</v>
      </c>
      <c r="AM1840" s="44">
        <f t="shared" ca="1" si="338"/>
        <v>-41.992999999999995</v>
      </c>
      <c r="AN1840" s="36" t="str">
        <f t="shared" ca="1" si="339"/>
        <v>20</v>
      </c>
      <c r="AO1840" s="36" t="str">
        <f t="shared" ca="1" si="340"/>
        <v>09</v>
      </c>
      <c r="AP1840" s="36" t="str">
        <f t="shared" ca="1" si="341"/>
        <v>00</v>
      </c>
      <c r="AQ1840" s="36" t="str">
        <f t="shared" ca="1" si="342"/>
        <v>00</v>
      </c>
      <c r="AR1840" s="36" t="str">
        <f t="shared" ca="1" si="343"/>
        <v>80</v>
      </c>
      <c r="AS1840" s="36"/>
    </row>
    <row r="1841" spans="19:45" ht="30" customHeight="1" x14ac:dyDescent="0.25">
      <c r="S1841" s="7" t="s">
        <v>604</v>
      </c>
      <c r="T1841" s="7" t="str">
        <f>VLOOKUP($T1828,$AU$1:$AZ$31,MATCH($T1822,$AU$1:$AZ$1,0),FALSE)&amp;"_"&amp;T1830</f>
        <v>default_NormalMode</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str">
        <f>VLOOKUP($T1824,MPN!$A$1:$E$504,2,FALSE)</f>
        <v>AMIC</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VLOOKUP($T1825,ASIC!$A$1:$B$200,2,FALSE)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str">
        <f>VLOOKUP($T1824,MPN!$A$1:$E$504,5,FALSE)</f>
        <v>Default</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f>VLOOKUP(T1835,$DT$1:$DV$31,3,FALSE)</f>
        <v>0</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str">
        <f>T1839&amp;"+/-"&amp;T1840&amp;" "&amp;T1849</f>
        <v>-38+/-0.8 dBV</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100~170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14V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13V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12V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11V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10V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9V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8V</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7V</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FIX</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1379</v>
      </c>
      <c r="V1886" s="12"/>
      <c r="W1886" s="65"/>
      <c r="X1886" s="12"/>
      <c r="Y1886" s="7" t="str">
        <f>VLOOKUP(U1886,$DX$1:$DZ$21,3,FALSE)</f>
        <v>sel_diocpfil, modesel 10</v>
      </c>
      <c r="AD1886" s="8"/>
    </row>
    <row r="1887" spans="19:45" ht="30" customHeight="1" x14ac:dyDescent="0.25">
      <c r="S1887" s="7" t="s">
        <v>24</v>
      </c>
      <c r="T1887" s="15" t="s">
        <v>1154</v>
      </c>
      <c r="U1887" s="5" t="s">
        <v>23</v>
      </c>
      <c r="V1887" s="7" t="str">
        <f>VLOOKUP(U1886,$DX$1:$DZ$21,2,FALSE)</f>
        <v>Bit11,15</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1299</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18" t="str" cm="1">
        <f t="array" aca="1" ref="AB1888" ca="1">IF(INDIRECT(ADDRESS((QUOTIENT(ROW(AB1888)-0.1,65)*65)+4,COLUMN(AB1889)))="Gain-inphase","$BM$2:$BM$31","$BN$2:$BN$31")</f>
        <v>$BM$2:$BM$31</v>
      </c>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117" t="s">
        <v>1314</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1273</v>
      </c>
      <c r="U1890" s="36" t="str">
        <f t="shared" ref="U1890:U1899" ca="1" si="345">ConfigCode($AA1890,$AN1890,$AO1890,$AP1890,$AQ1890,$AR1890,$AF1890,$AG1890,2)</f>
        <v>0x06=-38.00,-35.80;</v>
      </c>
      <c r="V1890" s="37"/>
      <c r="W1890" s="37"/>
      <c r="X1890" s="68"/>
      <c r="Y1890" s="68"/>
      <c r="Z1890" s="55">
        <f t="shared" ref="Z1890:Z1899" ca="1" si="346" xml:space="preserve">
N("vbias,vlookup vbias range")+
VLOOKUP($AA1890,INDIRECT(BoxVal(ROW($AA1890),34,COLUMN(T1886))),2,FALSE)+
N("gain")+
$AB1890+
N("vcm")+
VLOOKUP($AC1890,$CT$1:$DC$31,7,FALSE)+
N("(vbias*vcp*vbg-vbias)*sensor ratio")+
VbiasCal($AA1890,$AD1890,$AE1890,BoxVal(ROW($AC1890),18,COLUMN($T$22)))+
N("vbias ref+gain ref")+
$V1890+$W1890</f>
        <v>2</v>
      </c>
      <c r="AA1890" s="39" t="s">
        <v>1157</v>
      </c>
      <c r="AB1890" s="40">
        <v>2</v>
      </c>
      <c r="AC1890" s="40" t="s">
        <v>996</v>
      </c>
      <c r="AD1890" s="40">
        <v>1</v>
      </c>
      <c r="AE1890" s="41">
        <v>0</v>
      </c>
      <c r="AF1890" s="42">
        <v>-38</v>
      </c>
      <c r="AG1890" s="42">
        <v>-35.799999999999997</v>
      </c>
      <c r="AH1890" s="43">
        <f t="shared" ref="AH1890:AH1899" ca="1" si="347">$AF1890+$Z1890</f>
        <v>-36</v>
      </c>
      <c r="AI1890" s="43">
        <f t="shared" ref="AI1890:AI1899" ca="1" si="348">$AG1890+$Z1890</f>
        <v>-33.799999999999997</v>
      </c>
      <c r="AJ1890" s="44">
        <f t="shared" ref="AJ1890:AJ1899" ca="1" si="349" xml:space="preserve">
N("initial sens-loopgain")+
$AF1890-BoxVal(ROW($AA1890),26,COLUMN(INDIRECT("T"&amp;(INT(ROW($AA1907)/65))*65+2)))</f>
        <v>-38</v>
      </c>
      <c r="AK1890" s="44">
        <f t="shared" ref="AK1890:AK1899" ca="1" si="350">AJ1890+(AG1890-AF1890)</f>
        <v>-35.799999999999997</v>
      </c>
      <c r="AL1890" s="44">
        <f t="shared" ref="AL1890:AL1899" ca="1" si="351" xml:space="preserve">
N("initial sens-loopgain-gain-gain ref-vcm")+
$AH1890-
BoxVal(ROW($AA1890),26,COLUMN(INDIRECT("T"&amp;(INT(ROW($AA1907)/65))*65+2)))-
$AB1890-
$W1890-
IFERROR(VLOOKUP($AC1890,$CT$1:$DC$31,7,FALSE),0)</f>
        <v>-38</v>
      </c>
      <c r="AM1890" s="44">
        <f t="shared" ref="AM1890:AM1899" ca="1" si="352">AL1890+(AG1890-AF1890)</f>
        <v>-35.799999999999997</v>
      </c>
      <c r="AN1890" s="36" t="str">
        <f t="shared" ref="AN1890:AN1899" ca="1" si="353">IF(BoxVal(ROW(AA1890),9,COLUMN(T1888))="FIX","00",ManualLookup(AA1890,BoxVal(ROW(AA1890),4,COLUMN(AN1888)),INDIRECT(DN$3)))</f>
        <v>00</v>
      </c>
      <c r="AO1890" s="36" t="str">
        <f t="shared" ref="AO1890:AO1899" ca="1" si="354">ManualLookup(AB1890,BoxVal(ROW(AB1890),4,COLUMN(AO1888)),IF(INDIRECT("$AB$"&amp;(INT((ROW()-4)/65)*65+4))="Gain-outphase",INDIRECT(DO$4),INDIRECT(DO$3)))</f>
        <v>06</v>
      </c>
      <c r="AP1890" s="36" t="str">
        <f t="shared" ref="AP1890:AP1899" ca="1" si="355">ManualLookup(AC1890,BoxVal(ROW(AC1890),4,COLUMN(AP1888)),INDIRECT(DP$3))</f>
        <v>00</v>
      </c>
      <c r="AQ1890" s="36" t="str">
        <f t="shared" ref="AQ1890:AQ1899" ca="1" si="356">ManualLookup(AD1890,BoxVal(ROW(AD1890),4,COLUMN(AQ1888)),INDIRECT(DQ$3))</f>
        <v>00</v>
      </c>
      <c r="AR1890" s="36" t="str">
        <f t="shared" ref="AR1890:AR1899" ca="1" si="357">ManualLookup(AE1890,BoxVal(ROW(AE1890),4,COLUMN(AR1888)),INDIRECT(DR$3))</f>
        <v>00</v>
      </c>
      <c r="AS1890" s="33"/>
    </row>
    <row r="1891" spans="19:45" ht="30" customHeight="1" x14ac:dyDescent="0.25">
      <c r="S1891" s="7" t="s">
        <v>13</v>
      </c>
      <c r="T1891" s="15" t="s">
        <v>1158</v>
      </c>
      <c r="U1891" s="36" t="str">
        <f t="shared" ca="1" si="345"/>
        <v>0x03=-38.80,-38.00;</v>
      </c>
      <c r="V1891" s="37"/>
      <c r="W1891" s="37"/>
      <c r="X1891" s="68"/>
      <c r="Y1891" s="68"/>
      <c r="Z1891" s="55">
        <f t="shared" ca="1" si="346"/>
        <v>0.5</v>
      </c>
      <c r="AA1891" s="39" t="s">
        <v>1157</v>
      </c>
      <c r="AB1891" s="40">
        <v>0.5</v>
      </c>
      <c r="AC1891" s="40" t="s">
        <v>996</v>
      </c>
      <c r="AD1891" s="40">
        <v>1</v>
      </c>
      <c r="AE1891" s="41">
        <v>0</v>
      </c>
      <c r="AF1891" s="42">
        <v>-38.799999999999997</v>
      </c>
      <c r="AG1891" s="47">
        <f t="shared" ref="AG1891:AG1899" si="358">AF1890</f>
        <v>-38</v>
      </c>
      <c r="AH1891" s="43">
        <f t="shared" ca="1" si="347"/>
        <v>-38.299999999999997</v>
      </c>
      <c r="AI1891" s="43">
        <f t="shared" ca="1" si="348"/>
        <v>-37.5</v>
      </c>
      <c r="AJ1891" s="44">
        <f t="shared" ca="1" si="349"/>
        <v>-38.799999999999997</v>
      </c>
      <c r="AK1891" s="44">
        <f t="shared" ca="1" si="350"/>
        <v>-38</v>
      </c>
      <c r="AL1891" s="44">
        <f t="shared" ca="1" si="351"/>
        <v>-38.799999999999997</v>
      </c>
      <c r="AM1891" s="44">
        <f t="shared" ca="1" si="352"/>
        <v>-38</v>
      </c>
      <c r="AN1891" s="36" t="str">
        <f t="shared" ca="1" si="353"/>
        <v>00</v>
      </c>
      <c r="AO1891" s="36" t="str">
        <f t="shared" ca="1" si="354"/>
        <v>03</v>
      </c>
      <c r="AP1891" s="36" t="str">
        <f t="shared" ca="1" si="355"/>
        <v>00</v>
      </c>
      <c r="AQ1891" s="36" t="str">
        <f t="shared" ca="1" si="356"/>
        <v>00</v>
      </c>
      <c r="AR1891" s="36" t="str">
        <f t="shared" ca="1" si="357"/>
        <v>00</v>
      </c>
      <c r="AS1891" s="36"/>
    </row>
    <row r="1892" spans="19:45" ht="30" customHeight="1" x14ac:dyDescent="0.25">
      <c r="S1892" s="26"/>
      <c r="T1892" s="17"/>
      <c r="U1892" s="36" t="str">
        <f t="shared" ca="1" si="345"/>
        <v>0x04=-39.30,-38.80;</v>
      </c>
      <c r="V1892" s="37"/>
      <c r="W1892" s="37"/>
      <c r="X1892" s="68"/>
      <c r="Y1892" s="68"/>
      <c r="Z1892" s="55">
        <f t="shared" ca="1" si="346"/>
        <v>1</v>
      </c>
      <c r="AA1892" s="39" t="s">
        <v>436</v>
      </c>
      <c r="AB1892" s="40">
        <v>1</v>
      </c>
      <c r="AC1892" s="40" t="s">
        <v>995</v>
      </c>
      <c r="AD1892" s="40">
        <v>1</v>
      </c>
      <c r="AE1892" s="41">
        <v>0</v>
      </c>
      <c r="AF1892" s="42">
        <v>-39.299999999999997</v>
      </c>
      <c r="AG1892" s="47">
        <f t="shared" si="358"/>
        <v>-38.799999999999997</v>
      </c>
      <c r="AH1892" s="43">
        <f t="shared" ca="1" si="347"/>
        <v>-38.299999999999997</v>
      </c>
      <c r="AI1892" s="43">
        <f t="shared" ca="1" si="348"/>
        <v>-37.799999999999997</v>
      </c>
      <c r="AJ1892" s="44">
        <f t="shared" ca="1" si="349"/>
        <v>-39.299999999999997</v>
      </c>
      <c r="AK1892" s="44">
        <f t="shared" ca="1" si="350"/>
        <v>-38.799999999999997</v>
      </c>
      <c r="AL1892" s="44">
        <f t="shared" ca="1" si="351"/>
        <v>-39.299999999999997</v>
      </c>
      <c r="AM1892" s="44">
        <f t="shared" ca="1" si="352"/>
        <v>-38.799999999999997</v>
      </c>
      <c r="AN1892" s="36" t="str">
        <f t="shared" ca="1" si="353"/>
        <v>00</v>
      </c>
      <c r="AO1892" s="36" t="str">
        <f t="shared" ca="1" si="354"/>
        <v>04</v>
      </c>
      <c r="AP1892" s="36" t="str">
        <f t="shared" ca="1" si="355"/>
        <v>00</v>
      </c>
      <c r="AQ1892" s="36" t="str">
        <f t="shared" ca="1" si="356"/>
        <v>00</v>
      </c>
      <c r="AR1892" s="36" t="str">
        <f t="shared" ca="1" si="357"/>
        <v>00</v>
      </c>
      <c r="AS1892" s="36"/>
    </row>
    <row r="1893" spans="19:45" ht="30" customHeight="1" x14ac:dyDescent="0.25">
      <c r="S1893" s="7" t="s">
        <v>19</v>
      </c>
      <c r="T1893" s="15" t="s">
        <v>799</v>
      </c>
      <c r="U1893" s="36" t="str">
        <f t="shared" ca="1" si="345"/>
        <v>0x05=-39.80,-39.30;</v>
      </c>
      <c r="V1893" s="37"/>
      <c r="W1893" s="37"/>
      <c r="X1893" s="68"/>
      <c r="Y1893" s="68"/>
      <c r="Z1893" s="55">
        <f t="shared" ca="1" si="346"/>
        <v>1.5</v>
      </c>
      <c r="AA1893" s="39" t="s">
        <v>436</v>
      </c>
      <c r="AB1893" s="40">
        <v>1.5</v>
      </c>
      <c r="AC1893" s="40" t="s">
        <v>995</v>
      </c>
      <c r="AD1893" s="40">
        <v>1</v>
      </c>
      <c r="AE1893" s="41">
        <v>0</v>
      </c>
      <c r="AF1893" s="42">
        <v>-39.799999999999997</v>
      </c>
      <c r="AG1893" s="47">
        <f t="shared" si="358"/>
        <v>-39.299999999999997</v>
      </c>
      <c r="AH1893" s="43">
        <f t="shared" ca="1" si="347"/>
        <v>-38.299999999999997</v>
      </c>
      <c r="AI1893" s="43">
        <f t="shared" ca="1" si="348"/>
        <v>-37.799999999999997</v>
      </c>
      <c r="AJ1893" s="44">
        <f t="shared" ca="1" si="349"/>
        <v>-39.799999999999997</v>
      </c>
      <c r="AK1893" s="44">
        <f t="shared" ca="1" si="350"/>
        <v>-39.299999999999997</v>
      </c>
      <c r="AL1893" s="44">
        <f t="shared" ca="1" si="351"/>
        <v>-39.799999999999997</v>
      </c>
      <c r="AM1893" s="44">
        <f t="shared" ca="1" si="352"/>
        <v>-39.299999999999997</v>
      </c>
      <c r="AN1893" s="36" t="str">
        <f t="shared" ca="1" si="353"/>
        <v>00</v>
      </c>
      <c r="AO1893" s="36" t="str">
        <f t="shared" ca="1" si="354"/>
        <v>05</v>
      </c>
      <c r="AP1893" s="36" t="str">
        <f t="shared" ca="1" si="355"/>
        <v>00</v>
      </c>
      <c r="AQ1893" s="36" t="str">
        <f t="shared" ca="1" si="356"/>
        <v>00</v>
      </c>
      <c r="AR1893" s="36" t="str">
        <f t="shared" ca="1" si="357"/>
        <v>00</v>
      </c>
      <c r="AS1893" s="36"/>
    </row>
    <row r="1894" spans="19:45" ht="30" customHeight="1" x14ac:dyDescent="0.25">
      <c r="S1894" s="7" t="s">
        <v>15</v>
      </c>
      <c r="T1894" s="15" t="s">
        <v>1157</v>
      </c>
      <c r="U1894" s="36" t="str">
        <f t="shared" ca="1" si="345"/>
        <v>0x06=-40.30,-39.80;</v>
      </c>
      <c r="V1894" s="37"/>
      <c r="W1894" s="37"/>
      <c r="X1894" s="68"/>
      <c r="Y1894" s="68"/>
      <c r="Z1894" s="55">
        <f t="shared" ca="1" si="346"/>
        <v>2</v>
      </c>
      <c r="AA1894" s="39" t="s">
        <v>436</v>
      </c>
      <c r="AB1894" s="40">
        <v>2</v>
      </c>
      <c r="AC1894" s="40" t="s">
        <v>995</v>
      </c>
      <c r="AD1894" s="40">
        <v>1</v>
      </c>
      <c r="AE1894" s="41">
        <v>0</v>
      </c>
      <c r="AF1894" s="42">
        <v>-40.299999999999997</v>
      </c>
      <c r="AG1894" s="47">
        <f t="shared" si="358"/>
        <v>-39.799999999999997</v>
      </c>
      <c r="AH1894" s="43">
        <f t="shared" ca="1" si="347"/>
        <v>-38.299999999999997</v>
      </c>
      <c r="AI1894" s="43">
        <f t="shared" ca="1" si="348"/>
        <v>-37.799999999999997</v>
      </c>
      <c r="AJ1894" s="44">
        <f t="shared" ca="1" si="349"/>
        <v>-40.299999999999997</v>
      </c>
      <c r="AK1894" s="44">
        <f t="shared" ca="1" si="350"/>
        <v>-39.799999999999997</v>
      </c>
      <c r="AL1894" s="44">
        <f t="shared" ca="1" si="351"/>
        <v>-40.299999999999997</v>
      </c>
      <c r="AM1894" s="44">
        <f t="shared" ca="1" si="352"/>
        <v>-39.799999999999997</v>
      </c>
      <c r="AN1894" s="36" t="str">
        <f t="shared" ca="1" si="353"/>
        <v>00</v>
      </c>
      <c r="AO1894" s="36" t="str">
        <f t="shared" ca="1" si="354"/>
        <v>06</v>
      </c>
      <c r="AP1894" s="36" t="str">
        <f t="shared" ca="1" si="355"/>
        <v>00</v>
      </c>
      <c r="AQ1894" s="36" t="str">
        <f t="shared" ca="1" si="356"/>
        <v>00</v>
      </c>
      <c r="AR1894" s="36" t="str">
        <f t="shared" ca="1" si="357"/>
        <v>00</v>
      </c>
      <c r="AS1894" s="36"/>
    </row>
    <row r="1895" spans="19:45" ht="30" customHeight="1" x14ac:dyDescent="0.25">
      <c r="S1895" s="7" t="s">
        <v>705</v>
      </c>
      <c r="T1895" s="15" t="s">
        <v>1152</v>
      </c>
      <c r="U1895" s="36" t="str">
        <f t="shared" ca="1" si="345"/>
        <v>0x07=-41.00,-40.30;</v>
      </c>
      <c r="V1895" s="37"/>
      <c r="W1895" s="37"/>
      <c r="X1895" s="68"/>
      <c r="Y1895" s="68"/>
      <c r="Z1895" s="55">
        <f t="shared" ca="1" si="346"/>
        <v>2.5</v>
      </c>
      <c r="AA1895" s="39" t="s">
        <v>436</v>
      </c>
      <c r="AB1895" s="40">
        <v>2.5</v>
      </c>
      <c r="AC1895" s="40" t="s">
        <v>995</v>
      </c>
      <c r="AD1895" s="40">
        <v>1</v>
      </c>
      <c r="AE1895" s="41">
        <v>0</v>
      </c>
      <c r="AF1895" s="42">
        <v>-41</v>
      </c>
      <c r="AG1895" s="47">
        <f t="shared" si="358"/>
        <v>-40.299999999999997</v>
      </c>
      <c r="AH1895" s="43">
        <f t="shared" ca="1" si="347"/>
        <v>-38.5</v>
      </c>
      <c r="AI1895" s="43">
        <f t="shared" ca="1" si="348"/>
        <v>-37.799999999999997</v>
      </c>
      <c r="AJ1895" s="44">
        <f t="shared" ca="1" si="349"/>
        <v>-41</v>
      </c>
      <c r="AK1895" s="44">
        <f t="shared" ca="1" si="350"/>
        <v>-40.299999999999997</v>
      </c>
      <c r="AL1895" s="44">
        <f t="shared" ca="1" si="351"/>
        <v>-41</v>
      </c>
      <c r="AM1895" s="44">
        <f t="shared" ca="1" si="352"/>
        <v>-40.299999999999997</v>
      </c>
      <c r="AN1895" s="36" t="str">
        <f t="shared" ca="1" si="353"/>
        <v>00</v>
      </c>
      <c r="AO1895" s="36" t="str">
        <f t="shared" ca="1" si="354"/>
        <v>07</v>
      </c>
      <c r="AP1895" s="36" t="str">
        <f t="shared" ca="1" si="355"/>
        <v>00</v>
      </c>
      <c r="AQ1895" s="36" t="str">
        <f t="shared" ca="1" si="356"/>
        <v>00</v>
      </c>
      <c r="AR1895" s="36" t="str">
        <f t="shared" ca="1" si="357"/>
        <v>00</v>
      </c>
      <c r="AS1895" s="36"/>
    </row>
    <row r="1896" spans="19:45" ht="30" customHeight="1" x14ac:dyDescent="0.25">
      <c r="S1896" s="7" t="s">
        <v>605</v>
      </c>
      <c r="T1896" s="15" t="s">
        <v>991</v>
      </c>
      <c r="U1896" s="36" t="str">
        <f t="shared" ca="1" si="345"/>
        <v>0x08=-42.00,-41.00;</v>
      </c>
      <c r="V1896" s="37"/>
      <c r="W1896" s="37"/>
      <c r="X1896" s="68"/>
      <c r="Y1896" s="68"/>
      <c r="Z1896" s="55">
        <f t="shared" ca="1" si="346"/>
        <v>3.5</v>
      </c>
      <c r="AA1896" s="39" t="s">
        <v>436</v>
      </c>
      <c r="AB1896" s="40">
        <v>3.5</v>
      </c>
      <c r="AC1896" s="40" t="s">
        <v>995</v>
      </c>
      <c r="AD1896" s="40">
        <v>1</v>
      </c>
      <c r="AE1896" s="41">
        <v>0</v>
      </c>
      <c r="AF1896" s="42">
        <v>-42</v>
      </c>
      <c r="AG1896" s="47">
        <f t="shared" si="358"/>
        <v>-41</v>
      </c>
      <c r="AH1896" s="43">
        <f t="shared" ca="1" si="347"/>
        <v>-38.5</v>
      </c>
      <c r="AI1896" s="43">
        <f t="shared" ca="1" si="348"/>
        <v>-37.5</v>
      </c>
      <c r="AJ1896" s="44">
        <f t="shared" ca="1" si="349"/>
        <v>-42</v>
      </c>
      <c r="AK1896" s="44">
        <f t="shared" ca="1" si="350"/>
        <v>-41</v>
      </c>
      <c r="AL1896" s="44">
        <f t="shared" ca="1" si="351"/>
        <v>-42</v>
      </c>
      <c r="AM1896" s="44">
        <f t="shared" ca="1" si="352"/>
        <v>-41</v>
      </c>
      <c r="AN1896" s="36" t="str">
        <f t="shared" ca="1" si="353"/>
        <v>00</v>
      </c>
      <c r="AO1896" s="36" t="str">
        <f t="shared" ca="1" si="354"/>
        <v>08</v>
      </c>
      <c r="AP1896" s="36" t="str">
        <f t="shared" ca="1" si="355"/>
        <v>00</v>
      </c>
      <c r="AQ1896" s="36" t="str">
        <f t="shared" ca="1" si="356"/>
        <v>00</v>
      </c>
      <c r="AR1896" s="36" t="str">
        <f t="shared" ca="1" si="357"/>
        <v>00</v>
      </c>
      <c r="AS1896" s="36"/>
    </row>
    <row r="1897" spans="19:45" ht="30" customHeight="1" x14ac:dyDescent="0.25">
      <c r="S1897" s="7" t="s">
        <v>721</v>
      </c>
      <c r="T1897" s="15" t="s">
        <v>26</v>
      </c>
      <c r="U1897" s="36" t="str">
        <f t="shared" ca="1" si="345"/>
        <v>0x09=-43.00,-42.00;</v>
      </c>
      <c r="V1897" s="37"/>
      <c r="W1897" s="37"/>
      <c r="X1897" s="68"/>
      <c r="Y1897" s="68"/>
      <c r="Z1897" s="55">
        <f t="shared" ca="1" si="346"/>
        <v>4.5</v>
      </c>
      <c r="AA1897" s="39" t="s">
        <v>436</v>
      </c>
      <c r="AB1897" s="40">
        <v>4.5</v>
      </c>
      <c r="AC1897" s="40" t="s">
        <v>995</v>
      </c>
      <c r="AD1897" s="40">
        <v>1</v>
      </c>
      <c r="AE1897" s="41">
        <v>0</v>
      </c>
      <c r="AF1897" s="42">
        <v>-43</v>
      </c>
      <c r="AG1897" s="47">
        <f t="shared" si="358"/>
        <v>-42</v>
      </c>
      <c r="AH1897" s="43">
        <f t="shared" ca="1" si="347"/>
        <v>-38.5</v>
      </c>
      <c r="AI1897" s="43">
        <f t="shared" ca="1" si="348"/>
        <v>-37.5</v>
      </c>
      <c r="AJ1897" s="44">
        <f t="shared" ca="1" si="349"/>
        <v>-43</v>
      </c>
      <c r="AK1897" s="44">
        <f t="shared" ca="1" si="350"/>
        <v>-42</v>
      </c>
      <c r="AL1897" s="44">
        <f t="shared" ca="1" si="351"/>
        <v>-43</v>
      </c>
      <c r="AM1897" s="44">
        <f t="shared" ca="1" si="352"/>
        <v>-42</v>
      </c>
      <c r="AN1897" s="36" t="str">
        <f t="shared" ca="1" si="353"/>
        <v>00</v>
      </c>
      <c r="AO1897" s="36" t="str">
        <f t="shared" ca="1" si="354"/>
        <v>09</v>
      </c>
      <c r="AP1897" s="36" t="str">
        <f t="shared" ca="1" si="355"/>
        <v>00</v>
      </c>
      <c r="AQ1897" s="36" t="str">
        <f t="shared" ca="1" si="356"/>
        <v>00</v>
      </c>
      <c r="AR1897" s="36" t="str">
        <f t="shared" ca="1" si="357"/>
        <v>00</v>
      </c>
      <c r="AS1897" s="36"/>
    </row>
    <row r="1898" spans="19:45" ht="30" customHeight="1" x14ac:dyDescent="0.25">
      <c r="S1898" s="7" t="s">
        <v>20</v>
      </c>
      <c r="T1898" s="15">
        <v>-39</v>
      </c>
      <c r="U1898" s="36" t="str">
        <f t="shared" ca="1" si="345"/>
        <v>0x0A=-44.00,-43.00;</v>
      </c>
      <c r="V1898" s="37"/>
      <c r="W1898" s="37"/>
      <c r="X1898" s="38"/>
      <c r="Y1898" s="38"/>
      <c r="Z1898" s="55">
        <f t="shared" ca="1" si="346"/>
        <v>5.5</v>
      </c>
      <c r="AA1898" s="39" t="s">
        <v>436</v>
      </c>
      <c r="AB1898" s="40">
        <v>5.5</v>
      </c>
      <c r="AC1898" s="40" t="s">
        <v>995</v>
      </c>
      <c r="AD1898" s="40">
        <v>1</v>
      </c>
      <c r="AE1898" s="41">
        <v>0</v>
      </c>
      <c r="AF1898" s="42">
        <v>-44</v>
      </c>
      <c r="AG1898" s="47">
        <f t="shared" si="358"/>
        <v>-43</v>
      </c>
      <c r="AH1898" s="43">
        <f t="shared" ca="1" si="347"/>
        <v>-38.5</v>
      </c>
      <c r="AI1898" s="43">
        <f t="shared" ca="1" si="348"/>
        <v>-37.5</v>
      </c>
      <c r="AJ1898" s="44">
        <f t="shared" ca="1" si="349"/>
        <v>-44</v>
      </c>
      <c r="AK1898" s="44">
        <f t="shared" ca="1" si="350"/>
        <v>-43</v>
      </c>
      <c r="AL1898" s="44">
        <f t="shared" ca="1" si="351"/>
        <v>-44</v>
      </c>
      <c r="AM1898" s="44">
        <f t="shared" ca="1" si="352"/>
        <v>-43</v>
      </c>
      <c r="AN1898" s="36" t="str">
        <f t="shared" ca="1" si="353"/>
        <v>00</v>
      </c>
      <c r="AO1898" s="36" t="str">
        <f t="shared" ca="1" si="354"/>
        <v>0A</v>
      </c>
      <c r="AP1898" s="36" t="str">
        <f t="shared" ca="1" si="355"/>
        <v>00</v>
      </c>
      <c r="AQ1898" s="36" t="str">
        <f t="shared" ca="1" si="356"/>
        <v>00</v>
      </c>
      <c r="AR1898" s="36" t="str">
        <f t="shared" ca="1" si="357"/>
        <v>00</v>
      </c>
      <c r="AS1898" s="36"/>
    </row>
    <row r="1899" spans="19:45" ht="30" customHeight="1" x14ac:dyDescent="0.25">
      <c r="S1899" s="7" t="s">
        <v>691</v>
      </c>
      <c r="T1899" s="15" t="s">
        <v>1318</v>
      </c>
      <c r="U1899" s="36" t="str">
        <f t="shared" ca="1" si="345"/>
        <v>0x0B=-44.70,-44.00;</v>
      </c>
      <c r="V1899" s="37"/>
      <c r="W1899" s="37"/>
      <c r="X1899" s="38"/>
      <c r="Y1899" s="38"/>
      <c r="Z1899" s="55">
        <f t="shared" ca="1" si="346"/>
        <v>6.5</v>
      </c>
      <c r="AA1899" s="39" t="s">
        <v>436</v>
      </c>
      <c r="AB1899" s="40">
        <v>6.5</v>
      </c>
      <c r="AC1899" s="40" t="s">
        <v>995</v>
      </c>
      <c r="AD1899" s="40">
        <v>1</v>
      </c>
      <c r="AE1899" s="41">
        <v>0</v>
      </c>
      <c r="AF1899" s="42">
        <v>-44.7</v>
      </c>
      <c r="AG1899" s="47">
        <f t="shared" si="358"/>
        <v>-44</v>
      </c>
      <c r="AH1899" s="43">
        <f t="shared" ca="1" si="347"/>
        <v>-38.200000000000003</v>
      </c>
      <c r="AI1899" s="43">
        <f t="shared" ca="1" si="348"/>
        <v>-37.5</v>
      </c>
      <c r="AJ1899" s="44">
        <f t="shared" ca="1" si="349"/>
        <v>-44.7</v>
      </c>
      <c r="AK1899" s="44">
        <f t="shared" ca="1" si="350"/>
        <v>-44</v>
      </c>
      <c r="AL1899" s="44">
        <f t="shared" ca="1" si="351"/>
        <v>-44.7</v>
      </c>
      <c r="AM1899" s="44">
        <f t="shared" ca="1" si="352"/>
        <v>-44</v>
      </c>
      <c r="AN1899" s="36" t="str">
        <f t="shared" ca="1" si="353"/>
        <v>00</v>
      </c>
      <c r="AO1899" s="36" t="str">
        <f t="shared" ca="1" si="354"/>
        <v>0B</v>
      </c>
      <c r="AP1899" s="36" t="str">
        <f t="shared" ca="1" si="355"/>
        <v>00</v>
      </c>
      <c r="AQ1899" s="36" t="str">
        <f t="shared" ca="1" si="356"/>
        <v>00</v>
      </c>
      <c r="AR1899" s="36" t="str">
        <f t="shared" ca="1" si="357"/>
        <v>00</v>
      </c>
      <c r="AS1899" s="36"/>
    </row>
    <row r="1900" spans="19:45" ht="30" customHeight="1" x14ac:dyDescent="0.25">
      <c r="S1900" s="7" t="s">
        <v>544</v>
      </c>
      <c r="T1900" s="15" t="s">
        <v>993</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VLOOKUP(T1889,MPN!$A$1:$E$1004,4,FALSE)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VLOOKUP($T1889,MPN!$A$1:$E$504,2,FALSE)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VLOOKUP($T1890,ASIC!$A$1:$B$200,2,FALSE)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VLOOKUP($T1889,MPN!$A$1:$E$504,5,FALSE)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f>VLOOKUP(T1900,$DT$1:$DV$31,3,FALSE)</f>
        <v>0</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100~170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14V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13V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12V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11V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10V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9V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8V</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7V</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FIX</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20">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1968:AB2014 AB13:AB64 AB98:AB12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88:AB90 AB991:AB103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1890:AE194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965 T1380 T1510 T1445 T1575 T1640 T1705 T1770 T1835 T1900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 type="list" allowBlank="1" showInputMessage="1" showErrorMessage="1" sqref="AB4 AB69 AB134 AB199 AB264 AB329 AB394 AB459 AB524 AB589 AB654 AB719 AB784 AB849 AB914 AB979 AB1044 AB1109 AB1174 AB1239 AB1304 AB1369 AB1434 AB1499 AB1564 AB1629 AB1694 AB1759 AB1824 AB1889 AB1954 AB2019" xr:uid="{46E16C53-0AD6-426A-A462-EF70FFF68A9F}">
      <formula1>$BM$1:$BN$1</formula1>
    </dataValidation>
    <dataValidation type="list" allowBlank="1" showInputMessage="1" showErrorMessage="1" sqref="AB91:AB97 AB81:AB87" xr:uid="{D2F349B8-6815-4403-9D15-915C86A92F76}">
      <formula1>IF($AB$4="Gain-inphase",$BM$2:$BM$31,$BN$2:$BN$31)</formula1>
    </dataValidation>
    <dataValidation type="list" allowBlank="1" showInputMessage="1" showErrorMessage="1" sqref="AB78:AB80 AB143:AB145" xr:uid="{E6B8A707-CFFF-4E79-B628-E693A732F69B}">
      <formula1>IF($AB77="Gain-inphase",$BM$2:$BM$31,$BN$2:$BN$31)</formula1>
    </dataValidation>
    <dataValidation type="list" allowBlank="1" showInputMessage="1" showErrorMessage="1" sqref="AB5:AB12 AB70:AB77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980:AB990" xr:uid="{6FC09A78-3E05-4227-99C2-3310EA38226A}">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ASIC!$A$2:$A$200</xm:f>
          </x14:formula1>
          <xm:sqref>T5 T70 T135 T200 T265 T330 T395 T460 T525 T590 T655 T720 T785 T850 T915 T980 T1045 T1110 T1175 T1240 T1305 T1370 T1435 T1500 T1565 T1630 T1695 T1760 T1825 T1890 T1955 T2020</xm:sqref>
        </x14:dataValidation>
        <x14:dataValidation type="list" allowBlank="1" showInputMessage="1" showErrorMessage="1" xr:uid="{25BF5B2E-A9E3-4EBD-BF8A-94BCCA31AF5A}">
          <x14:formula1>
            <xm:f>MPN!$A$1:$A$504</xm:f>
          </x14:formula1>
          <xm:sqref>T4 T2019 T1954 T1889 T1824 T1759 T1694 T1629 T1564 T1499 T1434 T1369 T1304 T1239 T1174 T1109 T1044 T979 T914 T849 T784 T719 T654 T589 T524 T459 T394 T329 T264 T199 T134 T69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08ED9-E61F-469E-9753-1285DA2D5972}">
  <sheetPr codeName="工作表23">
    <tabColor theme="0"/>
  </sheetPr>
  <dimension ref="A1:EJ2080"/>
  <sheetViews>
    <sheetView topLeftCell="F1" zoomScale="80" zoomScaleNormal="80" workbookViewId="0">
      <selection activeCell="N2" sqref="N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1391</v>
      </c>
      <c r="V1" s="12"/>
      <c r="W1" s="65"/>
      <c r="X1" s="12"/>
      <c r="Y1" s="7" t="str">
        <f>VLOOKUP(U1,$DX$1:$DZ$21,3,FALSE)</f>
        <v>sel_diocpfil, modesel 10, en_lpf</v>
      </c>
      <c r="AD1" s="8"/>
      <c r="AT1" s="34"/>
      <c r="AU1" s="5" t="s">
        <v>588</v>
      </c>
      <c r="AV1" s="5" t="s">
        <v>433</v>
      </c>
      <c r="AW1" s="5" t="s">
        <v>450</v>
      </c>
      <c r="AX1" s="5" t="s">
        <v>447</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5" t="s">
        <v>1314</v>
      </c>
      <c r="BN1" s="115" t="s">
        <v>1316</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ZTS6756S</v>
      </c>
      <c r="H2" s="59" t="str" cm="1">
        <f t="array" aca="1" ref="H2" ca="1">BoxVal($A2,5,COLUMN(INDIRECT("T"&amp;($A2-1)*65+2)),1)</f>
        <v>4807ZB</v>
      </c>
      <c r="I2" s="59" t="str" cm="1">
        <f t="array" aca="1" ref="I2" ca="1">BoxVal($A2,6,COLUMN(INDIRECT("T"&amp;($A2-1)*65+2)),1)</f>
        <v>ZTS2110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Bit11,14,15</v>
      </c>
      <c r="P2" s="64" t="str" cm="1">
        <f t="array" aca="1" ref="P2" ca="1">BoxVal($A2,2,COLUMN(INDIRECT("AB"&amp;($A2-1)*65+2)),1)</f>
        <v>default_NormalMode_38dB_304ZB_N002A_377_443_ZTS6756S_TR1.1</v>
      </c>
      <c r="Q2" s="64" t="str" cm="1">
        <f t="array" aca="1" ref="Q2" ca="1">BoxVal($A2,2,COLUMN(INDIRECT("AJ"&amp;($A2-1)*65+2)),1)</f>
        <v/>
      </c>
      <c r="R2" s="34"/>
      <c r="S2" s="7" t="s">
        <v>24</v>
      </c>
      <c r="T2" s="15" t="s">
        <v>606</v>
      </c>
      <c r="U2" s="5" t="s">
        <v>23</v>
      </c>
      <c r="V2" s="7" t="str">
        <f>VLOOKUP(U1,$DX$1:$DZ$21,2,FALSE)</f>
        <v>Bit11,14,15</v>
      </c>
      <c r="W2" s="19"/>
      <c r="X2" s="19"/>
      <c r="Y2" s="19"/>
      <c r="Z2" s="19"/>
      <c r="AA2" s="5" t="s">
        <v>592</v>
      </c>
      <c r="AB2" s="26" t="str">
        <f>T21&amp;"_"&amp;ABS(T19)&amp;"dB_"&amp;T23&amp;"_"&amp;T24&amp;"_"&amp;GetAbsMaxMinText(AF5:AG64)&amp;"_"&amp;T4&amp;"_"&amp;T3&amp;S1&amp;"."&amp;T27</f>
        <v>default_NormalMode_38dB_304ZB_N002A_377_443_ZTS6756S_TR1.1</v>
      </c>
      <c r="AC2" s="18"/>
      <c r="AD2" s="18"/>
      <c r="AE2" s="18"/>
      <c r="AF2" s="18"/>
      <c r="AG2" s="18"/>
      <c r="AH2" s="19"/>
      <c r="AI2" s="19" t="s">
        <v>2</v>
      </c>
      <c r="AJ2" s="16"/>
      <c r="AK2" s="16"/>
      <c r="AL2" s="16"/>
      <c r="AM2" s="16"/>
      <c r="AN2" s="16"/>
      <c r="AO2" s="16"/>
      <c r="AP2" s="16"/>
      <c r="AQ2" s="16"/>
      <c r="AR2" s="16"/>
      <c r="AS2" s="16"/>
      <c r="AT2" s="34"/>
      <c r="AU2" s="14" t="s">
        <v>580</v>
      </c>
      <c r="AV2" s="14" t="s">
        <v>562</v>
      </c>
      <c r="AW2" s="5" t="s">
        <v>580</v>
      </c>
      <c r="AX2" s="5" t="s">
        <v>580</v>
      </c>
      <c r="AY2" s="5" t="s">
        <v>255</v>
      </c>
      <c r="AZ2" s="5" t="s">
        <v>255</v>
      </c>
      <c r="BB2" s="14" t="s">
        <v>580</v>
      </c>
      <c r="BC2" s="5">
        <v>0</v>
      </c>
      <c r="BD2" s="5">
        <v>0</v>
      </c>
      <c r="BE2" s="5">
        <v>1</v>
      </c>
      <c r="BF2" s="14"/>
      <c r="BG2" s="14"/>
      <c r="BH2" s="14"/>
      <c r="BI2" s="14" t="s">
        <v>810</v>
      </c>
      <c r="BJ2" s="14" t="s">
        <v>562</v>
      </c>
      <c r="BK2" s="14" t="s">
        <v>562</v>
      </c>
      <c r="BM2" s="79">
        <v>-4.4000000000000004</v>
      </c>
      <c r="BN2" s="79">
        <v>1.74</v>
      </c>
      <c r="BO2" s="79">
        <v>0</v>
      </c>
      <c r="BP2" s="79">
        <v>0</v>
      </c>
      <c r="BQ2" s="79">
        <v>0</v>
      </c>
      <c r="BR2" s="79">
        <v>1</v>
      </c>
      <c r="BU2" s="116" t="s">
        <v>784</v>
      </c>
      <c r="BV2" s="116" t="s">
        <v>562</v>
      </c>
      <c r="BW2" s="116" t="s">
        <v>562</v>
      </c>
      <c r="BY2" s="21">
        <v>3.3000000000000002E-2</v>
      </c>
      <c r="BZ2" s="5">
        <v>0</v>
      </c>
      <c r="CA2" s="5">
        <v>1</v>
      </c>
      <c r="CF2" s="14">
        <v>10</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1380</v>
      </c>
      <c r="DY2" s="22" t="s">
        <v>1308</v>
      </c>
      <c r="DZ2" s="22" t="s">
        <v>1382</v>
      </c>
      <c r="EB2" s="22"/>
      <c r="EC2" s="22"/>
      <c r="ED2" s="22"/>
    </row>
    <row r="3" spans="1:134" ht="30" customHeight="1" x14ac:dyDescent="0.25">
      <c r="A3" s="58">
        <v>2</v>
      </c>
      <c r="B3" s="63" t="str">
        <f t="shared" si="0"/>
        <v>=Block2==</v>
      </c>
      <c r="C3" s="59" t="str" cm="1">
        <f t="array" aca="1" ref="C3" ca="1">BoxVal($A3,8,COLUMN(INDIRECT("T"&amp;($A3-1)*65+2)),1)</f>
        <v>8V</v>
      </c>
      <c r="D3" s="59" t="str" cm="1">
        <f t="array" aca="1" ref="D3" ca="1">BoxVal($A3,2,COLUMN(INDIRECT("T"&amp;($A3-1)*65+2)),1)</f>
        <v>TFC</v>
      </c>
      <c r="E3" s="59" t="str" cm="1">
        <f t="array" aca="1" ref="E3" ca="1">BoxVal($A3,3,COLUMN(INDIRECT("T"&amp;($A3-1)*65+2)),1)</f>
        <v>TR</v>
      </c>
      <c r="F3" s="59" t="str" cm="1">
        <f t="array" aca="1" ref="F3" ca="1">BoxVal($A3,16,COLUMN(INDIRECT("T"&amp;($A3-1)*65+2)),1)</f>
        <v>non</v>
      </c>
      <c r="G3" s="59" t="str" cm="1">
        <f t="array" aca="1" ref="G3" ca="1">BoxVal($A3,4,COLUMN(INDIRECT("T"&amp;($A3-1)*65+2)),1)</f>
        <v>ZTS6756S</v>
      </c>
      <c r="H3" s="59" t="str" cm="1">
        <f t="array" aca="1" ref="H3" ca="1">BoxVal($A3,5,COLUMN(INDIRECT("T"&amp;($A3-1)*65+2)),1)</f>
        <v>4807ZB</v>
      </c>
      <c r="I3" s="59" t="str" cm="1">
        <f t="array" aca="1" ref="I3" ca="1">BoxVal($A3,6,COLUMN(INDIRECT("T"&amp;($A3-1)*65+2)),1)</f>
        <v>ZTS2110</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Bit11,14,15</v>
      </c>
      <c r="P3" s="64" t="str" cm="1">
        <f t="array" aca="1" ref="P3" ca="1">BoxVal($A3,2,COLUMN(INDIRECT("AB"&amp;($A3-1)*65+2)),1)</f>
        <v>default_NormalMode_38dB_304ZB_N002A_377_442_ZTS6756S_TR2.3</v>
      </c>
      <c r="Q3" s="64" t="str" cm="1">
        <f t="array" aca="1" ref="Q3" ca="1">BoxVal($A3,2,COLUMN(INDIRECT("AJ"&amp;($A3-1)*65+2)),1)</f>
        <v>下次生產是否換配置需確認</v>
      </c>
      <c r="R3" s="34"/>
      <c r="S3" s="7" t="s">
        <v>5</v>
      </c>
      <c r="T3" s="15" t="s">
        <v>1271</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587</v>
      </c>
      <c r="AV3" s="5" t="s">
        <v>580</v>
      </c>
      <c r="AW3" s="5" t="s">
        <v>587</v>
      </c>
      <c r="AX3" s="5" t="s">
        <v>587</v>
      </c>
      <c r="AY3" s="5" t="s">
        <v>255</v>
      </c>
      <c r="AZ3" s="5" t="s">
        <v>255</v>
      </c>
      <c r="BB3" s="14" t="s">
        <v>587</v>
      </c>
      <c r="BC3" s="5">
        <v>0</v>
      </c>
      <c r="BD3" s="5">
        <v>1</v>
      </c>
      <c r="BE3" s="5">
        <v>1</v>
      </c>
      <c r="BF3" s="14"/>
      <c r="BG3" s="14"/>
      <c r="BH3" s="14"/>
      <c r="BI3" s="14" t="s">
        <v>809</v>
      </c>
      <c r="BJ3" s="14" t="s">
        <v>562</v>
      </c>
      <c r="BK3" s="14" t="s">
        <v>562</v>
      </c>
      <c r="BM3" s="79">
        <v>-1</v>
      </c>
      <c r="BN3" s="79">
        <v>3.52</v>
      </c>
      <c r="BO3" s="79">
        <v>0</v>
      </c>
      <c r="BP3" s="79">
        <v>0</v>
      </c>
      <c r="BQ3" s="79">
        <v>1</v>
      </c>
      <c r="BR3" s="79">
        <v>0</v>
      </c>
      <c r="BU3" s="116" t="s">
        <v>785</v>
      </c>
      <c r="BV3" s="116" t="s">
        <v>562</v>
      </c>
      <c r="BW3" s="116" t="s">
        <v>562</v>
      </c>
      <c r="BY3" s="21">
        <v>6.7000000000000004E-2</v>
      </c>
      <c r="BZ3" s="5">
        <v>1</v>
      </c>
      <c r="CA3" s="5">
        <v>0</v>
      </c>
      <c r="CF3" s="14">
        <v>20</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1381</v>
      </c>
      <c r="DY3" s="22" t="s">
        <v>1309</v>
      </c>
      <c r="DZ3" s="22" t="s">
        <v>1383</v>
      </c>
      <c r="EB3" s="22"/>
      <c r="EC3" s="22"/>
      <c r="ED3" s="22"/>
    </row>
    <row r="4" spans="1:134" ht="30" customHeight="1" x14ac:dyDescent="0.25">
      <c r="A4" s="58">
        <v>3</v>
      </c>
      <c r="B4" s="63" t="str">
        <f t="shared" si="0"/>
        <v>=Block3==</v>
      </c>
      <c r="C4" s="59" t="str" cm="1">
        <f t="array" aca="1" ref="C4" ca="1">BoxVal($A4,8,COLUMN(INDIRECT("T"&amp;($A4-1)*65+2)),1)</f>
        <v>8V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ZTS6756SE</v>
      </c>
      <c r="H4" s="59" t="str" cm="1">
        <f t="array" aca="1" ref="H4" ca="1">BoxVal($A4,5,COLUMN(INDIRECT("T"&amp;($A4-1)*65+2)),1)</f>
        <v>4807ZB</v>
      </c>
      <c r="I4" s="59" t="str" cm="1">
        <f t="array" aca="1" ref="I4" ca="1">BoxVal($A4,6,COLUMN(INDIRECT("T"&amp;($A4-1)*65+2)),1)</f>
        <v>2101M</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-38+/-0.8 dBV</v>
      </c>
      <c r="N4" s="59" t="str" cm="1">
        <f t="array" aca="1" ref="N4" ca="1">BoxVal($A4,12,COLUMN(INDIRECT("T"&amp;($A4-1)*65+2)),1)</f>
        <v>Normal</v>
      </c>
      <c r="O4" s="64" t="str" cm="1">
        <f t="array" ref="O4">BoxVal($A4,2,COLUMN(V5),1)</f>
        <v>Bit11,14,15</v>
      </c>
      <c r="P4" s="64" t="str" cm="1">
        <f t="array" aca="1" ref="P4" ca="1">BoxVal($A4,2,COLUMN(INDIRECT("AB"&amp;($A4-1)*65+2)),1)</f>
        <v>default_NormalMode_38dB_304ZB_N014B_345_425_ZTS6756SE_TR3.1</v>
      </c>
      <c r="Q4" s="64" t="str" cm="1">
        <f t="array" aca="1" ref="Q4" ca="1">BoxVal($A4,2,COLUMN(INDIRECT("AJ"&amp;($A4-1)*65+2)),1)</f>
        <v/>
      </c>
      <c r="R4" s="34"/>
      <c r="S4" s="7" t="s">
        <v>10</v>
      </c>
      <c r="T4" s="15" t="s">
        <v>1327</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586</v>
      </c>
      <c r="AV4" s="5" t="s">
        <v>587</v>
      </c>
      <c r="AW4" s="5" t="s">
        <v>586</v>
      </c>
      <c r="AX4" s="5" t="s">
        <v>586</v>
      </c>
      <c r="AY4" s="5" t="s">
        <v>255</v>
      </c>
      <c r="AZ4" s="5" t="s">
        <v>255</v>
      </c>
      <c r="BB4" s="14" t="s">
        <v>586</v>
      </c>
      <c r="BC4" s="5">
        <v>0</v>
      </c>
      <c r="BD4" s="5">
        <v>1</v>
      </c>
      <c r="BE4" s="5">
        <v>0</v>
      </c>
      <c r="BF4" s="14"/>
      <c r="BG4" s="14"/>
      <c r="BH4" s="14"/>
      <c r="BI4" s="14" t="s">
        <v>808</v>
      </c>
      <c r="BJ4" s="14" t="s">
        <v>562</v>
      </c>
      <c r="BK4" s="14" t="s">
        <v>562</v>
      </c>
      <c r="BM4" s="79">
        <v>0</v>
      </c>
      <c r="BN4" s="79">
        <v>0</v>
      </c>
      <c r="BO4" s="79">
        <v>0</v>
      </c>
      <c r="BP4" s="79">
        <v>0</v>
      </c>
      <c r="BQ4" s="79">
        <v>0</v>
      </c>
      <c r="BR4" s="79">
        <v>0</v>
      </c>
      <c r="BU4" s="116" t="s">
        <v>783</v>
      </c>
      <c r="BV4" s="116" t="s">
        <v>562</v>
      </c>
      <c r="BW4" s="116" t="s">
        <v>562</v>
      </c>
      <c r="BY4" s="21">
        <v>0.1</v>
      </c>
      <c r="BZ4" s="5">
        <v>1</v>
      </c>
      <c r="CA4" s="5">
        <v>1</v>
      </c>
      <c r="CF4" s="14">
        <v>30</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t="s">
        <v>1386</v>
      </c>
      <c r="DY4" s="22" t="s">
        <v>1310</v>
      </c>
      <c r="DZ4" s="22" t="s">
        <v>1385</v>
      </c>
      <c r="EB4" s="22"/>
      <c r="EC4" s="22"/>
      <c r="ED4" s="22"/>
    </row>
    <row r="5" spans="1:134" ht="30" customHeight="1" x14ac:dyDescent="0.25">
      <c r="A5" s="58">
        <v>4</v>
      </c>
      <c r="B5" s="63" t="str">
        <f t="shared" si="0"/>
        <v>=Block4==</v>
      </c>
      <c r="C5" s="59" t="str" cm="1">
        <f t="array" aca="1" ref="C5" ca="1">BoxVal($A5,8,COLUMN(INDIRECT("T"&amp;($A5-1)*65+2)),1)</f>
        <v>8V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ZTS6756S</v>
      </c>
      <c r="H5" s="59" t="str" cm="1">
        <f t="array" aca="1" ref="H5" ca="1">BoxVal($A5,5,COLUMN(INDIRECT("T"&amp;($A5-1)*65+2)),1)</f>
        <v>4807ZB</v>
      </c>
      <c r="I5" s="59" t="str" cm="1">
        <f t="array" aca="1" ref="I5" ca="1">BoxVal($A5,6,COLUMN(INDIRECT("T"&amp;($A5-1)*65+2)),1)</f>
        <v>ZTS2110</v>
      </c>
      <c r="J5" s="59" t="str" cm="1">
        <f t="array" aca="1" ref="J5" ca="1">BoxVal($A5,21,COLUMN(INDIRECT("T"&amp;($A5-1)*65+2)),1)</f>
        <v>15V_NormalMode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Bit11,14,15</v>
      </c>
      <c r="P5" s="64" t="str" cm="1">
        <f t="array" aca="1" ref="P5" ca="1">BoxVal($A5,2,COLUMN(INDIRECT("AB"&amp;($A5-1)*65+2)),1)</f>
        <v>15V_NormalMode_38dB_304ZB_N002A_377_443_ZTS6756S_TR4.0</v>
      </c>
      <c r="Q5" s="64" t="str" cm="1">
        <f t="array" aca="1" ref="Q5" ca="1">BoxVal($A5,2,COLUMN(INDIRECT("AJ"&amp;($A5-1)*65+2)),1)</f>
        <v/>
      </c>
      <c r="R5" s="34"/>
      <c r="S5" s="7" t="s">
        <v>18</v>
      </c>
      <c r="T5" s="15" t="s">
        <v>1328</v>
      </c>
      <c r="U5" s="36" t="str">
        <f t="shared" ref="U5:U21" ca="1" si="1">ConfigCode($AA5,$AN5,$AO5,$AP5,$AQ5,$AR5,$AF5,$AG5,2)</f>
        <v>0x00=-38.30,-37.80;</v>
      </c>
      <c r="V5" s="37"/>
      <c r="W5" s="37"/>
      <c r="X5" s="68"/>
      <c r="Y5" s="68"/>
      <c r="Z5" s="55">
        <f t="shared" ref="Z5:Z21" ca="1" si="2" xml:space="preserve">
N("vbias,vlookup vbias range")+
VLOOKUP($AA5,INDIRECT(BoxVal(ROW($AA5),34,COLUMN(T1))),2,FALSE)+
N("gain")+
$AB5+
N("vcm")+
VLOOKUP($AC5,$CT$1:$DC$31,7,FALSE)+
N("(vbias*vcp*vbg-vbias)*sensor ratio")+
VbiasCal($AA5,$AD5,$AE5,BoxVal(ROW($AC5),18,COLUMN($T$22)))+
N("vbias ref+gain ref")+
$V5+$W5</f>
        <v>0</v>
      </c>
      <c r="AA5" s="39" t="s">
        <v>1279</v>
      </c>
      <c r="AB5" s="40">
        <v>0</v>
      </c>
      <c r="AC5" s="40" t="s">
        <v>996</v>
      </c>
      <c r="AD5" s="40">
        <v>1</v>
      </c>
      <c r="AE5" s="41">
        <v>0</v>
      </c>
      <c r="AF5" s="42">
        <v>-38.299999999999997</v>
      </c>
      <c r="AG5" s="42">
        <v>-37.799999999999997</v>
      </c>
      <c r="AH5" s="43">
        <f t="shared" ref="AH5:AH21" ca="1" si="3">$AF5+$Z5</f>
        <v>-38.299999999999997</v>
      </c>
      <c r="AI5" s="43">
        <f t="shared" ref="AI5:AI21" ca="1" si="4">$AG5+$Z5</f>
        <v>-37.799999999999997</v>
      </c>
      <c r="AJ5" s="44">
        <f t="shared" ref="AJ5:AJ21" ca="1" si="5" xml:space="preserve">
N("initial sens-loopgain")+
$AF5-BoxVal(ROW($AA5),26,COLUMN(INDIRECT("T"&amp;(INT(ROW($AA22)/65))*65+2)))</f>
        <v>-38.299999999999997</v>
      </c>
      <c r="AK5" s="44">
        <f t="shared" ref="AK5:AK21" ca="1" si="6">AJ5+(AG5-AF5)</f>
        <v>-37.799999999999997</v>
      </c>
      <c r="AL5" s="44">
        <f t="shared" ref="AL5:AL21" ca="1" si="7" xml:space="preserve">
N("initial sens-loopgain-gain-gain ref-vcm")+
$AH5-
BoxVal(ROW($AA5),26,COLUMN(INDIRECT("T"&amp;(INT(ROW($AA22)/65))*65+2)))-
$AB5-
$W5-
IFERROR(VLOOKUP($AC5,$CT$1:$DC$31,7,FALSE),0)</f>
        <v>-38.299999999999997</v>
      </c>
      <c r="AM5" s="44">
        <f t="shared" ref="AM5:AM21" ca="1" si="8">AL5+(AG5-AF5)</f>
        <v>-37.799999999999997</v>
      </c>
      <c r="AN5" s="36" t="str">
        <f t="shared" ref="AN5:AN21" ca="1" si="9">IF(BoxVal(ROW(AA5),9,COLUMN(T3))="FIX","00",ManualLookup(AA5,BoxVal(ROW(AA5),4,COLUMN(AN3)),INDIRECT(DN$3)))</f>
        <v>00</v>
      </c>
      <c r="AO5" s="36" t="str">
        <f t="shared" ref="AO5:AO21" ca="1" si="10">ManualLookup(AB5,BoxVal(ROW(AB5),4,COLUMN(AO3)),IF(INDIRECT("$AB$"&amp;(INT((ROW()-4)/65)*65+4))="Gain-outphase",INDIRECT(DO$4),INDIRECT(DO$3)))</f>
        <v>00</v>
      </c>
      <c r="AP5" s="36" t="str">
        <f t="shared" ref="AP5:AP21" ca="1" si="11">ManualLookup(AC5,BoxVal(ROW(AC5),4,COLUMN(AP3)),INDIRECT(DP$3))</f>
        <v>00</v>
      </c>
      <c r="AQ5" s="36" t="str">
        <f t="shared" ref="AQ5:AQ21" ca="1" si="12">ManualLookup(AD5,BoxVal(ROW(AD5),4,COLUMN(AQ3)),INDIRECT(DQ$3))</f>
        <v>00</v>
      </c>
      <c r="AR5" s="36" t="str">
        <f t="shared" ref="AR5:AR21" ca="1" si="13">ManualLookup(AE5,BoxVal(ROW(AE5),4,COLUMN(AR3)),INDIRECT(DR$3))</f>
        <v>00</v>
      </c>
      <c r="AS5" s="33"/>
      <c r="AT5" s="34"/>
      <c r="AU5" s="14" t="s">
        <v>584</v>
      </c>
      <c r="AV5" s="5" t="s">
        <v>586</v>
      </c>
      <c r="AW5" s="5" t="s">
        <v>584</v>
      </c>
      <c r="AX5" s="5" t="s">
        <v>584</v>
      </c>
      <c r="AY5" s="5" t="s">
        <v>255</v>
      </c>
      <c r="AZ5" s="5" t="s">
        <v>255</v>
      </c>
      <c r="BB5" s="14" t="s">
        <v>584</v>
      </c>
      <c r="BC5" s="5">
        <v>1</v>
      </c>
      <c r="BD5" s="5">
        <v>0</v>
      </c>
      <c r="BE5" s="5">
        <v>1</v>
      </c>
      <c r="BF5" s="14"/>
      <c r="BG5" s="14"/>
      <c r="BH5" s="14"/>
      <c r="BI5" s="14" t="s">
        <v>807</v>
      </c>
      <c r="BJ5" s="14" t="s">
        <v>562</v>
      </c>
      <c r="BK5" s="14" t="s">
        <v>562</v>
      </c>
      <c r="BM5" s="79">
        <v>0.5</v>
      </c>
      <c r="BN5" s="79">
        <v>-25.6</v>
      </c>
      <c r="BO5" s="79">
        <v>0</v>
      </c>
      <c r="BP5" s="79">
        <v>0</v>
      </c>
      <c r="BQ5" s="79">
        <v>1</v>
      </c>
      <c r="BR5" s="79">
        <v>1</v>
      </c>
      <c r="BU5" s="116" t="s">
        <v>786</v>
      </c>
      <c r="BV5" s="116" t="s">
        <v>562</v>
      </c>
      <c r="BW5" s="116"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8V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ZTS6753</v>
      </c>
      <c r="H6" s="59" t="str" cm="1">
        <f t="array" aca="1" ref="H6" ca="1">BoxVal($A6,5,COLUMN(INDIRECT("T"&amp;($A6-1)*65+2)),1)</f>
        <v>4807ZB</v>
      </c>
      <c r="I6" s="59" t="str" cm="1">
        <f t="array" aca="1" ref="I6" ca="1">BoxVal($A6,6,COLUMN(INDIRECT("T"&amp;($A6-1)*65+2)),1)</f>
        <v>2145M</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Bit11,14,15</v>
      </c>
      <c r="P6" s="64" t="str" cm="1">
        <f t="array" aca="1" ref="P6" ca="1">BoxVal($A6,2,COLUMN(INDIRECT("AB"&amp;($A6-1)*65+2)),1)</f>
        <v>15V_NormalMode_38dB_304ZB_N026A_377_440_ZTS6753_PR5.4</v>
      </c>
      <c r="Q6" s="64" t="str" cm="1">
        <f t="array" aca="1" ref="Q6" ca="1">BoxVal($A6,2,COLUMN(INDIRECT("AJ"&amp;($A6-1)*65+2)),1)</f>
        <v/>
      </c>
      <c r="R6" s="34"/>
      <c r="S6" s="7" t="s">
        <v>13</v>
      </c>
      <c r="T6" s="15" t="s">
        <v>1292</v>
      </c>
      <c r="U6" s="36" t="str">
        <f t="shared" ca="1" si="1"/>
        <v>0x03=-38.80,-38.30;</v>
      </c>
      <c r="V6" s="37"/>
      <c r="W6" s="37"/>
      <c r="X6" s="68"/>
      <c r="Y6" s="68"/>
      <c r="Z6" s="55">
        <f t="shared" ca="1" si="2"/>
        <v>0.5</v>
      </c>
      <c r="AA6" s="39" t="s">
        <v>1279</v>
      </c>
      <c r="AB6" s="40">
        <v>0.5</v>
      </c>
      <c r="AC6" s="40" t="s">
        <v>996</v>
      </c>
      <c r="AD6" s="40">
        <v>1</v>
      </c>
      <c r="AE6" s="41">
        <v>0</v>
      </c>
      <c r="AF6" s="42">
        <v>-38.799999999999997</v>
      </c>
      <c r="AG6" s="47">
        <f t="shared" ref="AG6" si="14">AF5</f>
        <v>-38.299999999999997</v>
      </c>
      <c r="AH6" s="43">
        <f t="shared" ca="1" si="3"/>
        <v>-38.299999999999997</v>
      </c>
      <c r="AI6" s="43">
        <f t="shared" ca="1" si="4"/>
        <v>-37.799999999999997</v>
      </c>
      <c r="AJ6" s="44">
        <f t="shared" ca="1" si="5"/>
        <v>-38.799999999999997</v>
      </c>
      <c r="AK6" s="44">
        <f t="shared" ca="1" si="6"/>
        <v>-38.299999999999997</v>
      </c>
      <c r="AL6" s="44">
        <f t="shared" ca="1" si="7"/>
        <v>-38.799999999999997</v>
      </c>
      <c r="AM6" s="44">
        <f t="shared" ca="1" si="8"/>
        <v>-38.299999999999997</v>
      </c>
      <c r="AN6" s="36" t="str">
        <f t="shared" ca="1" si="9"/>
        <v>00</v>
      </c>
      <c r="AO6" s="36" t="str">
        <f t="shared" ca="1" si="10"/>
        <v>03</v>
      </c>
      <c r="AP6" s="36" t="str">
        <f t="shared" ca="1" si="11"/>
        <v>00</v>
      </c>
      <c r="AQ6" s="36" t="str">
        <f t="shared" ca="1" si="12"/>
        <v>00</v>
      </c>
      <c r="AR6" s="36" t="str">
        <f t="shared" ca="1" si="13"/>
        <v>00</v>
      </c>
      <c r="AS6" s="36"/>
      <c r="AT6" s="34"/>
      <c r="AU6" s="14" t="s">
        <v>965</v>
      </c>
      <c r="AV6" s="5" t="s">
        <v>584</v>
      </c>
      <c r="AW6" s="5" t="s">
        <v>965</v>
      </c>
      <c r="AX6" s="5" t="s">
        <v>965</v>
      </c>
      <c r="AY6" s="5" t="s">
        <v>255</v>
      </c>
      <c r="AZ6" s="5" t="s">
        <v>255</v>
      </c>
      <c r="BB6" s="14" t="s">
        <v>965</v>
      </c>
      <c r="BC6" s="5">
        <v>1</v>
      </c>
      <c r="BD6" s="5">
        <v>0</v>
      </c>
      <c r="BE6" s="5">
        <v>0</v>
      </c>
      <c r="BF6" s="14"/>
      <c r="BG6" s="14"/>
      <c r="BH6" s="14"/>
      <c r="BI6" s="14" t="s">
        <v>806</v>
      </c>
      <c r="BJ6" s="14" t="s">
        <v>562</v>
      </c>
      <c r="BK6" s="14" t="s">
        <v>562</v>
      </c>
      <c r="BM6" s="79">
        <v>1</v>
      </c>
      <c r="BN6" s="79">
        <v>-19.100000000000001</v>
      </c>
      <c r="BO6" s="79">
        <v>0</v>
      </c>
      <c r="BP6" s="79">
        <v>1</v>
      </c>
      <c r="BQ6" s="79">
        <v>0</v>
      </c>
      <c r="BR6" s="79">
        <v>0</v>
      </c>
      <c r="BU6" s="116" t="s">
        <v>787</v>
      </c>
      <c r="BV6" s="116" t="s">
        <v>562</v>
      </c>
      <c r="BW6" s="116"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8V</v>
      </c>
      <c r="D7" s="59" t="str" cm="1">
        <f t="array" aca="1" ref="D7" ca="1">BoxVal($A7,2,COLUMN(INDIRECT("T"&amp;($A7-1)*65+2)),1)</f>
        <v>HELE</v>
      </c>
      <c r="E7" s="59" t="str" cm="1">
        <f t="array" aca="1" ref="E7" ca="1">BoxVal($A7,3,COLUMN(INDIRECT("T"&amp;($A7-1)*65+2)),1)</f>
        <v>TR</v>
      </c>
      <c r="F7" s="59" t="str" cm="1">
        <f t="array" aca="1" ref="F7" ca="1">BoxVal($A7,16,COLUMN(INDIRECT("T"&amp;($A7-1)*65+2)),1)</f>
        <v>non</v>
      </c>
      <c r="G7" s="59" t="str" cm="1">
        <f t="array" aca="1" ref="G7" ca="1">BoxVal($A7,4,COLUMN(INDIRECT("T"&amp;($A7-1)*65+2)),1)</f>
        <v>ZTS6856</v>
      </c>
      <c r="H7" s="59" t="str" cm="1">
        <f t="array" aca="1" ref="H7" ca="1">BoxVal($A7,5,COLUMN(INDIRECT("T"&amp;($A7-1)*65+2)),1)</f>
        <v>4807ZB</v>
      </c>
      <c r="I7" s="59" t="str" cm="1">
        <f t="array" aca="1" ref="I7" ca="1">BoxVal($A7,6,COLUMN(INDIRECT("T"&amp;($A7-1)*65+2)),1)</f>
        <v>2101L</v>
      </c>
      <c r="J7" s="59" t="str" cm="1">
        <f t="array" aca="1" ref="J7" ca="1">BoxVal($A7,21,COLUMN(INDIRECT("T"&amp;($A7-1)*65+2)),1)</f>
        <v>15V_NormalMode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-42+/-0.8 dBV</v>
      </c>
      <c r="N7" s="59" t="str" cm="1">
        <f t="array" aca="1" ref="N7" ca="1">BoxVal($A7,12,COLUMN(INDIRECT("T"&amp;($A7-1)*65+2)),1)</f>
        <v>Settimg</v>
      </c>
      <c r="O7" s="64" t="str" cm="1">
        <f t="array" ref="O7">BoxVal($A7,2,COLUMN(V8),1)</f>
        <v>Bit11,15</v>
      </c>
      <c r="P7" s="64" t="str" cm="1">
        <f t="array" aca="1" ref="P7" ca="1">BoxVal($A7,2,COLUMN(INDIRECT("AB"&amp;($A7-1)*65+2)),1)</f>
        <v>15V_NormalMode_42dB_304ZB_N014A_347_425_ZTS6856_TR6.2</v>
      </c>
      <c r="Q7" s="64" t="str" cm="1">
        <f t="array" aca="1" ref="Q7" ca="1">BoxVal($A7,2,COLUMN(INDIRECT("AJ"&amp;($A7-1)*65+2)),1)</f>
        <v/>
      </c>
      <c r="R7" s="34"/>
      <c r="S7" s="26"/>
      <c r="T7" s="17"/>
      <c r="U7" s="36" t="str">
        <f t="shared" ca="1" si="1"/>
        <v>0x04=-39.30,-38.80;</v>
      </c>
      <c r="V7" s="37"/>
      <c r="W7" s="37"/>
      <c r="X7" s="68"/>
      <c r="Y7" s="68"/>
      <c r="Z7" s="55">
        <f t="shared" ca="1" si="2"/>
        <v>1</v>
      </c>
      <c r="AA7" s="39" t="s">
        <v>1279</v>
      </c>
      <c r="AB7" s="40">
        <v>1</v>
      </c>
      <c r="AC7" s="40" t="s">
        <v>996</v>
      </c>
      <c r="AD7" s="40">
        <v>1</v>
      </c>
      <c r="AE7" s="41">
        <v>0</v>
      </c>
      <c r="AF7" s="42">
        <v>-39.299999999999997</v>
      </c>
      <c r="AG7" s="47">
        <f t="shared" ref="AG7:AG21" si="15">AF6</f>
        <v>-38.799999999999997</v>
      </c>
      <c r="AH7" s="43">
        <f t="shared" ca="1" si="3"/>
        <v>-38.299999999999997</v>
      </c>
      <c r="AI7" s="43">
        <f t="shared" ca="1" si="4"/>
        <v>-37.799999999999997</v>
      </c>
      <c r="AJ7" s="44">
        <f t="shared" ca="1" si="5"/>
        <v>-39.299999999999997</v>
      </c>
      <c r="AK7" s="44">
        <f t="shared" ca="1" si="6"/>
        <v>-38.799999999999997</v>
      </c>
      <c r="AL7" s="44">
        <f t="shared" ca="1" si="7"/>
        <v>-39.299999999999997</v>
      </c>
      <c r="AM7" s="44">
        <f t="shared" ca="1" si="8"/>
        <v>-38.799999999999997</v>
      </c>
      <c r="AN7" s="36" t="str">
        <f t="shared" ca="1" si="9"/>
        <v>00</v>
      </c>
      <c r="AO7" s="36" t="str">
        <f t="shared" ca="1" si="10"/>
        <v>04</v>
      </c>
      <c r="AP7" s="36" t="str">
        <f t="shared" ca="1" si="11"/>
        <v>00</v>
      </c>
      <c r="AQ7" s="36" t="str">
        <f t="shared" ca="1" si="12"/>
        <v>00</v>
      </c>
      <c r="AR7" s="36" t="str">
        <f t="shared" ca="1" si="13"/>
        <v>00</v>
      </c>
      <c r="AS7" s="36"/>
      <c r="AT7" s="34"/>
      <c r="AU7" s="14" t="s">
        <v>1263</v>
      </c>
      <c r="AV7" s="5" t="s">
        <v>582</v>
      </c>
      <c r="AW7" s="5" t="s">
        <v>585</v>
      </c>
      <c r="AX7" s="5" t="s">
        <v>585</v>
      </c>
      <c r="AY7" s="5" t="s">
        <v>255</v>
      </c>
      <c r="AZ7" s="5" t="s">
        <v>255</v>
      </c>
      <c r="BB7" s="14" t="s">
        <v>1263</v>
      </c>
      <c r="BC7" s="5">
        <v>0</v>
      </c>
      <c r="BD7" s="5">
        <v>0</v>
      </c>
      <c r="BE7" s="5">
        <v>0</v>
      </c>
      <c r="BF7" s="14"/>
      <c r="BG7" s="14"/>
      <c r="BH7" s="14"/>
      <c r="BI7" s="14" t="s">
        <v>783</v>
      </c>
      <c r="BJ7" s="14" t="s">
        <v>562</v>
      </c>
      <c r="BK7" s="14" t="s">
        <v>562</v>
      </c>
      <c r="BM7" s="79">
        <v>1.5</v>
      </c>
      <c r="BN7" s="79">
        <v>-15.1</v>
      </c>
      <c r="BO7" s="79">
        <v>0</v>
      </c>
      <c r="BP7" s="79">
        <v>1</v>
      </c>
      <c r="BQ7" s="79">
        <v>0</v>
      </c>
      <c r="BR7" s="79">
        <v>1</v>
      </c>
      <c r="BU7" s="116" t="s">
        <v>788</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8V</v>
      </c>
      <c r="D8" s="59" t="str" cm="1">
        <f t="array" aca="1" ref="D8" ca="1">BoxVal($A8,2,COLUMN(INDIRECT("T"&amp;($A8-1)*65+2)),1)</f>
        <v>CPC</v>
      </c>
      <c r="E8" s="59" t="str" cm="1">
        <f t="array" aca="1" ref="E8" ca="1">BoxVal($A8,3,COLUMN(INDIRECT("T"&amp;($A8-1)*65+2)),1)</f>
        <v>MP</v>
      </c>
      <c r="F8" s="59" t="str" cm="1">
        <f t="array" aca="1" ref="F8" ca="1">BoxVal($A8,16,COLUMN(INDIRECT("T"&amp;($A8-1)*65+2)),1)</f>
        <v>non</v>
      </c>
      <c r="G8" s="59" t="str" cm="1">
        <f t="array" aca="1" ref="G8" ca="1">BoxVal($A8,4,COLUMN(INDIRECT("T"&amp;($A8-1)*65+2)),1)</f>
        <v>ZTS6753</v>
      </c>
      <c r="H8" s="59" t="str" cm="1">
        <f t="array" aca="1" ref="H8" ca="1">BoxVal($A8,5,COLUMN(INDIRECT("T"&amp;($A8-1)*65+2)),1)</f>
        <v>4807ZB</v>
      </c>
      <c r="I8" s="59" t="str" cm="1">
        <f t="array" aca="1" ref="I8" ca="1">BoxVal($A8,6,COLUMN(INDIRECT("T"&amp;($A8-1)*65+2)),1)</f>
        <v>2145M</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Bit11,14,15</v>
      </c>
      <c r="P8" s="64" t="str" cm="1">
        <f t="array" aca="1" ref="P8" ca="1">BoxVal($A8,2,COLUMN(INDIRECT("AB"&amp;($A8-1)*65+2)),1)</f>
        <v>default_NormalMode_38dB_304ZB_N026A_397_440_ZTS6753_MP7.3</v>
      </c>
      <c r="Q8" s="64" t="str" cm="1">
        <f t="array" aca="1" ref="Q8" ca="1">BoxVal($A8,2,COLUMN(INDIRECT("AJ"&amp;($A8-1)*65+2)),1)</f>
        <v/>
      </c>
      <c r="R8" s="34"/>
      <c r="S8" s="7" t="s">
        <v>19</v>
      </c>
      <c r="T8" s="15" t="s">
        <v>1279</v>
      </c>
      <c r="U8" s="36" t="str">
        <f t="shared" ca="1" si="1"/>
        <v>0x20=-39.50,-39.30;</v>
      </c>
      <c r="V8" s="37"/>
      <c r="W8" s="37"/>
      <c r="X8" s="68"/>
      <c r="Y8" s="68"/>
      <c r="Z8" s="55">
        <f t="shared" ca="1" si="2"/>
        <v>1.1256000000000002</v>
      </c>
      <c r="AA8" s="39" t="s">
        <v>1279</v>
      </c>
      <c r="AB8" s="40">
        <v>0</v>
      </c>
      <c r="AC8" s="40" t="s">
        <v>996</v>
      </c>
      <c r="AD8" s="40">
        <v>1</v>
      </c>
      <c r="AE8" s="41">
        <v>6.7000000000000004E-2</v>
      </c>
      <c r="AF8" s="42">
        <v>-39.5</v>
      </c>
      <c r="AG8" s="47">
        <f t="shared" si="15"/>
        <v>-39.299999999999997</v>
      </c>
      <c r="AH8" s="43">
        <f t="shared" ca="1" si="3"/>
        <v>-38.374400000000001</v>
      </c>
      <c r="AI8" s="43">
        <f t="shared" ca="1" si="4"/>
        <v>-38.174399999999999</v>
      </c>
      <c r="AJ8" s="44">
        <f t="shared" ca="1" si="5"/>
        <v>-39.5</v>
      </c>
      <c r="AK8" s="44">
        <f t="shared" ca="1" si="6"/>
        <v>-39.299999999999997</v>
      </c>
      <c r="AL8" s="44">
        <f t="shared" ca="1" si="7"/>
        <v>-38.374400000000001</v>
      </c>
      <c r="AM8" s="44">
        <f t="shared" ca="1" si="8"/>
        <v>-38.174399999999999</v>
      </c>
      <c r="AN8" s="36" t="str">
        <f t="shared" ca="1" si="9"/>
        <v>00</v>
      </c>
      <c r="AO8" s="36" t="str">
        <f t="shared" ca="1" si="10"/>
        <v>00</v>
      </c>
      <c r="AP8" s="36" t="str">
        <f t="shared" ca="1" si="11"/>
        <v>00</v>
      </c>
      <c r="AQ8" s="36" t="str">
        <f t="shared" ca="1" si="12"/>
        <v>00</v>
      </c>
      <c r="AR8" s="36" t="str">
        <f t="shared" ca="1" si="13"/>
        <v>20</v>
      </c>
      <c r="AS8" s="36"/>
      <c r="AT8" s="34"/>
      <c r="AU8" s="14" t="s">
        <v>1264</v>
      </c>
      <c r="AV8" s="14" t="s">
        <v>583</v>
      </c>
      <c r="AW8" s="5" t="s">
        <v>582</v>
      </c>
      <c r="AX8" s="5" t="s">
        <v>582</v>
      </c>
      <c r="AY8" s="5" t="s">
        <v>255</v>
      </c>
      <c r="AZ8" s="5" t="s">
        <v>255</v>
      </c>
      <c r="BB8" s="14" t="s">
        <v>1264</v>
      </c>
      <c r="BC8" s="5">
        <v>1</v>
      </c>
      <c r="BD8" s="5">
        <v>1</v>
      </c>
      <c r="BE8" s="5">
        <v>0</v>
      </c>
      <c r="BF8" s="14"/>
      <c r="BG8" s="14"/>
      <c r="BH8" s="14"/>
      <c r="BI8" s="14" t="s">
        <v>805</v>
      </c>
      <c r="BJ8" s="14" t="s">
        <v>562</v>
      </c>
      <c r="BK8" s="14" t="s">
        <v>562</v>
      </c>
      <c r="BM8" s="79">
        <v>2</v>
      </c>
      <c r="BN8" s="79">
        <v>-12.04</v>
      </c>
      <c r="BO8" s="79">
        <v>0</v>
      </c>
      <c r="BP8" s="79">
        <v>1</v>
      </c>
      <c r="BQ8" s="79">
        <v>1</v>
      </c>
      <c r="BR8" s="79">
        <v>0</v>
      </c>
      <c r="BU8" s="116" t="s">
        <v>789</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8V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ZTS6856</v>
      </c>
      <c r="H9" s="59" t="str" cm="1">
        <f t="array" aca="1" ref="H9" ca="1">BoxVal($A9,5,COLUMN(INDIRECT("T"&amp;($A9-1)*65+2)),1)</f>
        <v>4807ZB</v>
      </c>
      <c r="I9" s="59" t="str" cm="1">
        <f t="array" aca="1" ref="I9" ca="1">BoxVal($A9,6,COLUMN(INDIRECT("T"&amp;($A9-1)*65+2)),1)</f>
        <v>2101L</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-42+/-0.8 dBV</v>
      </c>
      <c r="N9" s="59" t="str" cm="1">
        <f t="array" aca="1" ref="N9" ca="1">BoxVal($A9,12,COLUMN(INDIRECT("T"&amp;($A9-1)*65+2)),1)</f>
        <v>Normal</v>
      </c>
      <c r="O9" s="64" t="str" cm="1">
        <f t="array" ref="O9">BoxVal($A9,2,COLUMN(V10),1)</f>
        <v>Bit11,15</v>
      </c>
      <c r="P9" s="64" t="str" cm="1">
        <f t="array" aca="1" ref="P9" ca="1">BoxVal($A9,2,COLUMN(INDIRECT("AB"&amp;($A9-1)*65+2)),1)</f>
        <v>default_NormalMode_42dB_304ZB_N014A_347_425_ZTS6856_TR8.0</v>
      </c>
      <c r="Q9" s="64" t="str" cm="1">
        <f t="array" aca="1" ref="Q9" ca="1">BoxVal($A9,2,COLUMN(INDIRECT("AJ"&amp;($A9-1)*65+2)),1)</f>
        <v/>
      </c>
      <c r="R9" s="34"/>
      <c r="S9" s="7" t="s">
        <v>15</v>
      </c>
      <c r="T9" s="15" t="s">
        <v>1151</v>
      </c>
      <c r="U9" s="36" t="str">
        <f t="shared" ca="1" si="1"/>
        <v>0x23=-39.90,-39.50;</v>
      </c>
      <c r="V9" s="37"/>
      <c r="W9" s="37"/>
      <c r="X9" s="68"/>
      <c r="Y9" s="68"/>
      <c r="Z9" s="55">
        <f t="shared" ca="1" si="2"/>
        <v>1.6256000000000002</v>
      </c>
      <c r="AA9" s="39" t="s">
        <v>1279</v>
      </c>
      <c r="AB9" s="40">
        <v>0.5</v>
      </c>
      <c r="AC9" s="40" t="s">
        <v>996</v>
      </c>
      <c r="AD9" s="40">
        <v>1</v>
      </c>
      <c r="AE9" s="41">
        <v>6.7000000000000004E-2</v>
      </c>
      <c r="AF9" s="42">
        <v>-39.9</v>
      </c>
      <c r="AG9" s="47">
        <f t="shared" si="15"/>
        <v>-39.5</v>
      </c>
      <c r="AH9" s="43">
        <f t="shared" ca="1" si="3"/>
        <v>-38.2744</v>
      </c>
      <c r="AI9" s="43">
        <f t="shared" ca="1" si="4"/>
        <v>-37.874400000000001</v>
      </c>
      <c r="AJ9" s="44">
        <f t="shared" ca="1" si="5"/>
        <v>-39.9</v>
      </c>
      <c r="AK9" s="44">
        <f t="shared" ca="1" si="6"/>
        <v>-39.5</v>
      </c>
      <c r="AL9" s="44">
        <f t="shared" ca="1" si="7"/>
        <v>-38.7744</v>
      </c>
      <c r="AM9" s="44">
        <f t="shared" ca="1" si="8"/>
        <v>-38.374400000000001</v>
      </c>
      <c r="AN9" s="36" t="str">
        <f t="shared" ca="1" si="9"/>
        <v>00</v>
      </c>
      <c r="AO9" s="36" t="str">
        <f t="shared" ca="1" si="10"/>
        <v>03</v>
      </c>
      <c r="AP9" s="36" t="str">
        <f t="shared" ca="1" si="11"/>
        <v>00</v>
      </c>
      <c r="AQ9" s="36" t="str">
        <f t="shared" ca="1" si="12"/>
        <v>00</v>
      </c>
      <c r="AR9" s="36" t="str">
        <f t="shared" ca="1" si="13"/>
        <v>20</v>
      </c>
      <c r="AS9" s="36"/>
      <c r="AT9" s="34"/>
      <c r="AU9" s="14" t="s">
        <v>1330</v>
      </c>
      <c r="AV9" s="14" t="s">
        <v>562</v>
      </c>
      <c r="AW9" s="5" t="s">
        <v>581</v>
      </c>
      <c r="AX9" s="5" t="s">
        <v>581</v>
      </c>
      <c r="AY9" s="5" t="s">
        <v>255</v>
      </c>
      <c r="AZ9" s="5" t="s">
        <v>255</v>
      </c>
      <c r="BB9" s="14" t="s">
        <v>1330</v>
      </c>
      <c r="BC9" s="5">
        <v>1</v>
      </c>
      <c r="BD9" s="5">
        <v>1</v>
      </c>
      <c r="BE9" s="5">
        <v>1</v>
      </c>
      <c r="BF9" s="14"/>
      <c r="BG9" s="14"/>
      <c r="BH9" s="14"/>
      <c r="BI9" s="14" t="s">
        <v>811</v>
      </c>
      <c r="BJ9" s="14" t="s">
        <v>562</v>
      </c>
      <c r="BK9" s="14" t="s">
        <v>562</v>
      </c>
      <c r="BM9" s="79">
        <v>2.5</v>
      </c>
      <c r="BN9" s="79">
        <v>-9.5399999999999991</v>
      </c>
      <c r="BO9" s="79">
        <v>0</v>
      </c>
      <c r="BP9" s="79">
        <v>1</v>
      </c>
      <c r="BQ9" s="79">
        <v>1</v>
      </c>
      <c r="BR9" s="79">
        <v>1</v>
      </c>
      <c r="BU9" s="116" t="s">
        <v>790</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12V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ZTS6056</v>
      </c>
      <c r="H10" s="59" t="str" cm="1">
        <f t="array" aca="1" ref="H10" ca="1">BoxVal($A10,5,COLUMN(INDIRECT("T"&amp;($A10-1)*65+2)),1)</f>
        <v>4807ZB</v>
      </c>
      <c r="I10" s="59" t="str" cm="1">
        <f t="array" aca="1" ref="I10" ca="1">BoxVal($A10,6,COLUMN(INDIRECT("T"&amp;($A10-1)*65+2)),1)</f>
        <v>1101DAV</v>
      </c>
      <c r="J10" s="59" t="str" cm="1">
        <f t="array" aca="1" ref="J10" ca="1">BoxVal($A10,21,COLUMN(INDIRECT("T"&amp;($A10-1)*65+2)),1)</f>
        <v>12V_TestMode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12V_TestMode_38dB_304ZB_N039A_360_412_ZTS6056_TR9.0</v>
      </c>
      <c r="Q10" s="64" t="str" cm="1">
        <f t="array" aca="1" ref="Q10" ca="1">BoxVal($A10,2,COLUMN(INDIRECT("AJ"&amp;($A10-1)*65+2)),1)</f>
        <v/>
      </c>
      <c r="R10" s="34"/>
      <c r="S10" s="7" t="s">
        <v>705</v>
      </c>
      <c r="T10" s="15" t="s">
        <v>1152</v>
      </c>
      <c r="U10" s="36" t="str">
        <f t="shared" ca="1" si="1"/>
        <v>0x20=-40.30,-39.90;</v>
      </c>
      <c r="V10" s="37"/>
      <c r="W10" s="37"/>
      <c r="X10" s="68"/>
      <c r="Y10" s="68"/>
      <c r="Z10" s="55">
        <f t="shared" ca="1" si="2"/>
        <v>2</v>
      </c>
      <c r="AA10" s="39" t="s">
        <v>1161</v>
      </c>
      <c r="AB10" s="40">
        <v>0</v>
      </c>
      <c r="AC10" s="40" t="s">
        <v>996</v>
      </c>
      <c r="AD10" s="40">
        <v>1</v>
      </c>
      <c r="AE10" s="41">
        <v>0</v>
      </c>
      <c r="AF10" s="42">
        <v>-40.299999999999997</v>
      </c>
      <c r="AG10" s="47">
        <f t="shared" si="15"/>
        <v>-39.9</v>
      </c>
      <c r="AH10" s="43">
        <f t="shared" ca="1" si="3"/>
        <v>-38.299999999999997</v>
      </c>
      <c r="AI10" s="43">
        <f t="shared" ca="1" si="4"/>
        <v>-37.9</v>
      </c>
      <c r="AJ10" s="44">
        <f t="shared" ca="1" si="5"/>
        <v>-40.299999999999997</v>
      </c>
      <c r="AK10" s="44">
        <f t="shared" ca="1" si="6"/>
        <v>-39.9</v>
      </c>
      <c r="AL10" s="44">
        <f t="shared" ca="1" si="7"/>
        <v>-38.299999999999997</v>
      </c>
      <c r="AM10" s="44">
        <f t="shared" ca="1" si="8"/>
        <v>-37.9</v>
      </c>
      <c r="AN10" s="36" t="str">
        <f t="shared" ca="1" si="9"/>
        <v>20</v>
      </c>
      <c r="AO10" s="36" t="str">
        <f t="shared" ca="1" si="10"/>
        <v>00</v>
      </c>
      <c r="AP10" s="36" t="str">
        <f t="shared" ca="1" si="11"/>
        <v>00</v>
      </c>
      <c r="AQ10" s="36" t="str">
        <f t="shared" ca="1" si="12"/>
        <v>00</v>
      </c>
      <c r="AR10" s="36" t="str">
        <f t="shared" ca="1" si="13"/>
        <v>00</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79">
        <v>3.5</v>
      </c>
      <c r="BN10" s="79">
        <v>-6.35</v>
      </c>
      <c r="BO10" s="79">
        <v>1</v>
      </c>
      <c r="BP10" s="79">
        <v>0</v>
      </c>
      <c r="BQ10" s="79">
        <v>0</v>
      </c>
      <c r="BR10" s="79">
        <v>0</v>
      </c>
      <c r="BU10" s="116" t="s">
        <v>813</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4807ZB</v>
      </c>
      <c r="I11" s="59" t="str" cm="1">
        <f t="array" aca="1" ref="I11" ca="1">BoxVal($A11,6,COLUMN(INDIRECT("T"&amp;($A11-1)*65+2)),1)</f>
        <v>3004_V11</v>
      </c>
      <c r="J11" s="59" t="str" cm="1">
        <f t="array" aca="1" ref="J11" ca="1">BoxVal($A11,21,COLUMN(INDIRECT("T"&amp;($A11-1)*65+2)),1)</f>
        <v>12V_TestMode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12V_TestMode_38dB_304ZB_2227F_360_416_ZTS6856S_MP10.6</v>
      </c>
      <c r="Q11" s="64" t="str" cm="1">
        <f t="array" aca="1" ref="Q11" ca="1">BoxVal($A11,2,COLUMN(INDIRECT("AJ"&amp;($A11-1)*65+2)),1)</f>
        <v>易盛德調試test mode</v>
      </c>
      <c r="R11" s="34"/>
      <c r="S11" s="7" t="s">
        <v>605</v>
      </c>
      <c r="T11" s="15" t="s">
        <v>991</v>
      </c>
      <c r="U11" s="36" t="str">
        <f t="shared" ca="1" si="1"/>
        <v>0x23=-40.80,-40.30;</v>
      </c>
      <c r="V11" s="37"/>
      <c r="W11" s="37"/>
      <c r="X11" s="68"/>
      <c r="Y11" s="68"/>
      <c r="Z11" s="55">
        <f t="shared" ca="1" si="2"/>
        <v>2.5</v>
      </c>
      <c r="AA11" s="39" t="s">
        <v>1161</v>
      </c>
      <c r="AB11" s="40">
        <v>0.5</v>
      </c>
      <c r="AC11" s="40" t="s">
        <v>996</v>
      </c>
      <c r="AD11" s="40">
        <v>1</v>
      </c>
      <c r="AE11" s="41">
        <v>0</v>
      </c>
      <c r="AF11" s="42">
        <v>-40.799999999999997</v>
      </c>
      <c r="AG11" s="47">
        <f t="shared" si="15"/>
        <v>-40.299999999999997</v>
      </c>
      <c r="AH11" s="43">
        <f t="shared" ca="1" si="3"/>
        <v>-38.299999999999997</v>
      </c>
      <c r="AI11" s="43">
        <f t="shared" ca="1" si="4"/>
        <v>-37.799999999999997</v>
      </c>
      <c r="AJ11" s="44">
        <f t="shared" ca="1" si="5"/>
        <v>-40.799999999999997</v>
      </c>
      <c r="AK11" s="44">
        <f t="shared" ca="1" si="6"/>
        <v>-40.299999999999997</v>
      </c>
      <c r="AL11" s="44">
        <f t="shared" ca="1" si="7"/>
        <v>-38.799999999999997</v>
      </c>
      <c r="AM11" s="44">
        <f t="shared" ca="1" si="8"/>
        <v>-38.299999999999997</v>
      </c>
      <c r="AN11" s="36" t="str">
        <f t="shared" ca="1" si="9"/>
        <v>20</v>
      </c>
      <c r="AO11" s="36" t="str">
        <f t="shared" ca="1" si="10"/>
        <v>03</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4.5</v>
      </c>
      <c r="BN11" s="79">
        <v>-3.52</v>
      </c>
      <c r="BO11" s="79">
        <v>1</v>
      </c>
      <c r="BP11" s="79">
        <v>0</v>
      </c>
      <c r="BQ11" s="79">
        <v>0</v>
      </c>
      <c r="BR11" s="79">
        <v>1</v>
      </c>
      <c r="BU11" s="116" t="s">
        <v>975</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ZTS6856S-lowiq</v>
      </c>
      <c r="H12" s="59" t="str" cm="1">
        <f t="array" aca="1" ref="H12" ca="1">BoxVal($A12,5,COLUMN(INDIRECT("T"&amp;($A12-1)*65+2)),1)</f>
        <v>4807ZB</v>
      </c>
      <c r="I12" s="59" t="str" cm="1">
        <f t="array" aca="1" ref="I12" ca="1">BoxVal($A12,6,COLUMN(INDIRECT("T"&amp;($A12-1)*65+2)),1)</f>
        <v>3004_V11</v>
      </c>
      <c r="J12" s="59" t="str" cm="1">
        <f t="array" aca="1" ref="J12" ca="1">BoxVal($A12,21,COLUMN(INDIRECT("T"&amp;($A12-1)*65+2)),1)</f>
        <v>12V_TestMode</v>
      </c>
      <c r="K12" s="59" t="str" cm="1">
        <f t="array" aca="1" ref="K12" ca="1">BoxVal($A12,25,COLUMN(INDIRECT("T"&amp;($A12-1)*65+2)),1)</f>
        <v>Default</v>
      </c>
      <c r="L12" s="60" t="str" cm="1">
        <f t="array" aca="1" ref="L12" ca="1">BoxVal($A12,32,COLUMN(INDIRECT("T"&amp;($A12-1)*65+2)),1)</f>
        <v>3.3V : 50~100 (uA)
Vdc&amp;Remark: -</v>
      </c>
      <c r="M12" s="59" t="str" cm="1">
        <f t="array" aca="1" ref="M12" ca="1">BoxVal($A12,31,COLUMN(INDIRECT("T"&amp;($A12-1)*65+2)),1)</f>
        <v>-38+/-0.8 dBV</v>
      </c>
      <c r="N12" s="59" t="str" cm="1">
        <f t="array" aca="1" ref="N12" ca="1">BoxVal($A12,12,COLUMN(INDIRECT("T"&amp;($A12-1)*65+2)),1)</f>
        <v>Normal</v>
      </c>
      <c r="O12" s="64" t="str" cm="1">
        <f t="array" ref="O12">BoxVal($A12,2,COLUMN(V13),1)</f>
        <v>Bit11,13,15</v>
      </c>
      <c r="P12" s="64" t="str" cm="1">
        <f t="array" aca="1" ref="P12" ca="1">BoxVal($A12,2,COLUMN(INDIRECT("AB"&amp;($A12-1)*65+2)),1)</f>
        <v>12V_TestMode_38dB_304ZB_2227F_360_416_ZTS6856S-lowiq_MP11.0</v>
      </c>
      <c r="Q12" s="64" t="str" cm="1">
        <f t="array" aca="1" ref="Q12" ca="1">BoxVal($A12,2,COLUMN(INDIRECT("AJ"&amp;($A12-1)*65+2)),1)</f>
        <v>易盛德調試test mode</v>
      </c>
      <c r="R12" s="34"/>
      <c r="S12" s="7" t="s">
        <v>721</v>
      </c>
      <c r="T12" s="15" t="s">
        <v>26</v>
      </c>
      <c r="U12" s="36" t="str">
        <f t="shared" ca="1" si="1"/>
        <v>0x24=-41.30,-40.80;</v>
      </c>
      <c r="V12" s="37"/>
      <c r="W12" s="37"/>
      <c r="X12" s="68"/>
      <c r="Y12" s="68"/>
      <c r="Z12" s="55">
        <f t="shared" ca="1" si="2"/>
        <v>3</v>
      </c>
      <c r="AA12" s="39" t="s">
        <v>1161</v>
      </c>
      <c r="AB12" s="40">
        <v>1</v>
      </c>
      <c r="AC12" s="40" t="s">
        <v>996</v>
      </c>
      <c r="AD12" s="40">
        <v>1</v>
      </c>
      <c r="AE12" s="41">
        <v>0</v>
      </c>
      <c r="AF12" s="42">
        <v>-41.3</v>
      </c>
      <c r="AG12" s="47">
        <f t="shared" si="15"/>
        <v>-40.799999999999997</v>
      </c>
      <c r="AH12" s="43">
        <f t="shared" ca="1" si="3"/>
        <v>-38.299999999999997</v>
      </c>
      <c r="AI12" s="43">
        <f t="shared" ca="1" si="4"/>
        <v>-37.799999999999997</v>
      </c>
      <c r="AJ12" s="44">
        <f t="shared" ca="1" si="5"/>
        <v>-41.3</v>
      </c>
      <c r="AK12" s="44">
        <f t="shared" ca="1" si="6"/>
        <v>-40.799999999999997</v>
      </c>
      <c r="AL12" s="44">
        <f t="shared" ca="1" si="7"/>
        <v>-39.299999999999997</v>
      </c>
      <c r="AM12" s="44">
        <f t="shared" ca="1" si="8"/>
        <v>-38.799999999999997</v>
      </c>
      <c r="AN12" s="36" t="str">
        <f t="shared" ca="1" si="9"/>
        <v>20</v>
      </c>
      <c r="AO12" s="36" t="str">
        <f t="shared" ca="1" si="10"/>
        <v>04</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5.5</v>
      </c>
      <c r="BN12" s="79">
        <v>-0.87</v>
      </c>
      <c r="BO12" s="79">
        <v>1</v>
      </c>
      <c r="BP12" s="79">
        <v>0</v>
      </c>
      <c r="BQ12" s="79">
        <v>1</v>
      </c>
      <c r="BR12" s="79">
        <v>0</v>
      </c>
      <c r="BU12" s="116" t="s">
        <v>791</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0x40=-41.40,-41.30;</v>
      </c>
      <c r="V13" s="37">
        <v>-0.03</v>
      </c>
      <c r="W13" s="37"/>
      <c r="X13" s="38"/>
      <c r="Y13" s="38"/>
      <c r="Z13" s="55">
        <f t="shared" ca="1" si="2"/>
        <v>3.2363000000000004</v>
      </c>
      <c r="AA13" s="39" t="s">
        <v>965</v>
      </c>
      <c r="AB13" s="40">
        <v>0</v>
      </c>
      <c r="AC13" s="40" t="s">
        <v>995</v>
      </c>
      <c r="AD13" s="40">
        <v>1</v>
      </c>
      <c r="AE13" s="41">
        <v>6.7000000000000004E-2</v>
      </c>
      <c r="AF13" s="42">
        <v>-41.4</v>
      </c>
      <c r="AG13" s="47">
        <f t="shared" si="15"/>
        <v>-41.3</v>
      </c>
      <c r="AH13" s="43">
        <f t="shared" ca="1" si="3"/>
        <v>-38.163699999999999</v>
      </c>
      <c r="AI13" s="43">
        <f t="shared" ca="1" si="4"/>
        <v>-38.063699999999997</v>
      </c>
      <c r="AJ13" s="44">
        <f t="shared" ca="1" si="5"/>
        <v>-41.4</v>
      </c>
      <c r="AK13" s="44">
        <f t="shared" ca="1" si="6"/>
        <v>-41.3</v>
      </c>
      <c r="AL13" s="44">
        <f t="shared" ca="1" si="7"/>
        <v>-38.163699999999999</v>
      </c>
      <c r="AM13" s="44">
        <f t="shared" ca="1" si="8"/>
        <v>-38.063699999999997</v>
      </c>
      <c r="AN13" s="36" t="str">
        <f t="shared" ca="1" si="9"/>
        <v>20</v>
      </c>
      <c r="AO13" s="36" t="str">
        <f t="shared" ca="1" si="10"/>
        <v>00</v>
      </c>
      <c r="AP13" s="36" t="str">
        <f t="shared" ca="1" si="11"/>
        <v>00</v>
      </c>
      <c r="AQ13" s="36" t="str">
        <f t="shared" ca="1" si="12"/>
        <v>00</v>
      </c>
      <c r="AR13" s="36" t="str">
        <f t="shared" ca="1" si="13"/>
        <v>20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6.5</v>
      </c>
      <c r="BN13" s="79">
        <v>0.87</v>
      </c>
      <c r="BO13" s="79">
        <v>1</v>
      </c>
      <c r="BP13" s="79">
        <v>0</v>
      </c>
      <c r="BQ13" s="79">
        <v>1</v>
      </c>
      <c r="BR13" s="79">
        <v>1</v>
      </c>
      <c r="BU13" s="116" t="s">
        <v>792</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1318</v>
      </c>
      <c r="U14" s="36" t="str">
        <f t="shared" ca="1" si="1"/>
        <v>0x43=-41.70,-41.40;</v>
      </c>
      <c r="V14" s="37">
        <v>-0.31</v>
      </c>
      <c r="W14" s="37"/>
      <c r="X14" s="38"/>
      <c r="Y14" s="38"/>
      <c r="Z14" s="55">
        <f t="shared" ca="1" si="2"/>
        <v>3.4563000000000001</v>
      </c>
      <c r="AA14" s="39" t="s">
        <v>965</v>
      </c>
      <c r="AB14" s="40">
        <v>0.5</v>
      </c>
      <c r="AC14" s="40" t="s">
        <v>995</v>
      </c>
      <c r="AD14" s="40">
        <v>1</v>
      </c>
      <c r="AE14" s="41">
        <v>6.7000000000000004E-2</v>
      </c>
      <c r="AF14" s="42">
        <v>-41.7</v>
      </c>
      <c r="AG14" s="47">
        <f t="shared" si="15"/>
        <v>-41.4</v>
      </c>
      <c r="AH14" s="43">
        <f t="shared" ca="1" si="3"/>
        <v>-38.243700000000004</v>
      </c>
      <c r="AI14" s="43">
        <f t="shared" ca="1" si="4"/>
        <v>-37.9437</v>
      </c>
      <c r="AJ14" s="44">
        <f t="shared" ca="1" si="5"/>
        <v>-41.7</v>
      </c>
      <c r="AK14" s="44">
        <f t="shared" ca="1" si="6"/>
        <v>-41.4</v>
      </c>
      <c r="AL14" s="44">
        <f t="shared" ca="1" si="7"/>
        <v>-38.743700000000004</v>
      </c>
      <c r="AM14" s="44">
        <f t="shared" ca="1" si="8"/>
        <v>-38.4437</v>
      </c>
      <c r="AN14" s="36" t="str">
        <f t="shared" ca="1" si="9"/>
        <v>20</v>
      </c>
      <c r="AO14" s="36" t="str">
        <f t="shared" ca="1" si="10"/>
        <v>03</v>
      </c>
      <c r="AP14" s="36" t="str">
        <f t="shared" ca="1" si="11"/>
        <v>00</v>
      </c>
      <c r="AQ14" s="36" t="str">
        <f t="shared" ca="1" si="12"/>
        <v>00</v>
      </c>
      <c r="AR14" s="36" t="str">
        <f t="shared" ca="1" si="13"/>
        <v>20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7.5</v>
      </c>
      <c r="BN14" s="79">
        <v>2.62</v>
      </c>
      <c r="BO14" s="79">
        <v>1</v>
      </c>
      <c r="BP14" s="79">
        <v>1</v>
      </c>
      <c r="BQ14" s="79">
        <v>0</v>
      </c>
      <c r="BR14" s="79">
        <v>0</v>
      </c>
      <c r="BU14" s="116" t="s">
        <v>793</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9"/>
      <c r="ED14" s="7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0x44=-42.10,-41.70;</v>
      </c>
      <c r="V15" s="37">
        <v>-0.45</v>
      </c>
      <c r="W15" s="37"/>
      <c r="X15" s="38"/>
      <c r="Y15" s="38"/>
      <c r="Z15" s="71">
        <f t="shared" ca="1" si="2"/>
        <v>3.8163</v>
      </c>
      <c r="AA15" s="39" t="s">
        <v>965</v>
      </c>
      <c r="AB15" s="40">
        <v>1</v>
      </c>
      <c r="AC15" s="40" t="s">
        <v>995</v>
      </c>
      <c r="AD15" s="40">
        <v>1</v>
      </c>
      <c r="AE15" s="41">
        <v>6.7000000000000004E-2</v>
      </c>
      <c r="AF15" s="42">
        <v>-42.1</v>
      </c>
      <c r="AG15" s="49">
        <f t="shared" si="15"/>
        <v>-41.7</v>
      </c>
      <c r="AH15" s="43">
        <f t="shared" ca="1" si="3"/>
        <v>-38.283700000000003</v>
      </c>
      <c r="AI15" s="43">
        <f t="shared" ca="1" si="4"/>
        <v>-37.883700000000005</v>
      </c>
      <c r="AJ15" s="44">
        <f t="shared" ca="1" si="5"/>
        <v>-42.1</v>
      </c>
      <c r="AK15" s="44">
        <f t="shared" ca="1" si="6"/>
        <v>-41.7</v>
      </c>
      <c r="AL15" s="44">
        <f t="shared" ca="1" si="7"/>
        <v>-39.283700000000003</v>
      </c>
      <c r="AM15" s="44">
        <f t="shared" ca="1" si="8"/>
        <v>-38.883700000000005</v>
      </c>
      <c r="AN15" s="36" t="str">
        <f t="shared" ca="1" si="9"/>
        <v>20</v>
      </c>
      <c r="AO15" s="36" t="str">
        <f t="shared" ca="1" si="10"/>
        <v>04</v>
      </c>
      <c r="AP15" s="36" t="str">
        <f t="shared" ca="1" si="11"/>
        <v>00</v>
      </c>
      <c r="AQ15" s="36" t="str">
        <f t="shared" ca="1" si="12"/>
        <v>00</v>
      </c>
      <c r="AR15" s="36" t="str">
        <f t="shared" ca="1" si="13"/>
        <v>20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79">
        <v>7.36</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9"/>
      <c r="ED15" s="72"/>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0x33=-42.50,-42.10;</v>
      </c>
      <c r="V16" s="37">
        <v>-0.4</v>
      </c>
      <c r="W16" s="37"/>
      <c r="X16" s="38"/>
      <c r="Y16" s="38"/>
      <c r="Z16" s="71">
        <f t="shared" ca="1" si="2"/>
        <v>4.1999999999999993</v>
      </c>
      <c r="AA16" s="39" t="s">
        <v>584</v>
      </c>
      <c r="AB16" s="40">
        <v>0.5</v>
      </c>
      <c r="AC16" s="40" t="s">
        <v>995</v>
      </c>
      <c r="AD16" s="40">
        <v>1</v>
      </c>
      <c r="AE16" s="41">
        <v>0</v>
      </c>
      <c r="AF16" s="42">
        <v>-42.5</v>
      </c>
      <c r="AG16" s="49">
        <f t="shared" si="15"/>
        <v>-42.1</v>
      </c>
      <c r="AH16" s="43">
        <f t="shared" ca="1" si="3"/>
        <v>-38.299999999999997</v>
      </c>
      <c r="AI16" s="43">
        <f t="shared" ca="1" si="4"/>
        <v>-37.900000000000006</v>
      </c>
      <c r="AJ16" s="44">
        <f t="shared" ca="1" si="5"/>
        <v>-42.5</v>
      </c>
      <c r="AK16" s="44">
        <f t="shared" ca="1" si="6"/>
        <v>-42.1</v>
      </c>
      <c r="AL16" s="44">
        <f t="shared" ca="1" si="7"/>
        <v>-38.799999999999997</v>
      </c>
      <c r="AM16" s="44">
        <f t="shared" ca="1" si="8"/>
        <v>-38.4</v>
      </c>
      <c r="AN16" s="36" t="str">
        <f t="shared" ca="1" si="9"/>
        <v>30</v>
      </c>
      <c r="AO16" s="36" t="str">
        <f t="shared" ca="1" si="10"/>
        <v>03</v>
      </c>
      <c r="AP16" s="36" t="str">
        <f t="shared" ca="1" si="11"/>
        <v>00</v>
      </c>
      <c r="AQ16" s="36" t="str">
        <f t="shared" ca="1" si="12"/>
        <v>00</v>
      </c>
      <c r="AR16" s="36" t="str">
        <f t="shared" ca="1" si="13"/>
        <v>00</v>
      </c>
      <c r="AS16" s="36"/>
      <c r="AT16" s="34"/>
      <c r="AU16" s="14" t="s">
        <v>562</v>
      </c>
      <c r="AV16" s="14" t="s">
        <v>562</v>
      </c>
      <c r="AW16" s="14" t="s">
        <v>562</v>
      </c>
      <c r="AX16" s="5" t="s">
        <v>255</v>
      </c>
      <c r="AY16" s="5" t="s">
        <v>255</v>
      </c>
      <c r="AZ16" s="5" t="s">
        <v>255</v>
      </c>
      <c r="BB16" s="14" t="s">
        <v>562</v>
      </c>
      <c r="BI16" s="14" t="s">
        <v>562</v>
      </c>
      <c r="BJ16" s="14" t="s">
        <v>562</v>
      </c>
      <c r="BK16" s="14" t="s">
        <v>562</v>
      </c>
      <c r="BM16" s="79">
        <v>15</v>
      </c>
      <c r="BN16" s="79">
        <v>13.5</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9"/>
      <c r="ED16" s="72"/>
    </row>
    <row r="17" spans="1:140"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0x34=-43.00,-42.50;</v>
      </c>
      <c r="V17" s="37">
        <v>-0.4</v>
      </c>
      <c r="W17" s="37"/>
      <c r="X17" s="38"/>
      <c r="Y17" s="38"/>
      <c r="Z17" s="71">
        <f t="shared" ca="1" si="2"/>
        <v>4.6999999999999993</v>
      </c>
      <c r="AA17" s="39" t="s">
        <v>584</v>
      </c>
      <c r="AB17" s="40">
        <v>1</v>
      </c>
      <c r="AC17" s="40" t="s">
        <v>995</v>
      </c>
      <c r="AD17" s="40">
        <v>1</v>
      </c>
      <c r="AE17" s="41">
        <v>0</v>
      </c>
      <c r="AF17" s="42">
        <v>-43</v>
      </c>
      <c r="AG17" s="49">
        <f t="shared" si="15"/>
        <v>-42.5</v>
      </c>
      <c r="AH17" s="43">
        <f t="shared" ca="1" si="3"/>
        <v>-38.299999999999997</v>
      </c>
      <c r="AI17" s="43">
        <f t="shared" ca="1" si="4"/>
        <v>-37.799999999999997</v>
      </c>
      <c r="AJ17" s="44">
        <f t="shared" ca="1" si="5"/>
        <v>-43</v>
      </c>
      <c r="AK17" s="44">
        <f t="shared" ca="1" si="6"/>
        <v>-42.5</v>
      </c>
      <c r="AL17" s="44">
        <f t="shared" ca="1" si="7"/>
        <v>-39.299999999999997</v>
      </c>
      <c r="AM17" s="44">
        <f t="shared" ca="1" si="8"/>
        <v>-38.799999999999997</v>
      </c>
      <c r="AN17" s="36" t="str">
        <f t="shared" ca="1" si="9"/>
        <v>30</v>
      </c>
      <c r="AO17" s="36" t="str">
        <f t="shared" ca="1" si="10"/>
        <v>04</v>
      </c>
      <c r="AP17" s="36" t="str">
        <f t="shared" ca="1" si="11"/>
        <v>00</v>
      </c>
      <c r="AQ17" s="36" t="str">
        <f t="shared" ca="1" si="12"/>
        <v>00</v>
      </c>
      <c r="AR17" s="36" t="str">
        <f t="shared" ca="1" si="13"/>
        <v>00</v>
      </c>
      <c r="AS17" s="36"/>
      <c r="AT17" s="34"/>
      <c r="AU17" s="14" t="s">
        <v>562</v>
      </c>
      <c r="AV17" s="14" t="s">
        <v>562</v>
      </c>
      <c r="AW17" s="14" t="s">
        <v>562</v>
      </c>
      <c r="AX17" s="5" t="s">
        <v>255</v>
      </c>
      <c r="AY17" s="5" t="s">
        <v>255</v>
      </c>
      <c r="AZ17" s="5" t="s">
        <v>255</v>
      </c>
      <c r="BB17" s="14" t="s">
        <v>562</v>
      </c>
      <c r="BI17" s="14" t="s">
        <v>562</v>
      </c>
      <c r="BJ17" s="14" t="s">
        <v>562</v>
      </c>
      <c r="BK17" s="14" t="s">
        <v>562</v>
      </c>
      <c r="BM17" s="79">
        <v>20</v>
      </c>
      <c r="BN17" s="79">
        <v>19</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c r="EC17" s="119"/>
      <c r="ED17" s="72"/>
    </row>
    <row r="18" spans="1:140"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t="str">
        <f t="shared" ca="1" si="1"/>
        <v>0x35=-43.40,-43.00;</v>
      </c>
      <c r="V18" s="37">
        <v>-0.5</v>
      </c>
      <c r="W18" s="37"/>
      <c r="X18" s="38"/>
      <c r="Y18" s="38"/>
      <c r="Z18" s="71">
        <f t="shared" ca="1" si="2"/>
        <v>5.0999999999999996</v>
      </c>
      <c r="AA18" s="39" t="s">
        <v>584</v>
      </c>
      <c r="AB18" s="40">
        <v>1.5</v>
      </c>
      <c r="AC18" s="40" t="s">
        <v>995</v>
      </c>
      <c r="AD18" s="40">
        <v>1</v>
      </c>
      <c r="AE18" s="41">
        <v>0</v>
      </c>
      <c r="AF18" s="42">
        <v>-43.4</v>
      </c>
      <c r="AG18" s="49">
        <f t="shared" si="15"/>
        <v>-43</v>
      </c>
      <c r="AH18" s="43">
        <f t="shared" ca="1" si="3"/>
        <v>-38.299999999999997</v>
      </c>
      <c r="AI18" s="43">
        <f t="shared" ca="1" si="4"/>
        <v>-37.9</v>
      </c>
      <c r="AJ18" s="44">
        <f t="shared" ca="1" si="5"/>
        <v>-43.4</v>
      </c>
      <c r="AK18" s="44">
        <f t="shared" ca="1" si="6"/>
        <v>-43</v>
      </c>
      <c r="AL18" s="44">
        <f t="shared" ca="1" si="7"/>
        <v>-39.799999999999997</v>
      </c>
      <c r="AM18" s="44">
        <f t="shared" ca="1" si="8"/>
        <v>-39.4</v>
      </c>
      <c r="AN18" s="36" t="str">
        <f t="shared" ca="1" si="9"/>
        <v>30</v>
      </c>
      <c r="AO18" s="36" t="str">
        <f t="shared" ca="1" si="10"/>
        <v>05</v>
      </c>
      <c r="AP18" s="36" t="str">
        <f t="shared" ca="1" si="11"/>
        <v>00</v>
      </c>
      <c r="AQ18" s="36" t="str">
        <f t="shared" ca="1" si="12"/>
        <v>00</v>
      </c>
      <c r="AR18" s="36" t="str">
        <f t="shared" ca="1" si="13"/>
        <v>00</v>
      </c>
      <c r="AS18" s="36"/>
      <c r="AT18" s="34"/>
      <c r="AU18" s="14" t="s">
        <v>562</v>
      </c>
      <c r="AV18" s="14" t="s">
        <v>562</v>
      </c>
      <c r="AW18" s="14" t="s">
        <v>562</v>
      </c>
      <c r="AX18" s="5" t="s">
        <v>255</v>
      </c>
      <c r="AY18" s="5" t="s">
        <v>255</v>
      </c>
      <c r="AZ18" s="5" t="s">
        <v>255</v>
      </c>
      <c r="BB18" s="14" t="s">
        <v>562</v>
      </c>
      <c r="BI18" s="14" t="s">
        <v>562</v>
      </c>
      <c r="BJ18" s="14" t="s">
        <v>562</v>
      </c>
      <c r="BK18" s="14" t="s">
        <v>562</v>
      </c>
      <c r="BM18" s="79"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 t="s">
        <v>1312</v>
      </c>
      <c r="EC18" s="120"/>
      <c r="ED18" s="72"/>
    </row>
    <row r="19" spans="1:140"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-38</v>
      </c>
      <c r="U19" s="36" t="str">
        <f t="shared" ca="1" si="1"/>
        <v>0x53=-43.60,-43.40;</v>
      </c>
      <c r="V19" s="37">
        <v>-0.7</v>
      </c>
      <c r="W19" s="37"/>
      <c r="X19" s="38"/>
      <c r="Y19" s="38"/>
      <c r="Z19" s="71">
        <f t="shared" ca="1" si="2"/>
        <v>5.3069999999999995</v>
      </c>
      <c r="AA19" s="39" t="s">
        <v>584</v>
      </c>
      <c r="AB19" s="40">
        <v>0.5</v>
      </c>
      <c r="AC19" s="40" t="s">
        <v>995</v>
      </c>
      <c r="AD19" s="40">
        <v>1</v>
      </c>
      <c r="AE19" s="41">
        <v>6.7000000000000004E-2</v>
      </c>
      <c r="AF19" s="42">
        <v>-43.6</v>
      </c>
      <c r="AG19" s="49">
        <f t="shared" si="15"/>
        <v>-43.4</v>
      </c>
      <c r="AH19" s="43">
        <f t="shared" ca="1" si="3"/>
        <v>-38.292999999999999</v>
      </c>
      <c r="AI19" s="43">
        <f t="shared" ca="1" si="4"/>
        <v>-38.092999999999996</v>
      </c>
      <c r="AJ19" s="44">
        <f t="shared" ca="1" si="5"/>
        <v>-43.6</v>
      </c>
      <c r="AK19" s="44">
        <f t="shared" ca="1" si="6"/>
        <v>-43.4</v>
      </c>
      <c r="AL19" s="44">
        <f t="shared" ca="1" si="7"/>
        <v>-38.792999999999999</v>
      </c>
      <c r="AM19" s="44">
        <f t="shared" ca="1" si="8"/>
        <v>-38.592999999999996</v>
      </c>
      <c r="AN19" s="36" t="str">
        <f t="shared" ca="1" si="9"/>
        <v>30</v>
      </c>
      <c r="AO19" s="36" t="str">
        <f t="shared" ca="1" si="10"/>
        <v>03</v>
      </c>
      <c r="AP19" s="36" t="str">
        <f t="shared" ca="1" si="11"/>
        <v>00</v>
      </c>
      <c r="AQ19" s="36" t="str">
        <f t="shared" ca="1" si="12"/>
        <v>00</v>
      </c>
      <c r="AR19" s="36" t="str">
        <f t="shared" ca="1" si="13"/>
        <v>20</v>
      </c>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7" t="s">
        <v>1313</v>
      </c>
      <c r="EC19" s="72"/>
      <c r="ED19" s="72"/>
    </row>
    <row r="20" spans="1:140"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t="str">
        <f t="shared" ca="1" si="1"/>
        <v>0x54=-43.90,-43.60;</v>
      </c>
      <c r="V20" s="37">
        <v>-0.9</v>
      </c>
      <c r="W20" s="37"/>
      <c r="X20" s="38"/>
      <c r="Y20" s="38"/>
      <c r="Z20" s="71">
        <f t="shared" ca="1" si="2"/>
        <v>5.6069999999999993</v>
      </c>
      <c r="AA20" s="39" t="s">
        <v>584</v>
      </c>
      <c r="AB20" s="40">
        <v>1</v>
      </c>
      <c r="AC20" s="40" t="s">
        <v>995</v>
      </c>
      <c r="AD20" s="40">
        <v>1</v>
      </c>
      <c r="AE20" s="41">
        <v>6.7000000000000004E-2</v>
      </c>
      <c r="AF20" s="42">
        <v>-43.9</v>
      </c>
      <c r="AG20" s="49">
        <f t="shared" si="15"/>
        <v>-43.6</v>
      </c>
      <c r="AH20" s="43">
        <f t="shared" ca="1" si="3"/>
        <v>-38.292999999999999</v>
      </c>
      <c r="AI20" s="43">
        <f t="shared" ca="1" si="4"/>
        <v>-37.993000000000002</v>
      </c>
      <c r="AJ20" s="44">
        <f t="shared" ca="1" si="5"/>
        <v>-43.9</v>
      </c>
      <c r="AK20" s="44">
        <f t="shared" ca="1" si="6"/>
        <v>-43.6</v>
      </c>
      <c r="AL20" s="44">
        <f t="shared" ca="1" si="7"/>
        <v>-39.292999999999999</v>
      </c>
      <c r="AM20" s="44">
        <f t="shared" ca="1" si="8"/>
        <v>-38.993000000000002</v>
      </c>
      <c r="AN20" s="36" t="str">
        <f t="shared" ca="1" si="9"/>
        <v>30</v>
      </c>
      <c r="AO20" s="36" t="str">
        <f t="shared" ca="1" si="10"/>
        <v>04</v>
      </c>
      <c r="AP20" s="36" t="str">
        <f t="shared" ca="1" si="11"/>
        <v>00</v>
      </c>
      <c r="AQ20" s="36" t="str">
        <f t="shared" ca="1" si="12"/>
        <v>00</v>
      </c>
      <c r="AR20" s="36" t="str">
        <f t="shared" ca="1" si="13"/>
        <v>20</v>
      </c>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31" t="s">
        <v>1394</v>
      </c>
    </row>
    <row r="21" spans="1:140"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t="str">
        <f t="shared" ca="1" si="1"/>
        <v>0x55=-44.40,-43.90;</v>
      </c>
      <c r="V21" s="37">
        <v>-0.9</v>
      </c>
      <c r="W21" s="37"/>
      <c r="X21" s="38"/>
      <c r="Y21" s="38"/>
      <c r="Z21" s="71">
        <f t="shared" ca="1" si="2"/>
        <v>6.1069999999999993</v>
      </c>
      <c r="AA21" s="39" t="s">
        <v>584</v>
      </c>
      <c r="AB21" s="40">
        <v>1.5</v>
      </c>
      <c r="AC21" s="40" t="s">
        <v>995</v>
      </c>
      <c r="AD21" s="40">
        <v>1</v>
      </c>
      <c r="AE21" s="41">
        <v>6.7000000000000004E-2</v>
      </c>
      <c r="AF21" s="42">
        <v>-44.4</v>
      </c>
      <c r="AG21" s="49">
        <f t="shared" si="15"/>
        <v>-43.9</v>
      </c>
      <c r="AH21" s="43">
        <f t="shared" ca="1" si="3"/>
        <v>-38.292999999999999</v>
      </c>
      <c r="AI21" s="43">
        <f t="shared" ca="1" si="4"/>
        <v>-37.792999999999999</v>
      </c>
      <c r="AJ21" s="44">
        <f t="shared" ca="1" si="5"/>
        <v>-44.4</v>
      </c>
      <c r="AK21" s="44">
        <f t="shared" ca="1" si="6"/>
        <v>-43.9</v>
      </c>
      <c r="AL21" s="44">
        <f t="shared" ca="1" si="7"/>
        <v>-39.792999999999999</v>
      </c>
      <c r="AM21" s="44">
        <f t="shared" ca="1" si="8"/>
        <v>-39.292999999999999</v>
      </c>
      <c r="AN21" s="36" t="str">
        <f t="shared" ca="1" si="9"/>
        <v>30</v>
      </c>
      <c r="AO21" s="36" t="str">
        <f t="shared" ca="1" si="10"/>
        <v>05</v>
      </c>
      <c r="AP21" s="36" t="str">
        <f t="shared" ca="1" si="11"/>
        <v>00</v>
      </c>
      <c r="AQ21" s="36" t="str">
        <f t="shared" ca="1" si="12"/>
        <v>00</v>
      </c>
      <c r="AR21" s="36" t="str">
        <f t="shared" ca="1" si="13"/>
        <v>20</v>
      </c>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EB21" s="7"/>
    </row>
    <row r="22" spans="1:140"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EB22" s="7"/>
      <c r="EF22" s="7"/>
      <c r="EG22" s="7"/>
      <c r="EH22" s="7"/>
      <c r="EI22" s="7"/>
      <c r="EJ22" s="7"/>
    </row>
    <row r="23" spans="1:140"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304ZB</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79"/>
      <c r="EB23" s="7"/>
      <c r="EF23" s="7"/>
      <c r="EG23" s="7"/>
      <c r="EH23" s="7"/>
      <c r="EI23" s="7"/>
      <c r="EJ23" s="7"/>
    </row>
    <row r="24" spans="1:140"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N002A</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c r="EB24" s="7"/>
      <c r="EF24" s="7"/>
      <c r="EG24" s="7"/>
      <c r="EH24" s="7"/>
      <c r="EI24" s="7"/>
      <c r="EJ24" s="7"/>
    </row>
    <row r="25" spans="1:140"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119"/>
      <c r="EB25" s="7"/>
      <c r="EF25" s="7"/>
      <c r="EG25" s="7"/>
      <c r="EH25" s="7"/>
      <c r="EI25" s="7"/>
      <c r="EJ25" s="7"/>
    </row>
    <row r="26" spans="1:140"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119"/>
      <c r="EB26" s="7"/>
      <c r="EF26" s="7"/>
      <c r="EG26" s="7"/>
      <c r="EH26" s="7"/>
      <c r="EI26" s="7"/>
      <c r="EJ26" s="7"/>
    </row>
    <row r="27" spans="1:140"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119"/>
      <c r="EB27" s="7"/>
      <c r="EF27" s="7"/>
      <c r="EG27" s="7"/>
      <c r="EH27" s="7"/>
      <c r="EI27" s="7"/>
      <c r="EJ27" s="7"/>
    </row>
    <row r="28" spans="1:140"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45009</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120"/>
      <c r="EB28" s="7"/>
      <c r="EF28" s="7"/>
      <c r="EG28" s="7"/>
      <c r="EH28" s="7"/>
      <c r="EI28" s="7"/>
      <c r="EJ28" s="7"/>
    </row>
    <row r="29" spans="1:140"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9"/>
      <c r="EB29" s="7"/>
      <c r="EF29" s="7"/>
      <c r="EG29" s="7"/>
      <c r="EH29" s="7"/>
      <c r="EI29" s="7"/>
      <c r="EJ29" s="7"/>
    </row>
    <row r="30" spans="1:140"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17</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9"/>
      <c r="EB30" s="7"/>
      <c r="EF30" s="7"/>
      <c r="EG30" s="7"/>
      <c r="EH30" s="7"/>
      <c r="EI30" s="7"/>
      <c r="EJ30" s="7"/>
    </row>
    <row r="31" spans="1:140"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EB31" s="7"/>
      <c r="EF31" s="7"/>
      <c r="EG31" s="7"/>
      <c r="EH31" s="7"/>
      <c r="EI31" s="7"/>
      <c r="EJ31" s="7"/>
    </row>
    <row r="32" spans="1:140"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EB32" s="7"/>
      <c r="EF32" s="7"/>
      <c r="EG32" s="7"/>
      <c r="EH32" s="7"/>
      <c r="EI32" s="7"/>
      <c r="EJ32" s="7"/>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c r="EB33" s="7"/>
      <c r="EF33" s="7"/>
      <c r="EG33" s="7"/>
      <c r="EH33" s="7"/>
      <c r="EI33" s="7"/>
      <c r="EJ33" s="7"/>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c r="EB34" s="7"/>
      <c r="EF34" s="7"/>
      <c r="EG34" s="7"/>
      <c r="EH34" s="7"/>
      <c r="EI34" s="7"/>
      <c r="EJ34" s="7"/>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13V</v>
      </c>
      <c r="T35" s="3" t="s">
        <v>562</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c r="EB35" s="7"/>
      <c r="EF35" s="7"/>
      <c r="EG35" s="7"/>
      <c r="EH35" s="7"/>
      <c r="EI35" s="7"/>
      <c r="EJ35" s="7"/>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12V</v>
      </c>
      <c r="T36" s="3" t="s">
        <v>562</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c r="EB36" s="7"/>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11V</v>
      </c>
      <c r="T37" s="3">
        <v>6</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c r="EB37" s="7"/>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10V</v>
      </c>
      <c r="T38" s="3">
        <v>4.0999999999999996</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c r="EB38" s="7"/>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9V</v>
      </c>
      <c r="T39" s="3">
        <v>2</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c r="EB39" s="7"/>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8V</v>
      </c>
      <c r="T40" s="3">
        <v>0</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c r="EB40" s="7"/>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7V</v>
      </c>
      <c r="T41" s="3" t="s">
        <v>562</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6V</v>
      </c>
      <c r="T42" s="3" t="s">
        <v>562</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1391</v>
      </c>
      <c r="V66" s="12"/>
      <c r="W66" s="65"/>
      <c r="X66" s="12"/>
      <c r="Y66" s="7" t="str">
        <f>VLOOKUP(U66,$DX$1:$DZ$21,3,FALSE)</f>
        <v>sel_diocpfil, modesel 10, en_lpf</v>
      </c>
      <c r="AD66" s="8"/>
    </row>
    <row r="67" spans="19:45" ht="30" customHeight="1" x14ac:dyDescent="0.25">
      <c r="S67" s="7" t="s">
        <v>24</v>
      </c>
      <c r="T67" s="15" t="s">
        <v>1163</v>
      </c>
      <c r="U67" s="5" t="s">
        <v>23</v>
      </c>
      <c r="V67" s="7" t="str">
        <f>VLOOKUP(U66,$DX$1:$DZ$21,2,FALSE)</f>
        <v>Bit11,14,15</v>
      </c>
      <c r="W67" s="19"/>
      <c r="X67" s="19"/>
      <c r="Y67" s="19"/>
      <c r="Z67" s="19"/>
      <c r="AA67" s="5" t="s">
        <v>592</v>
      </c>
      <c r="AB67" s="26" t="str">
        <f>T86&amp;"_"&amp;ABS(T84)&amp;"dB_"&amp;T88&amp;"_"&amp;T89&amp;"_"&amp;GetAbsMaxMinText(AF70:AG129)&amp;"_"&amp;T69&amp;"_"&amp;T68&amp;S66&amp;"."&amp;T92</f>
        <v>default_NormalMode_38dB_304ZB_N002A_377_442_ZTS6756S_TR2.3</v>
      </c>
      <c r="AC67" s="18"/>
      <c r="AD67" s="18"/>
      <c r="AE67" s="18"/>
      <c r="AF67" s="18"/>
      <c r="AG67" s="18"/>
      <c r="AH67" s="19"/>
      <c r="AI67" s="19" t="s">
        <v>2</v>
      </c>
      <c r="AJ67" s="16" t="s">
        <v>1336</v>
      </c>
      <c r="AK67" s="16"/>
      <c r="AL67" s="16"/>
      <c r="AM67" s="16"/>
      <c r="AN67" s="16"/>
      <c r="AO67" s="16"/>
      <c r="AP67" s="16"/>
      <c r="AQ67" s="16"/>
      <c r="AR67" s="16"/>
      <c r="AS67" s="16"/>
    </row>
    <row r="68" spans="19:45" ht="30" customHeight="1" x14ac:dyDescent="0.25">
      <c r="S68" s="7" t="s">
        <v>5</v>
      </c>
      <c r="T68" s="15" t="s">
        <v>1271</v>
      </c>
      <c r="U68" s="32" t="str">
        <f>HYPERLINK("#A"&amp;(S66+1),"&lt;==Block" &amp; $S66 &amp;"==&gt;")</f>
        <v>&lt;==Block2==&gt;</v>
      </c>
      <c r="V68" s="51"/>
      <c r="W68" s="19"/>
      <c r="X68" s="19"/>
      <c r="Y68" s="8"/>
      <c r="Z68" s="8"/>
      <c r="AA68" s="19"/>
      <c r="AB68" s="118"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1327</v>
      </c>
      <c r="U69" s="52" t="s">
        <v>775</v>
      </c>
      <c r="V69" s="33" t="s">
        <v>601</v>
      </c>
      <c r="W69" s="33" t="s">
        <v>602</v>
      </c>
      <c r="X69" s="33" t="s">
        <v>603</v>
      </c>
      <c r="Y69" s="33" t="s">
        <v>603</v>
      </c>
      <c r="Z69" s="33" t="s">
        <v>591</v>
      </c>
      <c r="AA69" s="33" t="s">
        <v>7</v>
      </c>
      <c r="AB69" s="117" t="s">
        <v>1314</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1328</v>
      </c>
      <c r="U70" s="36" t="str">
        <f t="shared" ref="U70:U85" ca="1" si="16">ConfigCode($AA70,$AN70,$AO70,$AP70,$AQ70,$AR70,$AF70,$AG70,2)</f>
        <v>0x00=-38.30,-37.80;</v>
      </c>
      <c r="V70" s="37"/>
      <c r="W70" s="37"/>
      <c r="X70" s="68"/>
      <c r="Y70" s="68"/>
      <c r="Z70" s="55">
        <f t="shared" ref="Z70:Z85" ca="1" si="17" xml:space="preserve">
N("vbias,vlookup vbias range")+
VLOOKUP($AA70,INDIRECT(BoxVal(ROW($AA70),34,COLUMN(T66))),2,FALSE)+
N("gain")+
$AB70+
N("vcm")+
VLOOKUP($AC70,$CT$1:$DC$31,7,FALSE)+
N("(vbias*vcp*vbg-vbias)*sensor ratio")+
VbiasCal($AA70,$AD70,$AE70,BoxVal(ROW($AC70),18,COLUMN($T$22)))+
N("vbias ref+gain ref")+
$V70+$W70</f>
        <v>0</v>
      </c>
      <c r="AA70" s="39" t="s">
        <v>1279</v>
      </c>
      <c r="AB70" s="40">
        <v>0</v>
      </c>
      <c r="AC70" s="40" t="s">
        <v>996</v>
      </c>
      <c r="AD70" s="40">
        <v>1</v>
      </c>
      <c r="AE70" s="41">
        <v>0</v>
      </c>
      <c r="AF70" s="42">
        <v>-38.299999999999997</v>
      </c>
      <c r="AG70" s="42">
        <v>-37.799999999999997</v>
      </c>
      <c r="AH70" s="43">
        <f t="shared" ref="AH70:AH85" ca="1" si="18">$AF70+$Z70</f>
        <v>-38.299999999999997</v>
      </c>
      <c r="AI70" s="43">
        <f t="shared" ref="AI70:AI85" ca="1" si="19">$AG70+$Z70</f>
        <v>-37.799999999999997</v>
      </c>
      <c r="AJ70" s="44">
        <f t="shared" ref="AJ70:AJ85" ca="1" si="20" xml:space="preserve">
N("initial sens-loopgain")+
$AF70-BoxVal(ROW($AA70),26,COLUMN(INDIRECT("T"&amp;(INT(ROW($AA87)/65))*65+2)))</f>
        <v>-38.299999999999997</v>
      </c>
      <c r="AK70" s="44">
        <f t="shared" ref="AK70:AK85" ca="1" si="21">AJ70+(AG70-AF70)</f>
        <v>-37.799999999999997</v>
      </c>
      <c r="AL70" s="44">
        <f t="shared" ref="AL70:AL85" ca="1" si="22" xml:space="preserve">
N("initial sens-loopgain-gain-gain ref-vcm")+
$AH70-
BoxVal(ROW($AA70),26,COLUMN(INDIRECT("T"&amp;(INT(ROW($AA87)/65))*65+2)))-
$AB70-
$W70-
IFERROR(VLOOKUP($AC70,$CT$1:$DC$31,7,FALSE),0)</f>
        <v>-38.299999999999997</v>
      </c>
      <c r="AM70" s="44">
        <f t="shared" ref="AM70:AM85" ca="1" si="23">AL70+(AG70-AF70)</f>
        <v>-37.799999999999997</v>
      </c>
      <c r="AN70" s="36" t="str">
        <f t="shared" ref="AN70:AN85" ca="1" si="24">IF(BoxVal(ROW(AA70),9,COLUMN(T68))="FIX","00",ManualLookup(AA70,BoxVal(ROW(AA70),4,COLUMN(AN68)),INDIRECT(DN$3)))</f>
        <v>00</v>
      </c>
      <c r="AO70" s="36" t="str">
        <f t="shared" ref="AO70:AO85" ca="1" si="25">ManualLookup(AB70,BoxVal(ROW(AB70),4,COLUMN(AO68)),IF(INDIRECT("$AB$"&amp;(INT((ROW()-4)/65)*65+4))="Gain-outphase",INDIRECT(DO$4),INDIRECT(DO$3)))</f>
        <v>00</v>
      </c>
      <c r="AP70" s="36" t="str">
        <f t="shared" ref="AP70:AP85" ca="1" si="26">ManualLookup(AC70,BoxVal(ROW(AC70),4,COLUMN(AP68)),INDIRECT(DP$3))</f>
        <v>00</v>
      </c>
      <c r="AQ70" s="36" t="str">
        <f t="shared" ref="AQ70:AQ85" ca="1" si="27">ManualLookup(AD70,BoxVal(ROW(AD70),4,COLUMN(AQ68)),INDIRECT(DQ$3))</f>
        <v>00</v>
      </c>
      <c r="AR70" s="36" t="str">
        <f t="shared" ref="AR70:AR85" ca="1" si="28">ManualLookup(AE70,BoxVal(ROW(AE70),4,COLUMN(AR68)),INDIRECT(DR$3))</f>
        <v>00</v>
      </c>
      <c r="AS70" s="33"/>
    </row>
    <row r="71" spans="19:45" ht="30" customHeight="1" x14ac:dyDescent="0.25">
      <c r="S71" s="7" t="s">
        <v>13</v>
      </c>
      <c r="T71" s="15" t="s">
        <v>1292</v>
      </c>
      <c r="U71" s="36" t="str">
        <f t="shared" ca="1" si="16"/>
        <v>0x03=-38.80,-38.30;</v>
      </c>
      <c r="V71" s="37"/>
      <c r="W71" s="37"/>
      <c r="X71" s="68"/>
      <c r="Y71" s="68"/>
      <c r="Z71" s="55">
        <f t="shared" ca="1" si="17"/>
        <v>0.5</v>
      </c>
      <c r="AA71" s="39" t="s">
        <v>1279</v>
      </c>
      <c r="AB71" s="40">
        <v>0.5</v>
      </c>
      <c r="AC71" s="40" t="s">
        <v>996</v>
      </c>
      <c r="AD71" s="40">
        <v>1</v>
      </c>
      <c r="AE71" s="41">
        <v>0</v>
      </c>
      <c r="AF71" s="42">
        <v>-38.799999999999997</v>
      </c>
      <c r="AG71" s="47">
        <f t="shared" ref="AG71" si="29">AF70</f>
        <v>-38.299999999999997</v>
      </c>
      <c r="AH71" s="43">
        <f t="shared" ca="1" si="18"/>
        <v>-38.299999999999997</v>
      </c>
      <c r="AI71" s="43">
        <f t="shared" ca="1" si="19"/>
        <v>-37.799999999999997</v>
      </c>
      <c r="AJ71" s="44">
        <f t="shared" ca="1" si="20"/>
        <v>-38.799999999999997</v>
      </c>
      <c r="AK71" s="44">
        <f t="shared" ca="1" si="21"/>
        <v>-38.299999999999997</v>
      </c>
      <c r="AL71" s="44">
        <f t="shared" ca="1" si="22"/>
        <v>-38.799999999999997</v>
      </c>
      <c r="AM71" s="44">
        <f t="shared" ca="1" si="23"/>
        <v>-38.299999999999997</v>
      </c>
      <c r="AN71" s="36" t="str">
        <f t="shared" ca="1" si="24"/>
        <v>00</v>
      </c>
      <c r="AO71" s="36" t="str">
        <f t="shared" ca="1" si="25"/>
        <v>03</v>
      </c>
      <c r="AP71" s="36" t="str">
        <f t="shared" ca="1" si="26"/>
        <v>00</v>
      </c>
      <c r="AQ71" s="36" t="str">
        <f t="shared" ca="1" si="27"/>
        <v>00</v>
      </c>
      <c r="AR71" s="36" t="str">
        <f t="shared" ca="1" si="28"/>
        <v>00</v>
      </c>
      <c r="AS71" s="36"/>
    </row>
    <row r="72" spans="19:45" ht="30" customHeight="1" x14ac:dyDescent="0.25">
      <c r="S72" s="26"/>
      <c r="T72" s="17"/>
      <c r="U72" s="36" t="str">
        <f t="shared" ca="1" si="16"/>
        <v>0x04=-39.30,-38.80;</v>
      </c>
      <c r="V72" s="37"/>
      <c r="W72" s="37"/>
      <c r="X72" s="68"/>
      <c r="Y72" s="68"/>
      <c r="Z72" s="55">
        <f t="shared" ca="1" si="17"/>
        <v>1</v>
      </c>
      <c r="AA72" s="39" t="s">
        <v>1279</v>
      </c>
      <c r="AB72" s="40">
        <v>1</v>
      </c>
      <c r="AC72" s="40" t="s">
        <v>996</v>
      </c>
      <c r="AD72" s="40">
        <v>1</v>
      </c>
      <c r="AE72" s="41">
        <v>0</v>
      </c>
      <c r="AF72" s="42">
        <v>-39.299999999999997</v>
      </c>
      <c r="AG72" s="47">
        <f t="shared" ref="AG72:AG85" si="30">AF71</f>
        <v>-38.799999999999997</v>
      </c>
      <c r="AH72" s="43">
        <f t="shared" ca="1" si="18"/>
        <v>-38.299999999999997</v>
      </c>
      <c r="AI72" s="43">
        <f t="shared" ca="1" si="19"/>
        <v>-37.799999999999997</v>
      </c>
      <c r="AJ72" s="44">
        <f t="shared" ca="1" si="20"/>
        <v>-39.299999999999997</v>
      </c>
      <c r="AK72" s="44">
        <f t="shared" ca="1" si="21"/>
        <v>-38.799999999999997</v>
      </c>
      <c r="AL72" s="44">
        <f t="shared" ca="1" si="22"/>
        <v>-39.299999999999997</v>
      </c>
      <c r="AM72" s="44">
        <f t="shared" ca="1" si="23"/>
        <v>-38.799999999999997</v>
      </c>
      <c r="AN72" s="36" t="str">
        <f t="shared" ca="1" si="24"/>
        <v>00</v>
      </c>
      <c r="AO72" s="36" t="str">
        <f t="shared" ca="1" si="25"/>
        <v>04</v>
      </c>
      <c r="AP72" s="36" t="str">
        <f t="shared" ca="1" si="26"/>
        <v>00</v>
      </c>
      <c r="AQ72" s="36" t="str">
        <f t="shared" ca="1" si="27"/>
        <v>00</v>
      </c>
      <c r="AR72" s="36" t="str">
        <f t="shared" ca="1" si="28"/>
        <v>00</v>
      </c>
      <c r="AS72" s="36"/>
    </row>
    <row r="73" spans="19:45" ht="30" customHeight="1" x14ac:dyDescent="0.25">
      <c r="S73" s="7" t="s">
        <v>19</v>
      </c>
      <c r="T73" s="15" t="s">
        <v>1279</v>
      </c>
      <c r="U73" s="36" t="str">
        <f t="shared" ca="1" si="16"/>
        <v>0x20=-39.50,-39.30;</v>
      </c>
      <c r="V73" s="37"/>
      <c r="W73" s="37"/>
      <c r="X73" s="68"/>
      <c r="Y73" s="68"/>
      <c r="Z73" s="55">
        <f t="shared" ca="1" si="17"/>
        <v>1.1256000000000002</v>
      </c>
      <c r="AA73" s="39" t="s">
        <v>1279</v>
      </c>
      <c r="AB73" s="40">
        <v>0</v>
      </c>
      <c r="AC73" s="40" t="s">
        <v>996</v>
      </c>
      <c r="AD73" s="40">
        <v>1</v>
      </c>
      <c r="AE73" s="41">
        <v>6.7000000000000004E-2</v>
      </c>
      <c r="AF73" s="42">
        <v>-39.5</v>
      </c>
      <c r="AG73" s="47">
        <f t="shared" si="30"/>
        <v>-39.299999999999997</v>
      </c>
      <c r="AH73" s="43">
        <f t="shared" ca="1" si="18"/>
        <v>-38.374400000000001</v>
      </c>
      <c r="AI73" s="43">
        <f t="shared" ca="1" si="19"/>
        <v>-38.174399999999999</v>
      </c>
      <c r="AJ73" s="44">
        <f t="shared" ca="1" si="20"/>
        <v>-39.5</v>
      </c>
      <c r="AK73" s="44">
        <f t="shared" ca="1" si="21"/>
        <v>-39.299999999999997</v>
      </c>
      <c r="AL73" s="44">
        <f t="shared" ca="1" si="22"/>
        <v>-38.374400000000001</v>
      </c>
      <c r="AM73" s="44">
        <f t="shared" ca="1" si="23"/>
        <v>-38.174399999999999</v>
      </c>
      <c r="AN73" s="36" t="str">
        <f t="shared" ca="1" si="24"/>
        <v>00</v>
      </c>
      <c r="AO73" s="36" t="str">
        <f t="shared" ca="1" si="25"/>
        <v>00</v>
      </c>
      <c r="AP73" s="36" t="str">
        <f t="shared" ca="1" si="26"/>
        <v>00</v>
      </c>
      <c r="AQ73" s="36" t="str">
        <f t="shared" ca="1" si="27"/>
        <v>00</v>
      </c>
      <c r="AR73" s="36" t="str">
        <f t="shared" ca="1" si="28"/>
        <v>20</v>
      </c>
      <c r="AS73" s="36"/>
    </row>
    <row r="74" spans="19:45" ht="30" customHeight="1" x14ac:dyDescent="0.25">
      <c r="S74" s="7" t="s">
        <v>15</v>
      </c>
      <c r="T74" s="15" t="s">
        <v>1151</v>
      </c>
      <c r="U74" s="36" t="str">
        <f t="shared" ca="1" si="16"/>
        <v>0x23=-39.90,-39.50;</v>
      </c>
      <c r="V74" s="37"/>
      <c r="W74" s="37"/>
      <c r="X74" s="68"/>
      <c r="Y74" s="68"/>
      <c r="Z74" s="55">
        <f t="shared" ca="1" si="17"/>
        <v>1.6256000000000002</v>
      </c>
      <c r="AA74" s="39" t="s">
        <v>1279</v>
      </c>
      <c r="AB74" s="40">
        <v>0.5</v>
      </c>
      <c r="AC74" s="40" t="s">
        <v>996</v>
      </c>
      <c r="AD74" s="40">
        <v>1</v>
      </c>
      <c r="AE74" s="41">
        <v>6.7000000000000004E-2</v>
      </c>
      <c r="AF74" s="42">
        <v>-39.9</v>
      </c>
      <c r="AG74" s="47">
        <f t="shared" si="30"/>
        <v>-39.5</v>
      </c>
      <c r="AH74" s="43">
        <f t="shared" ca="1" si="18"/>
        <v>-38.2744</v>
      </c>
      <c r="AI74" s="43">
        <f t="shared" ca="1" si="19"/>
        <v>-37.874400000000001</v>
      </c>
      <c r="AJ74" s="44">
        <f t="shared" ca="1" si="20"/>
        <v>-39.9</v>
      </c>
      <c r="AK74" s="44">
        <f t="shared" ca="1" si="21"/>
        <v>-39.5</v>
      </c>
      <c r="AL74" s="44">
        <f t="shared" ca="1" si="22"/>
        <v>-38.7744</v>
      </c>
      <c r="AM74" s="44">
        <f t="shared" ca="1" si="23"/>
        <v>-38.374400000000001</v>
      </c>
      <c r="AN74" s="36" t="str">
        <f t="shared" ca="1" si="24"/>
        <v>00</v>
      </c>
      <c r="AO74" s="36" t="str">
        <f t="shared" ca="1" si="25"/>
        <v>03</v>
      </c>
      <c r="AP74" s="36" t="str">
        <f t="shared" ca="1" si="26"/>
        <v>00</v>
      </c>
      <c r="AQ74" s="36" t="str">
        <f t="shared" ca="1" si="27"/>
        <v>00</v>
      </c>
      <c r="AR74" s="36" t="str">
        <f t="shared" ca="1" si="28"/>
        <v>20</v>
      </c>
      <c r="AS74" s="36"/>
    </row>
    <row r="75" spans="19:45" ht="30" customHeight="1" x14ac:dyDescent="0.25">
      <c r="S75" s="7" t="s">
        <v>705</v>
      </c>
      <c r="T75" s="15" t="s">
        <v>1152</v>
      </c>
      <c r="U75" s="36" t="str">
        <f t="shared" ca="1" si="16"/>
        <v>0x20=-40.30,-39.90;</v>
      </c>
      <c r="V75" s="37"/>
      <c r="W75" s="37"/>
      <c r="X75" s="68"/>
      <c r="Y75" s="68"/>
      <c r="Z75" s="55">
        <f t="shared" ca="1" si="17"/>
        <v>2</v>
      </c>
      <c r="AA75" s="39" t="s">
        <v>1161</v>
      </c>
      <c r="AB75" s="40">
        <v>0</v>
      </c>
      <c r="AC75" s="40" t="s">
        <v>996</v>
      </c>
      <c r="AD75" s="40">
        <v>1</v>
      </c>
      <c r="AE75" s="41">
        <v>0</v>
      </c>
      <c r="AF75" s="42">
        <v>-40.299999999999997</v>
      </c>
      <c r="AG75" s="47">
        <f t="shared" si="30"/>
        <v>-39.9</v>
      </c>
      <c r="AH75" s="43">
        <f t="shared" ca="1" si="18"/>
        <v>-38.299999999999997</v>
      </c>
      <c r="AI75" s="43">
        <f t="shared" ca="1" si="19"/>
        <v>-37.9</v>
      </c>
      <c r="AJ75" s="44">
        <f t="shared" ca="1" si="20"/>
        <v>-40.299999999999997</v>
      </c>
      <c r="AK75" s="44">
        <f t="shared" ca="1" si="21"/>
        <v>-39.9</v>
      </c>
      <c r="AL75" s="44">
        <f t="shared" ca="1" si="22"/>
        <v>-38.299999999999997</v>
      </c>
      <c r="AM75" s="44">
        <f t="shared" ca="1" si="23"/>
        <v>-37.9</v>
      </c>
      <c r="AN75" s="36" t="str">
        <f t="shared" ca="1" si="24"/>
        <v>20</v>
      </c>
      <c r="AO75" s="36" t="str">
        <f t="shared" ca="1" si="25"/>
        <v>00</v>
      </c>
      <c r="AP75" s="36" t="str">
        <f t="shared" ca="1" si="26"/>
        <v>00</v>
      </c>
      <c r="AQ75" s="36" t="str">
        <f t="shared" ca="1" si="27"/>
        <v>00</v>
      </c>
      <c r="AR75" s="36" t="str">
        <f t="shared" ca="1" si="28"/>
        <v>00</v>
      </c>
      <c r="AS75" s="36"/>
    </row>
    <row r="76" spans="19:45" ht="30" customHeight="1" x14ac:dyDescent="0.25">
      <c r="S76" s="7" t="s">
        <v>605</v>
      </c>
      <c r="T76" s="15" t="s">
        <v>991</v>
      </c>
      <c r="U76" s="36" t="str">
        <f t="shared" ca="1" si="16"/>
        <v>0x23=-40.80,-40.30;</v>
      </c>
      <c r="V76" s="37"/>
      <c r="W76" s="37"/>
      <c r="X76" s="68"/>
      <c r="Y76" s="68"/>
      <c r="Z76" s="55">
        <f t="shared" ca="1" si="17"/>
        <v>2.5</v>
      </c>
      <c r="AA76" s="39" t="s">
        <v>1161</v>
      </c>
      <c r="AB76" s="40">
        <v>0.5</v>
      </c>
      <c r="AC76" s="40" t="s">
        <v>996</v>
      </c>
      <c r="AD76" s="40">
        <v>1</v>
      </c>
      <c r="AE76" s="41">
        <v>0</v>
      </c>
      <c r="AF76" s="42">
        <v>-40.799999999999997</v>
      </c>
      <c r="AG76" s="47">
        <f t="shared" si="30"/>
        <v>-40.299999999999997</v>
      </c>
      <c r="AH76" s="43">
        <f t="shared" ca="1" si="18"/>
        <v>-38.299999999999997</v>
      </c>
      <c r="AI76" s="43">
        <f t="shared" ca="1" si="19"/>
        <v>-37.799999999999997</v>
      </c>
      <c r="AJ76" s="44">
        <f t="shared" ca="1" si="20"/>
        <v>-40.799999999999997</v>
      </c>
      <c r="AK76" s="44">
        <f t="shared" ca="1" si="21"/>
        <v>-40.299999999999997</v>
      </c>
      <c r="AL76" s="44">
        <f t="shared" ca="1" si="22"/>
        <v>-38.799999999999997</v>
      </c>
      <c r="AM76" s="44">
        <f t="shared" ca="1" si="23"/>
        <v>-38.299999999999997</v>
      </c>
      <c r="AN76" s="36" t="str">
        <f t="shared" ca="1" si="24"/>
        <v>20</v>
      </c>
      <c r="AO76" s="36" t="str">
        <f t="shared" ca="1" si="25"/>
        <v>03</v>
      </c>
      <c r="AP76" s="36" t="str">
        <f t="shared" ca="1" si="26"/>
        <v>00</v>
      </c>
      <c r="AQ76" s="36" t="str">
        <f t="shared" ca="1" si="27"/>
        <v>00</v>
      </c>
      <c r="AR76" s="36" t="str">
        <f t="shared" ca="1" si="28"/>
        <v>00</v>
      </c>
      <c r="AS76" s="36"/>
    </row>
    <row r="77" spans="19:45" ht="30" customHeight="1" x14ac:dyDescent="0.25">
      <c r="S77" s="7" t="s">
        <v>721</v>
      </c>
      <c r="T77" s="15" t="s">
        <v>26</v>
      </c>
      <c r="U77" s="36" t="str">
        <f t="shared" ca="1" si="16"/>
        <v>0x24=-41.30,-40.80;</v>
      </c>
      <c r="V77" s="37"/>
      <c r="W77" s="37"/>
      <c r="X77" s="68"/>
      <c r="Y77" s="68"/>
      <c r="Z77" s="55">
        <f t="shared" ca="1" si="17"/>
        <v>3</v>
      </c>
      <c r="AA77" s="39" t="s">
        <v>1161</v>
      </c>
      <c r="AB77" s="40">
        <v>1</v>
      </c>
      <c r="AC77" s="40" t="s">
        <v>996</v>
      </c>
      <c r="AD77" s="40">
        <v>1</v>
      </c>
      <c r="AE77" s="41">
        <v>0</v>
      </c>
      <c r="AF77" s="42">
        <v>-41.3</v>
      </c>
      <c r="AG77" s="47">
        <f t="shared" si="30"/>
        <v>-40.799999999999997</v>
      </c>
      <c r="AH77" s="43">
        <f t="shared" ca="1" si="18"/>
        <v>-38.299999999999997</v>
      </c>
      <c r="AI77" s="43">
        <f t="shared" ca="1" si="19"/>
        <v>-37.799999999999997</v>
      </c>
      <c r="AJ77" s="44">
        <f t="shared" ca="1" si="20"/>
        <v>-41.3</v>
      </c>
      <c r="AK77" s="44">
        <f t="shared" ca="1" si="21"/>
        <v>-40.799999999999997</v>
      </c>
      <c r="AL77" s="44">
        <f t="shared" ca="1" si="22"/>
        <v>-39.299999999999997</v>
      </c>
      <c r="AM77" s="44">
        <f t="shared" ca="1" si="23"/>
        <v>-38.799999999999997</v>
      </c>
      <c r="AN77" s="36" t="str">
        <f t="shared" ca="1" si="24"/>
        <v>20</v>
      </c>
      <c r="AO77" s="36" t="str">
        <f t="shared" ca="1" si="25"/>
        <v>04</v>
      </c>
      <c r="AP77" s="36" t="str">
        <f t="shared" ca="1" si="26"/>
        <v>00</v>
      </c>
      <c r="AQ77" s="36" t="str">
        <f t="shared" ca="1" si="27"/>
        <v>00</v>
      </c>
      <c r="AR77" s="36" t="str">
        <f t="shared" ca="1" si="28"/>
        <v>00</v>
      </c>
      <c r="AS77" s="36"/>
    </row>
    <row r="78" spans="19:45" ht="30" customHeight="1" x14ac:dyDescent="0.25">
      <c r="S78" s="7" t="s">
        <v>20</v>
      </c>
      <c r="T78" s="15">
        <v>-37.5</v>
      </c>
      <c r="U78" s="36" t="str">
        <f t="shared" ca="1" si="16"/>
        <v>0x40=-41.60,-41.30;</v>
      </c>
      <c r="V78" s="37"/>
      <c r="W78" s="37"/>
      <c r="X78" s="38"/>
      <c r="Y78" s="38"/>
      <c r="Z78" s="55">
        <f t="shared" ca="1" si="17"/>
        <v>3.2663000000000002</v>
      </c>
      <c r="AA78" s="39" t="s">
        <v>965</v>
      </c>
      <c r="AB78" s="40">
        <v>0</v>
      </c>
      <c r="AC78" s="40" t="s">
        <v>995</v>
      </c>
      <c r="AD78" s="40">
        <v>1</v>
      </c>
      <c r="AE78" s="41">
        <v>6.7000000000000004E-2</v>
      </c>
      <c r="AF78" s="42">
        <v>-41.6</v>
      </c>
      <c r="AG78" s="47">
        <f t="shared" si="30"/>
        <v>-41.3</v>
      </c>
      <c r="AH78" s="43">
        <f t="shared" ca="1" si="18"/>
        <v>-38.3337</v>
      </c>
      <c r="AI78" s="43">
        <f t="shared" ca="1" si="19"/>
        <v>-38.033699999999996</v>
      </c>
      <c r="AJ78" s="44">
        <f t="shared" ca="1" si="20"/>
        <v>-41.6</v>
      </c>
      <c r="AK78" s="44">
        <f t="shared" ca="1" si="21"/>
        <v>-41.3</v>
      </c>
      <c r="AL78" s="44">
        <f t="shared" ca="1" si="22"/>
        <v>-38.3337</v>
      </c>
      <c r="AM78" s="44">
        <f t="shared" ca="1" si="23"/>
        <v>-38.033699999999996</v>
      </c>
      <c r="AN78" s="36" t="str">
        <f t="shared" ca="1" si="24"/>
        <v>20</v>
      </c>
      <c r="AO78" s="36" t="str">
        <f t="shared" ca="1" si="25"/>
        <v>00</v>
      </c>
      <c r="AP78" s="36" t="str">
        <f t="shared" ca="1" si="26"/>
        <v>00</v>
      </c>
      <c r="AQ78" s="36" t="str">
        <f t="shared" ca="1" si="27"/>
        <v>00</v>
      </c>
      <c r="AR78" s="36" t="str">
        <f t="shared" ca="1" si="28"/>
        <v>20</v>
      </c>
      <c r="AS78" s="36"/>
    </row>
    <row r="79" spans="19:45" ht="30" customHeight="1" x14ac:dyDescent="0.25">
      <c r="S79" s="7" t="s">
        <v>691</v>
      </c>
      <c r="T79" s="15" t="s">
        <v>1318</v>
      </c>
      <c r="U79" s="36" t="str">
        <f t="shared" ca="1" si="16"/>
        <v>0x43=-41.80,-41.60;</v>
      </c>
      <c r="V79" s="37">
        <v>-0.1</v>
      </c>
      <c r="W79" s="37"/>
      <c r="X79" s="38"/>
      <c r="Y79" s="38"/>
      <c r="Z79" s="55">
        <f t="shared" ca="1" si="17"/>
        <v>3.6663000000000001</v>
      </c>
      <c r="AA79" s="39" t="s">
        <v>965</v>
      </c>
      <c r="AB79" s="40">
        <v>0.5</v>
      </c>
      <c r="AC79" s="40" t="s">
        <v>995</v>
      </c>
      <c r="AD79" s="40">
        <v>1</v>
      </c>
      <c r="AE79" s="41">
        <v>6.7000000000000004E-2</v>
      </c>
      <c r="AF79" s="42">
        <v>-41.8</v>
      </c>
      <c r="AG79" s="47">
        <f t="shared" si="30"/>
        <v>-41.6</v>
      </c>
      <c r="AH79" s="43">
        <f t="shared" ca="1" si="18"/>
        <v>-38.133699999999997</v>
      </c>
      <c r="AI79" s="43">
        <f t="shared" ca="1" si="19"/>
        <v>-37.933700000000002</v>
      </c>
      <c r="AJ79" s="44">
        <f t="shared" ca="1" si="20"/>
        <v>-41.8</v>
      </c>
      <c r="AK79" s="44">
        <f t="shared" ca="1" si="21"/>
        <v>-41.6</v>
      </c>
      <c r="AL79" s="44">
        <f t="shared" ca="1" si="22"/>
        <v>-38.633699999999997</v>
      </c>
      <c r="AM79" s="44">
        <f t="shared" ca="1" si="23"/>
        <v>-38.433700000000002</v>
      </c>
      <c r="AN79" s="36" t="str">
        <f t="shared" ca="1" si="24"/>
        <v>20</v>
      </c>
      <c r="AO79" s="36" t="str">
        <f t="shared" ca="1" si="25"/>
        <v>03</v>
      </c>
      <c r="AP79" s="36" t="str">
        <f t="shared" ca="1" si="26"/>
        <v>00</v>
      </c>
      <c r="AQ79" s="36" t="str">
        <f t="shared" ca="1" si="27"/>
        <v>00</v>
      </c>
      <c r="AR79" s="36" t="str">
        <f t="shared" ca="1" si="28"/>
        <v>20</v>
      </c>
      <c r="AS79" s="36"/>
    </row>
    <row r="80" spans="19:45" ht="30" customHeight="1" x14ac:dyDescent="0.25">
      <c r="S80" s="7" t="s">
        <v>544</v>
      </c>
      <c r="T80" s="15" t="s">
        <v>993</v>
      </c>
      <c r="U80" s="36" t="str">
        <f t="shared" ca="1" si="16"/>
        <v>0x44=-42.30,-41.80;</v>
      </c>
      <c r="V80" s="37">
        <v>-0.3</v>
      </c>
      <c r="W80" s="37"/>
      <c r="X80" s="38"/>
      <c r="Y80" s="38"/>
      <c r="Z80" s="71">
        <f t="shared" ca="1" si="17"/>
        <v>3.9663000000000004</v>
      </c>
      <c r="AA80" s="39" t="s">
        <v>965</v>
      </c>
      <c r="AB80" s="40">
        <v>1</v>
      </c>
      <c r="AC80" s="40" t="s">
        <v>995</v>
      </c>
      <c r="AD80" s="40">
        <v>1</v>
      </c>
      <c r="AE80" s="41">
        <v>6.7000000000000004E-2</v>
      </c>
      <c r="AF80" s="42">
        <v>-42.3</v>
      </c>
      <c r="AG80" s="49">
        <f t="shared" si="30"/>
        <v>-41.8</v>
      </c>
      <c r="AH80" s="43">
        <f t="shared" ca="1" si="18"/>
        <v>-38.333699999999993</v>
      </c>
      <c r="AI80" s="43">
        <f t="shared" ca="1" si="19"/>
        <v>-37.833699999999993</v>
      </c>
      <c r="AJ80" s="44">
        <f t="shared" ca="1" si="20"/>
        <v>-42.3</v>
      </c>
      <c r="AK80" s="44">
        <f t="shared" ca="1" si="21"/>
        <v>-41.8</v>
      </c>
      <c r="AL80" s="44">
        <f t="shared" ca="1" si="22"/>
        <v>-39.333699999999993</v>
      </c>
      <c r="AM80" s="44">
        <f t="shared" ca="1" si="23"/>
        <v>-38.833699999999993</v>
      </c>
      <c r="AN80" s="36" t="str">
        <f t="shared" ca="1" si="24"/>
        <v>20</v>
      </c>
      <c r="AO80" s="36" t="str">
        <f t="shared" ca="1" si="25"/>
        <v>04</v>
      </c>
      <c r="AP80" s="36" t="str">
        <f t="shared" ca="1" si="26"/>
        <v>00</v>
      </c>
      <c r="AQ80" s="36" t="str">
        <f t="shared" ca="1" si="27"/>
        <v>00</v>
      </c>
      <c r="AR80" s="36" t="str">
        <f t="shared" ca="1" si="28"/>
        <v>20</v>
      </c>
      <c r="AS80" s="36"/>
    </row>
    <row r="81" spans="19:45" ht="30" customHeight="1" x14ac:dyDescent="0.25">
      <c r="S81" s="7" t="s">
        <v>12</v>
      </c>
      <c r="T81" s="15" t="s">
        <v>548</v>
      </c>
      <c r="U81" s="36" t="str">
        <f t="shared" ca="1" si="16"/>
        <v>0x33=-42.70,-42.30;</v>
      </c>
      <c r="V81" s="37">
        <v>-0.1</v>
      </c>
      <c r="W81" s="37"/>
      <c r="X81" s="38"/>
      <c r="Y81" s="38"/>
      <c r="Z81" s="71">
        <f t="shared" ca="1" si="17"/>
        <v>4.5</v>
      </c>
      <c r="AA81" s="39" t="s">
        <v>584</v>
      </c>
      <c r="AB81" s="40">
        <v>0.5</v>
      </c>
      <c r="AC81" s="40" t="s">
        <v>995</v>
      </c>
      <c r="AD81" s="40">
        <v>1</v>
      </c>
      <c r="AE81" s="41">
        <v>0</v>
      </c>
      <c r="AF81" s="42">
        <v>-42.7</v>
      </c>
      <c r="AG81" s="49">
        <f t="shared" si="30"/>
        <v>-42.3</v>
      </c>
      <c r="AH81" s="43">
        <f t="shared" ca="1" si="18"/>
        <v>-38.200000000000003</v>
      </c>
      <c r="AI81" s="43">
        <f t="shared" ca="1" si="19"/>
        <v>-37.799999999999997</v>
      </c>
      <c r="AJ81" s="44">
        <f t="shared" ca="1" si="20"/>
        <v>-42.7</v>
      </c>
      <c r="AK81" s="44">
        <f t="shared" ca="1" si="21"/>
        <v>-42.3</v>
      </c>
      <c r="AL81" s="44">
        <f t="shared" ca="1" si="22"/>
        <v>-38.700000000000003</v>
      </c>
      <c r="AM81" s="44">
        <f t="shared" ca="1" si="23"/>
        <v>-38.299999999999997</v>
      </c>
      <c r="AN81" s="36" t="str">
        <f t="shared" ca="1" si="24"/>
        <v>30</v>
      </c>
      <c r="AO81" s="36" t="str">
        <f t="shared" ca="1" si="25"/>
        <v>03</v>
      </c>
      <c r="AP81" s="36" t="str">
        <f t="shared" ca="1" si="26"/>
        <v>00</v>
      </c>
      <c r="AQ81" s="36" t="str">
        <f t="shared" ca="1" si="27"/>
        <v>00</v>
      </c>
      <c r="AR81" s="36" t="str">
        <f t="shared" ca="1" si="28"/>
        <v>00</v>
      </c>
      <c r="AS81" s="36"/>
    </row>
    <row r="82" spans="19:45" ht="30" customHeight="1" x14ac:dyDescent="0.25">
      <c r="S82" s="26" t="s">
        <v>773</v>
      </c>
      <c r="T82" s="15" t="s">
        <v>562</v>
      </c>
      <c r="U82" s="36" t="str">
        <f t="shared" ca="1" si="16"/>
        <v>0x34=-43.10,-42.70;</v>
      </c>
      <c r="V82" s="37">
        <v>-0.3</v>
      </c>
      <c r="W82" s="37"/>
      <c r="X82" s="38"/>
      <c r="Y82" s="38"/>
      <c r="Z82" s="71">
        <f t="shared" ca="1" si="17"/>
        <v>4.8</v>
      </c>
      <c r="AA82" s="39" t="s">
        <v>584</v>
      </c>
      <c r="AB82" s="40">
        <v>1</v>
      </c>
      <c r="AC82" s="40" t="s">
        <v>995</v>
      </c>
      <c r="AD82" s="40">
        <v>1</v>
      </c>
      <c r="AE82" s="41">
        <v>0</v>
      </c>
      <c r="AF82" s="42">
        <v>-43.1</v>
      </c>
      <c r="AG82" s="49">
        <f t="shared" si="30"/>
        <v>-42.7</v>
      </c>
      <c r="AH82" s="43">
        <f t="shared" ca="1" si="18"/>
        <v>-38.300000000000004</v>
      </c>
      <c r="AI82" s="43">
        <f t="shared" ca="1" si="19"/>
        <v>-37.900000000000006</v>
      </c>
      <c r="AJ82" s="44">
        <f t="shared" ca="1" si="20"/>
        <v>-43.1</v>
      </c>
      <c r="AK82" s="44">
        <f t="shared" ca="1" si="21"/>
        <v>-42.7</v>
      </c>
      <c r="AL82" s="44">
        <f t="shared" ca="1" si="22"/>
        <v>-39.300000000000004</v>
      </c>
      <c r="AM82" s="44">
        <f t="shared" ca="1" si="23"/>
        <v>-38.900000000000006</v>
      </c>
      <c r="AN82" s="36" t="str">
        <f t="shared" ca="1" si="24"/>
        <v>30</v>
      </c>
      <c r="AO82" s="36" t="str">
        <f t="shared" ca="1" si="25"/>
        <v>04</v>
      </c>
      <c r="AP82" s="36" t="str">
        <f t="shared" ca="1" si="26"/>
        <v>00</v>
      </c>
      <c r="AQ82" s="36" t="str">
        <f t="shared" ca="1" si="27"/>
        <v>00</v>
      </c>
      <c r="AR82" s="36" t="str">
        <f t="shared" ca="1" si="28"/>
        <v>00</v>
      </c>
      <c r="AS82" s="36"/>
    </row>
    <row r="83" spans="19:45" ht="30" customHeight="1" x14ac:dyDescent="0.25">
      <c r="S83" s="7" t="s">
        <v>573</v>
      </c>
      <c r="T83" s="15">
        <v>2.1</v>
      </c>
      <c r="U83" s="36" t="str">
        <f t="shared" ca="1" si="16"/>
        <v>0x35=-43.50,-43.10;</v>
      </c>
      <c r="V83" s="37">
        <v>-0.4</v>
      </c>
      <c r="W83" s="37"/>
      <c r="X83" s="38"/>
      <c r="Y83" s="38"/>
      <c r="Z83" s="71">
        <f t="shared" ca="1" si="17"/>
        <v>5.1999999999999993</v>
      </c>
      <c r="AA83" s="39" t="s">
        <v>584</v>
      </c>
      <c r="AB83" s="40">
        <v>1.5</v>
      </c>
      <c r="AC83" s="40" t="s">
        <v>995</v>
      </c>
      <c r="AD83" s="40">
        <v>1</v>
      </c>
      <c r="AE83" s="41">
        <v>0</v>
      </c>
      <c r="AF83" s="42">
        <v>-43.5</v>
      </c>
      <c r="AG83" s="49">
        <f t="shared" si="30"/>
        <v>-43.1</v>
      </c>
      <c r="AH83" s="43">
        <f t="shared" ca="1" si="18"/>
        <v>-38.299999999999997</v>
      </c>
      <c r="AI83" s="43">
        <f t="shared" ca="1" si="19"/>
        <v>-37.900000000000006</v>
      </c>
      <c r="AJ83" s="44">
        <f t="shared" ca="1" si="20"/>
        <v>-43.5</v>
      </c>
      <c r="AK83" s="44">
        <f t="shared" ca="1" si="21"/>
        <v>-43.1</v>
      </c>
      <c r="AL83" s="44">
        <f t="shared" ca="1" si="22"/>
        <v>-39.799999999999997</v>
      </c>
      <c r="AM83" s="44">
        <f t="shared" ca="1" si="23"/>
        <v>-39.4</v>
      </c>
      <c r="AN83" s="36" t="str">
        <f t="shared" ca="1" si="24"/>
        <v>30</v>
      </c>
      <c r="AO83" s="36" t="str">
        <f t="shared" ca="1" si="25"/>
        <v>05</v>
      </c>
      <c r="AP83" s="36" t="str">
        <f t="shared" ca="1" si="26"/>
        <v>00</v>
      </c>
      <c r="AQ83" s="36" t="str">
        <f t="shared" ca="1" si="27"/>
        <v>00</v>
      </c>
      <c r="AR83" s="36" t="str">
        <f t="shared" ca="1" si="28"/>
        <v>00</v>
      </c>
      <c r="AS83" s="36"/>
    </row>
    <row r="84" spans="19:45" ht="30" customHeight="1" x14ac:dyDescent="0.25">
      <c r="S84" s="7" t="s">
        <v>590</v>
      </c>
      <c r="T84" s="15">
        <f>VLOOKUP(T69,MPN!$A$1:$E$1004,4,FALSE)</f>
        <v>-38</v>
      </c>
      <c r="U84" s="36" t="str">
        <f t="shared" ca="1" si="16"/>
        <v>0x36=-43.80,-43.50;</v>
      </c>
      <c r="V84" s="37">
        <v>-0.6</v>
      </c>
      <c r="W84" s="37"/>
      <c r="X84" s="38"/>
      <c r="Y84" s="38"/>
      <c r="Z84" s="71">
        <f t="shared" ca="1" si="17"/>
        <v>5.5</v>
      </c>
      <c r="AA84" s="39" t="s">
        <v>584</v>
      </c>
      <c r="AB84" s="40">
        <v>2</v>
      </c>
      <c r="AC84" s="40" t="s">
        <v>995</v>
      </c>
      <c r="AD84" s="40">
        <v>1</v>
      </c>
      <c r="AE84" s="41">
        <v>0</v>
      </c>
      <c r="AF84" s="42">
        <v>-43.8</v>
      </c>
      <c r="AG84" s="49">
        <f t="shared" si="30"/>
        <v>-43.5</v>
      </c>
      <c r="AH84" s="43">
        <f t="shared" ca="1" si="18"/>
        <v>-38.299999999999997</v>
      </c>
      <c r="AI84" s="43">
        <f t="shared" ca="1" si="19"/>
        <v>-38</v>
      </c>
      <c r="AJ84" s="44">
        <f t="shared" ca="1" si="20"/>
        <v>-43.8</v>
      </c>
      <c r="AK84" s="44">
        <f t="shared" ca="1" si="21"/>
        <v>-43.5</v>
      </c>
      <c r="AL84" s="44">
        <f t="shared" ca="1" si="22"/>
        <v>-40.299999999999997</v>
      </c>
      <c r="AM84" s="44">
        <f t="shared" ca="1" si="23"/>
        <v>-40</v>
      </c>
      <c r="AN84" s="36" t="str">
        <f t="shared" ca="1" si="24"/>
        <v>30</v>
      </c>
      <c r="AO84" s="36" t="str">
        <f t="shared" ca="1" si="25"/>
        <v>06</v>
      </c>
      <c r="AP84" s="36" t="str">
        <f t="shared" ca="1" si="26"/>
        <v>00</v>
      </c>
      <c r="AQ84" s="36" t="str">
        <f t="shared" ca="1" si="27"/>
        <v>00</v>
      </c>
      <c r="AR84" s="36" t="str">
        <f t="shared" ca="1" si="28"/>
        <v>00</v>
      </c>
      <c r="AS84" s="36"/>
    </row>
    <row r="85" spans="19:45" ht="30" customHeight="1" x14ac:dyDescent="0.25">
      <c r="S85" s="7" t="s">
        <v>693</v>
      </c>
      <c r="T85" s="15">
        <v>0.8</v>
      </c>
      <c r="U85" s="36" t="str">
        <f t="shared" ca="1" si="16"/>
        <v>0x37=-44.20,-43.80;</v>
      </c>
      <c r="V85" s="37">
        <v>-0.6</v>
      </c>
      <c r="W85" s="37"/>
      <c r="X85" s="38"/>
      <c r="Y85" s="38"/>
      <c r="Z85" s="71">
        <f t="shared" ca="1" si="17"/>
        <v>6</v>
      </c>
      <c r="AA85" s="39" t="s">
        <v>584</v>
      </c>
      <c r="AB85" s="40">
        <v>2.5</v>
      </c>
      <c r="AC85" s="40" t="s">
        <v>995</v>
      </c>
      <c r="AD85" s="40">
        <v>1</v>
      </c>
      <c r="AE85" s="41">
        <v>0</v>
      </c>
      <c r="AF85" s="42">
        <v>-44.2</v>
      </c>
      <c r="AG85" s="49">
        <f t="shared" si="30"/>
        <v>-43.8</v>
      </c>
      <c r="AH85" s="43">
        <f t="shared" ca="1" si="18"/>
        <v>-38.200000000000003</v>
      </c>
      <c r="AI85" s="43">
        <f t="shared" ca="1" si="19"/>
        <v>-37.799999999999997</v>
      </c>
      <c r="AJ85" s="44">
        <f t="shared" ca="1" si="20"/>
        <v>-44.2</v>
      </c>
      <c r="AK85" s="44">
        <f t="shared" ca="1" si="21"/>
        <v>-43.8</v>
      </c>
      <c r="AL85" s="44">
        <f t="shared" ca="1" si="22"/>
        <v>-40.700000000000003</v>
      </c>
      <c r="AM85" s="44">
        <f t="shared" ca="1" si="23"/>
        <v>-40.299999999999997</v>
      </c>
      <c r="AN85" s="36" t="str">
        <f t="shared" ca="1" si="24"/>
        <v>30</v>
      </c>
      <c r="AO85" s="36" t="str">
        <f t="shared" ca="1" si="25"/>
        <v>07</v>
      </c>
      <c r="AP85" s="36" t="str">
        <f t="shared" ca="1" si="26"/>
        <v>00</v>
      </c>
      <c r="AQ85" s="36" t="str">
        <f t="shared" ca="1" si="27"/>
        <v>00</v>
      </c>
      <c r="AR85" s="36" t="str">
        <f t="shared" ca="1" si="28"/>
        <v>00</v>
      </c>
      <c r="AS85" s="36"/>
    </row>
    <row r="86" spans="19:45" ht="30" customHeight="1" x14ac:dyDescent="0.25">
      <c r="S86" s="7" t="s">
        <v>604</v>
      </c>
      <c r="T86" s="7" t="str">
        <f>VLOOKUP($T73,$AU$1:$AZ$31,MATCH($T67,$AU$1:$AZ$1,0),FALSE)&amp;"_"&amp;T75</f>
        <v>default_NormalMode</v>
      </c>
      <c r="U86" s="36"/>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304ZB</v>
      </c>
      <c r="U88" s="36"/>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N002A</v>
      </c>
      <c r="U89" s="36"/>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45013</v>
      </c>
      <c r="U93" s="36"/>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16</v>
      </c>
      <c r="U95" s="36"/>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13V</v>
      </c>
      <c r="T100" s="3" t="s">
        <v>562</v>
      </c>
      <c r="U100" s="36"/>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12V</v>
      </c>
      <c r="T101" s="3" t="s">
        <v>562</v>
      </c>
      <c r="U101" s="36"/>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11V</v>
      </c>
      <c r="T102" s="3">
        <v>6</v>
      </c>
      <c r="U102" s="36"/>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10V</v>
      </c>
      <c r="T103" s="3">
        <v>4.0999999999999996</v>
      </c>
      <c r="U103" s="36"/>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9V</v>
      </c>
      <c r="T104" s="3">
        <v>2</v>
      </c>
      <c r="U104" s="36"/>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8V</v>
      </c>
      <c r="T105" s="3">
        <v>0</v>
      </c>
      <c r="U105" s="36"/>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7V</v>
      </c>
      <c r="T106" s="3" t="s">
        <v>562</v>
      </c>
      <c r="U106" s="36"/>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6V</v>
      </c>
      <c r="T107" s="3" t="s">
        <v>562</v>
      </c>
      <c r="U107" s="36"/>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1391</v>
      </c>
      <c r="V131" s="12"/>
      <c r="W131" s="65"/>
      <c r="X131" s="12"/>
      <c r="Y131" s="7" t="str">
        <f>VLOOKUP(U131,$DX$1:$DZ$21,3,FALSE)</f>
        <v>sel_diocpfil, modesel 10, en_lpf</v>
      </c>
      <c r="AD131" s="8"/>
    </row>
    <row r="132" spans="19:45" ht="30" customHeight="1" x14ac:dyDescent="0.25">
      <c r="S132" s="7" t="s">
        <v>24</v>
      </c>
      <c r="T132" s="15" t="s">
        <v>606</v>
      </c>
      <c r="U132" s="5" t="s">
        <v>23</v>
      </c>
      <c r="V132" s="7" t="str">
        <f>VLOOKUP(U131,$DX$1:$DZ$21,2,FALSE)</f>
        <v>Bit11,14,15</v>
      </c>
      <c r="W132" s="19"/>
      <c r="X132" s="19"/>
      <c r="Y132" s="19"/>
      <c r="Z132" s="19"/>
      <c r="AA132" s="5" t="s">
        <v>592</v>
      </c>
      <c r="AB132" s="26" t="str">
        <f>T151&amp;"_"&amp;ABS(T149)&amp;"dB_"&amp;T153&amp;"_"&amp;T154&amp;"_"&amp;GetAbsMaxMinText(AF135:AG194)&amp;"_"&amp;T134&amp;"_"&amp;T133&amp;S131&amp;"."&amp;T157</f>
        <v>default_NormalMode_38dB_304ZB_N014B_345_425_ZTS6756SE_TR3.1</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1271</v>
      </c>
      <c r="U133" s="32" t="str">
        <f>HYPERLINK("#A"&amp;(S131+1),"&lt;==Block" &amp; $S131 &amp;"==&gt;")</f>
        <v>&lt;==Block3==&gt;</v>
      </c>
      <c r="V133" s="51"/>
      <c r="W133" s="19"/>
      <c r="X133" s="19"/>
      <c r="Y133" s="8"/>
      <c r="Z133" s="8"/>
      <c r="AA133" s="19"/>
      <c r="AB133" s="118" t="str" cm="1">
        <f t="array" aca="1" ref="AB133" ca="1">IF(INDIRECT(ADDRESS((QUOTIENT(ROW(AB133)-0.1,65)*65)+4,COLUMN(AB134)))="Gain-inphase","$BM$2:$BM$31","$BN$2:$BN$31")</f>
        <v>$BM$2:$BM$31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1283</v>
      </c>
      <c r="U134" s="52" t="s">
        <v>775</v>
      </c>
      <c r="V134" s="33" t="s">
        <v>601</v>
      </c>
      <c r="W134" s="33" t="s">
        <v>602</v>
      </c>
      <c r="X134" s="33" t="s">
        <v>603</v>
      </c>
      <c r="Y134" s="33" t="s">
        <v>603</v>
      </c>
      <c r="Z134" s="33" t="s">
        <v>591</v>
      </c>
      <c r="AA134" s="33" t="s">
        <v>7</v>
      </c>
      <c r="AB134" s="117" t="s">
        <v>1314</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1328</v>
      </c>
      <c r="U135" s="36" t="str">
        <f t="shared" ref="U135:U151" ca="1" si="31">ConfigCode($AA135,$AN135,$AO135,$AP135,$AQ135,$AR135,$AF135,$AG135,2)</f>
        <v>0x93=-35.00,-34.50;</v>
      </c>
      <c r="V135" s="37"/>
      <c r="W135" s="37"/>
      <c r="X135" s="68"/>
      <c r="Y135" s="68"/>
      <c r="Z135" s="55">
        <f t="shared" ref="Z135:Z151" ca="1" si="32" xml:space="preserve">
N("vbias,vlookup vbias range")+
VLOOKUP($AA135,INDIRECT(BoxVal(ROW($AA135),34,COLUMN(T131))),2,FALSE)+
N("gain")+
$AB135+
N("vcm")+
VLOOKUP($AC135,$CT$1:$DC$31,7,FALSE)+
N("(vbias*vcp*vbg-vbias)*sensor ratio")+
VbiasCal($AA135,$AD135,$AE135,BoxVal(ROW($AC135),18,COLUMN($T$22)))+
N("vbias ref+gain ref")+
$V135+$W135</f>
        <v>-3.3558000000000003</v>
      </c>
      <c r="AA135" s="39" t="s">
        <v>1331</v>
      </c>
      <c r="AB135" s="40">
        <v>0.5</v>
      </c>
      <c r="AC135" s="40" t="s">
        <v>996</v>
      </c>
      <c r="AD135" s="40">
        <v>1</v>
      </c>
      <c r="AE135" s="41">
        <v>6.7000000000000004E-2</v>
      </c>
      <c r="AF135" s="42">
        <v>-35</v>
      </c>
      <c r="AG135" s="42">
        <v>-34.5</v>
      </c>
      <c r="AH135" s="43">
        <f t="shared" ref="AH135:AH151" ca="1" si="33">$AF135+$Z135</f>
        <v>-38.355800000000002</v>
      </c>
      <c r="AI135" s="43">
        <f t="shared" ref="AI135:AI151" ca="1" si="34">$AG135+$Z135</f>
        <v>-37.855800000000002</v>
      </c>
      <c r="AJ135" s="44">
        <f t="shared" ref="AJ135:AJ151" ca="1" si="35" xml:space="preserve">
N("initial sens-loopgain")+
$AF135-BoxVal(ROW($AA135),26,COLUMN(INDIRECT("T"&amp;(INT(ROW($AA152)/65))*65+2)))</f>
        <v>-35</v>
      </c>
      <c r="AK135" s="44">
        <f t="shared" ref="AK135:AK151" ca="1" si="36">AJ135+(AG135-AF135)</f>
        <v>-34.5</v>
      </c>
      <c r="AL135" s="44">
        <f t="shared" ref="AL135:AL151" ca="1" si="37" xml:space="preserve">
N("initial sens-loopgain-gain-gain ref-vcm")+
$AH135-
BoxVal(ROW($AA135),26,COLUMN(INDIRECT("T"&amp;(INT(ROW($AA152)/65))*65+2)))-
$AB135-
$W135-
IFERROR(VLOOKUP($AC135,$CT$1:$DC$31,7,FALSE),0)</f>
        <v>-38.855800000000002</v>
      </c>
      <c r="AM135" s="44">
        <f t="shared" ref="AM135:AM151" ca="1" si="38">AL135+(AG135-AF135)</f>
        <v>-38.355800000000002</v>
      </c>
      <c r="AN135" s="36" t="str">
        <f t="shared" ref="AN135:AN151" ca="1" si="39">IF(BoxVal(ROW(AA135),9,COLUMN(T133))="FIX","00",ManualLookup(AA135,BoxVal(ROW(AA135),4,COLUMN(AN133)),INDIRECT(DN$3)))</f>
        <v>70</v>
      </c>
      <c r="AO135" s="36" t="str">
        <f t="shared" ref="AO135:AO151" ca="1" si="40">ManualLookup(AB135,BoxVal(ROW(AB135),4,COLUMN(AO133)),IF(INDIRECT("$AB$"&amp;(INT((ROW()-4)/65)*65+4))="Gain-outphase",INDIRECT(DO$4),INDIRECT(DO$3)))</f>
        <v>03</v>
      </c>
      <c r="AP135" s="36" t="str">
        <f t="shared" ref="AP135:AP151" ca="1" si="41">ManualLookup(AC135,BoxVal(ROW(AC135),4,COLUMN(AP133)),INDIRECT(DP$3))</f>
        <v>00</v>
      </c>
      <c r="AQ135" s="36" t="str">
        <f t="shared" ref="AQ135:AQ151" ca="1" si="42">ManualLookup(AD135,BoxVal(ROW(AD135),4,COLUMN(AQ133)),INDIRECT(DQ$3))</f>
        <v>00</v>
      </c>
      <c r="AR135" s="36" t="str">
        <f t="shared" ref="AR135:AR151" ca="1" si="43">ManualLookup(AE135,BoxVal(ROW(AE135),4,COLUMN(AR133)),INDIRECT(DR$3))</f>
        <v>20</v>
      </c>
      <c r="AS135" s="33"/>
    </row>
    <row r="136" spans="19:45" ht="30" customHeight="1" x14ac:dyDescent="0.25">
      <c r="S136" s="7" t="s">
        <v>13</v>
      </c>
      <c r="T136" s="15" t="s">
        <v>1329</v>
      </c>
      <c r="U136" s="36" t="str">
        <f t="shared" ca="1" si="31"/>
        <v>0x94=-35.50,-35.00;</v>
      </c>
      <c r="V136" s="37"/>
      <c r="W136" s="37"/>
      <c r="X136" s="68"/>
      <c r="Y136" s="68"/>
      <c r="Z136" s="55">
        <f t="shared" ca="1" si="32"/>
        <v>-2.8558000000000003</v>
      </c>
      <c r="AA136" s="39" t="s">
        <v>1331</v>
      </c>
      <c r="AB136" s="40">
        <v>1</v>
      </c>
      <c r="AC136" s="40" t="s">
        <v>996</v>
      </c>
      <c r="AD136" s="40">
        <v>1</v>
      </c>
      <c r="AE136" s="41">
        <v>6.7000000000000004E-2</v>
      </c>
      <c r="AF136" s="42">
        <v>-35.5</v>
      </c>
      <c r="AG136" s="47">
        <f t="shared" ref="AG136" si="44">AF135</f>
        <v>-35</v>
      </c>
      <c r="AH136" s="43">
        <f t="shared" ca="1" si="33"/>
        <v>-38.355800000000002</v>
      </c>
      <c r="AI136" s="43">
        <f t="shared" ca="1" si="34"/>
        <v>-37.855800000000002</v>
      </c>
      <c r="AJ136" s="44">
        <f t="shared" ca="1" si="35"/>
        <v>-35.5</v>
      </c>
      <c r="AK136" s="44">
        <f t="shared" ca="1" si="36"/>
        <v>-35</v>
      </c>
      <c r="AL136" s="44">
        <f t="shared" ca="1" si="37"/>
        <v>-39.355800000000002</v>
      </c>
      <c r="AM136" s="44">
        <f t="shared" ca="1" si="38"/>
        <v>-38.855800000000002</v>
      </c>
      <c r="AN136" s="36" t="str">
        <f t="shared" ca="1" si="39"/>
        <v>70</v>
      </c>
      <c r="AO136" s="36" t="str">
        <f t="shared" ca="1" si="40"/>
        <v>04</v>
      </c>
      <c r="AP136" s="36" t="str">
        <f t="shared" ca="1" si="41"/>
        <v>00</v>
      </c>
      <c r="AQ136" s="36" t="str">
        <f t="shared" ca="1" si="42"/>
        <v>00</v>
      </c>
      <c r="AR136" s="36" t="str">
        <f t="shared" ca="1" si="43"/>
        <v>20</v>
      </c>
      <c r="AS136" s="36"/>
    </row>
    <row r="137" spans="19:45" ht="30" customHeight="1" x14ac:dyDescent="0.25">
      <c r="S137" s="26"/>
      <c r="T137" s="17"/>
      <c r="U137" s="36" t="str">
        <f t="shared" ca="1" si="31"/>
        <v>0x10=-35.80,-35.50;</v>
      </c>
      <c r="V137" s="37">
        <v>-0.1</v>
      </c>
      <c r="W137" s="37"/>
      <c r="X137" s="68"/>
      <c r="Y137" s="68"/>
      <c r="Z137" s="55">
        <f t="shared" ca="1" si="32"/>
        <v>-2.5</v>
      </c>
      <c r="AA137" s="39" t="s">
        <v>1287</v>
      </c>
      <c r="AB137" s="40">
        <v>0</v>
      </c>
      <c r="AC137" s="40" t="s">
        <v>996</v>
      </c>
      <c r="AD137" s="40">
        <v>1</v>
      </c>
      <c r="AE137" s="41">
        <v>0</v>
      </c>
      <c r="AF137" s="42">
        <v>-35.799999999999997</v>
      </c>
      <c r="AG137" s="47">
        <f t="shared" ref="AG137:AG151" si="45">AF136</f>
        <v>-35.5</v>
      </c>
      <c r="AH137" s="43">
        <f t="shared" ca="1" si="33"/>
        <v>-38.299999999999997</v>
      </c>
      <c r="AI137" s="43">
        <f t="shared" ca="1" si="34"/>
        <v>-38</v>
      </c>
      <c r="AJ137" s="44">
        <f t="shared" ca="1" si="35"/>
        <v>-35.799999999999997</v>
      </c>
      <c r="AK137" s="44">
        <f t="shared" ca="1" si="36"/>
        <v>-35.5</v>
      </c>
      <c r="AL137" s="44">
        <f t="shared" ca="1" si="37"/>
        <v>-38.299999999999997</v>
      </c>
      <c r="AM137" s="44">
        <f t="shared" ca="1" si="38"/>
        <v>-38</v>
      </c>
      <c r="AN137" s="36" t="str">
        <f t="shared" ca="1" si="39"/>
        <v>10</v>
      </c>
      <c r="AO137" s="36" t="str">
        <f t="shared" ca="1" si="40"/>
        <v>00</v>
      </c>
      <c r="AP137" s="36" t="str">
        <f t="shared" ca="1" si="41"/>
        <v>00</v>
      </c>
      <c r="AQ137" s="36" t="str">
        <f t="shared" ca="1" si="42"/>
        <v>00</v>
      </c>
      <c r="AR137" s="36" t="str">
        <f t="shared" ca="1" si="43"/>
        <v>00</v>
      </c>
      <c r="AS137" s="36"/>
    </row>
    <row r="138" spans="19:45" ht="30" customHeight="1" x14ac:dyDescent="0.25">
      <c r="S138" s="7" t="s">
        <v>19</v>
      </c>
      <c r="T138" s="15" t="s">
        <v>1279</v>
      </c>
      <c r="U138" s="36" t="str">
        <f t="shared" ca="1" si="31"/>
        <v>0x13=-36.30,-35.80;</v>
      </c>
      <c r="V138" s="37">
        <v>-0.1</v>
      </c>
      <c r="W138" s="37"/>
      <c r="X138" s="68"/>
      <c r="Y138" s="68"/>
      <c r="Z138" s="55">
        <f t="shared" ca="1" si="32"/>
        <v>-2</v>
      </c>
      <c r="AA138" s="39" t="s">
        <v>1287</v>
      </c>
      <c r="AB138" s="40">
        <v>0.5</v>
      </c>
      <c r="AC138" s="40" t="s">
        <v>996</v>
      </c>
      <c r="AD138" s="40">
        <v>1</v>
      </c>
      <c r="AE138" s="41">
        <v>0</v>
      </c>
      <c r="AF138" s="42">
        <v>-36.299999999999997</v>
      </c>
      <c r="AG138" s="47">
        <f t="shared" si="45"/>
        <v>-35.799999999999997</v>
      </c>
      <c r="AH138" s="43">
        <f t="shared" ca="1" si="33"/>
        <v>-38.299999999999997</v>
      </c>
      <c r="AI138" s="43">
        <f t="shared" ca="1" si="34"/>
        <v>-37.799999999999997</v>
      </c>
      <c r="AJ138" s="44">
        <f t="shared" ca="1" si="35"/>
        <v>-36.299999999999997</v>
      </c>
      <c r="AK138" s="44">
        <f t="shared" ca="1" si="36"/>
        <v>-35.799999999999997</v>
      </c>
      <c r="AL138" s="44">
        <f t="shared" ca="1" si="37"/>
        <v>-38.799999999999997</v>
      </c>
      <c r="AM138" s="44">
        <f t="shared" ca="1" si="38"/>
        <v>-38.299999999999997</v>
      </c>
      <c r="AN138" s="36" t="str">
        <f t="shared" ca="1" si="39"/>
        <v>10</v>
      </c>
      <c r="AO138" s="36" t="str">
        <f t="shared" ca="1" si="40"/>
        <v>03</v>
      </c>
      <c r="AP138" s="36" t="str">
        <f t="shared" ca="1" si="41"/>
        <v>00</v>
      </c>
      <c r="AQ138" s="36" t="str">
        <f t="shared" ca="1" si="42"/>
        <v>00</v>
      </c>
      <c r="AR138" s="36" t="str">
        <f t="shared" ca="1" si="43"/>
        <v>00</v>
      </c>
      <c r="AS138" s="36"/>
    </row>
    <row r="139" spans="19:45" ht="30" customHeight="1" x14ac:dyDescent="0.25">
      <c r="S139" s="7" t="s">
        <v>15</v>
      </c>
      <c r="T139" s="15" t="s">
        <v>1151</v>
      </c>
      <c r="U139" s="36" t="str">
        <f t="shared" ca="1" si="31"/>
        <v>0x14=-36.80,-36.30;</v>
      </c>
      <c r="V139" s="37">
        <v>-0.1</v>
      </c>
      <c r="W139" s="37"/>
      <c r="X139" s="68"/>
      <c r="Y139" s="68"/>
      <c r="Z139" s="55">
        <f t="shared" ca="1" si="32"/>
        <v>-1.5</v>
      </c>
      <c r="AA139" s="39" t="s">
        <v>1287</v>
      </c>
      <c r="AB139" s="40">
        <v>1</v>
      </c>
      <c r="AC139" s="40" t="s">
        <v>996</v>
      </c>
      <c r="AD139" s="40">
        <v>1</v>
      </c>
      <c r="AE139" s="41">
        <v>0</v>
      </c>
      <c r="AF139" s="42">
        <v>-36.799999999999997</v>
      </c>
      <c r="AG139" s="47">
        <f t="shared" si="45"/>
        <v>-36.299999999999997</v>
      </c>
      <c r="AH139" s="43">
        <f t="shared" ca="1" si="33"/>
        <v>-38.299999999999997</v>
      </c>
      <c r="AI139" s="43">
        <f t="shared" ca="1" si="34"/>
        <v>-37.799999999999997</v>
      </c>
      <c r="AJ139" s="44">
        <f t="shared" ca="1" si="35"/>
        <v>-36.799999999999997</v>
      </c>
      <c r="AK139" s="44">
        <f t="shared" ca="1" si="36"/>
        <v>-36.299999999999997</v>
      </c>
      <c r="AL139" s="44">
        <f t="shared" ca="1" si="37"/>
        <v>-39.299999999999997</v>
      </c>
      <c r="AM139" s="44">
        <f t="shared" ca="1" si="38"/>
        <v>-38.799999999999997</v>
      </c>
      <c r="AN139" s="36" t="str">
        <f t="shared" ca="1" si="39"/>
        <v>10</v>
      </c>
      <c r="AO139" s="36" t="str">
        <f t="shared" ca="1" si="40"/>
        <v>04</v>
      </c>
      <c r="AP139" s="36" t="str">
        <f t="shared" ca="1" si="41"/>
        <v>00</v>
      </c>
      <c r="AQ139" s="36" t="str">
        <f t="shared" ca="1" si="42"/>
        <v>00</v>
      </c>
      <c r="AR139" s="36" t="str">
        <f t="shared" ca="1" si="43"/>
        <v>00</v>
      </c>
      <c r="AS139" s="36"/>
    </row>
    <row r="140" spans="19:45" ht="30" customHeight="1" x14ac:dyDescent="0.25">
      <c r="S140" s="7" t="s">
        <v>705</v>
      </c>
      <c r="T140" s="15" t="s">
        <v>1152</v>
      </c>
      <c r="U140" s="36" t="str">
        <f t="shared" ca="1" si="31"/>
        <v>0x33=-37.30,-36.80;</v>
      </c>
      <c r="V140" s="37">
        <v>-0.1</v>
      </c>
      <c r="W140" s="37"/>
      <c r="X140" s="68"/>
      <c r="Y140" s="68"/>
      <c r="Z140" s="55">
        <f t="shared" ca="1" si="32"/>
        <v>-1.0150999999999999</v>
      </c>
      <c r="AA140" s="39" t="s">
        <v>1287</v>
      </c>
      <c r="AB140" s="40">
        <v>0.5</v>
      </c>
      <c r="AC140" s="40" t="s">
        <v>996</v>
      </c>
      <c r="AD140" s="40">
        <v>1</v>
      </c>
      <c r="AE140" s="41">
        <v>6.7000000000000004E-2</v>
      </c>
      <c r="AF140" s="42">
        <v>-37.299999999999997</v>
      </c>
      <c r="AG140" s="47">
        <f t="shared" si="45"/>
        <v>-36.799999999999997</v>
      </c>
      <c r="AH140" s="43">
        <f t="shared" ca="1" si="33"/>
        <v>-38.315099999999994</v>
      </c>
      <c r="AI140" s="43">
        <f t="shared" ca="1" si="34"/>
        <v>-37.815099999999994</v>
      </c>
      <c r="AJ140" s="44">
        <f t="shared" ca="1" si="35"/>
        <v>-37.299999999999997</v>
      </c>
      <c r="AK140" s="44">
        <f t="shared" ca="1" si="36"/>
        <v>-36.799999999999997</v>
      </c>
      <c r="AL140" s="44">
        <f t="shared" ca="1" si="37"/>
        <v>-38.815099999999994</v>
      </c>
      <c r="AM140" s="44">
        <f t="shared" ca="1" si="38"/>
        <v>-38.315099999999994</v>
      </c>
      <c r="AN140" s="36" t="str">
        <f t="shared" ca="1" si="39"/>
        <v>10</v>
      </c>
      <c r="AO140" s="36" t="str">
        <f t="shared" ca="1" si="40"/>
        <v>03</v>
      </c>
      <c r="AP140" s="36" t="str">
        <f t="shared" ca="1" si="41"/>
        <v>00</v>
      </c>
      <c r="AQ140" s="36" t="str">
        <f t="shared" ca="1" si="42"/>
        <v>00</v>
      </c>
      <c r="AR140" s="36" t="str">
        <f t="shared" ca="1" si="43"/>
        <v>20</v>
      </c>
      <c r="AS140" s="36"/>
    </row>
    <row r="141" spans="19:45" ht="30" customHeight="1" x14ac:dyDescent="0.25">
      <c r="S141" s="7" t="s">
        <v>605</v>
      </c>
      <c r="T141" s="15" t="s">
        <v>991</v>
      </c>
      <c r="U141" s="36" t="str">
        <f t="shared" ca="1" si="31"/>
        <v>0x34=-37.80,-37.30;</v>
      </c>
      <c r="V141" s="37">
        <v>-0.1</v>
      </c>
      <c r="W141" s="37"/>
      <c r="X141" s="68"/>
      <c r="Y141" s="68"/>
      <c r="Z141" s="55">
        <f t="shared" ca="1" si="32"/>
        <v>-0.51509999999999978</v>
      </c>
      <c r="AA141" s="39" t="s">
        <v>1287</v>
      </c>
      <c r="AB141" s="40">
        <v>1</v>
      </c>
      <c r="AC141" s="40" t="s">
        <v>996</v>
      </c>
      <c r="AD141" s="40">
        <v>1</v>
      </c>
      <c r="AE141" s="41">
        <v>6.7000000000000004E-2</v>
      </c>
      <c r="AF141" s="42">
        <v>-37.799999999999997</v>
      </c>
      <c r="AG141" s="47">
        <f t="shared" si="45"/>
        <v>-37.299999999999997</v>
      </c>
      <c r="AH141" s="43">
        <f t="shared" ca="1" si="33"/>
        <v>-38.315099999999994</v>
      </c>
      <c r="AI141" s="43">
        <f t="shared" ca="1" si="34"/>
        <v>-37.815099999999994</v>
      </c>
      <c r="AJ141" s="44">
        <f t="shared" ca="1" si="35"/>
        <v>-37.799999999999997</v>
      </c>
      <c r="AK141" s="44">
        <f t="shared" ca="1" si="36"/>
        <v>-37.299999999999997</v>
      </c>
      <c r="AL141" s="44">
        <f t="shared" ca="1" si="37"/>
        <v>-39.315099999999994</v>
      </c>
      <c r="AM141" s="44">
        <f t="shared" ca="1" si="38"/>
        <v>-38.815099999999994</v>
      </c>
      <c r="AN141" s="36" t="str">
        <f t="shared" ca="1" si="39"/>
        <v>10</v>
      </c>
      <c r="AO141" s="36" t="str">
        <f t="shared" ca="1" si="40"/>
        <v>04</v>
      </c>
      <c r="AP141" s="36" t="str">
        <f t="shared" ca="1" si="41"/>
        <v>00</v>
      </c>
      <c r="AQ141" s="36" t="str">
        <f t="shared" ca="1" si="42"/>
        <v>00</v>
      </c>
      <c r="AR141" s="36" t="str">
        <f t="shared" ca="1" si="43"/>
        <v>20</v>
      </c>
      <c r="AS141" s="36"/>
    </row>
    <row r="142" spans="19:45" ht="30" customHeight="1" x14ac:dyDescent="0.25">
      <c r="S142" s="7" t="s">
        <v>721</v>
      </c>
      <c r="T142" s="15" t="s">
        <v>26</v>
      </c>
      <c r="U142" s="36" t="str">
        <f t="shared" ca="1" si="31"/>
        <v>0x00=-38.30,-37.80;</v>
      </c>
      <c r="V142" s="37"/>
      <c r="W142" s="37"/>
      <c r="X142" s="68"/>
      <c r="Y142" s="68"/>
      <c r="Z142" s="55">
        <f t="shared" ca="1" si="32"/>
        <v>0</v>
      </c>
      <c r="AA142" s="39" t="s">
        <v>1279</v>
      </c>
      <c r="AB142" s="40">
        <v>0</v>
      </c>
      <c r="AC142" s="40" t="s">
        <v>996</v>
      </c>
      <c r="AD142" s="40">
        <v>1</v>
      </c>
      <c r="AE142" s="41">
        <v>0</v>
      </c>
      <c r="AF142" s="42">
        <v>-38.299999999999997</v>
      </c>
      <c r="AG142" s="47">
        <f t="shared" si="45"/>
        <v>-37.799999999999997</v>
      </c>
      <c r="AH142" s="43">
        <f t="shared" ca="1" si="33"/>
        <v>-38.299999999999997</v>
      </c>
      <c r="AI142" s="43">
        <f t="shared" ca="1" si="34"/>
        <v>-37.799999999999997</v>
      </c>
      <c r="AJ142" s="44">
        <f t="shared" ca="1" si="35"/>
        <v>-38.299999999999997</v>
      </c>
      <c r="AK142" s="44">
        <f t="shared" ca="1" si="36"/>
        <v>-37.799999999999997</v>
      </c>
      <c r="AL142" s="44">
        <f t="shared" ca="1" si="37"/>
        <v>-38.299999999999997</v>
      </c>
      <c r="AM142" s="44">
        <f t="shared" ca="1" si="38"/>
        <v>-37.799999999999997</v>
      </c>
      <c r="AN142" s="36" t="str">
        <f t="shared" ca="1" si="39"/>
        <v>00</v>
      </c>
      <c r="AO142" s="36" t="str">
        <f t="shared" ca="1" si="40"/>
        <v>00</v>
      </c>
      <c r="AP142" s="36" t="str">
        <f t="shared" ca="1" si="41"/>
        <v>00</v>
      </c>
      <c r="AQ142" s="36" t="str">
        <f t="shared" ca="1" si="42"/>
        <v>00</v>
      </c>
      <c r="AR142" s="36" t="str">
        <f t="shared" ca="1" si="43"/>
        <v>00</v>
      </c>
      <c r="AS142" s="36"/>
    </row>
    <row r="143" spans="19:45" ht="30" customHeight="1" x14ac:dyDescent="0.25">
      <c r="S143" s="7" t="s">
        <v>20</v>
      </c>
      <c r="T143" s="15">
        <v>-37.5</v>
      </c>
      <c r="U143" s="36" t="str">
        <f t="shared" ca="1" si="31"/>
        <v>0x03=-38.80,-38.30;</v>
      </c>
      <c r="V143" s="37"/>
      <c r="W143" s="37"/>
      <c r="X143" s="38"/>
      <c r="Y143" s="38"/>
      <c r="Z143" s="55">
        <f t="shared" ca="1" si="32"/>
        <v>0.5</v>
      </c>
      <c r="AA143" s="39" t="s">
        <v>1263</v>
      </c>
      <c r="AB143" s="40">
        <v>0.5</v>
      </c>
      <c r="AC143" s="40" t="s">
        <v>995</v>
      </c>
      <c r="AD143" s="40">
        <v>1</v>
      </c>
      <c r="AE143" s="41">
        <v>0</v>
      </c>
      <c r="AF143" s="42">
        <v>-38.799999999999997</v>
      </c>
      <c r="AG143" s="47">
        <f t="shared" si="45"/>
        <v>-38.299999999999997</v>
      </c>
      <c r="AH143" s="43">
        <f t="shared" ca="1" si="33"/>
        <v>-38.299999999999997</v>
      </c>
      <c r="AI143" s="43">
        <f t="shared" ca="1" si="34"/>
        <v>-37.799999999999997</v>
      </c>
      <c r="AJ143" s="44">
        <f t="shared" ca="1" si="35"/>
        <v>-38.799999999999997</v>
      </c>
      <c r="AK143" s="44">
        <f t="shared" ca="1" si="36"/>
        <v>-38.299999999999997</v>
      </c>
      <c r="AL143" s="44">
        <f t="shared" ca="1" si="37"/>
        <v>-38.799999999999997</v>
      </c>
      <c r="AM143" s="44">
        <f t="shared" ca="1" si="38"/>
        <v>-38.299999999999997</v>
      </c>
      <c r="AN143" s="36" t="str">
        <f t="shared" ca="1" si="39"/>
        <v>00</v>
      </c>
      <c r="AO143" s="36" t="str">
        <f t="shared" ca="1" si="40"/>
        <v>03</v>
      </c>
      <c r="AP143" s="36" t="str">
        <f t="shared" ca="1" si="41"/>
        <v>00</v>
      </c>
      <c r="AQ143" s="36" t="str">
        <f t="shared" ca="1" si="42"/>
        <v>00</v>
      </c>
      <c r="AR143" s="36" t="str">
        <f t="shared" ca="1" si="43"/>
        <v>00</v>
      </c>
      <c r="AS143" s="36"/>
    </row>
    <row r="144" spans="19:45" ht="30" customHeight="1" x14ac:dyDescent="0.25">
      <c r="S144" s="7" t="s">
        <v>691</v>
      </c>
      <c r="T144" s="15" t="s">
        <v>1318</v>
      </c>
      <c r="U144" s="36" t="str">
        <f t="shared" ca="1" si="31"/>
        <v>0x04=-39.30,-38.80;</v>
      </c>
      <c r="V144" s="37"/>
      <c r="W144" s="37"/>
      <c r="X144" s="38"/>
      <c r="Y144" s="38"/>
      <c r="Z144" s="55">
        <f t="shared" ca="1" si="32"/>
        <v>1</v>
      </c>
      <c r="AA144" s="39" t="s">
        <v>1263</v>
      </c>
      <c r="AB144" s="40">
        <v>1</v>
      </c>
      <c r="AC144" s="40" t="s">
        <v>995</v>
      </c>
      <c r="AD144" s="40">
        <v>1</v>
      </c>
      <c r="AE144" s="41">
        <v>0</v>
      </c>
      <c r="AF144" s="42">
        <v>-39.299999999999997</v>
      </c>
      <c r="AG144" s="47">
        <f t="shared" si="45"/>
        <v>-38.799999999999997</v>
      </c>
      <c r="AH144" s="43">
        <f t="shared" ca="1" si="33"/>
        <v>-38.299999999999997</v>
      </c>
      <c r="AI144" s="43">
        <f t="shared" ca="1" si="34"/>
        <v>-37.799999999999997</v>
      </c>
      <c r="AJ144" s="44">
        <f t="shared" ca="1" si="35"/>
        <v>-39.299999999999997</v>
      </c>
      <c r="AK144" s="44">
        <f t="shared" ca="1" si="36"/>
        <v>-38.799999999999997</v>
      </c>
      <c r="AL144" s="44">
        <f t="shared" ca="1" si="37"/>
        <v>-39.299999999999997</v>
      </c>
      <c r="AM144" s="44">
        <f t="shared" ca="1" si="38"/>
        <v>-38.799999999999997</v>
      </c>
      <c r="AN144" s="36" t="str">
        <f t="shared" ca="1" si="39"/>
        <v>00</v>
      </c>
      <c r="AO144" s="36" t="str">
        <f t="shared" ca="1" si="40"/>
        <v>04</v>
      </c>
      <c r="AP144" s="36" t="str">
        <f t="shared" ca="1" si="41"/>
        <v>00</v>
      </c>
      <c r="AQ144" s="36" t="str">
        <f t="shared" ca="1" si="42"/>
        <v>00</v>
      </c>
      <c r="AR144" s="36" t="str">
        <f t="shared" ca="1" si="43"/>
        <v>00</v>
      </c>
      <c r="AS144" s="36"/>
    </row>
    <row r="145" spans="19:45" ht="30" customHeight="1" x14ac:dyDescent="0.25">
      <c r="S145" s="7" t="s">
        <v>544</v>
      </c>
      <c r="T145" s="15" t="s">
        <v>993</v>
      </c>
      <c r="U145" s="36" t="str">
        <f t="shared" ca="1" si="31"/>
        <v>0x23=-39.60,-39.30;</v>
      </c>
      <c r="V145" s="37">
        <v>-0.3</v>
      </c>
      <c r="W145" s="37"/>
      <c r="X145" s="38"/>
      <c r="Y145" s="38"/>
      <c r="Z145" s="71">
        <f t="shared" ca="1" si="32"/>
        <v>1.3256000000000001</v>
      </c>
      <c r="AA145" s="39" t="s">
        <v>1263</v>
      </c>
      <c r="AB145" s="40">
        <v>0.5</v>
      </c>
      <c r="AC145" s="40" t="s">
        <v>995</v>
      </c>
      <c r="AD145" s="40">
        <v>1</v>
      </c>
      <c r="AE145" s="41">
        <v>6.7000000000000004E-2</v>
      </c>
      <c r="AF145" s="42">
        <v>-39.6</v>
      </c>
      <c r="AG145" s="49">
        <f t="shared" si="45"/>
        <v>-39.299999999999997</v>
      </c>
      <c r="AH145" s="43">
        <f t="shared" ca="1" si="33"/>
        <v>-38.2744</v>
      </c>
      <c r="AI145" s="43">
        <f t="shared" ca="1" si="34"/>
        <v>-37.974399999999996</v>
      </c>
      <c r="AJ145" s="44">
        <f t="shared" ca="1" si="35"/>
        <v>-39.6</v>
      </c>
      <c r="AK145" s="44">
        <f t="shared" ca="1" si="36"/>
        <v>-39.299999999999997</v>
      </c>
      <c r="AL145" s="44">
        <f t="shared" ca="1" si="37"/>
        <v>-38.7744</v>
      </c>
      <c r="AM145" s="44">
        <f t="shared" ca="1" si="38"/>
        <v>-38.474399999999996</v>
      </c>
      <c r="AN145" s="36" t="str">
        <f t="shared" ca="1" si="39"/>
        <v>00</v>
      </c>
      <c r="AO145" s="36" t="str">
        <f t="shared" ca="1" si="40"/>
        <v>03</v>
      </c>
      <c r="AP145" s="36" t="str">
        <f t="shared" ca="1" si="41"/>
        <v>00</v>
      </c>
      <c r="AQ145" s="36" t="str">
        <f t="shared" ca="1" si="42"/>
        <v>00</v>
      </c>
      <c r="AR145" s="36" t="str">
        <f t="shared" ca="1" si="43"/>
        <v>20</v>
      </c>
      <c r="AS145" s="36"/>
    </row>
    <row r="146" spans="19:45" ht="30" customHeight="1" x14ac:dyDescent="0.25">
      <c r="S146" s="7" t="s">
        <v>12</v>
      </c>
      <c r="T146" s="15" t="s">
        <v>548</v>
      </c>
      <c r="U146" s="36" t="str">
        <f t="shared" ca="1" si="31"/>
        <v>0x24=-40.10,-39.60;</v>
      </c>
      <c r="V146" s="37">
        <v>-0.3</v>
      </c>
      <c r="W146" s="37"/>
      <c r="X146" s="38"/>
      <c r="Y146" s="38"/>
      <c r="Z146" s="71">
        <f t="shared" ca="1" si="32"/>
        <v>1.8256000000000003</v>
      </c>
      <c r="AA146" s="39" t="s">
        <v>1263</v>
      </c>
      <c r="AB146" s="40">
        <v>1</v>
      </c>
      <c r="AC146" s="40" t="s">
        <v>995</v>
      </c>
      <c r="AD146" s="40">
        <v>1</v>
      </c>
      <c r="AE146" s="41">
        <v>6.7000000000000004E-2</v>
      </c>
      <c r="AF146" s="42">
        <v>-40.1</v>
      </c>
      <c r="AG146" s="49">
        <f t="shared" si="45"/>
        <v>-39.6</v>
      </c>
      <c r="AH146" s="43">
        <f t="shared" ca="1" si="33"/>
        <v>-38.2744</v>
      </c>
      <c r="AI146" s="43">
        <f t="shared" ca="1" si="34"/>
        <v>-37.7744</v>
      </c>
      <c r="AJ146" s="44">
        <f t="shared" ca="1" si="35"/>
        <v>-40.1</v>
      </c>
      <c r="AK146" s="44">
        <f t="shared" ca="1" si="36"/>
        <v>-39.6</v>
      </c>
      <c r="AL146" s="44">
        <f t="shared" ca="1" si="37"/>
        <v>-39.2744</v>
      </c>
      <c r="AM146" s="44">
        <f t="shared" ca="1" si="38"/>
        <v>-38.7744</v>
      </c>
      <c r="AN146" s="36" t="str">
        <f t="shared" ca="1" si="39"/>
        <v>00</v>
      </c>
      <c r="AO146" s="36" t="str">
        <f t="shared" ca="1" si="40"/>
        <v>04</v>
      </c>
      <c r="AP146" s="36" t="str">
        <f t="shared" ca="1" si="41"/>
        <v>00</v>
      </c>
      <c r="AQ146" s="36" t="str">
        <f t="shared" ca="1" si="42"/>
        <v>00</v>
      </c>
      <c r="AR146" s="36" t="str">
        <f t="shared" ca="1" si="43"/>
        <v>20</v>
      </c>
      <c r="AS146" s="36"/>
    </row>
    <row r="147" spans="19:45" ht="30" customHeight="1" x14ac:dyDescent="0.25">
      <c r="S147" s="26" t="s">
        <v>773</v>
      </c>
      <c r="T147" s="15" t="s">
        <v>562</v>
      </c>
      <c r="U147" s="36" t="str">
        <f t="shared" ca="1" si="31"/>
        <v>0x25=-40.60,-40.10;</v>
      </c>
      <c r="V147" s="37">
        <v>-0.3</v>
      </c>
      <c r="W147" s="37"/>
      <c r="X147" s="38"/>
      <c r="Y147" s="38"/>
      <c r="Z147" s="71">
        <f t="shared" ca="1" si="32"/>
        <v>2.3256000000000006</v>
      </c>
      <c r="AA147" s="39" t="s">
        <v>1263</v>
      </c>
      <c r="AB147" s="40">
        <v>1.5</v>
      </c>
      <c r="AC147" s="40" t="s">
        <v>995</v>
      </c>
      <c r="AD147" s="40">
        <v>1</v>
      </c>
      <c r="AE147" s="41">
        <v>6.7000000000000004E-2</v>
      </c>
      <c r="AF147" s="42">
        <v>-40.6</v>
      </c>
      <c r="AG147" s="49">
        <f t="shared" si="45"/>
        <v>-40.1</v>
      </c>
      <c r="AH147" s="43">
        <f t="shared" ca="1" si="33"/>
        <v>-38.2744</v>
      </c>
      <c r="AI147" s="43">
        <f t="shared" ca="1" si="34"/>
        <v>-37.7744</v>
      </c>
      <c r="AJ147" s="44">
        <f t="shared" ca="1" si="35"/>
        <v>-40.6</v>
      </c>
      <c r="AK147" s="44">
        <f t="shared" ca="1" si="36"/>
        <v>-40.1</v>
      </c>
      <c r="AL147" s="44">
        <f t="shared" ca="1" si="37"/>
        <v>-39.7744</v>
      </c>
      <c r="AM147" s="44">
        <f t="shared" ca="1" si="38"/>
        <v>-39.2744</v>
      </c>
      <c r="AN147" s="36" t="str">
        <f t="shared" ca="1" si="39"/>
        <v>00</v>
      </c>
      <c r="AO147" s="36" t="str">
        <f t="shared" ca="1" si="40"/>
        <v>05</v>
      </c>
      <c r="AP147" s="36" t="str">
        <f t="shared" ca="1" si="41"/>
        <v>00</v>
      </c>
      <c r="AQ147" s="36" t="str">
        <f t="shared" ca="1" si="42"/>
        <v>00</v>
      </c>
      <c r="AR147" s="36" t="str">
        <f t="shared" ca="1" si="43"/>
        <v>20</v>
      </c>
      <c r="AS147" s="36"/>
    </row>
    <row r="148" spans="19:45" ht="30" customHeight="1" x14ac:dyDescent="0.25">
      <c r="S148" s="7" t="s">
        <v>573</v>
      </c>
      <c r="T148" s="15">
        <v>2.1</v>
      </c>
      <c r="U148" s="36" t="str">
        <f t="shared" ca="1" si="31"/>
        <v>0x26=-41.00,-40.60;</v>
      </c>
      <c r="V148" s="37">
        <v>-0.3</v>
      </c>
      <c r="W148" s="37"/>
      <c r="X148" s="38"/>
      <c r="Y148" s="38"/>
      <c r="Z148" s="71">
        <f t="shared" ca="1" si="32"/>
        <v>2.8256000000000006</v>
      </c>
      <c r="AA148" s="39" t="s">
        <v>1263</v>
      </c>
      <c r="AB148" s="40">
        <v>2</v>
      </c>
      <c r="AC148" s="40" t="s">
        <v>995</v>
      </c>
      <c r="AD148" s="40">
        <v>1</v>
      </c>
      <c r="AE148" s="41">
        <v>6.7000000000000004E-2</v>
      </c>
      <c r="AF148" s="42">
        <v>-41</v>
      </c>
      <c r="AG148" s="49">
        <f t="shared" si="45"/>
        <v>-40.6</v>
      </c>
      <c r="AH148" s="43">
        <f t="shared" ca="1" si="33"/>
        <v>-38.174399999999999</v>
      </c>
      <c r="AI148" s="43">
        <f t="shared" ca="1" si="34"/>
        <v>-37.7744</v>
      </c>
      <c r="AJ148" s="44">
        <f t="shared" ca="1" si="35"/>
        <v>-41</v>
      </c>
      <c r="AK148" s="44">
        <f t="shared" ca="1" si="36"/>
        <v>-40.6</v>
      </c>
      <c r="AL148" s="44">
        <f t="shared" ca="1" si="37"/>
        <v>-40.174399999999999</v>
      </c>
      <c r="AM148" s="44">
        <f t="shared" ca="1" si="38"/>
        <v>-39.7744</v>
      </c>
      <c r="AN148" s="36" t="str">
        <f t="shared" ca="1" si="39"/>
        <v>00</v>
      </c>
      <c r="AO148" s="36" t="str">
        <f t="shared" ca="1" si="40"/>
        <v>06</v>
      </c>
      <c r="AP148" s="36" t="str">
        <f t="shared" ca="1" si="41"/>
        <v>00</v>
      </c>
      <c r="AQ148" s="36" t="str">
        <f t="shared" ca="1" si="42"/>
        <v>00</v>
      </c>
      <c r="AR148" s="36" t="str">
        <f t="shared" ca="1" si="43"/>
        <v>20</v>
      </c>
      <c r="AS148" s="36"/>
    </row>
    <row r="149" spans="19:45" ht="30" customHeight="1" x14ac:dyDescent="0.25">
      <c r="S149" s="7" t="s">
        <v>590</v>
      </c>
      <c r="T149" s="15">
        <f>VLOOKUP(T134,MPN!$A$1:$E$1004,4,FALSE)</f>
        <v>-38</v>
      </c>
      <c r="U149" s="36" t="str">
        <f t="shared" ca="1" si="31"/>
        <v>0x23=-41.50,-41.00;</v>
      </c>
      <c r="V149" s="37"/>
      <c r="W149" s="37"/>
      <c r="X149" s="38"/>
      <c r="Y149" s="38"/>
      <c r="Z149" s="71">
        <f t="shared" ca="1" si="32"/>
        <v>3.2</v>
      </c>
      <c r="AA149" s="39" t="s">
        <v>965</v>
      </c>
      <c r="AB149" s="40">
        <v>0.5</v>
      </c>
      <c r="AC149" s="40" t="s">
        <v>995</v>
      </c>
      <c r="AD149" s="40">
        <v>1</v>
      </c>
      <c r="AE149" s="41">
        <v>0</v>
      </c>
      <c r="AF149" s="42">
        <v>-41.5</v>
      </c>
      <c r="AG149" s="49">
        <f t="shared" si="45"/>
        <v>-41</v>
      </c>
      <c r="AH149" s="43">
        <f t="shared" ca="1" si="33"/>
        <v>-38.299999999999997</v>
      </c>
      <c r="AI149" s="43">
        <f t="shared" ca="1" si="34"/>
        <v>-37.799999999999997</v>
      </c>
      <c r="AJ149" s="44">
        <f t="shared" ca="1" si="35"/>
        <v>-41.5</v>
      </c>
      <c r="AK149" s="44">
        <f t="shared" ca="1" si="36"/>
        <v>-41</v>
      </c>
      <c r="AL149" s="44">
        <f t="shared" ca="1" si="37"/>
        <v>-38.799999999999997</v>
      </c>
      <c r="AM149" s="44">
        <f t="shared" ca="1" si="38"/>
        <v>-38.299999999999997</v>
      </c>
      <c r="AN149" s="36" t="str">
        <f t="shared" ca="1" si="39"/>
        <v>20</v>
      </c>
      <c r="AO149" s="36" t="str">
        <f t="shared" ca="1" si="40"/>
        <v>03</v>
      </c>
      <c r="AP149" s="36" t="str">
        <f t="shared" ca="1" si="41"/>
        <v>00</v>
      </c>
      <c r="AQ149" s="36" t="str">
        <f t="shared" ca="1" si="42"/>
        <v>00</v>
      </c>
      <c r="AR149" s="36" t="str">
        <f t="shared" ca="1" si="43"/>
        <v>00</v>
      </c>
      <c r="AS149" s="36"/>
    </row>
    <row r="150" spans="19:45" ht="30" customHeight="1" x14ac:dyDescent="0.25">
      <c r="S150" s="7" t="s">
        <v>693</v>
      </c>
      <c r="T150" s="15">
        <v>0.8</v>
      </c>
      <c r="U150" s="36" t="str">
        <f t="shared" ca="1" si="31"/>
        <v>0x24=-42.00,-41.50;</v>
      </c>
      <c r="V150" s="37"/>
      <c r="W150" s="37"/>
      <c r="X150" s="38"/>
      <c r="Y150" s="38"/>
      <c r="Z150" s="71">
        <f t="shared" ca="1" si="32"/>
        <v>3.7</v>
      </c>
      <c r="AA150" s="39" t="s">
        <v>965</v>
      </c>
      <c r="AB150" s="40">
        <v>1</v>
      </c>
      <c r="AC150" s="40" t="s">
        <v>995</v>
      </c>
      <c r="AD150" s="40">
        <v>1</v>
      </c>
      <c r="AE150" s="41">
        <v>0</v>
      </c>
      <c r="AF150" s="42">
        <v>-42</v>
      </c>
      <c r="AG150" s="49">
        <f t="shared" si="45"/>
        <v>-41.5</v>
      </c>
      <c r="AH150" s="43">
        <f t="shared" ca="1" si="33"/>
        <v>-38.299999999999997</v>
      </c>
      <c r="AI150" s="43">
        <f t="shared" ca="1" si="34"/>
        <v>-37.799999999999997</v>
      </c>
      <c r="AJ150" s="44">
        <f t="shared" ca="1" si="35"/>
        <v>-42</v>
      </c>
      <c r="AK150" s="44">
        <f t="shared" ca="1" si="36"/>
        <v>-41.5</v>
      </c>
      <c r="AL150" s="44">
        <f t="shared" ca="1" si="37"/>
        <v>-39.299999999999997</v>
      </c>
      <c r="AM150" s="44">
        <f t="shared" ca="1" si="38"/>
        <v>-38.799999999999997</v>
      </c>
      <c r="AN150" s="36" t="str">
        <f t="shared" ca="1" si="39"/>
        <v>20</v>
      </c>
      <c r="AO150" s="36" t="str">
        <f t="shared" ca="1" si="40"/>
        <v>04</v>
      </c>
      <c r="AP150" s="36" t="str">
        <f t="shared" ca="1" si="41"/>
        <v>00</v>
      </c>
      <c r="AQ150" s="36" t="str">
        <f t="shared" ca="1" si="42"/>
        <v>00</v>
      </c>
      <c r="AR150" s="36" t="str">
        <f t="shared" ca="1" si="43"/>
        <v>00</v>
      </c>
      <c r="AS150" s="36"/>
    </row>
    <row r="151" spans="19:45" ht="30" customHeight="1" x14ac:dyDescent="0.25">
      <c r="S151" s="7" t="s">
        <v>604</v>
      </c>
      <c r="T151" s="7" t="str">
        <f>VLOOKUP($T138,$AU$1:$AZ$31,MATCH($T132,$AU$1:$AZ$1,0),FALSE)&amp;"_"&amp;T140</f>
        <v>default_NormalMode</v>
      </c>
      <c r="U151" s="36" t="str">
        <f t="shared" ca="1" si="31"/>
        <v>0x25=-42.50,-42.00;</v>
      </c>
      <c r="V151" s="37"/>
      <c r="W151" s="37"/>
      <c r="X151" s="38"/>
      <c r="Y151" s="38"/>
      <c r="Z151" s="71">
        <f t="shared" ca="1" si="32"/>
        <v>4.2</v>
      </c>
      <c r="AA151" s="39" t="s">
        <v>965</v>
      </c>
      <c r="AB151" s="40">
        <v>1.5</v>
      </c>
      <c r="AC151" s="40" t="s">
        <v>995</v>
      </c>
      <c r="AD151" s="40">
        <v>1</v>
      </c>
      <c r="AE151" s="41">
        <v>0</v>
      </c>
      <c r="AF151" s="42">
        <v>-42.5</v>
      </c>
      <c r="AG151" s="49">
        <f t="shared" si="45"/>
        <v>-42</v>
      </c>
      <c r="AH151" s="43">
        <f t="shared" ca="1" si="33"/>
        <v>-38.299999999999997</v>
      </c>
      <c r="AI151" s="43">
        <f t="shared" ca="1" si="34"/>
        <v>-37.799999999999997</v>
      </c>
      <c r="AJ151" s="44">
        <f t="shared" ca="1" si="35"/>
        <v>-42.5</v>
      </c>
      <c r="AK151" s="44">
        <f t="shared" ca="1" si="36"/>
        <v>-42</v>
      </c>
      <c r="AL151" s="44">
        <f t="shared" ca="1" si="37"/>
        <v>-39.799999999999997</v>
      </c>
      <c r="AM151" s="44">
        <f t="shared" ca="1" si="38"/>
        <v>-39.299999999999997</v>
      </c>
      <c r="AN151" s="36" t="str">
        <f t="shared" ca="1" si="39"/>
        <v>20</v>
      </c>
      <c r="AO151" s="36" t="str">
        <f t="shared" ca="1" si="40"/>
        <v>05</v>
      </c>
      <c r="AP151" s="36" t="str">
        <f t="shared" ca="1" si="41"/>
        <v>00</v>
      </c>
      <c r="AQ151" s="36" t="str">
        <f t="shared" ca="1" si="42"/>
        <v>00</v>
      </c>
      <c r="AR151" s="36" t="str">
        <f t="shared" ca="1" si="43"/>
        <v>00</v>
      </c>
      <c r="AS151" s="36"/>
    </row>
    <row r="152" spans="19:45" ht="30" customHeight="1" x14ac:dyDescent="0.25">
      <c r="S152" s="7" t="s">
        <v>424</v>
      </c>
      <c r="T152" s="7" t="str">
        <f>VLOOKUP($T134,MPN!$A$1:$E$504,2,FALSE)</f>
        <v>AMIC</v>
      </c>
      <c r="U152" s="36"/>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304ZB</v>
      </c>
      <c r="U153" s="36"/>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N014B</v>
      </c>
      <c r="U154" s="36"/>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1</v>
      </c>
      <c r="U157" s="36"/>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45013</v>
      </c>
      <c r="U158" s="36"/>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13V</v>
      </c>
      <c r="T165" s="3" t="s">
        <v>562</v>
      </c>
      <c r="U165" s="36"/>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12V</v>
      </c>
      <c r="T166" s="3" t="s">
        <v>562</v>
      </c>
      <c r="U166" s="36"/>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11V</v>
      </c>
      <c r="T167" s="3" t="s">
        <v>562</v>
      </c>
      <c r="U167" s="36"/>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10V</v>
      </c>
      <c r="T168" s="3" t="s">
        <v>562</v>
      </c>
      <c r="U168" s="36"/>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9V</v>
      </c>
      <c r="T169" s="3">
        <v>2.7</v>
      </c>
      <c r="U169" s="36"/>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8V</v>
      </c>
      <c r="T170" s="3">
        <v>0</v>
      </c>
      <c r="U170" s="36"/>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7V</v>
      </c>
      <c r="T171" s="3">
        <v>-2.4</v>
      </c>
      <c r="U171" s="36"/>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6V</v>
      </c>
      <c r="T172" s="3">
        <v>-4.7</v>
      </c>
      <c r="U172" s="36"/>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1391</v>
      </c>
      <c r="V196" s="12"/>
      <c r="W196" s="65"/>
      <c r="X196" s="12"/>
      <c r="Y196" s="7" t="str">
        <f>VLOOKUP(U196,$DX$1:$DZ$21,3,FALSE)</f>
        <v>sel_diocpfil, modesel 10, en_lpf</v>
      </c>
      <c r="AD196" s="8"/>
    </row>
    <row r="197" spans="19:45" ht="30" customHeight="1" x14ac:dyDescent="0.25">
      <c r="S197" s="7" t="s">
        <v>24</v>
      </c>
      <c r="T197" s="15" t="s">
        <v>1154</v>
      </c>
      <c r="U197" s="5" t="s">
        <v>23</v>
      </c>
      <c r="V197" s="7" t="str">
        <f>VLOOKUP(U196,$DX$1:$DZ$21,2,FALSE)</f>
        <v>Bit11,14,15</v>
      </c>
      <c r="W197" s="19"/>
      <c r="X197" s="19"/>
      <c r="Y197" s="19"/>
      <c r="Z197" s="19"/>
      <c r="AA197" s="5" t="s">
        <v>592</v>
      </c>
      <c r="AB197" s="26" t="str">
        <f>T216&amp;"_"&amp;ABS(T214)&amp;"dB_"&amp;T218&amp;"_"&amp;T219&amp;"_"&amp;GetAbsMaxMinText(AF200:AG259)&amp;"_"&amp;T199&amp;"_"&amp;T198&amp;S196&amp;"."&amp;T222</f>
        <v>15V_NormalMode_38dB_304ZB_N002A_377_443_ZTS6756S_TR4.0</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1271</v>
      </c>
      <c r="U198" s="32" t="str">
        <f>HYPERLINK("#A"&amp;(S196+1),"&lt;==Block" &amp; $S196 &amp;"==&gt;")</f>
        <v>&lt;==Block4==&gt;</v>
      </c>
      <c r="V198" s="51"/>
      <c r="W198" s="19"/>
      <c r="X198" s="19"/>
      <c r="Y198" s="8"/>
      <c r="Z198" s="8"/>
      <c r="AA198" s="19"/>
      <c r="AB198" s="118"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1327</v>
      </c>
      <c r="U199" s="52" t="s">
        <v>775</v>
      </c>
      <c r="V199" s="33" t="s">
        <v>601</v>
      </c>
      <c r="W199" s="33" t="s">
        <v>602</v>
      </c>
      <c r="X199" s="33" t="s">
        <v>603</v>
      </c>
      <c r="Y199" s="33" t="s">
        <v>603</v>
      </c>
      <c r="Z199" s="33" t="s">
        <v>591</v>
      </c>
      <c r="AA199" s="33" t="s">
        <v>7</v>
      </c>
      <c r="AB199" s="117" t="s">
        <v>1314</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1328</v>
      </c>
      <c r="U200" s="36" t="str">
        <f t="shared" ref="U200:U216" ca="1" si="46">ConfigCode($AA200,$AN200,$AO200,$AP200,$AQ200,$AR200,$AF200,$AG200,2)</f>
        <v>0x00=-38.30,-37.80;</v>
      </c>
      <c r="V200" s="37"/>
      <c r="W200" s="37"/>
      <c r="X200" s="68"/>
      <c r="Y200" s="68"/>
      <c r="Z200" s="55">
        <f t="shared" ref="Z200:Z216" ca="1" si="47" xml:space="preserve">
N("vbias,vlookup vbias range")+
VLOOKUP($AA200,INDIRECT(BoxVal(ROW($AA200),34,COLUMN(T196))),2,FALSE)+
N("gain")+
$AB200+
N("vcm")+
VLOOKUP($AC200,$CT$1:$DC$31,7,FALSE)+
N("(vbias*vcp*vbg-vbias)*sensor ratio")+
VbiasCal($AA200,$AD200,$AE200,BoxVal(ROW($AC200),18,COLUMN($T$22)))+
N("vbias ref+gain ref")+
$V200+$W200</f>
        <v>0</v>
      </c>
      <c r="AA200" s="39" t="s">
        <v>1279</v>
      </c>
      <c r="AB200" s="40">
        <v>0</v>
      </c>
      <c r="AC200" s="40" t="s">
        <v>996</v>
      </c>
      <c r="AD200" s="40">
        <v>1</v>
      </c>
      <c r="AE200" s="41">
        <v>0</v>
      </c>
      <c r="AF200" s="42">
        <v>-38.299999999999997</v>
      </c>
      <c r="AG200" s="42">
        <v>-37.799999999999997</v>
      </c>
      <c r="AH200" s="43">
        <f t="shared" ref="AH200:AH216" ca="1" si="48">$AF200+$Z200</f>
        <v>-38.299999999999997</v>
      </c>
      <c r="AI200" s="43">
        <f t="shared" ref="AI200:AI216" ca="1" si="49">$AG200+$Z200</f>
        <v>-37.799999999999997</v>
      </c>
      <c r="AJ200" s="44">
        <f t="shared" ref="AJ200:AJ216" ca="1" si="50" xml:space="preserve">
N("initial sens-loopgain")+
$AF200-BoxVal(ROW($AA200),26,COLUMN(INDIRECT("T"&amp;(INT(ROW($AA217)/65))*65+2)))</f>
        <v>-38.299999999999997</v>
      </c>
      <c r="AK200" s="44">
        <f t="shared" ref="AK200:AK216" ca="1" si="51">AJ200+(AG200-AF200)</f>
        <v>-37.799999999999997</v>
      </c>
      <c r="AL200" s="44">
        <f t="shared" ref="AL200:AL216" ca="1" si="52" xml:space="preserve">
N("initial sens-loopgain-gain-gain ref-vcm")+
$AH200-
BoxVal(ROW($AA200),26,COLUMN(INDIRECT("T"&amp;(INT(ROW($AA217)/65))*65+2)))-
$AB200-
$W200-
IFERROR(VLOOKUP($AC200,$CT$1:$DC$31,7,FALSE),0)</f>
        <v>-38.299999999999997</v>
      </c>
      <c r="AM200" s="44">
        <f t="shared" ref="AM200:AM216" ca="1" si="53">AL200+(AG200-AF200)</f>
        <v>-37.799999999999997</v>
      </c>
      <c r="AN200" s="36" t="str">
        <f t="shared" ref="AN200:AN216" ca="1" si="54">IF(BoxVal(ROW(AA200),9,COLUMN(T198))="FIX","00",ManualLookup(AA200,BoxVal(ROW(AA200),4,COLUMN(AN198)),INDIRECT(DN$3)))</f>
        <v>00</v>
      </c>
      <c r="AO200" s="36" t="str">
        <f t="shared" ref="AO200:AO216" ca="1" si="55">ManualLookup(AB200,BoxVal(ROW(AB200),4,COLUMN(AO198)),IF(INDIRECT("$AB$"&amp;(INT((ROW()-4)/65)*65+4))="Gain-outphase",INDIRECT(DO$4),INDIRECT(DO$3)))</f>
        <v>00</v>
      </c>
      <c r="AP200" s="36" t="str">
        <f t="shared" ref="AP200:AP216" ca="1" si="56">ManualLookup(AC200,BoxVal(ROW(AC200),4,COLUMN(AP198)),INDIRECT(DP$3))</f>
        <v>00</v>
      </c>
      <c r="AQ200" s="36" t="str">
        <f t="shared" ref="AQ200:AQ216" ca="1" si="57">ManualLookup(AD200,BoxVal(ROW(AD200),4,COLUMN(AQ198)),INDIRECT(DQ$3))</f>
        <v>00</v>
      </c>
      <c r="AR200" s="36" t="str">
        <f t="shared" ref="AR200:AR216" ca="1" si="58">ManualLookup(AE200,BoxVal(ROW(AE200),4,COLUMN(AR198)),INDIRECT(DR$3))</f>
        <v>00</v>
      </c>
      <c r="AS200" s="33"/>
    </row>
    <row r="201" spans="19:45" ht="30" customHeight="1" x14ac:dyDescent="0.25">
      <c r="S201" s="7" t="s">
        <v>13</v>
      </c>
      <c r="T201" s="15" t="s">
        <v>1292</v>
      </c>
      <c r="U201" s="36" t="str">
        <f t="shared" ca="1" si="46"/>
        <v>0x03=-38.80,-38.30;</v>
      </c>
      <c r="V201" s="37"/>
      <c r="W201" s="37"/>
      <c r="X201" s="68"/>
      <c r="Y201" s="68"/>
      <c r="Z201" s="55">
        <f t="shared" ca="1" si="47"/>
        <v>0.5</v>
      </c>
      <c r="AA201" s="39" t="s">
        <v>1279</v>
      </c>
      <c r="AB201" s="40">
        <v>0.5</v>
      </c>
      <c r="AC201" s="40" t="s">
        <v>996</v>
      </c>
      <c r="AD201" s="40">
        <v>1</v>
      </c>
      <c r="AE201" s="41">
        <v>0</v>
      </c>
      <c r="AF201" s="42">
        <v>-38.799999999999997</v>
      </c>
      <c r="AG201" s="47">
        <f t="shared" ref="AG201" si="59">AF200</f>
        <v>-38.299999999999997</v>
      </c>
      <c r="AH201" s="43">
        <f t="shared" ca="1" si="48"/>
        <v>-38.299999999999997</v>
      </c>
      <c r="AI201" s="43">
        <f t="shared" ca="1" si="49"/>
        <v>-37.799999999999997</v>
      </c>
      <c r="AJ201" s="44">
        <f t="shared" ca="1" si="50"/>
        <v>-38.799999999999997</v>
      </c>
      <c r="AK201" s="44">
        <f t="shared" ca="1" si="51"/>
        <v>-38.299999999999997</v>
      </c>
      <c r="AL201" s="44">
        <f t="shared" ca="1" si="52"/>
        <v>-38.799999999999997</v>
      </c>
      <c r="AM201" s="44">
        <f t="shared" ca="1" si="53"/>
        <v>-38.299999999999997</v>
      </c>
      <c r="AN201" s="36" t="str">
        <f t="shared" ca="1" si="54"/>
        <v>00</v>
      </c>
      <c r="AO201" s="36" t="str">
        <f t="shared" ca="1" si="55"/>
        <v>03</v>
      </c>
      <c r="AP201" s="36" t="str">
        <f t="shared" ca="1" si="56"/>
        <v>00</v>
      </c>
      <c r="AQ201" s="36" t="str">
        <f t="shared" ca="1" si="57"/>
        <v>00</v>
      </c>
      <c r="AR201" s="36" t="str">
        <f t="shared" ca="1" si="58"/>
        <v>00</v>
      </c>
      <c r="AS201" s="36"/>
    </row>
    <row r="202" spans="19:45" ht="30" customHeight="1" x14ac:dyDescent="0.25">
      <c r="S202" s="26"/>
      <c r="T202" s="17"/>
      <c r="U202" s="36" t="str">
        <f t="shared" ca="1" si="46"/>
        <v>0x04=-39.30,-38.80;</v>
      </c>
      <c r="V202" s="37"/>
      <c r="W202" s="37"/>
      <c r="X202" s="68"/>
      <c r="Y202" s="68"/>
      <c r="Z202" s="55">
        <f t="shared" ca="1" si="47"/>
        <v>1</v>
      </c>
      <c r="AA202" s="39" t="s">
        <v>1279</v>
      </c>
      <c r="AB202" s="40">
        <v>1</v>
      </c>
      <c r="AC202" s="40" t="s">
        <v>996</v>
      </c>
      <c r="AD202" s="40">
        <v>1</v>
      </c>
      <c r="AE202" s="41">
        <v>0</v>
      </c>
      <c r="AF202" s="42">
        <v>-39.299999999999997</v>
      </c>
      <c r="AG202" s="47">
        <f t="shared" ref="AG202:AG216" si="60">AF201</f>
        <v>-38.799999999999997</v>
      </c>
      <c r="AH202" s="43">
        <f t="shared" ca="1" si="48"/>
        <v>-38.299999999999997</v>
      </c>
      <c r="AI202" s="43">
        <f t="shared" ca="1" si="49"/>
        <v>-37.799999999999997</v>
      </c>
      <c r="AJ202" s="44">
        <f t="shared" ca="1" si="50"/>
        <v>-39.299999999999997</v>
      </c>
      <c r="AK202" s="44">
        <f t="shared" ca="1" si="51"/>
        <v>-38.799999999999997</v>
      </c>
      <c r="AL202" s="44">
        <f t="shared" ca="1" si="52"/>
        <v>-39.299999999999997</v>
      </c>
      <c r="AM202" s="44">
        <f t="shared" ca="1" si="53"/>
        <v>-38.799999999999997</v>
      </c>
      <c r="AN202" s="36" t="str">
        <f t="shared" ca="1" si="54"/>
        <v>00</v>
      </c>
      <c r="AO202" s="36" t="str">
        <f t="shared" ca="1" si="55"/>
        <v>04</v>
      </c>
      <c r="AP202" s="36" t="str">
        <f t="shared" ca="1" si="56"/>
        <v>00</v>
      </c>
      <c r="AQ202" s="36" t="str">
        <f t="shared" ca="1" si="57"/>
        <v>00</v>
      </c>
      <c r="AR202" s="36" t="str">
        <f t="shared" ca="1" si="58"/>
        <v>00</v>
      </c>
      <c r="AS202" s="36"/>
    </row>
    <row r="203" spans="19:45" ht="30" customHeight="1" x14ac:dyDescent="0.25">
      <c r="S203" s="7" t="s">
        <v>19</v>
      </c>
      <c r="T203" s="15" t="s">
        <v>1279</v>
      </c>
      <c r="U203" s="36" t="str">
        <f t="shared" ca="1" si="46"/>
        <v>0x20=-39.50,-39.30;</v>
      </c>
      <c r="V203" s="37"/>
      <c r="W203" s="37"/>
      <c r="X203" s="68"/>
      <c r="Y203" s="68"/>
      <c r="Z203" s="55">
        <f t="shared" ca="1" si="47"/>
        <v>1.1256000000000002</v>
      </c>
      <c r="AA203" s="39" t="s">
        <v>1279</v>
      </c>
      <c r="AB203" s="40">
        <v>0</v>
      </c>
      <c r="AC203" s="40" t="s">
        <v>996</v>
      </c>
      <c r="AD203" s="40">
        <v>1</v>
      </c>
      <c r="AE203" s="41">
        <v>6.7000000000000004E-2</v>
      </c>
      <c r="AF203" s="42">
        <v>-39.5</v>
      </c>
      <c r="AG203" s="47">
        <f t="shared" si="60"/>
        <v>-39.299999999999997</v>
      </c>
      <c r="AH203" s="43">
        <f t="shared" ca="1" si="48"/>
        <v>-38.374400000000001</v>
      </c>
      <c r="AI203" s="43">
        <f t="shared" ca="1" si="49"/>
        <v>-38.174399999999999</v>
      </c>
      <c r="AJ203" s="44">
        <f t="shared" ca="1" si="50"/>
        <v>-39.5</v>
      </c>
      <c r="AK203" s="44">
        <f t="shared" ca="1" si="51"/>
        <v>-39.299999999999997</v>
      </c>
      <c r="AL203" s="44">
        <f t="shared" ca="1" si="52"/>
        <v>-38.374400000000001</v>
      </c>
      <c r="AM203" s="44">
        <f t="shared" ca="1" si="53"/>
        <v>-38.174399999999999</v>
      </c>
      <c r="AN203" s="36" t="str">
        <f t="shared" ca="1" si="54"/>
        <v>00</v>
      </c>
      <c r="AO203" s="36" t="str">
        <f t="shared" ca="1" si="55"/>
        <v>00</v>
      </c>
      <c r="AP203" s="36" t="str">
        <f t="shared" ca="1" si="56"/>
        <v>00</v>
      </c>
      <c r="AQ203" s="36" t="str">
        <f t="shared" ca="1" si="57"/>
        <v>00</v>
      </c>
      <c r="AR203" s="36" t="str">
        <f t="shared" ca="1" si="58"/>
        <v>20</v>
      </c>
      <c r="AS203" s="36"/>
    </row>
    <row r="204" spans="19:45" ht="30" customHeight="1" x14ac:dyDescent="0.25">
      <c r="S204" s="7" t="s">
        <v>15</v>
      </c>
      <c r="T204" s="15" t="s">
        <v>1151</v>
      </c>
      <c r="U204" s="36" t="str">
        <f t="shared" ca="1" si="46"/>
        <v>0x23=-39.90,-39.50;</v>
      </c>
      <c r="V204" s="37"/>
      <c r="W204" s="37"/>
      <c r="X204" s="68"/>
      <c r="Y204" s="68"/>
      <c r="Z204" s="55">
        <f t="shared" ca="1" si="47"/>
        <v>1.6256000000000002</v>
      </c>
      <c r="AA204" s="39" t="s">
        <v>1279</v>
      </c>
      <c r="AB204" s="40">
        <v>0.5</v>
      </c>
      <c r="AC204" s="40" t="s">
        <v>996</v>
      </c>
      <c r="AD204" s="40">
        <v>1</v>
      </c>
      <c r="AE204" s="41">
        <v>6.7000000000000004E-2</v>
      </c>
      <c r="AF204" s="42">
        <v>-39.9</v>
      </c>
      <c r="AG204" s="47">
        <f t="shared" si="60"/>
        <v>-39.5</v>
      </c>
      <c r="AH204" s="43">
        <f t="shared" ca="1" si="48"/>
        <v>-38.2744</v>
      </c>
      <c r="AI204" s="43">
        <f t="shared" ca="1" si="49"/>
        <v>-37.874400000000001</v>
      </c>
      <c r="AJ204" s="44">
        <f t="shared" ca="1" si="50"/>
        <v>-39.9</v>
      </c>
      <c r="AK204" s="44">
        <f t="shared" ca="1" si="51"/>
        <v>-39.5</v>
      </c>
      <c r="AL204" s="44">
        <f t="shared" ca="1" si="52"/>
        <v>-38.7744</v>
      </c>
      <c r="AM204" s="44">
        <f t="shared" ca="1" si="53"/>
        <v>-38.374400000000001</v>
      </c>
      <c r="AN204" s="36" t="str">
        <f t="shared" ca="1" si="54"/>
        <v>00</v>
      </c>
      <c r="AO204" s="36" t="str">
        <f t="shared" ca="1" si="55"/>
        <v>03</v>
      </c>
      <c r="AP204" s="36" t="str">
        <f t="shared" ca="1" si="56"/>
        <v>00</v>
      </c>
      <c r="AQ204" s="36" t="str">
        <f t="shared" ca="1" si="57"/>
        <v>00</v>
      </c>
      <c r="AR204" s="36" t="str">
        <f t="shared" ca="1" si="58"/>
        <v>20</v>
      </c>
      <c r="AS204" s="36"/>
    </row>
    <row r="205" spans="19:45" ht="30" customHeight="1" x14ac:dyDescent="0.25">
      <c r="S205" s="7" t="s">
        <v>705</v>
      </c>
      <c r="T205" s="15" t="s">
        <v>1152</v>
      </c>
      <c r="U205" s="36" t="str">
        <f t="shared" ca="1" si="46"/>
        <v>0x20=-40.30,-39.90;</v>
      </c>
      <c r="V205" s="37"/>
      <c r="W205" s="37"/>
      <c r="X205" s="68"/>
      <c r="Y205" s="68"/>
      <c r="Z205" s="55">
        <f t="shared" ca="1" si="47"/>
        <v>2</v>
      </c>
      <c r="AA205" s="39" t="s">
        <v>1161</v>
      </c>
      <c r="AB205" s="40">
        <v>0</v>
      </c>
      <c r="AC205" s="40" t="s">
        <v>996</v>
      </c>
      <c r="AD205" s="40">
        <v>1</v>
      </c>
      <c r="AE205" s="41">
        <v>0</v>
      </c>
      <c r="AF205" s="42">
        <v>-40.299999999999997</v>
      </c>
      <c r="AG205" s="47">
        <f t="shared" si="60"/>
        <v>-39.9</v>
      </c>
      <c r="AH205" s="43">
        <f t="shared" ca="1" si="48"/>
        <v>-38.299999999999997</v>
      </c>
      <c r="AI205" s="43">
        <f t="shared" ca="1" si="49"/>
        <v>-37.9</v>
      </c>
      <c r="AJ205" s="44">
        <f t="shared" ca="1" si="50"/>
        <v>-40.299999999999997</v>
      </c>
      <c r="AK205" s="44">
        <f t="shared" ca="1" si="51"/>
        <v>-39.9</v>
      </c>
      <c r="AL205" s="44">
        <f t="shared" ca="1" si="52"/>
        <v>-38.299999999999997</v>
      </c>
      <c r="AM205" s="44">
        <f t="shared" ca="1" si="53"/>
        <v>-37.9</v>
      </c>
      <c r="AN205" s="36" t="str">
        <f t="shared" ca="1" si="54"/>
        <v>20</v>
      </c>
      <c r="AO205" s="36" t="str">
        <f t="shared" ca="1" si="55"/>
        <v>00</v>
      </c>
      <c r="AP205" s="36" t="str">
        <f t="shared" ca="1" si="56"/>
        <v>00</v>
      </c>
      <c r="AQ205" s="36" t="str">
        <f t="shared" ca="1" si="57"/>
        <v>00</v>
      </c>
      <c r="AR205" s="36" t="str">
        <f t="shared" ca="1" si="58"/>
        <v>00</v>
      </c>
      <c r="AS205" s="36"/>
    </row>
    <row r="206" spans="19:45" ht="30" customHeight="1" x14ac:dyDescent="0.25">
      <c r="S206" s="7" t="s">
        <v>605</v>
      </c>
      <c r="T206" s="15" t="s">
        <v>991</v>
      </c>
      <c r="U206" s="36" t="str">
        <f t="shared" ca="1" si="46"/>
        <v>0x23=-40.80,-40.30;</v>
      </c>
      <c r="V206" s="37"/>
      <c r="W206" s="37"/>
      <c r="X206" s="68"/>
      <c r="Y206" s="68"/>
      <c r="Z206" s="55">
        <f t="shared" ca="1" si="47"/>
        <v>2.5</v>
      </c>
      <c r="AA206" s="39" t="s">
        <v>1161</v>
      </c>
      <c r="AB206" s="40">
        <v>0.5</v>
      </c>
      <c r="AC206" s="40" t="s">
        <v>996</v>
      </c>
      <c r="AD206" s="40">
        <v>1</v>
      </c>
      <c r="AE206" s="41">
        <v>0</v>
      </c>
      <c r="AF206" s="42">
        <v>-40.799999999999997</v>
      </c>
      <c r="AG206" s="47">
        <f t="shared" si="60"/>
        <v>-40.299999999999997</v>
      </c>
      <c r="AH206" s="43">
        <f t="shared" ca="1" si="48"/>
        <v>-38.299999999999997</v>
      </c>
      <c r="AI206" s="43">
        <f t="shared" ca="1" si="49"/>
        <v>-37.799999999999997</v>
      </c>
      <c r="AJ206" s="44">
        <f t="shared" ca="1" si="50"/>
        <v>-40.799999999999997</v>
      </c>
      <c r="AK206" s="44">
        <f t="shared" ca="1" si="51"/>
        <v>-40.299999999999997</v>
      </c>
      <c r="AL206" s="44">
        <f t="shared" ca="1" si="52"/>
        <v>-38.799999999999997</v>
      </c>
      <c r="AM206" s="44">
        <f t="shared" ca="1" si="53"/>
        <v>-38.299999999999997</v>
      </c>
      <c r="AN206" s="36" t="str">
        <f t="shared" ca="1" si="54"/>
        <v>20</v>
      </c>
      <c r="AO206" s="36" t="str">
        <f t="shared" ca="1" si="55"/>
        <v>03</v>
      </c>
      <c r="AP206" s="36" t="str">
        <f t="shared" ca="1" si="56"/>
        <v>00</v>
      </c>
      <c r="AQ206" s="36" t="str">
        <f t="shared" ca="1" si="57"/>
        <v>00</v>
      </c>
      <c r="AR206" s="36" t="str">
        <f t="shared" ca="1" si="58"/>
        <v>00</v>
      </c>
      <c r="AS206" s="36"/>
    </row>
    <row r="207" spans="19:45" ht="30" customHeight="1" x14ac:dyDescent="0.25">
      <c r="S207" s="7" t="s">
        <v>721</v>
      </c>
      <c r="T207" s="15" t="s">
        <v>26</v>
      </c>
      <c r="U207" s="36" t="str">
        <f t="shared" ca="1" si="46"/>
        <v>0x24=-41.30,-40.80;</v>
      </c>
      <c r="V207" s="37"/>
      <c r="W207" s="37"/>
      <c r="X207" s="68"/>
      <c r="Y207" s="68"/>
      <c r="Z207" s="55">
        <f t="shared" ca="1" si="47"/>
        <v>3</v>
      </c>
      <c r="AA207" s="39" t="s">
        <v>1161</v>
      </c>
      <c r="AB207" s="40">
        <v>1</v>
      </c>
      <c r="AC207" s="40" t="s">
        <v>996</v>
      </c>
      <c r="AD207" s="40">
        <v>1</v>
      </c>
      <c r="AE207" s="41">
        <v>0</v>
      </c>
      <c r="AF207" s="42">
        <v>-41.3</v>
      </c>
      <c r="AG207" s="47">
        <f t="shared" si="60"/>
        <v>-40.799999999999997</v>
      </c>
      <c r="AH207" s="43">
        <f t="shared" ca="1" si="48"/>
        <v>-38.299999999999997</v>
      </c>
      <c r="AI207" s="43">
        <f t="shared" ca="1" si="49"/>
        <v>-37.799999999999997</v>
      </c>
      <c r="AJ207" s="44">
        <f t="shared" ca="1" si="50"/>
        <v>-41.3</v>
      </c>
      <c r="AK207" s="44">
        <f t="shared" ca="1" si="51"/>
        <v>-40.799999999999997</v>
      </c>
      <c r="AL207" s="44">
        <f t="shared" ca="1" si="52"/>
        <v>-39.299999999999997</v>
      </c>
      <c r="AM207" s="44">
        <f t="shared" ca="1" si="53"/>
        <v>-38.799999999999997</v>
      </c>
      <c r="AN207" s="36" t="str">
        <f t="shared" ca="1" si="54"/>
        <v>20</v>
      </c>
      <c r="AO207" s="36" t="str">
        <f t="shared" ca="1" si="55"/>
        <v>04</v>
      </c>
      <c r="AP207" s="36" t="str">
        <f t="shared" ca="1" si="56"/>
        <v>00</v>
      </c>
      <c r="AQ207" s="36" t="str">
        <f t="shared" ca="1" si="57"/>
        <v>00</v>
      </c>
      <c r="AR207" s="36" t="str">
        <f t="shared" ca="1" si="58"/>
        <v>00</v>
      </c>
      <c r="AS207" s="36"/>
    </row>
    <row r="208" spans="19:45" ht="30" customHeight="1" x14ac:dyDescent="0.25">
      <c r="S208" s="7" t="s">
        <v>20</v>
      </c>
      <c r="T208" s="15">
        <v>-37.5</v>
      </c>
      <c r="U208" s="36" t="str">
        <f t="shared" ca="1" si="46"/>
        <v>0x40=-41.40,-41.30;</v>
      </c>
      <c r="V208" s="37">
        <v>-0.03</v>
      </c>
      <c r="W208" s="37"/>
      <c r="X208" s="38"/>
      <c r="Y208" s="38"/>
      <c r="Z208" s="55">
        <f t="shared" ca="1" si="47"/>
        <v>3.2363000000000004</v>
      </c>
      <c r="AA208" s="39" t="s">
        <v>965</v>
      </c>
      <c r="AB208" s="40">
        <v>0</v>
      </c>
      <c r="AC208" s="40" t="s">
        <v>995</v>
      </c>
      <c r="AD208" s="40">
        <v>1</v>
      </c>
      <c r="AE208" s="41">
        <v>6.7000000000000004E-2</v>
      </c>
      <c r="AF208" s="42">
        <v>-41.4</v>
      </c>
      <c r="AG208" s="47">
        <f t="shared" si="60"/>
        <v>-41.3</v>
      </c>
      <c r="AH208" s="43">
        <f t="shared" ca="1" si="48"/>
        <v>-38.163699999999999</v>
      </c>
      <c r="AI208" s="43">
        <f t="shared" ca="1" si="49"/>
        <v>-38.063699999999997</v>
      </c>
      <c r="AJ208" s="44">
        <f t="shared" ca="1" si="50"/>
        <v>-41.4</v>
      </c>
      <c r="AK208" s="44">
        <f t="shared" ca="1" si="51"/>
        <v>-41.3</v>
      </c>
      <c r="AL208" s="44">
        <f t="shared" ca="1" si="52"/>
        <v>-38.163699999999999</v>
      </c>
      <c r="AM208" s="44">
        <f t="shared" ca="1" si="53"/>
        <v>-38.063699999999997</v>
      </c>
      <c r="AN208" s="36" t="str">
        <f t="shared" ca="1" si="54"/>
        <v>20</v>
      </c>
      <c r="AO208" s="36" t="str">
        <f t="shared" ca="1" si="55"/>
        <v>00</v>
      </c>
      <c r="AP208" s="36" t="str">
        <f t="shared" ca="1" si="56"/>
        <v>00</v>
      </c>
      <c r="AQ208" s="36" t="str">
        <f t="shared" ca="1" si="57"/>
        <v>00</v>
      </c>
      <c r="AR208" s="36" t="str">
        <f t="shared" ca="1" si="58"/>
        <v>20</v>
      </c>
      <c r="AS208" s="36"/>
    </row>
    <row r="209" spans="19:45" ht="30" customHeight="1" x14ac:dyDescent="0.25">
      <c r="S209" s="7" t="s">
        <v>691</v>
      </c>
      <c r="T209" s="15" t="s">
        <v>1318</v>
      </c>
      <c r="U209" s="36" t="str">
        <f t="shared" ca="1" si="46"/>
        <v>0x43=-41.70,-41.40;</v>
      </c>
      <c r="V209" s="37">
        <v>-0.31</v>
      </c>
      <c r="W209" s="37"/>
      <c r="X209" s="38"/>
      <c r="Y209" s="38"/>
      <c r="Z209" s="55">
        <f t="shared" ca="1" si="47"/>
        <v>3.4563000000000001</v>
      </c>
      <c r="AA209" s="39" t="s">
        <v>965</v>
      </c>
      <c r="AB209" s="40">
        <v>0.5</v>
      </c>
      <c r="AC209" s="40" t="s">
        <v>995</v>
      </c>
      <c r="AD209" s="40">
        <v>1</v>
      </c>
      <c r="AE209" s="41">
        <v>6.7000000000000004E-2</v>
      </c>
      <c r="AF209" s="42">
        <v>-41.7</v>
      </c>
      <c r="AG209" s="47">
        <f t="shared" si="60"/>
        <v>-41.4</v>
      </c>
      <c r="AH209" s="43">
        <f t="shared" ca="1" si="48"/>
        <v>-38.243700000000004</v>
      </c>
      <c r="AI209" s="43">
        <f t="shared" ca="1" si="49"/>
        <v>-37.9437</v>
      </c>
      <c r="AJ209" s="44">
        <f t="shared" ca="1" si="50"/>
        <v>-41.7</v>
      </c>
      <c r="AK209" s="44">
        <f t="shared" ca="1" si="51"/>
        <v>-41.4</v>
      </c>
      <c r="AL209" s="44">
        <f t="shared" ca="1" si="52"/>
        <v>-38.743700000000004</v>
      </c>
      <c r="AM209" s="44">
        <f t="shared" ca="1" si="53"/>
        <v>-38.4437</v>
      </c>
      <c r="AN209" s="36" t="str">
        <f t="shared" ca="1" si="54"/>
        <v>20</v>
      </c>
      <c r="AO209" s="36" t="str">
        <f t="shared" ca="1" si="55"/>
        <v>03</v>
      </c>
      <c r="AP209" s="36" t="str">
        <f t="shared" ca="1" si="56"/>
        <v>00</v>
      </c>
      <c r="AQ209" s="36" t="str">
        <f t="shared" ca="1" si="57"/>
        <v>00</v>
      </c>
      <c r="AR209" s="36" t="str">
        <f t="shared" ca="1" si="58"/>
        <v>20</v>
      </c>
      <c r="AS209" s="36"/>
    </row>
    <row r="210" spans="19:45" ht="30" customHeight="1" x14ac:dyDescent="0.25">
      <c r="S210" s="7" t="s">
        <v>544</v>
      </c>
      <c r="T210" s="15" t="s">
        <v>993</v>
      </c>
      <c r="U210" s="36" t="str">
        <f t="shared" ca="1" si="46"/>
        <v>0x44=-42.10,-41.70;</v>
      </c>
      <c r="V210" s="37">
        <v>-0.45</v>
      </c>
      <c r="W210" s="37"/>
      <c r="X210" s="38"/>
      <c r="Y210" s="38"/>
      <c r="Z210" s="71">
        <f t="shared" ca="1" si="47"/>
        <v>3.8163</v>
      </c>
      <c r="AA210" s="39" t="s">
        <v>965</v>
      </c>
      <c r="AB210" s="40">
        <v>1</v>
      </c>
      <c r="AC210" s="40" t="s">
        <v>995</v>
      </c>
      <c r="AD210" s="40">
        <v>1</v>
      </c>
      <c r="AE210" s="41">
        <v>6.7000000000000004E-2</v>
      </c>
      <c r="AF210" s="42">
        <v>-42.1</v>
      </c>
      <c r="AG210" s="49">
        <f t="shared" si="60"/>
        <v>-41.7</v>
      </c>
      <c r="AH210" s="43">
        <f t="shared" ca="1" si="48"/>
        <v>-38.283700000000003</v>
      </c>
      <c r="AI210" s="43">
        <f t="shared" ca="1" si="49"/>
        <v>-37.883700000000005</v>
      </c>
      <c r="AJ210" s="44">
        <f t="shared" ca="1" si="50"/>
        <v>-42.1</v>
      </c>
      <c r="AK210" s="44">
        <f t="shared" ca="1" si="51"/>
        <v>-41.7</v>
      </c>
      <c r="AL210" s="44">
        <f t="shared" ca="1" si="52"/>
        <v>-39.283700000000003</v>
      </c>
      <c r="AM210" s="44">
        <f t="shared" ca="1" si="53"/>
        <v>-38.883700000000005</v>
      </c>
      <c r="AN210" s="36" t="str">
        <f t="shared" ca="1" si="54"/>
        <v>20</v>
      </c>
      <c r="AO210" s="36" t="str">
        <f t="shared" ca="1" si="55"/>
        <v>04</v>
      </c>
      <c r="AP210" s="36" t="str">
        <f t="shared" ca="1" si="56"/>
        <v>00</v>
      </c>
      <c r="AQ210" s="36" t="str">
        <f t="shared" ca="1" si="57"/>
        <v>00</v>
      </c>
      <c r="AR210" s="36" t="str">
        <f t="shared" ca="1" si="58"/>
        <v>20</v>
      </c>
      <c r="AS210" s="36"/>
    </row>
    <row r="211" spans="19:45" ht="30" customHeight="1" x14ac:dyDescent="0.25">
      <c r="S211" s="7" t="s">
        <v>12</v>
      </c>
      <c r="T211" s="15" t="s">
        <v>548</v>
      </c>
      <c r="U211" s="36" t="str">
        <f t="shared" ca="1" si="46"/>
        <v>0x33=-42.50,-42.10;</v>
      </c>
      <c r="V211" s="37">
        <v>-0.4</v>
      </c>
      <c r="W211" s="37"/>
      <c r="X211" s="38"/>
      <c r="Y211" s="38"/>
      <c r="Z211" s="71">
        <f t="shared" ca="1" si="47"/>
        <v>4.1999999999999993</v>
      </c>
      <c r="AA211" s="39" t="s">
        <v>584</v>
      </c>
      <c r="AB211" s="40">
        <v>0.5</v>
      </c>
      <c r="AC211" s="40" t="s">
        <v>995</v>
      </c>
      <c r="AD211" s="40">
        <v>1</v>
      </c>
      <c r="AE211" s="41">
        <v>0</v>
      </c>
      <c r="AF211" s="42">
        <v>-42.5</v>
      </c>
      <c r="AG211" s="49">
        <f t="shared" si="60"/>
        <v>-42.1</v>
      </c>
      <c r="AH211" s="43">
        <f t="shared" ca="1" si="48"/>
        <v>-38.299999999999997</v>
      </c>
      <c r="AI211" s="43">
        <f t="shared" ca="1" si="49"/>
        <v>-37.900000000000006</v>
      </c>
      <c r="AJ211" s="44">
        <f t="shared" ca="1" si="50"/>
        <v>-42.5</v>
      </c>
      <c r="AK211" s="44">
        <f t="shared" ca="1" si="51"/>
        <v>-42.1</v>
      </c>
      <c r="AL211" s="44">
        <f t="shared" ca="1" si="52"/>
        <v>-38.799999999999997</v>
      </c>
      <c r="AM211" s="44">
        <f t="shared" ca="1" si="53"/>
        <v>-38.4</v>
      </c>
      <c r="AN211" s="36" t="str">
        <f t="shared" ca="1" si="54"/>
        <v>30</v>
      </c>
      <c r="AO211" s="36" t="str">
        <f t="shared" ca="1" si="55"/>
        <v>03</v>
      </c>
      <c r="AP211" s="36" t="str">
        <f t="shared" ca="1" si="56"/>
        <v>00</v>
      </c>
      <c r="AQ211" s="36" t="str">
        <f t="shared" ca="1" si="57"/>
        <v>00</v>
      </c>
      <c r="AR211" s="36" t="str">
        <f t="shared" ca="1" si="58"/>
        <v>00</v>
      </c>
      <c r="AS211" s="36"/>
    </row>
    <row r="212" spans="19:45" ht="30" customHeight="1" x14ac:dyDescent="0.25">
      <c r="S212" s="26" t="s">
        <v>773</v>
      </c>
      <c r="T212" s="15" t="s">
        <v>562</v>
      </c>
      <c r="U212" s="36" t="str">
        <f t="shared" ca="1" si="46"/>
        <v>0x34=-43.00,-42.50;</v>
      </c>
      <c r="V212" s="37">
        <v>-0.4</v>
      </c>
      <c r="W212" s="37"/>
      <c r="X212" s="38"/>
      <c r="Y212" s="38"/>
      <c r="Z212" s="71">
        <f t="shared" ca="1" si="47"/>
        <v>4.6999999999999993</v>
      </c>
      <c r="AA212" s="39" t="s">
        <v>584</v>
      </c>
      <c r="AB212" s="40">
        <v>1</v>
      </c>
      <c r="AC212" s="40" t="s">
        <v>995</v>
      </c>
      <c r="AD212" s="40">
        <v>1</v>
      </c>
      <c r="AE212" s="41">
        <v>0</v>
      </c>
      <c r="AF212" s="42">
        <v>-43</v>
      </c>
      <c r="AG212" s="49">
        <f t="shared" si="60"/>
        <v>-42.5</v>
      </c>
      <c r="AH212" s="43">
        <f t="shared" ca="1" si="48"/>
        <v>-38.299999999999997</v>
      </c>
      <c r="AI212" s="43">
        <f t="shared" ca="1" si="49"/>
        <v>-37.799999999999997</v>
      </c>
      <c r="AJ212" s="44">
        <f t="shared" ca="1" si="50"/>
        <v>-43</v>
      </c>
      <c r="AK212" s="44">
        <f t="shared" ca="1" si="51"/>
        <v>-42.5</v>
      </c>
      <c r="AL212" s="44">
        <f t="shared" ca="1" si="52"/>
        <v>-39.299999999999997</v>
      </c>
      <c r="AM212" s="44">
        <f t="shared" ca="1" si="53"/>
        <v>-38.799999999999997</v>
      </c>
      <c r="AN212" s="36" t="str">
        <f t="shared" ca="1" si="54"/>
        <v>30</v>
      </c>
      <c r="AO212" s="36" t="str">
        <f t="shared" ca="1" si="55"/>
        <v>04</v>
      </c>
      <c r="AP212" s="36" t="str">
        <f t="shared" ca="1" si="56"/>
        <v>00</v>
      </c>
      <c r="AQ212" s="36" t="str">
        <f t="shared" ca="1" si="57"/>
        <v>00</v>
      </c>
      <c r="AR212" s="36" t="str">
        <f t="shared" ca="1" si="58"/>
        <v>00</v>
      </c>
      <c r="AS212" s="36"/>
    </row>
    <row r="213" spans="19:45" ht="30" customHeight="1" x14ac:dyDescent="0.25">
      <c r="S213" s="7" t="s">
        <v>573</v>
      </c>
      <c r="T213" s="15">
        <v>2.1</v>
      </c>
      <c r="U213" s="36" t="str">
        <f t="shared" ca="1" si="46"/>
        <v>0x35=-43.40,-43.00;</v>
      </c>
      <c r="V213" s="37">
        <v>-0.5</v>
      </c>
      <c r="W213" s="37"/>
      <c r="X213" s="38"/>
      <c r="Y213" s="38"/>
      <c r="Z213" s="71">
        <f t="shared" ca="1" si="47"/>
        <v>5.0999999999999996</v>
      </c>
      <c r="AA213" s="39" t="s">
        <v>584</v>
      </c>
      <c r="AB213" s="40">
        <v>1.5</v>
      </c>
      <c r="AC213" s="40" t="s">
        <v>995</v>
      </c>
      <c r="AD213" s="40">
        <v>1</v>
      </c>
      <c r="AE213" s="41">
        <v>0</v>
      </c>
      <c r="AF213" s="42">
        <v>-43.4</v>
      </c>
      <c r="AG213" s="49">
        <f t="shared" si="60"/>
        <v>-43</v>
      </c>
      <c r="AH213" s="43">
        <f t="shared" ca="1" si="48"/>
        <v>-38.299999999999997</v>
      </c>
      <c r="AI213" s="43">
        <f t="shared" ca="1" si="49"/>
        <v>-37.9</v>
      </c>
      <c r="AJ213" s="44">
        <f t="shared" ca="1" si="50"/>
        <v>-43.4</v>
      </c>
      <c r="AK213" s="44">
        <f t="shared" ca="1" si="51"/>
        <v>-43</v>
      </c>
      <c r="AL213" s="44">
        <f t="shared" ca="1" si="52"/>
        <v>-39.799999999999997</v>
      </c>
      <c r="AM213" s="44">
        <f t="shared" ca="1" si="53"/>
        <v>-39.4</v>
      </c>
      <c r="AN213" s="36" t="str">
        <f t="shared" ca="1" si="54"/>
        <v>30</v>
      </c>
      <c r="AO213" s="36" t="str">
        <f t="shared" ca="1" si="55"/>
        <v>05</v>
      </c>
      <c r="AP213" s="36" t="str">
        <f t="shared" ca="1" si="56"/>
        <v>00</v>
      </c>
      <c r="AQ213" s="36" t="str">
        <f t="shared" ca="1" si="57"/>
        <v>00</v>
      </c>
      <c r="AR213" s="36" t="str">
        <f t="shared" ca="1" si="58"/>
        <v>00</v>
      </c>
      <c r="AS213" s="36"/>
    </row>
    <row r="214" spans="19:45" ht="30" customHeight="1" x14ac:dyDescent="0.25">
      <c r="S214" s="7" t="s">
        <v>590</v>
      </c>
      <c r="T214" s="15">
        <f>VLOOKUP(T199,MPN!$A$1:$E$1004,4,FALSE)</f>
        <v>-38</v>
      </c>
      <c r="U214" s="36" t="str">
        <f t="shared" ca="1" si="46"/>
        <v>0x53=-43.60,-43.40;</v>
      </c>
      <c r="V214" s="37">
        <v>-0.7</v>
      </c>
      <c r="W214" s="37"/>
      <c r="X214" s="38"/>
      <c r="Y214" s="38"/>
      <c r="Z214" s="71">
        <f t="shared" ca="1" si="47"/>
        <v>5.3069999999999995</v>
      </c>
      <c r="AA214" s="39" t="s">
        <v>584</v>
      </c>
      <c r="AB214" s="40">
        <v>0.5</v>
      </c>
      <c r="AC214" s="40" t="s">
        <v>995</v>
      </c>
      <c r="AD214" s="40">
        <v>1</v>
      </c>
      <c r="AE214" s="41">
        <v>6.7000000000000004E-2</v>
      </c>
      <c r="AF214" s="42">
        <v>-43.6</v>
      </c>
      <c r="AG214" s="49">
        <f t="shared" si="60"/>
        <v>-43.4</v>
      </c>
      <c r="AH214" s="43">
        <f t="shared" ca="1" si="48"/>
        <v>-38.292999999999999</v>
      </c>
      <c r="AI214" s="43">
        <f t="shared" ca="1" si="49"/>
        <v>-38.092999999999996</v>
      </c>
      <c r="AJ214" s="44">
        <f t="shared" ca="1" si="50"/>
        <v>-43.6</v>
      </c>
      <c r="AK214" s="44">
        <f t="shared" ca="1" si="51"/>
        <v>-43.4</v>
      </c>
      <c r="AL214" s="44">
        <f t="shared" ca="1" si="52"/>
        <v>-38.792999999999999</v>
      </c>
      <c r="AM214" s="44">
        <f t="shared" ca="1" si="53"/>
        <v>-38.592999999999996</v>
      </c>
      <c r="AN214" s="36" t="str">
        <f t="shared" ca="1" si="54"/>
        <v>30</v>
      </c>
      <c r="AO214" s="36" t="str">
        <f t="shared" ca="1" si="55"/>
        <v>03</v>
      </c>
      <c r="AP214" s="36" t="str">
        <f t="shared" ca="1" si="56"/>
        <v>00</v>
      </c>
      <c r="AQ214" s="36" t="str">
        <f t="shared" ca="1" si="57"/>
        <v>00</v>
      </c>
      <c r="AR214" s="36" t="str">
        <f t="shared" ca="1" si="58"/>
        <v>20</v>
      </c>
      <c r="AS214" s="36"/>
    </row>
    <row r="215" spans="19:45" ht="30" customHeight="1" x14ac:dyDescent="0.25">
      <c r="S215" s="7" t="s">
        <v>693</v>
      </c>
      <c r="T215" s="15">
        <v>0.8</v>
      </c>
      <c r="U215" s="36" t="str">
        <f t="shared" ca="1" si="46"/>
        <v>0x54=-43.90,-43.60;</v>
      </c>
      <c r="V215" s="37">
        <v>-0.9</v>
      </c>
      <c r="W215" s="37"/>
      <c r="X215" s="38"/>
      <c r="Y215" s="38"/>
      <c r="Z215" s="71">
        <f t="shared" ca="1" si="47"/>
        <v>5.6069999999999993</v>
      </c>
      <c r="AA215" s="39" t="s">
        <v>584</v>
      </c>
      <c r="AB215" s="40">
        <v>1</v>
      </c>
      <c r="AC215" s="40" t="s">
        <v>995</v>
      </c>
      <c r="AD215" s="40">
        <v>1</v>
      </c>
      <c r="AE215" s="41">
        <v>6.7000000000000004E-2</v>
      </c>
      <c r="AF215" s="42">
        <v>-43.9</v>
      </c>
      <c r="AG215" s="49">
        <f t="shared" si="60"/>
        <v>-43.6</v>
      </c>
      <c r="AH215" s="43">
        <f t="shared" ca="1" si="48"/>
        <v>-38.292999999999999</v>
      </c>
      <c r="AI215" s="43">
        <f t="shared" ca="1" si="49"/>
        <v>-37.993000000000002</v>
      </c>
      <c r="AJ215" s="44">
        <f t="shared" ca="1" si="50"/>
        <v>-43.9</v>
      </c>
      <c r="AK215" s="44">
        <f t="shared" ca="1" si="51"/>
        <v>-43.6</v>
      </c>
      <c r="AL215" s="44">
        <f t="shared" ca="1" si="52"/>
        <v>-39.292999999999999</v>
      </c>
      <c r="AM215" s="44">
        <f t="shared" ca="1" si="53"/>
        <v>-38.993000000000002</v>
      </c>
      <c r="AN215" s="36" t="str">
        <f t="shared" ca="1" si="54"/>
        <v>30</v>
      </c>
      <c r="AO215" s="36" t="str">
        <f t="shared" ca="1" si="55"/>
        <v>04</v>
      </c>
      <c r="AP215" s="36" t="str">
        <f t="shared" ca="1" si="56"/>
        <v>00</v>
      </c>
      <c r="AQ215" s="36" t="str">
        <f t="shared" ca="1" si="57"/>
        <v>00</v>
      </c>
      <c r="AR215" s="36" t="str">
        <f t="shared" ca="1" si="58"/>
        <v>20</v>
      </c>
      <c r="AS215" s="36"/>
    </row>
    <row r="216" spans="19:45" ht="30" customHeight="1" x14ac:dyDescent="0.25">
      <c r="S216" s="7" t="s">
        <v>604</v>
      </c>
      <c r="T216" s="7" t="str">
        <f>VLOOKUP($T203,$AU$1:$AZ$31,MATCH($T197,$AU$1:$AZ$1,0),FALSE)&amp;"_"&amp;T205</f>
        <v>15V_NormalMode</v>
      </c>
      <c r="U216" s="36" t="str">
        <f t="shared" ca="1" si="46"/>
        <v>0x55=-44.40,-43.90;</v>
      </c>
      <c r="V216" s="37">
        <v>-0.9</v>
      </c>
      <c r="W216" s="37"/>
      <c r="X216" s="38"/>
      <c r="Y216" s="38"/>
      <c r="Z216" s="71">
        <f t="shared" ca="1" si="47"/>
        <v>6.1069999999999993</v>
      </c>
      <c r="AA216" s="39" t="s">
        <v>584</v>
      </c>
      <c r="AB216" s="40">
        <v>1.5</v>
      </c>
      <c r="AC216" s="40" t="s">
        <v>995</v>
      </c>
      <c r="AD216" s="40">
        <v>1</v>
      </c>
      <c r="AE216" s="41">
        <v>6.7000000000000004E-2</v>
      </c>
      <c r="AF216" s="42">
        <v>-44.4</v>
      </c>
      <c r="AG216" s="49">
        <f t="shared" si="60"/>
        <v>-43.9</v>
      </c>
      <c r="AH216" s="43">
        <f t="shared" ca="1" si="48"/>
        <v>-38.292999999999999</v>
      </c>
      <c r="AI216" s="43">
        <f t="shared" ca="1" si="49"/>
        <v>-37.792999999999999</v>
      </c>
      <c r="AJ216" s="44">
        <f t="shared" ca="1" si="50"/>
        <v>-44.4</v>
      </c>
      <c r="AK216" s="44">
        <f t="shared" ca="1" si="51"/>
        <v>-43.9</v>
      </c>
      <c r="AL216" s="44">
        <f t="shared" ca="1" si="52"/>
        <v>-39.792999999999999</v>
      </c>
      <c r="AM216" s="44">
        <f t="shared" ca="1" si="53"/>
        <v>-39.292999999999999</v>
      </c>
      <c r="AN216" s="36" t="str">
        <f t="shared" ca="1" si="54"/>
        <v>30</v>
      </c>
      <c r="AO216" s="36" t="str">
        <f t="shared" ca="1" si="55"/>
        <v>05</v>
      </c>
      <c r="AP216" s="36" t="str">
        <f t="shared" ca="1" si="56"/>
        <v>00</v>
      </c>
      <c r="AQ216" s="36" t="str">
        <f t="shared" ca="1" si="57"/>
        <v>00</v>
      </c>
      <c r="AR216" s="36" t="str">
        <f t="shared" ca="1" si="58"/>
        <v>20</v>
      </c>
      <c r="AS216" s="36"/>
    </row>
    <row r="217" spans="19:45" ht="30" customHeight="1" x14ac:dyDescent="0.25">
      <c r="S217" s="7" t="s">
        <v>424</v>
      </c>
      <c r="T217" s="7" t="str">
        <f>VLOOKUP($T199,MPN!$A$1:$E$504,2,FALSE)</f>
        <v>AMIC</v>
      </c>
      <c r="U217" s="36"/>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304ZB</v>
      </c>
      <c r="U218" s="36"/>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N002A</v>
      </c>
      <c r="U219" s="36"/>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45044</v>
      </c>
      <c r="U223" s="36"/>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17</v>
      </c>
      <c r="U225" s="36"/>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13V</v>
      </c>
      <c r="T230" s="3" t="s">
        <v>562</v>
      </c>
      <c r="U230" s="36"/>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12V</v>
      </c>
      <c r="T231" s="3" t="s">
        <v>562</v>
      </c>
      <c r="U231" s="36"/>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11V</v>
      </c>
      <c r="T232" s="3">
        <v>6</v>
      </c>
      <c r="U232" s="36"/>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10V</v>
      </c>
      <c r="T233" s="3">
        <v>4.0999999999999996</v>
      </c>
      <c r="U233" s="36"/>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9V</v>
      </c>
      <c r="T234" s="3">
        <v>2</v>
      </c>
      <c r="U234" s="36"/>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8V</v>
      </c>
      <c r="T235" s="3">
        <v>0</v>
      </c>
      <c r="U235" s="36"/>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7V</v>
      </c>
      <c r="T236" s="3" t="s">
        <v>562</v>
      </c>
      <c r="U236" s="36"/>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6V</v>
      </c>
      <c r="T237" s="3" t="s">
        <v>562</v>
      </c>
      <c r="U237" s="36"/>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1391</v>
      </c>
      <c r="V261" s="12"/>
      <c r="W261" s="65"/>
      <c r="X261" s="12"/>
      <c r="Y261" s="7" t="str">
        <f>VLOOKUP(U261,$DX$1:$DZ$21,3,FALSE)</f>
        <v>sel_diocpfil, modesel 10, en_lpf</v>
      </c>
      <c r="AD261" s="8"/>
    </row>
    <row r="262" spans="19:45" ht="30" customHeight="1" x14ac:dyDescent="0.25">
      <c r="S262" s="7" t="s">
        <v>24</v>
      </c>
      <c r="T262" s="15" t="s">
        <v>1154</v>
      </c>
      <c r="U262" s="5" t="s">
        <v>23</v>
      </c>
      <c r="V262" s="7" t="str">
        <f>VLOOKUP(U261,$DX$1:$DZ$21,2,FALSE)</f>
        <v>Bit11,14,15</v>
      </c>
      <c r="W262" s="19"/>
      <c r="X262" s="19"/>
      <c r="Y262" s="19"/>
      <c r="Z262" s="19"/>
      <c r="AA262" s="5" t="s">
        <v>592</v>
      </c>
      <c r="AB262" s="26" t="str">
        <f>T281&amp;"_"&amp;ABS(T279)&amp;"dB_"&amp;T283&amp;"_"&amp;T284&amp;"_"&amp;GetAbsMaxMinText(AF265:AG324)&amp;"_"&amp;T264&amp;"_"&amp;T263&amp;S261&amp;"."&amp;T287</f>
        <v>15V_NormalMode_38dB_304ZB_N026A_377_440_ZTS6753_PR5.4</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1162</v>
      </c>
      <c r="U263" s="32" t="str">
        <f>HYPERLINK("#A"&amp;(S261+1),"&lt;==Block" &amp; $S261 &amp;"==&gt;")</f>
        <v>&lt;==Block5==&gt;</v>
      </c>
      <c r="V263" s="51"/>
      <c r="W263" s="19"/>
      <c r="X263" s="19"/>
      <c r="Y263" s="8"/>
      <c r="Z263" s="8"/>
      <c r="AA263" s="19"/>
      <c r="AB263" s="118"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1332</v>
      </c>
      <c r="U264" s="52" t="s">
        <v>775</v>
      </c>
      <c r="V264" s="33" t="s">
        <v>601</v>
      </c>
      <c r="W264" s="33" t="s">
        <v>602</v>
      </c>
      <c r="X264" s="33" t="s">
        <v>603</v>
      </c>
      <c r="Y264" s="33" t="s">
        <v>603</v>
      </c>
      <c r="Z264" s="33" t="s">
        <v>591</v>
      </c>
      <c r="AA264" s="33" t="s">
        <v>7</v>
      </c>
      <c r="AB264" s="117" t="s">
        <v>1314</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row>
    <row r="265" spans="19:45" ht="30" customHeight="1" x14ac:dyDescent="0.25">
      <c r="S265" s="7" t="s">
        <v>18</v>
      </c>
      <c r="T265" s="15" t="s">
        <v>1328</v>
      </c>
      <c r="U265" s="36" t="str">
        <f t="shared" ref="U265:U277" ca="1" si="61">ConfigCode($AA265,$AN265,$AO265,$AP265,$AQ265,$AR265,$AF265,$AG265,2)</f>
        <v>0x00=-38.30,-37.80;</v>
      </c>
      <c r="V265" s="37"/>
      <c r="W265" s="37"/>
      <c r="X265" s="68"/>
      <c r="Y265" s="68"/>
      <c r="Z265" s="55">
        <f t="shared" ref="Z265:Z277" ca="1" si="62" xml:space="preserve">
N("vbias,vlookup vbias range")+
VLOOKUP($AA265,INDIRECT(BoxVal(ROW($AA265),34,COLUMN(T261))),2,FALSE)+
N("gain")+
$AB265+
N("vcm")+
VLOOKUP($AC265,$CT$1:$DC$31,7,FALSE)+
N("(vbias*vcp*vbg-vbias)*sensor ratio")+
VbiasCal($AA265,$AD265,$AE265,BoxVal(ROW($AC265),18,COLUMN($T$22)))+
N("vbias ref+gain ref")+
$V265+$W265</f>
        <v>0</v>
      </c>
      <c r="AA265" s="39" t="s">
        <v>1279</v>
      </c>
      <c r="AB265" s="40">
        <v>0</v>
      </c>
      <c r="AC265" s="40" t="s">
        <v>996</v>
      </c>
      <c r="AD265" s="40">
        <v>1</v>
      </c>
      <c r="AE265" s="41">
        <v>0</v>
      </c>
      <c r="AF265" s="42">
        <v>-38.299999999999997</v>
      </c>
      <c r="AG265" s="42">
        <v>-37.799999999999997</v>
      </c>
      <c r="AH265" s="43">
        <f t="shared" ref="AH265:AH277" ca="1" si="63">$AF265+$Z265</f>
        <v>-38.299999999999997</v>
      </c>
      <c r="AI265" s="43">
        <f t="shared" ref="AI265:AI277" ca="1" si="64">$AG265+$Z265</f>
        <v>-37.799999999999997</v>
      </c>
      <c r="AJ265" s="44">
        <f t="shared" ref="AJ265:AJ277" ca="1" si="65" xml:space="preserve">
N("initial sens-loopgain")+
$AF265-BoxVal(ROW($AA265),26,COLUMN(INDIRECT("T"&amp;(INT(ROW($AA282)/65))*65+2)))</f>
        <v>-38.299999999999997</v>
      </c>
      <c r="AK265" s="44">
        <f t="shared" ref="AK265:AK277" ca="1" si="66">AJ265+(AG265-AF265)</f>
        <v>-37.799999999999997</v>
      </c>
      <c r="AL265" s="44">
        <f t="shared" ref="AL265:AL277" ca="1" si="67" xml:space="preserve">
N("initial sens-loopgain-gain-gain ref-vcm")+
$AH265-
BoxVal(ROW($AA265),26,COLUMN(INDIRECT("T"&amp;(INT(ROW($AA282)/65))*65+2)))-
$AB265-
$W265-
IFERROR(VLOOKUP($AC265,$CT$1:$DC$31,7,FALSE),0)</f>
        <v>-38.299999999999997</v>
      </c>
      <c r="AM265" s="44">
        <f t="shared" ref="AM265:AM277" ca="1" si="68">AL265+(AG265-AF265)</f>
        <v>-37.799999999999997</v>
      </c>
      <c r="AN265" s="36" t="str">
        <f t="shared" ref="AN265:AN277" ca="1" si="69">IF(BoxVal(ROW(AA265),9,COLUMN(T263))="FIX","00",ManualLookup(AA265,BoxVal(ROW(AA265),4,COLUMN(AN263)),INDIRECT(DN$3)))</f>
        <v>00</v>
      </c>
      <c r="AO265" s="36" t="str">
        <f t="shared" ref="AO265:AO277" ca="1" si="70">ManualLookup(AB265,BoxVal(ROW(AB265),4,COLUMN(AO263)),IF(INDIRECT("$AB$"&amp;(INT((ROW()-4)/65)*65+4))="Gain-outphase",INDIRECT(DO$4),INDIRECT(DO$3)))</f>
        <v>00</v>
      </c>
      <c r="AP265" s="36" t="str">
        <f t="shared" ref="AP265:AP277" ca="1" si="71">ManualLookup(AC265,BoxVal(ROW(AC265),4,COLUMN(AP263)),INDIRECT(DP$3))</f>
        <v>00</v>
      </c>
      <c r="AQ265" s="36" t="str">
        <f t="shared" ref="AQ265:AQ277" ca="1" si="72">ManualLookup(AD265,BoxVal(ROW(AD265),4,COLUMN(AQ263)),INDIRECT(DQ$3))</f>
        <v>00</v>
      </c>
      <c r="AR265" s="36" t="str">
        <f t="shared" ref="AR265:AR277" ca="1" si="73">ManualLookup(AE265,BoxVal(ROW(AE265),4,COLUMN(AR263)),INDIRECT(DR$3))</f>
        <v>00</v>
      </c>
      <c r="AS265" s="33"/>
    </row>
    <row r="266" spans="19:45" ht="30" customHeight="1" x14ac:dyDescent="0.25">
      <c r="S266" s="7" t="s">
        <v>13</v>
      </c>
      <c r="T266" s="15" t="s">
        <v>1333</v>
      </c>
      <c r="U266" s="36" t="str">
        <f t="shared" ca="1" si="61"/>
        <v>0x03=-38.80,-38.30;</v>
      </c>
      <c r="V266" s="37"/>
      <c r="W266" s="37"/>
      <c r="X266" s="68"/>
      <c r="Y266" s="68"/>
      <c r="Z266" s="55">
        <f t="shared" ca="1" si="62"/>
        <v>0.5</v>
      </c>
      <c r="AA266" s="39" t="s">
        <v>1279</v>
      </c>
      <c r="AB266" s="40">
        <v>0.5</v>
      </c>
      <c r="AC266" s="40" t="s">
        <v>996</v>
      </c>
      <c r="AD266" s="40">
        <v>1</v>
      </c>
      <c r="AE266" s="41">
        <v>0</v>
      </c>
      <c r="AF266" s="42">
        <v>-38.799999999999997</v>
      </c>
      <c r="AG266" s="47">
        <f t="shared" ref="AG266" si="74">AF265</f>
        <v>-38.299999999999997</v>
      </c>
      <c r="AH266" s="43">
        <f t="shared" ca="1" si="63"/>
        <v>-38.299999999999997</v>
      </c>
      <c r="AI266" s="43">
        <f t="shared" ca="1" si="64"/>
        <v>-37.799999999999997</v>
      </c>
      <c r="AJ266" s="44">
        <f t="shared" ca="1" si="65"/>
        <v>-38.799999999999997</v>
      </c>
      <c r="AK266" s="44">
        <f t="shared" ca="1" si="66"/>
        <v>-38.299999999999997</v>
      </c>
      <c r="AL266" s="44">
        <f t="shared" ca="1" si="67"/>
        <v>-38.799999999999997</v>
      </c>
      <c r="AM266" s="44">
        <f t="shared" ca="1" si="68"/>
        <v>-38.299999999999997</v>
      </c>
      <c r="AN266" s="36" t="str">
        <f t="shared" ca="1" si="69"/>
        <v>00</v>
      </c>
      <c r="AO266" s="36" t="str">
        <f t="shared" ca="1" si="70"/>
        <v>03</v>
      </c>
      <c r="AP266" s="36" t="str">
        <f t="shared" ca="1" si="71"/>
        <v>00</v>
      </c>
      <c r="AQ266" s="36" t="str">
        <f t="shared" ca="1" si="72"/>
        <v>00</v>
      </c>
      <c r="AR266" s="36" t="str">
        <f t="shared" ca="1" si="73"/>
        <v>00</v>
      </c>
      <c r="AS266" s="36"/>
    </row>
    <row r="267" spans="19:45" ht="30" customHeight="1" x14ac:dyDescent="0.25">
      <c r="S267" s="26"/>
      <c r="T267" s="17"/>
      <c r="U267" s="36" t="str">
        <f t="shared" ca="1" si="61"/>
        <v>0x20=-39.50,-38.80;</v>
      </c>
      <c r="V267" s="37">
        <v>-0.25</v>
      </c>
      <c r="W267" s="37"/>
      <c r="X267" s="68"/>
      <c r="Y267" s="68"/>
      <c r="Z267" s="55">
        <f t="shared" ca="1" si="62"/>
        <v>0.87560000000000016</v>
      </c>
      <c r="AA267" s="39" t="s">
        <v>1279</v>
      </c>
      <c r="AB267" s="40">
        <v>0</v>
      </c>
      <c r="AC267" s="40" t="s">
        <v>996</v>
      </c>
      <c r="AD267" s="40">
        <v>1</v>
      </c>
      <c r="AE267" s="41">
        <v>6.7000000000000004E-2</v>
      </c>
      <c r="AF267" s="42">
        <v>-39.5</v>
      </c>
      <c r="AG267" s="47">
        <f t="shared" ref="AG267:AG277" si="75">AF266</f>
        <v>-38.799999999999997</v>
      </c>
      <c r="AH267" s="43">
        <f t="shared" ca="1" si="63"/>
        <v>-38.624400000000001</v>
      </c>
      <c r="AI267" s="43">
        <f t="shared" ca="1" si="64"/>
        <v>-37.924399999999999</v>
      </c>
      <c r="AJ267" s="44">
        <f t="shared" ca="1" si="65"/>
        <v>-39.5</v>
      </c>
      <c r="AK267" s="44">
        <f t="shared" ca="1" si="66"/>
        <v>-38.799999999999997</v>
      </c>
      <c r="AL267" s="44">
        <f t="shared" ca="1" si="67"/>
        <v>-38.624400000000001</v>
      </c>
      <c r="AM267" s="44">
        <f t="shared" ca="1" si="68"/>
        <v>-37.924399999999999</v>
      </c>
      <c r="AN267" s="36" t="str">
        <f t="shared" ca="1" si="69"/>
        <v>00</v>
      </c>
      <c r="AO267" s="36" t="str">
        <f t="shared" ca="1" si="70"/>
        <v>00</v>
      </c>
      <c r="AP267" s="36" t="str">
        <f t="shared" ca="1" si="71"/>
        <v>00</v>
      </c>
      <c r="AQ267" s="36" t="str">
        <f t="shared" ca="1" si="72"/>
        <v>00</v>
      </c>
      <c r="AR267" s="36" t="str">
        <f t="shared" ca="1" si="73"/>
        <v>20</v>
      </c>
      <c r="AS267" s="36"/>
    </row>
    <row r="268" spans="19:45" ht="30" customHeight="1" x14ac:dyDescent="0.25">
      <c r="S268" s="7" t="s">
        <v>19</v>
      </c>
      <c r="T268" s="15" t="s">
        <v>1279</v>
      </c>
      <c r="U268" s="36" t="str">
        <f t="shared" ca="1" si="61"/>
        <v>0x23=-39.70,-39.50;</v>
      </c>
      <c r="V268" s="37">
        <v>-0.25</v>
      </c>
      <c r="W268" s="37"/>
      <c r="X268" s="68"/>
      <c r="Y268" s="68"/>
      <c r="Z268" s="55">
        <f t="shared" ca="1" si="62"/>
        <v>1.3756000000000002</v>
      </c>
      <c r="AA268" s="39" t="s">
        <v>1279</v>
      </c>
      <c r="AB268" s="40">
        <v>0.5</v>
      </c>
      <c r="AC268" s="40" t="s">
        <v>996</v>
      </c>
      <c r="AD268" s="40">
        <v>1</v>
      </c>
      <c r="AE268" s="41">
        <v>6.7000000000000004E-2</v>
      </c>
      <c r="AF268" s="42">
        <v>-39.700000000000003</v>
      </c>
      <c r="AG268" s="47">
        <f t="shared" si="75"/>
        <v>-39.5</v>
      </c>
      <c r="AH268" s="43">
        <f t="shared" ca="1" si="63"/>
        <v>-38.324400000000004</v>
      </c>
      <c r="AI268" s="43">
        <f t="shared" ca="1" si="64"/>
        <v>-38.124400000000001</v>
      </c>
      <c r="AJ268" s="44">
        <f t="shared" ca="1" si="65"/>
        <v>-39.700000000000003</v>
      </c>
      <c r="AK268" s="44">
        <f t="shared" ca="1" si="66"/>
        <v>-39.5</v>
      </c>
      <c r="AL268" s="44">
        <f t="shared" ca="1" si="67"/>
        <v>-38.824400000000004</v>
      </c>
      <c r="AM268" s="44">
        <f t="shared" ca="1" si="68"/>
        <v>-38.624400000000001</v>
      </c>
      <c r="AN268" s="36" t="str">
        <f t="shared" ca="1" si="69"/>
        <v>00</v>
      </c>
      <c r="AO268" s="36" t="str">
        <f t="shared" ca="1" si="70"/>
        <v>03</v>
      </c>
      <c r="AP268" s="36" t="str">
        <f t="shared" ca="1" si="71"/>
        <v>00</v>
      </c>
      <c r="AQ268" s="36" t="str">
        <f t="shared" ca="1" si="72"/>
        <v>00</v>
      </c>
      <c r="AR268" s="36" t="str">
        <f t="shared" ca="1" si="73"/>
        <v>20</v>
      </c>
      <c r="AS268" s="36"/>
    </row>
    <row r="269" spans="19:45" ht="30" customHeight="1" x14ac:dyDescent="0.25">
      <c r="S269" s="7" t="s">
        <v>15</v>
      </c>
      <c r="T269" s="15" t="s">
        <v>1151</v>
      </c>
      <c r="U269" s="36" t="str">
        <f t="shared" ca="1" si="61"/>
        <v>0x20=-40.30,-39.70;</v>
      </c>
      <c r="V269" s="37"/>
      <c r="W269" s="37"/>
      <c r="X269" s="68"/>
      <c r="Y269" s="68"/>
      <c r="Z269" s="55">
        <f t="shared" ca="1" si="62"/>
        <v>2</v>
      </c>
      <c r="AA269" s="39" t="s">
        <v>1161</v>
      </c>
      <c r="AB269" s="40">
        <v>0</v>
      </c>
      <c r="AC269" s="40" t="s">
        <v>996</v>
      </c>
      <c r="AD269" s="40">
        <v>1</v>
      </c>
      <c r="AE269" s="41">
        <v>0</v>
      </c>
      <c r="AF269" s="42">
        <v>-40.299999999999997</v>
      </c>
      <c r="AG269" s="47">
        <f t="shared" si="75"/>
        <v>-39.700000000000003</v>
      </c>
      <c r="AH269" s="43">
        <f t="shared" ca="1" si="63"/>
        <v>-38.299999999999997</v>
      </c>
      <c r="AI269" s="43">
        <f t="shared" ca="1" si="64"/>
        <v>-37.700000000000003</v>
      </c>
      <c r="AJ269" s="44">
        <f t="shared" ca="1" si="65"/>
        <v>-40.299999999999997</v>
      </c>
      <c r="AK269" s="44">
        <f t="shared" ca="1" si="66"/>
        <v>-39.700000000000003</v>
      </c>
      <c r="AL269" s="44">
        <f t="shared" ca="1" si="67"/>
        <v>-38.299999999999997</v>
      </c>
      <c r="AM269" s="44">
        <f t="shared" ca="1" si="68"/>
        <v>-37.700000000000003</v>
      </c>
      <c r="AN269" s="36" t="str">
        <f t="shared" ca="1" si="69"/>
        <v>20</v>
      </c>
      <c r="AO269" s="36" t="str">
        <f t="shared" ca="1" si="70"/>
        <v>00</v>
      </c>
      <c r="AP269" s="36" t="str">
        <f t="shared" ca="1" si="71"/>
        <v>00</v>
      </c>
      <c r="AQ269" s="36" t="str">
        <f t="shared" ca="1" si="72"/>
        <v>00</v>
      </c>
      <c r="AR269" s="36" t="str">
        <f t="shared" ca="1" si="73"/>
        <v>00</v>
      </c>
      <c r="AS269" s="36"/>
    </row>
    <row r="270" spans="19:45" ht="30" customHeight="1" x14ac:dyDescent="0.25">
      <c r="S270" s="7" t="s">
        <v>705</v>
      </c>
      <c r="T270" s="15" t="s">
        <v>1152</v>
      </c>
      <c r="U270" s="36" t="str">
        <f t="shared" ca="1" si="61"/>
        <v>0x23=-40.80,-40.30;</v>
      </c>
      <c r="V270" s="37"/>
      <c r="W270" s="37"/>
      <c r="X270" s="68"/>
      <c r="Y270" s="68"/>
      <c r="Z270" s="55">
        <f t="shared" ca="1" si="62"/>
        <v>2.5</v>
      </c>
      <c r="AA270" s="39" t="s">
        <v>1161</v>
      </c>
      <c r="AB270" s="40">
        <v>0.5</v>
      </c>
      <c r="AC270" s="40" t="s">
        <v>996</v>
      </c>
      <c r="AD270" s="40">
        <v>1</v>
      </c>
      <c r="AE270" s="41">
        <v>0</v>
      </c>
      <c r="AF270" s="42">
        <v>-40.799999999999997</v>
      </c>
      <c r="AG270" s="47">
        <f t="shared" si="75"/>
        <v>-40.299999999999997</v>
      </c>
      <c r="AH270" s="43">
        <f t="shared" ca="1" si="63"/>
        <v>-38.299999999999997</v>
      </c>
      <c r="AI270" s="43">
        <f t="shared" ca="1" si="64"/>
        <v>-37.799999999999997</v>
      </c>
      <c r="AJ270" s="44">
        <f t="shared" ca="1" si="65"/>
        <v>-40.799999999999997</v>
      </c>
      <c r="AK270" s="44">
        <f t="shared" ca="1" si="66"/>
        <v>-40.299999999999997</v>
      </c>
      <c r="AL270" s="44">
        <f t="shared" ca="1" si="67"/>
        <v>-38.799999999999997</v>
      </c>
      <c r="AM270" s="44">
        <f t="shared" ca="1" si="68"/>
        <v>-38.299999999999997</v>
      </c>
      <c r="AN270" s="36" t="str">
        <f t="shared" ca="1" si="69"/>
        <v>20</v>
      </c>
      <c r="AO270" s="36" t="str">
        <f t="shared" ca="1" si="70"/>
        <v>03</v>
      </c>
      <c r="AP270" s="36" t="str">
        <f t="shared" ca="1" si="71"/>
        <v>00</v>
      </c>
      <c r="AQ270" s="36" t="str">
        <f t="shared" ca="1" si="72"/>
        <v>00</v>
      </c>
      <c r="AR270" s="36" t="str">
        <f t="shared" ca="1" si="73"/>
        <v>00</v>
      </c>
      <c r="AS270" s="36"/>
    </row>
    <row r="271" spans="19:45" ht="30" customHeight="1" x14ac:dyDescent="0.25">
      <c r="S271" s="7" t="s">
        <v>605</v>
      </c>
      <c r="T271" s="15" t="s">
        <v>991</v>
      </c>
      <c r="U271" s="36" t="str">
        <f t="shared" ca="1" si="61"/>
        <v>0x40=-41.30,-40.80;</v>
      </c>
      <c r="V271" s="37">
        <v>-0.15</v>
      </c>
      <c r="W271" s="37"/>
      <c r="X271" s="68"/>
      <c r="Y271" s="68"/>
      <c r="Z271" s="55">
        <f t="shared" ca="1" si="62"/>
        <v>3.1163000000000003</v>
      </c>
      <c r="AA271" s="39" t="s">
        <v>1161</v>
      </c>
      <c r="AB271" s="40">
        <v>0</v>
      </c>
      <c r="AC271" s="40" t="s">
        <v>996</v>
      </c>
      <c r="AD271" s="40">
        <v>1</v>
      </c>
      <c r="AE271" s="41">
        <v>6.7000000000000004E-2</v>
      </c>
      <c r="AF271" s="42">
        <v>-41.3</v>
      </c>
      <c r="AG271" s="47">
        <f t="shared" si="75"/>
        <v>-40.799999999999997</v>
      </c>
      <c r="AH271" s="43">
        <f t="shared" ca="1" si="63"/>
        <v>-38.183699999999995</v>
      </c>
      <c r="AI271" s="43">
        <f t="shared" ca="1" si="64"/>
        <v>-37.683699999999995</v>
      </c>
      <c r="AJ271" s="44">
        <f t="shared" ca="1" si="65"/>
        <v>-41.3</v>
      </c>
      <c r="AK271" s="44">
        <f t="shared" ca="1" si="66"/>
        <v>-40.799999999999997</v>
      </c>
      <c r="AL271" s="44">
        <f t="shared" ca="1" si="67"/>
        <v>-38.183699999999995</v>
      </c>
      <c r="AM271" s="44">
        <f t="shared" ca="1" si="68"/>
        <v>-37.683699999999995</v>
      </c>
      <c r="AN271" s="36" t="str">
        <f t="shared" ca="1" si="69"/>
        <v>20</v>
      </c>
      <c r="AO271" s="36" t="str">
        <f t="shared" ca="1" si="70"/>
        <v>00</v>
      </c>
      <c r="AP271" s="36" t="str">
        <f t="shared" ca="1" si="71"/>
        <v>00</v>
      </c>
      <c r="AQ271" s="36" t="str">
        <f t="shared" ca="1" si="72"/>
        <v>00</v>
      </c>
      <c r="AR271" s="36" t="str">
        <f t="shared" ca="1" si="73"/>
        <v>20</v>
      </c>
      <c r="AS271" s="36"/>
    </row>
    <row r="272" spans="19:45" ht="30" customHeight="1" x14ac:dyDescent="0.25">
      <c r="S272" s="7" t="s">
        <v>721</v>
      </c>
      <c r="T272" s="15" t="s">
        <v>26</v>
      </c>
      <c r="U272" s="36" t="str">
        <f t="shared" ca="1" si="61"/>
        <v>0x43=-41.80,-41.30;</v>
      </c>
      <c r="V272" s="37">
        <v>-0.25</v>
      </c>
      <c r="W272" s="37"/>
      <c r="X272" s="68"/>
      <c r="Y272" s="68"/>
      <c r="Z272" s="55">
        <f t="shared" ca="1" si="62"/>
        <v>3.5163000000000002</v>
      </c>
      <c r="AA272" s="39" t="s">
        <v>1161</v>
      </c>
      <c r="AB272" s="40">
        <v>0.5</v>
      </c>
      <c r="AC272" s="40" t="s">
        <v>996</v>
      </c>
      <c r="AD272" s="40">
        <v>1</v>
      </c>
      <c r="AE272" s="41">
        <v>6.7000000000000004E-2</v>
      </c>
      <c r="AF272" s="42">
        <v>-41.8</v>
      </c>
      <c r="AG272" s="47">
        <f t="shared" si="75"/>
        <v>-41.3</v>
      </c>
      <c r="AH272" s="43">
        <f t="shared" ca="1" si="63"/>
        <v>-38.283699999999996</v>
      </c>
      <c r="AI272" s="43">
        <f t="shared" ca="1" si="64"/>
        <v>-37.783699999999996</v>
      </c>
      <c r="AJ272" s="44">
        <f t="shared" ca="1" si="65"/>
        <v>-41.8</v>
      </c>
      <c r="AK272" s="44">
        <f t="shared" ca="1" si="66"/>
        <v>-41.3</v>
      </c>
      <c r="AL272" s="44">
        <f t="shared" ca="1" si="67"/>
        <v>-38.783699999999996</v>
      </c>
      <c r="AM272" s="44">
        <f t="shared" ca="1" si="68"/>
        <v>-38.283699999999996</v>
      </c>
      <c r="AN272" s="36" t="str">
        <f t="shared" ca="1" si="69"/>
        <v>20</v>
      </c>
      <c r="AO272" s="36" t="str">
        <f t="shared" ca="1" si="70"/>
        <v>03</v>
      </c>
      <c r="AP272" s="36" t="str">
        <f t="shared" ca="1" si="71"/>
        <v>00</v>
      </c>
      <c r="AQ272" s="36" t="str">
        <f t="shared" ca="1" si="72"/>
        <v>00</v>
      </c>
      <c r="AR272" s="36" t="str">
        <f t="shared" ca="1" si="73"/>
        <v>20</v>
      </c>
      <c r="AS272" s="36"/>
    </row>
    <row r="273" spans="19:45" ht="30" customHeight="1" x14ac:dyDescent="0.25">
      <c r="S273" s="7" t="s">
        <v>20</v>
      </c>
      <c r="T273" s="15">
        <v>-37.5</v>
      </c>
      <c r="U273" s="36" t="str">
        <f t="shared" ca="1" si="61"/>
        <v>0x30=-42.20,-41.80;</v>
      </c>
      <c r="V273" s="37"/>
      <c r="W273" s="37"/>
      <c r="X273" s="38"/>
      <c r="Y273" s="38"/>
      <c r="Z273" s="55">
        <f t="shared" ca="1" si="62"/>
        <v>4.0999999999999996</v>
      </c>
      <c r="AA273" s="39" t="s">
        <v>584</v>
      </c>
      <c r="AB273" s="40">
        <v>0</v>
      </c>
      <c r="AC273" s="40" t="s">
        <v>995</v>
      </c>
      <c r="AD273" s="40">
        <v>1</v>
      </c>
      <c r="AE273" s="41">
        <v>0</v>
      </c>
      <c r="AF273" s="42">
        <v>-42.2</v>
      </c>
      <c r="AG273" s="47">
        <f t="shared" si="75"/>
        <v>-41.8</v>
      </c>
      <c r="AH273" s="43">
        <f t="shared" ca="1" si="63"/>
        <v>-38.1</v>
      </c>
      <c r="AI273" s="43">
        <f t="shared" ca="1" si="64"/>
        <v>-37.699999999999996</v>
      </c>
      <c r="AJ273" s="44">
        <f t="shared" ca="1" si="65"/>
        <v>-42.2</v>
      </c>
      <c r="AK273" s="44">
        <f t="shared" ca="1" si="66"/>
        <v>-41.8</v>
      </c>
      <c r="AL273" s="44">
        <f t="shared" ca="1" si="67"/>
        <v>-38.1</v>
      </c>
      <c r="AM273" s="44">
        <f t="shared" ca="1" si="68"/>
        <v>-37.699999999999996</v>
      </c>
      <c r="AN273" s="36" t="str">
        <f t="shared" ca="1" si="69"/>
        <v>30</v>
      </c>
      <c r="AO273" s="36" t="str">
        <f t="shared" ca="1" si="70"/>
        <v>00</v>
      </c>
      <c r="AP273" s="36" t="str">
        <f t="shared" ca="1" si="71"/>
        <v>00</v>
      </c>
      <c r="AQ273" s="36" t="str">
        <f t="shared" ca="1" si="72"/>
        <v>00</v>
      </c>
      <c r="AR273" s="36" t="str">
        <f t="shared" ca="1" si="73"/>
        <v>00</v>
      </c>
      <c r="AS273" s="36"/>
    </row>
    <row r="274" spans="19:45" ht="30" customHeight="1" x14ac:dyDescent="0.25">
      <c r="S274" s="7" t="s">
        <v>691</v>
      </c>
      <c r="T274" s="15" t="s">
        <v>1318</v>
      </c>
      <c r="U274" s="36" t="str">
        <f t="shared" ca="1" si="61"/>
        <v>0x33=-42.60,-42.20;</v>
      </c>
      <c r="V274" s="37">
        <v>-0.2</v>
      </c>
      <c r="W274" s="37"/>
      <c r="X274" s="38"/>
      <c r="Y274" s="38"/>
      <c r="Z274" s="55">
        <f t="shared" ca="1" si="62"/>
        <v>4.3999999999999995</v>
      </c>
      <c r="AA274" s="39" t="s">
        <v>584</v>
      </c>
      <c r="AB274" s="40">
        <v>0.5</v>
      </c>
      <c r="AC274" s="40" t="s">
        <v>995</v>
      </c>
      <c r="AD274" s="40">
        <v>1</v>
      </c>
      <c r="AE274" s="41">
        <v>0</v>
      </c>
      <c r="AF274" s="42">
        <v>-42.6</v>
      </c>
      <c r="AG274" s="47">
        <f t="shared" si="75"/>
        <v>-42.2</v>
      </c>
      <c r="AH274" s="43">
        <f t="shared" ca="1" si="63"/>
        <v>-38.200000000000003</v>
      </c>
      <c r="AI274" s="43">
        <f t="shared" ca="1" si="64"/>
        <v>-37.800000000000004</v>
      </c>
      <c r="AJ274" s="44">
        <f t="shared" ca="1" si="65"/>
        <v>-42.6</v>
      </c>
      <c r="AK274" s="44">
        <f t="shared" ca="1" si="66"/>
        <v>-42.2</v>
      </c>
      <c r="AL274" s="44">
        <f t="shared" ca="1" si="67"/>
        <v>-38.700000000000003</v>
      </c>
      <c r="AM274" s="44">
        <f t="shared" ca="1" si="68"/>
        <v>-38.300000000000004</v>
      </c>
      <c r="AN274" s="36" t="str">
        <f t="shared" ca="1" si="69"/>
        <v>30</v>
      </c>
      <c r="AO274" s="36" t="str">
        <f t="shared" ca="1" si="70"/>
        <v>03</v>
      </c>
      <c r="AP274" s="36" t="str">
        <f t="shared" ca="1" si="71"/>
        <v>00</v>
      </c>
      <c r="AQ274" s="36" t="str">
        <f t="shared" ca="1" si="72"/>
        <v>00</v>
      </c>
      <c r="AR274" s="36" t="str">
        <f t="shared" ca="1" si="73"/>
        <v>00</v>
      </c>
      <c r="AS274" s="36"/>
    </row>
    <row r="275" spans="19:45" ht="30" customHeight="1" x14ac:dyDescent="0.25">
      <c r="S275" s="7" t="s">
        <v>544</v>
      </c>
      <c r="T275" s="15" t="s">
        <v>993</v>
      </c>
      <c r="U275" s="36" t="str">
        <f t="shared" ca="1" si="61"/>
        <v>0x34=-43.00,-42.60;</v>
      </c>
      <c r="V275" s="37">
        <v>-0.4</v>
      </c>
      <c r="W275" s="37"/>
      <c r="X275" s="38"/>
      <c r="Y275" s="38"/>
      <c r="Z275" s="71">
        <f t="shared" ca="1" si="62"/>
        <v>4.6999999999999993</v>
      </c>
      <c r="AA275" s="39" t="s">
        <v>584</v>
      </c>
      <c r="AB275" s="40">
        <v>1</v>
      </c>
      <c r="AC275" s="40" t="s">
        <v>995</v>
      </c>
      <c r="AD275" s="40">
        <v>1</v>
      </c>
      <c r="AE275" s="41">
        <v>0</v>
      </c>
      <c r="AF275" s="42">
        <v>-43</v>
      </c>
      <c r="AG275" s="49">
        <f t="shared" si="75"/>
        <v>-42.6</v>
      </c>
      <c r="AH275" s="43">
        <f t="shared" ca="1" si="63"/>
        <v>-38.299999999999997</v>
      </c>
      <c r="AI275" s="43">
        <f t="shared" ca="1" si="64"/>
        <v>-37.900000000000006</v>
      </c>
      <c r="AJ275" s="44">
        <f t="shared" ca="1" si="65"/>
        <v>-43</v>
      </c>
      <c r="AK275" s="44">
        <f t="shared" ca="1" si="66"/>
        <v>-42.6</v>
      </c>
      <c r="AL275" s="44">
        <f t="shared" ca="1" si="67"/>
        <v>-39.299999999999997</v>
      </c>
      <c r="AM275" s="44">
        <f t="shared" ca="1" si="68"/>
        <v>-38.9</v>
      </c>
      <c r="AN275" s="36" t="str">
        <f t="shared" ca="1" si="69"/>
        <v>30</v>
      </c>
      <c r="AO275" s="36" t="str">
        <f t="shared" ca="1" si="70"/>
        <v>04</v>
      </c>
      <c r="AP275" s="36" t="str">
        <f t="shared" ca="1" si="71"/>
        <v>00</v>
      </c>
      <c r="AQ275" s="36" t="str">
        <f t="shared" ca="1" si="72"/>
        <v>00</v>
      </c>
      <c r="AR275" s="36" t="str">
        <f t="shared" ca="1" si="73"/>
        <v>00</v>
      </c>
      <c r="AS275" s="36"/>
    </row>
    <row r="276" spans="19:45" ht="30" customHeight="1" x14ac:dyDescent="0.25">
      <c r="S276" s="7" t="s">
        <v>12</v>
      </c>
      <c r="T276" s="15" t="s">
        <v>548</v>
      </c>
      <c r="U276" s="36" t="str">
        <f t="shared" ca="1" si="61"/>
        <v>0x50=-43.60,-43.00;</v>
      </c>
      <c r="V276" s="37">
        <v>-0.35</v>
      </c>
      <c r="W276" s="37"/>
      <c r="X276" s="38"/>
      <c r="Y276" s="38"/>
      <c r="Z276" s="71">
        <f t="shared" ca="1" si="62"/>
        <v>5.157</v>
      </c>
      <c r="AA276" s="39" t="s">
        <v>584</v>
      </c>
      <c r="AB276" s="40">
        <v>0</v>
      </c>
      <c r="AC276" s="40" t="s">
        <v>995</v>
      </c>
      <c r="AD276" s="40">
        <v>1</v>
      </c>
      <c r="AE276" s="41">
        <v>6.7000000000000004E-2</v>
      </c>
      <c r="AF276" s="42">
        <v>-43.6</v>
      </c>
      <c r="AG276" s="49">
        <f t="shared" si="75"/>
        <v>-43</v>
      </c>
      <c r="AH276" s="43">
        <f t="shared" ca="1" si="63"/>
        <v>-38.442999999999998</v>
      </c>
      <c r="AI276" s="43">
        <f t="shared" ca="1" si="64"/>
        <v>-37.843000000000004</v>
      </c>
      <c r="AJ276" s="44">
        <f t="shared" ca="1" si="65"/>
        <v>-43.6</v>
      </c>
      <c r="AK276" s="44">
        <f t="shared" ca="1" si="66"/>
        <v>-43</v>
      </c>
      <c r="AL276" s="44">
        <f t="shared" ca="1" si="67"/>
        <v>-38.442999999999998</v>
      </c>
      <c r="AM276" s="44">
        <f t="shared" ca="1" si="68"/>
        <v>-37.842999999999996</v>
      </c>
      <c r="AN276" s="36" t="str">
        <f t="shared" ca="1" si="69"/>
        <v>30</v>
      </c>
      <c r="AO276" s="36" t="str">
        <f t="shared" ca="1" si="70"/>
        <v>00</v>
      </c>
      <c r="AP276" s="36" t="str">
        <f t="shared" ca="1" si="71"/>
        <v>00</v>
      </c>
      <c r="AQ276" s="36" t="str">
        <f t="shared" ca="1" si="72"/>
        <v>00</v>
      </c>
      <c r="AR276" s="36" t="str">
        <f t="shared" ca="1" si="73"/>
        <v>20</v>
      </c>
      <c r="AS276" s="36"/>
    </row>
    <row r="277" spans="19:45" ht="30" customHeight="1" x14ac:dyDescent="0.25">
      <c r="S277" s="26" t="s">
        <v>773</v>
      </c>
      <c r="T277" s="15" t="s">
        <v>562</v>
      </c>
      <c r="U277" s="36" t="str">
        <f t="shared" ca="1" si="61"/>
        <v>0x53=-44.00,-43.60;</v>
      </c>
      <c r="V277" s="37">
        <v>-0.35</v>
      </c>
      <c r="W277" s="37"/>
      <c r="X277" s="38"/>
      <c r="Y277" s="38"/>
      <c r="Z277" s="71">
        <f t="shared" ca="1" si="62"/>
        <v>5.657</v>
      </c>
      <c r="AA277" s="39" t="s">
        <v>584</v>
      </c>
      <c r="AB277" s="40">
        <v>0.5</v>
      </c>
      <c r="AC277" s="40" t="s">
        <v>995</v>
      </c>
      <c r="AD277" s="40">
        <v>1</v>
      </c>
      <c r="AE277" s="41">
        <v>6.7000000000000004E-2</v>
      </c>
      <c r="AF277" s="42">
        <v>-44</v>
      </c>
      <c r="AG277" s="49">
        <f t="shared" si="75"/>
        <v>-43.6</v>
      </c>
      <c r="AH277" s="43">
        <f t="shared" ca="1" si="63"/>
        <v>-38.343000000000004</v>
      </c>
      <c r="AI277" s="43">
        <f t="shared" ca="1" si="64"/>
        <v>-37.942999999999998</v>
      </c>
      <c r="AJ277" s="44">
        <f t="shared" ca="1" si="65"/>
        <v>-44</v>
      </c>
      <c r="AK277" s="44">
        <f t="shared" ca="1" si="66"/>
        <v>-43.6</v>
      </c>
      <c r="AL277" s="44">
        <f t="shared" ca="1" si="67"/>
        <v>-38.843000000000004</v>
      </c>
      <c r="AM277" s="44">
        <f t="shared" ca="1" si="68"/>
        <v>-38.443000000000005</v>
      </c>
      <c r="AN277" s="36" t="str">
        <f t="shared" ca="1" si="69"/>
        <v>30</v>
      </c>
      <c r="AO277" s="36" t="str">
        <f t="shared" ca="1" si="70"/>
        <v>03</v>
      </c>
      <c r="AP277" s="36" t="str">
        <f t="shared" ca="1" si="71"/>
        <v>00</v>
      </c>
      <c r="AQ277" s="36" t="str">
        <f t="shared" ca="1" si="72"/>
        <v>00</v>
      </c>
      <c r="AR277" s="36" t="str">
        <f t="shared" ca="1" si="73"/>
        <v>20</v>
      </c>
      <c r="AS277" s="36"/>
    </row>
    <row r="278" spans="19:45" ht="30" customHeight="1" x14ac:dyDescent="0.25">
      <c r="S278" s="7" t="s">
        <v>573</v>
      </c>
      <c r="T278" s="15">
        <v>2.1</v>
      </c>
      <c r="U278" s="36"/>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304ZB</v>
      </c>
      <c r="U283" s="36"/>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N026A</v>
      </c>
      <c r="U284" s="36"/>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4</v>
      </c>
      <c r="U287" s="36"/>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45141</v>
      </c>
      <c r="U288" s="36"/>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13</v>
      </c>
      <c r="U290" s="36"/>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13V</v>
      </c>
      <c r="T295" s="3" t="s">
        <v>562</v>
      </c>
      <c r="U295" s="36"/>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12V</v>
      </c>
      <c r="T296" s="3" t="s">
        <v>562</v>
      </c>
      <c r="U296" s="36"/>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11V</v>
      </c>
      <c r="T297" s="3">
        <v>6</v>
      </c>
      <c r="U297" s="36"/>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10V</v>
      </c>
      <c r="T298" s="3">
        <v>4.0999999999999996</v>
      </c>
      <c r="U298" s="36"/>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9V</v>
      </c>
      <c r="T299" s="3">
        <v>2</v>
      </c>
      <c r="U299" s="36"/>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8V</v>
      </c>
      <c r="T300" s="3">
        <v>0</v>
      </c>
      <c r="U300" s="36"/>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7V</v>
      </c>
      <c r="T301" s="3" t="s">
        <v>562</v>
      </c>
      <c r="U301" s="36"/>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6V</v>
      </c>
      <c r="T302" s="3" t="s">
        <v>562</v>
      </c>
      <c r="U302" s="36"/>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1379</v>
      </c>
      <c r="V326" s="12"/>
      <c r="W326" s="65"/>
      <c r="X326" s="12"/>
      <c r="Y326" s="7" t="str">
        <f>VLOOKUP(U326,$DX$1:$DZ$21,3,FALSE)</f>
        <v>sel_diocpfil, modesel 10</v>
      </c>
      <c r="AD326" s="8"/>
    </row>
    <row r="327" spans="19:45" ht="30" customHeight="1" x14ac:dyDescent="0.25">
      <c r="S327" s="7" t="s">
        <v>24</v>
      </c>
      <c r="T327" s="15" t="s">
        <v>1154</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15V_NormalMode_42dB_304ZB_N014A_347_425_ZTS6856_TR6.2</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1271</v>
      </c>
      <c r="U328" s="32" t="str">
        <f>HYPERLINK("#A"&amp;(S326+1),"&lt;==Block" &amp; $S326 &amp;"==&gt;")</f>
        <v>&lt;==Block6==&gt;</v>
      </c>
      <c r="V328" s="51"/>
      <c r="W328" s="19"/>
      <c r="X328" s="19"/>
      <c r="Y328" s="8"/>
      <c r="Z328" s="8"/>
      <c r="AA328" s="19"/>
      <c r="AB328" s="118"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1286</v>
      </c>
      <c r="U329" s="52" t="s">
        <v>775</v>
      </c>
      <c r="V329" s="33" t="s">
        <v>601</v>
      </c>
      <c r="W329" s="33" t="s">
        <v>602</v>
      </c>
      <c r="X329" s="33" t="s">
        <v>603</v>
      </c>
      <c r="Y329" s="33" t="s">
        <v>603</v>
      </c>
      <c r="Z329" s="33" t="s">
        <v>591</v>
      </c>
      <c r="AA329" s="33" t="s">
        <v>7</v>
      </c>
      <c r="AB329" s="117" t="s">
        <v>1314</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e">
        <f>VLOOKUP($T337,$DE$1:$DJ$31,2,FALSE)</f>
        <v>#N/A</v>
      </c>
      <c r="AO329" s="56" t="e">
        <f>VLOOKUP($T337,$DE$1:$DJ$31,3,FALSE)</f>
        <v>#N/A</v>
      </c>
      <c r="AP329" s="56" t="e">
        <f>VLOOKUP($T337,$DE$1:$DJ$31,4,FALSE)</f>
        <v>#N/A</v>
      </c>
      <c r="AQ329" s="56" t="e">
        <f>VLOOKUP($T337,$DE$1:$DJ$31,5,FALSE)</f>
        <v>#N/A</v>
      </c>
      <c r="AR329" s="56" t="e">
        <f>VLOOKUP($T337,$DE$1:$DJ$31,6,FALSE)</f>
        <v>#N/A</v>
      </c>
      <c r="AS329" s="35"/>
    </row>
    <row r="330" spans="19:45" ht="30" customHeight="1" x14ac:dyDescent="0.25">
      <c r="S330" s="7" t="s">
        <v>18</v>
      </c>
      <c r="T330" s="15" t="s">
        <v>1328</v>
      </c>
      <c r="U330" s="36" t="str">
        <f t="shared" ref="U330:U341" ca="1" si="76">ConfigCode($AA330,$AN330,$AO330,$AP330,$AQ330,$AR330,$AF330,$AG330,2)</f>
        <v>Code Error</v>
      </c>
      <c r="V330" s="37"/>
      <c r="W330" s="37"/>
      <c r="X330" s="68"/>
      <c r="Y330" s="68"/>
      <c r="Z330" s="55">
        <f t="shared" ref="Z330:Z341" ca="1" si="77" xml:space="preserve">
N("vbias,vlookup vbias range")+
VLOOKUP($AA330,INDIRECT(BoxVal(ROW($AA330),34,COLUMN(T326))),2,FALSE)+
N("gain")+
$AB330+
N("vcm")+
VLOOKUP($AC330,$CT$1:$DC$31,7,FALSE)+
N("(vbias*vcp*vbg-vbias)*sensor ratio")+
VbiasCal($AA330,$AD330,$AE330,BoxVal(ROW($AC330),18,COLUMN($T$22)))+
N("vbias ref+gain ref")+
$V330+$W330</f>
        <v>-6.9</v>
      </c>
      <c r="AA330" s="39" t="s">
        <v>1287</v>
      </c>
      <c r="AB330" s="40">
        <v>-4.4000000000000004</v>
      </c>
      <c r="AC330" s="40" t="s">
        <v>996</v>
      </c>
      <c r="AD330" s="40">
        <v>1</v>
      </c>
      <c r="AE330" s="41">
        <v>0</v>
      </c>
      <c r="AF330" s="42">
        <v>-35.4</v>
      </c>
      <c r="AG330" s="42">
        <v>-34.700000000000003</v>
      </c>
      <c r="AH330" s="43">
        <f t="shared" ref="AH330:AH341" ca="1" si="78">$AF330+$Z330</f>
        <v>-42.3</v>
      </c>
      <c r="AI330" s="43">
        <f t="shared" ref="AI330:AI341" ca="1" si="79">$AG330+$Z330</f>
        <v>-41.6</v>
      </c>
      <c r="AJ330" s="44">
        <f t="shared" ref="AJ330:AJ341" ca="1" si="80" xml:space="preserve">
N("initial sens-loopgain")+
$AF330-BoxVal(ROW($AA330),26,COLUMN(INDIRECT("T"&amp;(INT(ROW($AA347)/65))*65+2)))</f>
        <v>-35.4</v>
      </c>
      <c r="AK330" s="44">
        <f t="shared" ref="AK330:AK341" ca="1" si="81">AJ330+(AG330-AF330)</f>
        <v>-34.700000000000003</v>
      </c>
      <c r="AL330" s="44">
        <f t="shared" ref="AL330:AL341" ca="1" si="82" xml:space="preserve">
N("initial sens-loopgain-gain-gain ref-vcm")+
$AH330-
BoxVal(ROW($AA330),26,COLUMN(INDIRECT("T"&amp;(INT(ROW($AA347)/65))*65+2)))-
$AB330-
$W330-
IFERROR(VLOOKUP($AC330,$CT$1:$DC$31,7,FALSE),0)</f>
        <v>-37.9</v>
      </c>
      <c r="AM330" s="44">
        <f t="shared" ref="AM330:AM341" ca="1" si="83">AL330+(AG330-AF330)</f>
        <v>-37.200000000000003</v>
      </c>
      <c r="AN330" s="36" t="str">
        <f t="shared" ref="AN330:AN341" ca="1" si="84">IF(BoxVal(ROW(AA330),9,COLUMN(T328))="FIX","00",ManualLookup(AA330,BoxVal(ROW(AA330),4,COLUMN(AN328)),INDIRECT(DN$3)))</f>
        <v>錯誤: 無法解析範圍或參數</v>
      </c>
      <c r="AO330" s="36" t="str">
        <f t="shared" ref="AO330:AO341" ca="1" si="85">ManualLookup(AB330,BoxVal(ROW(AB330),4,COLUMN(AO328)),IF(INDIRECT("$AB$"&amp;(INT((ROW()-4)/65)*65+4))="Gain-outphase",INDIRECT(DO$4),INDIRECT(DO$3)))</f>
        <v>錯誤: 無法解析範圍或參數</v>
      </c>
      <c r="AP330" s="36" t="str">
        <f t="shared" ref="AP330:AP341" ca="1" si="86">ManualLookup(AC330,BoxVal(ROW(AC330),4,COLUMN(AP328)),INDIRECT(DP$3))</f>
        <v>錯誤: 無法解析範圍或參數</v>
      </c>
      <c r="AQ330" s="36" t="str">
        <f t="shared" ref="AQ330:AQ341" ca="1" si="87">ManualLookup(AD330,BoxVal(ROW(AD330),4,COLUMN(AQ328)),INDIRECT(DQ$3))</f>
        <v>錯誤: 無法解析範圍或參數</v>
      </c>
      <c r="AR330" s="36" t="str">
        <f t="shared" ref="AR330:AR341" ca="1" si="88">ManualLookup(AE330,BoxVal(ROW(AE330),4,COLUMN(AR328)),INDIRECT(DR$3))</f>
        <v>錯誤: 無法解析範圍或參數</v>
      </c>
      <c r="AS330" s="33"/>
    </row>
    <row r="331" spans="19:45" ht="30" customHeight="1" x14ac:dyDescent="0.25">
      <c r="S331" s="7" t="s">
        <v>13</v>
      </c>
      <c r="T331" s="15" t="s">
        <v>1284</v>
      </c>
      <c r="U331" s="36" t="str">
        <f t="shared" ca="1" si="76"/>
        <v>Code Error</v>
      </c>
      <c r="V331" s="37"/>
      <c r="W331" s="37"/>
      <c r="X331" s="68"/>
      <c r="Y331" s="68"/>
      <c r="Z331" s="55">
        <f t="shared" ca="1" si="77"/>
        <v>-6.4149000000000003</v>
      </c>
      <c r="AA331" s="39" t="s">
        <v>1287</v>
      </c>
      <c r="AB331" s="40">
        <v>-4.4000000000000004</v>
      </c>
      <c r="AC331" s="40" t="s">
        <v>996</v>
      </c>
      <c r="AD331" s="40">
        <v>1</v>
      </c>
      <c r="AE331" s="41">
        <v>3.3000000000000002E-2</v>
      </c>
      <c r="AF331" s="42">
        <v>-35.9</v>
      </c>
      <c r="AG331" s="47">
        <f t="shared" ref="AG331" si="89">AF330</f>
        <v>-35.4</v>
      </c>
      <c r="AH331" s="43">
        <f t="shared" ca="1" si="78"/>
        <v>-42.314900000000002</v>
      </c>
      <c r="AI331" s="43">
        <f t="shared" ca="1" si="79"/>
        <v>-41.814900000000002</v>
      </c>
      <c r="AJ331" s="44">
        <f t="shared" ca="1" si="80"/>
        <v>-35.9</v>
      </c>
      <c r="AK331" s="44">
        <f t="shared" ca="1" si="81"/>
        <v>-35.4</v>
      </c>
      <c r="AL331" s="44">
        <f t="shared" ca="1" si="82"/>
        <v>-37.914900000000003</v>
      </c>
      <c r="AM331" s="44">
        <f t="shared" ca="1" si="83"/>
        <v>-37.414900000000003</v>
      </c>
      <c r="AN331" s="36" t="str">
        <f t="shared" ca="1" si="84"/>
        <v>錯誤: 無法解析範圍或參數</v>
      </c>
      <c r="AO331" s="36" t="str">
        <f t="shared" ca="1" si="85"/>
        <v>錯誤: 無法解析範圍或參數</v>
      </c>
      <c r="AP331" s="36" t="str">
        <f t="shared" ca="1" si="86"/>
        <v>錯誤: 無法解析範圍或參數</v>
      </c>
      <c r="AQ331" s="36" t="str">
        <f t="shared" ca="1" si="87"/>
        <v>錯誤: 無法解析範圍或參數</v>
      </c>
      <c r="AR331" s="36" t="str">
        <f t="shared" ca="1" si="88"/>
        <v>錯誤: 無法解析範圍或參數</v>
      </c>
      <c r="AS331" s="36"/>
    </row>
    <row r="332" spans="19:45" ht="30" customHeight="1" x14ac:dyDescent="0.25">
      <c r="S332" s="26"/>
      <c r="T332" s="17"/>
      <c r="U332" s="36" t="str">
        <f t="shared" ca="1" si="76"/>
        <v>Code Error</v>
      </c>
      <c r="V332" s="37"/>
      <c r="W332" s="37"/>
      <c r="X332" s="68"/>
      <c r="Y332" s="68"/>
      <c r="Z332" s="55">
        <f t="shared" ca="1" si="77"/>
        <v>-5.9151000000000007</v>
      </c>
      <c r="AA332" s="39" t="s">
        <v>1287</v>
      </c>
      <c r="AB332" s="40">
        <v>-4.4000000000000004</v>
      </c>
      <c r="AC332" s="40" t="s">
        <v>996</v>
      </c>
      <c r="AD332" s="40">
        <v>1</v>
      </c>
      <c r="AE332" s="41">
        <v>6.7000000000000004E-2</v>
      </c>
      <c r="AF332" s="42">
        <v>-36.4</v>
      </c>
      <c r="AG332" s="47">
        <f t="shared" ref="AG332:AG341" si="90">AF331</f>
        <v>-35.9</v>
      </c>
      <c r="AH332" s="43">
        <f t="shared" ca="1" si="78"/>
        <v>-42.315100000000001</v>
      </c>
      <c r="AI332" s="43">
        <f t="shared" ca="1" si="79"/>
        <v>-41.815100000000001</v>
      </c>
      <c r="AJ332" s="44">
        <f t="shared" ca="1" si="80"/>
        <v>-36.4</v>
      </c>
      <c r="AK332" s="44">
        <f t="shared" ca="1" si="81"/>
        <v>-35.9</v>
      </c>
      <c r="AL332" s="44">
        <f t="shared" ca="1" si="82"/>
        <v>-37.915100000000002</v>
      </c>
      <c r="AM332" s="44">
        <f t="shared" ca="1" si="83"/>
        <v>-37.415100000000002</v>
      </c>
      <c r="AN332" s="36" t="str">
        <f t="shared" ca="1" si="84"/>
        <v>錯誤: 無法解析範圍或參數</v>
      </c>
      <c r="AO332" s="36" t="str">
        <f t="shared" ca="1" si="85"/>
        <v>錯誤: 無法解析範圍或參數</v>
      </c>
      <c r="AP332" s="36" t="str">
        <f t="shared" ca="1" si="86"/>
        <v>錯誤: 無法解析範圍或參數</v>
      </c>
      <c r="AQ332" s="36" t="str">
        <f t="shared" ca="1" si="87"/>
        <v>錯誤: 無法解析範圍或參數</v>
      </c>
      <c r="AR332" s="36" t="str">
        <f t="shared" ca="1" si="88"/>
        <v>錯誤: 無法解析範圍或參數</v>
      </c>
      <c r="AS332" s="36"/>
    </row>
    <row r="333" spans="19:45" ht="30" customHeight="1" x14ac:dyDescent="0.25">
      <c r="S333" s="7" t="s">
        <v>19</v>
      </c>
      <c r="T333" s="15" t="s">
        <v>1279</v>
      </c>
      <c r="U333" s="36" t="str">
        <f t="shared" ca="1" si="76"/>
        <v>Code Error</v>
      </c>
      <c r="V333" s="37"/>
      <c r="W333" s="37"/>
      <c r="X333" s="68"/>
      <c r="Y333" s="68"/>
      <c r="Z333" s="55">
        <f t="shared" ca="1" si="77"/>
        <v>-5.43</v>
      </c>
      <c r="AA333" s="39" t="s">
        <v>1287</v>
      </c>
      <c r="AB333" s="40">
        <v>-4.4000000000000004</v>
      </c>
      <c r="AC333" s="40" t="s">
        <v>996</v>
      </c>
      <c r="AD333" s="40">
        <v>1</v>
      </c>
      <c r="AE333" s="41">
        <v>0.1</v>
      </c>
      <c r="AF333" s="42">
        <v>-37.1</v>
      </c>
      <c r="AG333" s="47">
        <f t="shared" si="90"/>
        <v>-36.4</v>
      </c>
      <c r="AH333" s="43">
        <f t="shared" ca="1" si="78"/>
        <v>-42.53</v>
      </c>
      <c r="AI333" s="43">
        <f t="shared" ca="1" si="79"/>
        <v>-41.83</v>
      </c>
      <c r="AJ333" s="44">
        <f t="shared" ca="1" si="80"/>
        <v>-37.1</v>
      </c>
      <c r="AK333" s="44">
        <f t="shared" ca="1" si="81"/>
        <v>-36.4</v>
      </c>
      <c r="AL333" s="44">
        <f t="shared" ca="1" si="82"/>
        <v>-38.130000000000003</v>
      </c>
      <c r="AM333" s="44">
        <f t="shared" ca="1" si="83"/>
        <v>-37.43</v>
      </c>
      <c r="AN333" s="36" t="str">
        <f t="shared" ca="1" si="84"/>
        <v>錯誤: 無法解析範圍或參數</v>
      </c>
      <c r="AO333" s="36" t="str">
        <f t="shared" ca="1" si="85"/>
        <v>錯誤: 無法解析範圍或參數</v>
      </c>
      <c r="AP333" s="36" t="str">
        <f t="shared" ca="1" si="86"/>
        <v>錯誤: 無法解析範圍或參數</v>
      </c>
      <c r="AQ333" s="36" t="str">
        <f t="shared" ca="1" si="87"/>
        <v>錯誤: 無法解析範圍或參數</v>
      </c>
      <c r="AR333" s="36" t="str">
        <f t="shared" ca="1" si="88"/>
        <v>錯誤: 無法解析範圍或參數</v>
      </c>
      <c r="AS333" s="36"/>
    </row>
    <row r="334" spans="19:45" ht="30" customHeight="1" x14ac:dyDescent="0.25">
      <c r="S334" s="7" t="s">
        <v>15</v>
      </c>
      <c r="T334" s="15" t="s">
        <v>1151</v>
      </c>
      <c r="U334" s="36" t="str">
        <f t="shared" ca="1" si="76"/>
        <v>Code Error</v>
      </c>
      <c r="V334" s="37"/>
      <c r="W334" s="37"/>
      <c r="X334" s="68"/>
      <c r="Y334" s="68"/>
      <c r="Z334" s="55">
        <f t="shared" ca="1" si="77"/>
        <v>-4.4000000000000004</v>
      </c>
      <c r="AA334" s="39" t="s">
        <v>1279</v>
      </c>
      <c r="AB334" s="40">
        <v>-4.4000000000000004</v>
      </c>
      <c r="AC334" s="40" t="s">
        <v>996</v>
      </c>
      <c r="AD334" s="40">
        <v>1</v>
      </c>
      <c r="AE334" s="41">
        <v>0</v>
      </c>
      <c r="AF334" s="42">
        <v>-37.799999999999997</v>
      </c>
      <c r="AG334" s="47">
        <f t="shared" si="90"/>
        <v>-37.1</v>
      </c>
      <c r="AH334" s="43">
        <f t="shared" ca="1" si="78"/>
        <v>-42.199999999999996</v>
      </c>
      <c r="AI334" s="43">
        <f t="shared" ca="1" si="79"/>
        <v>-41.5</v>
      </c>
      <c r="AJ334" s="44">
        <f t="shared" ca="1" si="80"/>
        <v>-37.799999999999997</v>
      </c>
      <c r="AK334" s="44">
        <f t="shared" ca="1" si="81"/>
        <v>-37.1</v>
      </c>
      <c r="AL334" s="44">
        <f t="shared" ca="1" si="82"/>
        <v>-37.799999999999997</v>
      </c>
      <c r="AM334" s="44">
        <f t="shared" ca="1" si="83"/>
        <v>-37.1</v>
      </c>
      <c r="AN334" s="36" t="str">
        <f t="shared" ca="1" si="84"/>
        <v>錯誤: 無法解析範圍或參數</v>
      </c>
      <c r="AO334" s="36" t="str">
        <f t="shared" ca="1" si="85"/>
        <v>錯誤: 無法解析範圍或參數</v>
      </c>
      <c r="AP334" s="36" t="str">
        <f t="shared" ca="1" si="86"/>
        <v>錯誤: 無法解析範圍或參數</v>
      </c>
      <c r="AQ334" s="36" t="str">
        <f t="shared" ca="1" si="87"/>
        <v>錯誤: 無法解析範圍或參數</v>
      </c>
      <c r="AR334" s="36" t="str">
        <f t="shared" ca="1" si="88"/>
        <v>錯誤: 無法解析範圍或參數</v>
      </c>
      <c r="AS334" s="36"/>
    </row>
    <row r="335" spans="19:45" ht="30" customHeight="1" x14ac:dyDescent="0.25">
      <c r="S335" s="7" t="s">
        <v>705</v>
      </c>
      <c r="T335" s="15" t="s">
        <v>1152</v>
      </c>
      <c r="U335" s="36" t="str">
        <f t="shared" ca="1" si="76"/>
        <v>Code Error</v>
      </c>
      <c r="V335" s="37">
        <v>-0.05</v>
      </c>
      <c r="W335" s="37"/>
      <c r="X335" s="68"/>
      <c r="Y335" s="68"/>
      <c r="Z335" s="55">
        <f t="shared" ca="1" si="77"/>
        <v>-3.8956</v>
      </c>
      <c r="AA335" s="39" t="s">
        <v>1279</v>
      </c>
      <c r="AB335" s="40">
        <v>-4.4000000000000004</v>
      </c>
      <c r="AC335" s="40" t="s">
        <v>996</v>
      </c>
      <c r="AD335" s="40">
        <v>1</v>
      </c>
      <c r="AE335" s="41">
        <v>3.3000000000000002E-2</v>
      </c>
      <c r="AF335" s="42">
        <v>-38.4</v>
      </c>
      <c r="AG335" s="47">
        <f t="shared" si="90"/>
        <v>-37.799999999999997</v>
      </c>
      <c r="AH335" s="43">
        <f t="shared" ca="1" si="78"/>
        <v>-42.2956</v>
      </c>
      <c r="AI335" s="43">
        <f t="shared" ca="1" si="79"/>
        <v>-41.695599999999999</v>
      </c>
      <c r="AJ335" s="44">
        <f t="shared" ca="1" si="80"/>
        <v>-38.4</v>
      </c>
      <c r="AK335" s="44">
        <f t="shared" ca="1" si="81"/>
        <v>-37.799999999999997</v>
      </c>
      <c r="AL335" s="44">
        <f t="shared" ca="1" si="82"/>
        <v>-37.895600000000002</v>
      </c>
      <c r="AM335" s="44">
        <f t="shared" ca="1" si="83"/>
        <v>-37.2956</v>
      </c>
      <c r="AN335" s="36" t="str">
        <f t="shared" ca="1" si="84"/>
        <v>錯誤: 無法解析範圍或參數</v>
      </c>
      <c r="AO335" s="36" t="str">
        <f t="shared" ca="1" si="85"/>
        <v>錯誤: 無法解析範圍或參數</v>
      </c>
      <c r="AP335" s="36" t="str">
        <f t="shared" ca="1" si="86"/>
        <v>錯誤: 無法解析範圍或參數</v>
      </c>
      <c r="AQ335" s="36" t="str">
        <f t="shared" ca="1" si="87"/>
        <v>錯誤: 無法解析範圍或參數</v>
      </c>
      <c r="AR335" s="36" t="str">
        <f t="shared" ca="1" si="88"/>
        <v>錯誤: 無法解析範圍或參數</v>
      </c>
      <c r="AS335" s="36"/>
    </row>
    <row r="336" spans="19:45" ht="30" customHeight="1" x14ac:dyDescent="0.25">
      <c r="S336" s="7" t="s">
        <v>605</v>
      </c>
      <c r="T336" s="15" t="s">
        <v>991</v>
      </c>
      <c r="U336" s="36" t="str">
        <f t="shared" ca="1" si="76"/>
        <v>Code Error</v>
      </c>
      <c r="V336" s="37">
        <v>-0.04</v>
      </c>
      <c r="W336" s="37"/>
      <c r="X336" s="68"/>
      <c r="Y336" s="68"/>
      <c r="Z336" s="55">
        <f t="shared" ca="1" si="77"/>
        <v>-3.3144</v>
      </c>
      <c r="AA336" s="39" t="s">
        <v>1279</v>
      </c>
      <c r="AB336" s="40">
        <v>-4.4000000000000004</v>
      </c>
      <c r="AC336" s="40" t="s">
        <v>996</v>
      </c>
      <c r="AD336" s="40">
        <v>1</v>
      </c>
      <c r="AE336" s="41">
        <v>6.7000000000000004E-2</v>
      </c>
      <c r="AF336" s="42">
        <v>-38.9</v>
      </c>
      <c r="AG336" s="47">
        <f t="shared" si="90"/>
        <v>-38.4</v>
      </c>
      <c r="AH336" s="43">
        <f t="shared" ca="1" si="78"/>
        <v>-42.214399999999998</v>
      </c>
      <c r="AI336" s="43">
        <f t="shared" ca="1" si="79"/>
        <v>-41.714399999999998</v>
      </c>
      <c r="AJ336" s="44">
        <f t="shared" ca="1" si="80"/>
        <v>-38.9</v>
      </c>
      <c r="AK336" s="44">
        <f t="shared" ca="1" si="81"/>
        <v>-38.4</v>
      </c>
      <c r="AL336" s="44">
        <f t="shared" ca="1" si="82"/>
        <v>-37.814399999999999</v>
      </c>
      <c r="AM336" s="44">
        <f t="shared" ca="1" si="83"/>
        <v>-37.314399999999999</v>
      </c>
      <c r="AN336" s="36" t="str">
        <f t="shared" ca="1" si="84"/>
        <v>錯誤: 無法解析範圍或參數</v>
      </c>
      <c r="AO336" s="36" t="str">
        <f t="shared" ca="1" si="85"/>
        <v>錯誤: 無法解析範圍或參數</v>
      </c>
      <c r="AP336" s="36" t="str">
        <f t="shared" ca="1" si="86"/>
        <v>錯誤: 無法解析範圍或參數</v>
      </c>
      <c r="AQ336" s="36" t="str">
        <f t="shared" ca="1" si="87"/>
        <v>錯誤: 無法解析範圍或參數</v>
      </c>
      <c r="AR336" s="36" t="str">
        <f t="shared" ca="1" si="88"/>
        <v>錯誤: 無法解析範圍或參數</v>
      </c>
      <c r="AS336" s="36"/>
    </row>
    <row r="337" spans="19:45" ht="30" customHeight="1" x14ac:dyDescent="0.25">
      <c r="S337" s="7" t="s">
        <v>721</v>
      </c>
      <c r="T337" s="15" t="s">
        <v>1342</v>
      </c>
      <c r="U337" s="36" t="str">
        <f t="shared" ca="1" si="76"/>
        <v>Code Error</v>
      </c>
      <c r="V337" s="37">
        <v>-0.16</v>
      </c>
      <c r="W337" s="37"/>
      <c r="X337" s="68"/>
      <c r="Y337" s="68"/>
      <c r="Z337" s="55">
        <f t="shared" ca="1" si="77"/>
        <v>-2.8800000000000003</v>
      </c>
      <c r="AA337" s="39" t="s">
        <v>1279</v>
      </c>
      <c r="AB337" s="40">
        <v>-4.4000000000000004</v>
      </c>
      <c r="AC337" s="40" t="s">
        <v>996</v>
      </c>
      <c r="AD337" s="40">
        <v>1</v>
      </c>
      <c r="AE337" s="41">
        <v>0.1</v>
      </c>
      <c r="AF337" s="42">
        <v>-39.6</v>
      </c>
      <c r="AG337" s="47">
        <f t="shared" si="90"/>
        <v>-38.9</v>
      </c>
      <c r="AH337" s="43">
        <f t="shared" ca="1" si="78"/>
        <v>-42.480000000000004</v>
      </c>
      <c r="AI337" s="43">
        <f t="shared" ca="1" si="79"/>
        <v>-41.78</v>
      </c>
      <c r="AJ337" s="44">
        <f t="shared" ca="1" si="80"/>
        <v>-39.6</v>
      </c>
      <c r="AK337" s="44">
        <f t="shared" ca="1" si="81"/>
        <v>-38.9</v>
      </c>
      <c r="AL337" s="44">
        <f t="shared" ca="1" si="82"/>
        <v>-38.080000000000005</v>
      </c>
      <c r="AM337" s="44">
        <f t="shared" ca="1" si="83"/>
        <v>-37.380000000000003</v>
      </c>
      <c r="AN337" s="36" t="str">
        <f t="shared" ca="1" si="84"/>
        <v>錯誤: 無法解析範圍或參數</v>
      </c>
      <c r="AO337" s="36" t="str">
        <f t="shared" ca="1" si="85"/>
        <v>錯誤: 無法解析範圍或參數</v>
      </c>
      <c r="AP337" s="36" t="str">
        <f t="shared" ca="1" si="86"/>
        <v>錯誤: 無法解析範圍或參數</v>
      </c>
      <c r="AQ337" s="36" t="str">
        <f t="shared" ca="1" si="87"/>
        <v>錯誤: 無法解析範圍或參數</v>
      </c>
      <c r="AR337" s="36" t="str">
        <f t="shared" ca="1" si="88"/>
        <v>錯誤: 無法解析範圍或參數</v>
      </c>
      <c r="AS337" s="36"/>
    </row>
    <row r="338" spans="19:45" ht="30" customHeight="1" x14ac:dyDescent="0.25">
      <c r="S338" s="7" t="s">
        <v>20</v>
      </c>
      <c r="T338" s="15">
        <v>-37.5</v>
      </c>
      <c r="U338" s="36" t="str">
        <f t="shared" ca="1" si="76"/>
        <v>Code Error</v>
      </c>
      <c r="V338" s="37">
        <v>-0.47</v>
      </c>
      <c r="W338" s="37"/>
      <c r="X338" s="38"/>
      <c r="Y338" s="38"/>
      <c r="Z338" s="55">
        <f t="shared" ca="1" si="77"/>
        <v>-2.17</v>
      </c>
      <c r="AA338" s="39" t="s">
        <v>965</v>
      </c>
      <c r="AB338" s="40">
        <v>-4.4000000000000004</v>
      </c>
      <c r="AC338" s="40" t="s">
        <v>995</v>
      </c>
      <c r="AD338" s="40">
        <v>1</v>
      </c>
      <c r="AE338" s="41">
        <v>0</v>
      </c>
      <c r="AF338" s="42">
        <v>-40.299999999999997</v>
      </c>
      <c r="AG338" s="47">
        <f t="shared" si="90"/>
        <v>-39.6</v>
      </c>
      <c r="AH338" s="43">
        <f t="shared" ca="1" si="78"/>
        <v>-42.47</v>
      </c>
      <c r="AI338" s="43">
        <f t="shared" ca="1" si="79"/>
        <v>-41.77</v>
      </c>
      <c r="AJ338" s="44">
        <f t="shared" ca="1" si="80"/>
        <v>-40.299999999999997</v>
      </c>
      <c r="AK338" s="44">
        <f t="shared" ca="1" si="81"/>
        <v>-39.6</v>
      </c>
      <c r="AL338" s="44">
        <f t="shared" ca="1" si="82"/>
        <v>-38.07</v>
      </c>
      <c r="AM338" s="44">
        <f t="shared" ca="1" si="83"/>
        <v>-37.370000000000005</v>
      </c>
      <c r="AN338" s="36" t="str">
        <f t="shared" ca="1" si="84"/>
        <v>錯誤: 無法解析範圍或參數</v>
      </c>
      <c r="AO338" s="36" t="str">
        <f t="shared" ca="1" si="85"/>
        <v>錯誤: 無法解析範圍或參數</v>
      </c>
      <c r="AP338" s="36" t="str">
        <f t="shared" ca="1" si="86"/>
        <v>錯誤: 無法解析範圍或參數</v>
      </c>
      <c r="AQ338" s="36" t="str">
        <f t="shared" ca="1" si="87"/>
        <v>錯誤: 無法解析範圍或參數</v>
      </c>
      <c r="AR338" s="36" t="str">
        <f t="shared" ca="1" si="88"/>
        <v>錯誤: 無法解析範圍或參數</v>
      </c>
      <c r="AS338" s="36"/>
    </row>
    <row r="339" spans="19:45" ht="30" customHeight="1" x14ac:dyDescent="0.25">
      <c r="S339" s="7" t="s">
        <v>691</v>
      </c>
      <c r="T339" s="15" t="s">
        <v>1318</v>
      </c>
      <c r="U339" s="36" t="str">
        <f t="shared" ca="1" si="76"/>
        <v>Code Error</v>
      </c>
      <c r="V339" s="37"/>
      <c r="W339" s="37"/>
      <c r="X339" s="38"/>
      <c r="Y339" s="38"/>
      <c r="Z339" s="55">
        <f t="shared" ca="1" si="77"/>
        <v>-1.0763000000000003</v>
      </c>
      <c r="AA339" s="39" t="s">
        <v>965</v>
      </c>
      <c r="AB339" s="40">
        <v>-4.4000000000000004</v>
      </c>
      <c r="AC339" s="40" t="s">
        <v>995</v>
      </c>
      <c r="AD339" s="40">
        <v>1</v>
      </c>
      <c r="AE339" s="41">
        <v>3.3000000000000002E-2</v>
      </c>
      <c r="AF339" s="42">
        <v>-41.2</v>
      </c>
      <c r="AG339" s="47">
        <f t="shared" si="90"/>
        <v>-40.299999999999997</v>
      </c>
      <c r="AH339" s="43">
        <f t="shared" ca="1" si="78"/>
        <v>-42.276300000000006</v>
      </c>
      <c r="AI339" s="43">
        <f t="shared" ca="1" si="79"/>
        <v>-41.376300000000001</v>
      </c>
      <c r="AJ339" s="44">
        <f t="shared" ca="1" si="80"/>
        <v>-41.2</v>
      </c>
      <c r="AK339" s="44">
        <f t="shared" ca="1" si="81"/>
        <v>-40.299999999999997</v>
      </c>
      <c r="AL339" s="44">
        <f t="shared" ca="1" si="82"/>
        <v>-37.876300000000008</v>
      </c>
      <c r="AM339" s="44">
        <f t="shared" ca="1" si="83"/>
        <v>-36.976300000000002</v>
      </c>
      <c r="AN339" s="36" t="str">
        <f t="shared" ca="1" si="84"/>
        <v>錯誤: 無法解析範圍或參數</v>
      </c>
      <c r="AO339" s="36" t="str">
        <f t="shared" ca="1" si="85"/>
        <v>錯誤: 無法解析範圍或參數</v>
      </c>
      <c r="AP339" s="36" t="str">
        <f t="shared" ca="1" si="86"/>
        <v>錯誤: 無法解析範圍或參數</v>
      </c>
      <c r="AQ339" s="36" t="str">
        <f t="shared" ca="1" si="87"/>
        <v>錯誤: 無法解析範圍或參數</v>
      </c>
      <c r="AR339" s="36" t="str">
        <f t="shared" ca="1" si="88"/>
        <v>錯誤: 無法解析範圍或參數</v>
      </c>
      <c r="AS339" s="36"/>
    </row>
    <row r="340" spans="19:45" ht="30" customHeight="1" x14ac:dyDescent="0.25">
      <c r="S340" s="7" t="s">
        <v>544</v>
      </c>
      <c r="T340" s="15" t="s">
        <v>993</v>
      </c>
      <c r="U340" s="36" t="str">
        <f t="shared" ca="1" si="76"/>
        <v>Code Error</v>
      </c>
      <c r="V340" s="37"/>
      <c r="W340" s="37"/>
      <c r="X340" s="38"/>
      <c r="Y340" s="38"/>
      <c r="Z340" s="71">
        <f t="shared" ca="1" si="77"/>
        <v>-0.43369999999999997</v>
      </c>
      <c r="AA340" s="39" t="s">
        <v>965</v>
      </c>
      <c r="AB340" s="40">
        <v>-4.4000000000000004</v>
      </c>
      <c r="AC340" s="40" t="s">
        <v>995</v>
      </c>
      <c r="AD340" s="40">
        <v>1</v>
      </c>
      <c r="AE340" s="41">
        <v>6.7000000000000004E-2</v>
      </c>
      <c r="AF340" s="42">
        <v>-41.9</v>
      </c>
      <c r="AG340" s="49">
        <f t="shared" si="90"/>
        <v>-41.2</v>
      </c>
      <c r="AH340" s="43">
        <f t="shared" ca="1" si="78"/>
        <v>-42.3337</v>
      </c>
      <c r="AI340" s="43">
        <f t="shared" ca="1" si="79"/>
        <v>-41.633700000000005</v>
      </c>
      <c r="AJ340" s="44">
        <f t="shared" ca="1" si="80"/>
        <v>-41.9</v>
      </c>
      <c r="AK340" s="44">
        <f t="shared" ca="1" si="81"/>
        <v>-41.2</v>
      </c>
      <c r="AL340" s="44">
        <f t="shared" ca="1" si="82"/>
        <v>-37.933700000000002</v>
      </c>
      <c r="AM340" s="44">
        <f t="shared" ca="1" si="83"/>
        <v>-37.233700000000006</v>
      </c>
      <c r="AN340" s="36" t="str">
        <f t="shared" ca="1" si="84"/>
        <v>錯誤: 無法解析範圍或參數</v>
      </c>
      <c r="AO340" s="36" t="str">
        <f t="shared" ca="1" si="85"/>
        <v>錯誤: 無法解析範圍或參數</v>
      </c>
      <c r="AP340" s="36" t="str">
        <f t="shared" ca="1" si="86"/>
        <v>錯誤: 無法解析範圍或參數</v>
      </c>
      <c r="AQ340" s="36" t="str">
        <f t="shared" ca="1" si="87"/>
        <v>錯誤: 無法解析範圍或參數</v>
      </c>
      <c r="AR340" s="36" t="str">
        <f t="shared" ca="1" si="88"/>
        <v>錯誤: 無法解析範圍或參數</v>
      </c>
      <c r="AS340" s="36"/>
    </row>
    <row r="341" spans="19:45" ht="30" customHeight="1" x14ac:dyDescent="0.25">
      <c r="S341" s="7" t="s">
        <v>12</v>
      </c>
      <c r="T341" s="15" t="s">
        <v>548</v>
      </c>
      <c r="U341" s="36" t="str">
        <f t="shared" ca="1" si="76"/>
        <v>Code Error</v>
      </c>
      <c r="V341" s="37"/>
      <c r="W341" s="37"/>
      <c r="X341" s="38"/>
      <c r="Y341" s="38"/>
      <c r="Z341" s="71">
        <f t="shared" ca="1" si="77"/>
        <v>0.18999999999999995</v>
      </c>
      <c r="AA341" s="39" t="s">
        <v>965</v>
      </c>
      <c r="AB341" s="40">
        <v>-4.4000000000000004</v>
      </c>
      <c r="AC341" s="40" t="s">
        <v>995</v>
      </c>
      <c r="AD341" s="40">
        <v>1</v>
      </c>
      <c r="AE341" s="41">
        <v>0.1</v>
      </c>
      <c r="AF341" s="42">
        <v>-42.5</v>
      </c>
      <c r="AG341" s="49">
        <f t="shared" si="90"/>
        <v>-41.9</v>
      </c>
      <c r="AH341" s="43">
        <f t="shared" ca="1" si="78"/>
        <v>-42.31</v>
      </c>
      <c r="AI341" s="43">
        <f t="shared" ca="1" si="79"/>
        <v>-41.71</v>
      </c>
      <c r="AJ341" s="44">
        <f t="shared" ca="1" si="80"/>
        <v>-42.5</v>
      </c>
      <c r="AK341" s="44">
        <f t="shared" ca="1" si="81"/>
        <v>-41.9</v>
      </c>
      <c r="AL341" s="44">
        <f t="shared" ca="1" si="82"/>
        <v>-37.910000000000004</v>
      </c>
      <c r="AM341" s="44">
        <f t="shared" ca="1" si="83"/>
        <v>-37.31</v>
      </c>
      <c r="AN341" s="36" t="str">
        <f t="shared" ca="1" si="84"/>
        <v>錯誤: 無法解析範圍或參數</v>
      </c>
      <c r="AO341" s="36" t="str">
        <f t="shared" ca="1" si="85"/>
        <v>錯誤: 無法解析範圍或參數</v>
      </c>
      <c r="AP341" s="36" t="str">
        <f t="shared" ca="1" si="86"/>
        <v>錯誤: 無法解析範圍或參數</v>
      </c>
      <c r="AQ341" s="36" t="str">
        <f t="shared" ca="1" si="87"/>
        <v>錯誤: 無法解析範圍或參數</v>
      </c>
      <c r="AR341" s="36" t="str">
        <f t="shared" ca="1" si="88"/>
        <v>錯誤: 無法解析範圍或參數</v>
      </c>
      <c r="AS341" s="36"/>
    </row>
    <row r="342" spans="19:45" ht="30" customHeight="1" x14ac:dyDescent="0.25">
      <c r="S342" s="26" t="s">
        <v>773</v>
      </c>
      <c r="T342" s="15" t="s">
        <v>562</v>
      </c>
      <c r="U342" s="36"/>
      <c r="V342" s="37"/>
      <c r="W342" s="37"/>
      <c r="X342" s="38"/>
      <c r="Y342" s="38"/>
      <c r="Z342" s="71"/>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S343" s="7" t="s">
        <v>573</v>
      </c>
      <c r="T343" s="15">
        <v>2.1</v>
      </c>
      <c r="U343" s="36"/>
      <c r="V343" s="37"/>
      <c r="W343" s="37"/>
      <c r="X343" s="38"/>
      <c r="Y343" s="38"/>
      <c r="Z343" s="71"/>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S344" s="7" t="s">
        <v>590</v>
      </c>
      <c r="T344" s="15">
        <f>VLOOKUP(T329,MPN!$A$1:$E$1004,4,FALSE)</f>
        <v>-42</v>
      </c>
      <c r="U344" s="36"/>
      <c r="V344" s="37"/>
      <c r="W344" s="37"/>
      <c r="X344" s="38"/>
      <c r="Y344" s="38"/>
      <c r="Z344" s="71"/>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 t="s">
        <v>693</v>
      </c>
      <c r="T345" s="15">
        <v>0.8</v>
      </c>
      <c r="U345" s="36"/>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15V_NormalMode</v>
      </c>
      <c r="U346" s="36"/>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304ZB</v>
      </c>
      <c r="U348" s="36"/>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N014A</v>
      </c>
      <c r="U349" s="36"/>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Default</v>
      </c>
      <c r="U350" s="36"/>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2</v>
      </c>
      <c r="U352" s="36"/>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45173</v>
      </c>
      <c r="U353" s="36"/>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12</v>
      </c>
      <c r="U355" s="36"/>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-42+/-0.8 dBV</v>
      </c>
      <c r="U356" s="36"/>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13V</v>
      </c>
      <c r="T360" s="3" t="s">
        <v>562</v>
      </c>
      <c r="U360" s="36"/>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12V</v>
      </c>
      <c r="T361" s="3" t="s">
        <v>562</v>
      </c>
      <c r="U361" s="36"/>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11V</v>
      </c>
      <c r="T362" s="3" t="s">
        <v>562</v>
      </c>
      <c r="U362" s="36"/>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10V</v>
      </c>
      <c r="T363" s="3" t="s">
        <v>562</v>
      </c>
      <c r="U363" s="36"/>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9V</v>
      </c>
      <c r="T364" s="3">
        <v>2.7</v>
      </c>
      <c r="U364" s="36"/>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8V</v>
      </c>
      <c r="T365" s="3">
        <v>0</v>
      </c>
      <c r="U365" s="36"/>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7V</v>
      </c>
      <c r="T366" s="3">
        <v>-2.5</v>
      </c>
      <c r="U366" s="36"/>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6V</v>
      </c>
      <c r="T367" s="3">
        <v>-4.7</v>
      </c>
      <c r="U367" s="36"/>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1391</v>
      </c>
      <c r="V391" s="12"/>
      <c r="W391" s="65"/>
      <c r="X391" s="12"/>
      <c r="Y391" s="7" t="str">
        <f>VLOOKUP(U391,$DX$1:$DZ$21,3,FALSE)</f>
        <v>sel_diocpfil, modesel 10, en_lpf</v>
      </c>
      <c r="AD391" s="8"/>
    </row>
    <row r="392" spans="19:45" ht="30" customHeight="1" x14ac:dyDescent="0.25">
      <c r="S392" s="7" t="s">
        <v>24</v>
      </c>
      <c r="T392" s="15" t="s">
        <v>606</v>
      </c>
      <c r="U392" s="5" t="s">
        <v>23</v>
      </c>
      <c r="V392" s="7" t="str">
        <f>VLOOKUP(U391,$DX$1:$DZ$21,2,FALSE)</f>
        <v>Bit11,14,15</v>
      </c>
      <c r="W392" s="19"/>
      <c r="X392" s="19"/>
      <c r="Y392" s="19"/>
      <c r="Z392" s="19"/>
      <c r="AA392" s="5" t="s">
        <v>592</v>
      </c>
      <c r="AB392" s="26" t="str">
        <f>T411&amp;"_"&amp;ABS(T409)&amp;"dB_"&amp;T413&amp;"_"&amp;T414&amp;"_"&amp;GetAbsMaxMinText(AF395:AG454)&amp;"_"&amp;T394&amp;"_"&amp;T393&amp;S391&amp;"."&amp;T417</f>
        <v>default_NormalMode_38dB_304ZB_N026A_397_440_ZTS6753_MP7.3</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8"/>
      <c r="Z393" s="8"/>
      <c r="AA393" s="19"/>
      <c r="AB393" s="118"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1332</v>
      </c>
      <c r="U394" s="52" t="s">
        <v>775</v>
      </c>
      <c r="V394" s="33" t="s">
        <v>601</v>
      </c>
      <c r="W394" s="33" t="s">
        <v>602</v>
      </c>
      <c r="X394" s="33" t="s">
        <v>603</v>
      </c>
      <c r="Y394" s="33" t="s">
        <v>603</v>
      </c>
      <c r="Z394" s="33" t="s">
        <v>591</v>
      </c>
      <c r="AA394" s="33" t="s">
        <v>7</v>
      </c>
      <c r="AB394" s="117" t="s">
        <v>1314</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1328</v>
      </c>
      <c r="U395" s="36" t="str">
        <f t="shared" ref="U395:U404" ca="1" si="91">ConfigCode($AA395,$AN395,$AO395,$AP395,$AQ395,$AR395,$AF395,$AG395,2)</f>
        <v>0x20=-40.30,-39.70;</v>
      </c>
      <c r="V395" s="37"/>
      <c r="W395" s="37"/>
      <c r="X395" s="68"/>
      <c r="Y395" s="68"/>
      <c r="Z395" s="55">
        <f t="shared" ref="Z395:Z404" ca="1" si="92" xml:space="preserve">
N("vbias,vlookup vbias range")+
VLOOKUP($AA395,INDIRECT(BoxVal(ROW($AA395),34,COLUMN(T391))),2,FALSE)+
N("gain")+
$AB395+
N("vcm")+
VLOOKUP($AC395,$CT$1:$DC$31,7,FALSE)+
N("(vbias*vcp*vbg-vbias)*sensor ratio")+
VbiasCal($AA395,$AD395,$AE395,BoxVal(ROW($AC395),18,COLUMN($T$22)))+
N("vbias ref+gain ref")+
$V395+$W395</f>
        <v>2</v>
      </c>
      <c r="AA395" s="39" t="s">
        <v>1161</v>
      </c>
      <c r="AB395" s="40">
        <v>0</v>
      </c>
      <c r="AC395" s="40" t="s">
        <v>996</v>
      </c>
      <c r="AD395" s="40">
        <v>1</v>
      </c>
      <c r="AE395" s="41">
        <v>0</v>
      </c>
      <c r="AF395" s="42">
        <v>-40.299999999999997</v>
      </c>
      <c r="AG395" s="42">
        <v>-39.700000000000003</v>
      </c>
      <c r="AH395" s="43">
        <f t="shared" ref="AH395:AH404" ca="1" si="93">$AF395+$Z395</f>
        <v>-38.299999999999997</v>
      </c>
      <c r="AI395" s="43">
        <f t="shared" ref="AI395:AI404" ca="1" si="94">$AG395+$Z395</f>
        <v>-37.700000000000003</v>
      </c>
      <c r="AJ395" s="44">
        <f t="shared" ref="AJ395:AJ404" ca="1" si="95" xml:space="preserve">
N("initial sens-loopgain")+
$AF395-BoxVal(ROW($AA395),26,COLUMN(INDIRECT("T"&amp;(INT(ROW($AA412)/65))*65+2)))</f>
        <v>-40.299999999999997</v>
      </c>
      <c r="AK395" s="44">
        <f t="shared" ref="AK395:AK404" ca="1" si="96">AJ395+(AG395-AF395)</f>
        <v>-39.700000000000003</v>
      </c>
      <c r="AL395" s="44">
        <f t="shared" ref="AL395:AL404" ca="1" si="97" xml:space="preserve">
N("initial sens-loopgain-gain-gain ref-vcm")+
$AH395-
BoxVal(ROW($AA395),26,COLUMN(INDIRECT("T"&amp;(INT(ROW($AA412)/65))*65+2)))-
$AB395-
$W395-
IFERROR(VLOOKUP($AC395,$CT$1:$DC$31,7,FALSE),0)</f>
        <v>-38.299999999999997</v>
      </c>
      <c r="AM395" s="44">
        <f t="shared" ref="AM395:AM404" ca="1" si="98">AL395+(AG395-AF395)</f>
        <v>-37.700000000000003</v>
      </c>
      <c r="AN395" s="36" t="str">
        <f t="shared" ref="AN395:AN404" ca="1" si="99">IF(BoxVal(ROW(AA395),9,COLUMN(T393))="FIX","00",ManualLookup(AA395,BoxVal(ROW(AA395),4,COLUMN(AN393)),INDIRECT(DN$3)))</f>
        <v>20</v>
      </c>
      <c r="AO395" s="36" t="str">
        <f t="shared" ref="AO395:AO404" ca="1" si="100">ManualLookup(AB395,BoxVal(ROW(AB395),4,COLUMN(AO393)),IF(INDIRECT("$AB$"&amp;(INT((ROW()-4)/65)*65+4))="Gain-outphase",INDIRECT(DO$4),INDIRECT(DO$3)))</f>
        <v>00</v>
      </c>
      <c r="AP395" s="36" t="str">
        <f t="shared" ref="AP395:AP404" ca="1" si="101">ManualLookup(AC395,BoxVal(ROW(AC395),4,COLUMN(AP393)),INDIRECT(DP$3))</f>
        <v>00</v>
      </c>
      <c r="AQ395" s="36" t="str">
        <f t="shared" ref="AQ395:AQ404" ca="1" si="102">ManualLookup(AD395,BoxVal(ROW(AD395),4,COLUMN(AQ393)),INDIRECT(DQ$3))</f>
        <v>00</v>
      </c>
      <c r="AR395" s="36" t="str">
        <f t="shared" ref="AR395:AR404" ca="1" si="103">ManualLookup(AE395,BoxVal(ROW(AE395),4,COLUMN(AR393)),INDIRECT(DR$3))</f>
        <v>00</v>
      </c>
      <c r="AS395" s="33"/>
    </row>
    <row r="396" spans="19:45" ht="30" customHeight="1" x14ac:dyDescent="0.25">
      <c r="S396" s="7" t="s">
        <v>13</v>
      </c>
      <c r="T396" s="15" t="s">
        <v>1333</v>
      </c>
      <c r="U396" s="36" t="str">
        <f t="shared" ca="1" si="91"/>
        <v>0x23=-40.80,-40.30;</v>
      </c>
      <c r="V396" s="37"/>
      <c r="W396" s="37"/>
      <c r="X396" s="68"/>
      <c r="Y396" s="68"/>
      <c r="Z396" s="55">
        <f t="shared" ca="1" si="92"/>
        <v>2.5</v>
      </c>
      <c r="AA396" s="39" t="s">
        <v>1161</v>
      </c>
      <c r="AB396" s="40">
        <v>0.5</v>
      </c>
      <c r="AC396" s="40" t="s">
        <v>996</v>
      </c>
      <c r="AD396" s="40">
        <v>1</v>
      </c>
      <c r="AE396" s="41">
        <v>0</v>
      </c>
      <c r="AF396" s="42">
        <v>-40.799999999999997</v>
      </c>
      <c r="AG396" s="47">
        <f t="shared" ref="AG396" si="104">AF395</f>
        <v>-40.299999999999997</v>
      </c>
      <c r="AH396" s="43">
        <f t="shared" ca="1" si="93"/>
        <v>-38.299999999999997</v>
      </c>
      <c r="AI396" s="43">
        <f t="shared" ca="1" si="94"/>
        <v>-37.799999999999997</v>
      </c>
      <c r="AJ396" s="44">
        <f t="shared" ca="1" si="95"/>
        <v>-40.799999999999997</v>
      </c>
      <c r="AK396" s="44">
        <f t="shared" ca="1" si="96"/>
        <v>-40.299999999999997</v>
      </c>
      <c r="AL396" s="44">
        <f t="shared" ca="1" si="97"/>
        <v>-38.799999999999997</v>
      </c>
      <c r="AM396" s="44">
        <f t="shared" ca="1" si="98"/>
        <v>-38.299999999999997</v>
      </c>
      <c r="AN396" s="36" t="str">
        <f t="shared" ca="1" si="99"/>
        <v>20</v>
      </c>
      <c r="AO396" s="36" t="str">
        <f t="shared" ca="1" si="100"/>
        <v>03</v>
      </c>
      <c r="AP396" s="36" t="str">
        <f t="shared" ca="1" si="101"/>
        <v>00</v>
      </c>
      <c r="AQ396" s="36" t="str">
        <f t="shared" ca="1" si="102"/>
        <v>00</v>
      </c>
      <c r="AR396" s="36" t="str">
        <f t="shared" ca="1" si="103"/>
        <v>00</v>
      </c>
      <c r="AS396" s="36"/>
    </row>
    <row r="397" spans="19:45" ht="30" customHeight="1" x14ac:dyDescent="0.25">
      <c r="S397" s="26"/>
      <c r="T397" s="17"/>
      <c r="U397" s="36" t="str">
        <f t="shared" ca="1" si="91"/>
        <v>0x24=-41.10,-40.80;</v>
      </c>
      <c r="V397" s="37"/>
      <c r="W397" s="37"/>
      <c r="X397" s="68"/>
      <c r="Y397" s="68"/>
      <c r="Z397" s="55">
        <f t="shared" ca="1" si="92"/>
        <v>3</v>
      </c>
      <c r="AA397" s="39" t="s">
        <v>1161</v>
      </c>
      <c r="AB397" s="40">
        <v>1</v>
      </c>
      <c r="AC397" s="40" t="s">
        <v>996</v>
      </c>
      <c r="AD397" s="40">
        <v>1</v>
      </c>
      <c r="AE397" s="41">
        <v>0</v>
      </c>
      <c r="AF397" s="42">
        <v>-41.1</v>
      </c>
      <c r="AG397" s="47">
        <f t="shared" ref="AG397:AG404" si="105">AF396</f>
        <v>-40.799999999999997</v>
      </c>
      <c r="AH397" s="43">
        <f t="shared" ca="1" si="93"/>
        <v>-38.1</v>
      </c>
      <c r="AI397" s="43">
        <f t="shared" ca="1" si="94"/>
        <v>-37.799999999999997</v>
      </c>
      <c r="AJ397" s="44">
        <f t="shared" ca="1" si="95"/>
        <v>-41.1</v>
      </c>
      <c r="AK397" s="44">
        <f t="shared" ca="1" si="96"/>
        <v>-40.799999999999997</v>
      </c>
      <c r="AL397" s="44">
        <f t="shared" ca="1" si="97"/>
        <v>-39.1</v>
      </c>
      <c r="AM397" s="44">
        <f t="shared" ca="1" si="98"/>
        <v>-38.799999999999997</v>
      </c>
      <c r="AN397" s="36" t="str">
        <f t="shared" ca="1" si="99"/>
        <v>20</v>
      </c>
      <c r="AO397" s="36" t="str">
        <f t="shared" ca="1" si="100"/>
        <v>04</v>
      </c>
      <c r="AP397" s="36" t="str">
        <f t="shared" ca="1" si="101"/>
        <v>00</v>
      </c>
      <c r="AQ397" s="36" t="str">
        <f t="shared" ca="1" si="102"/>
        <v>00</v>
      </c>
      <c r="AR397" s="36" t="str">
        <f t="shared" ca="1" si="103"/>
        <v>00</v>
      </c>
      <c r="AS397" s="36"/>
    </row>
    <row r="398" spans="19:45" ht="30" customHeight="1" x14ac:dyDescent="0.25">
      <c r="S398" s="7" t="s">
        <v>19</v>
      </c>
      <c r="T398" s="15" t="s">
        <v>1279</v>
      </c>
      <c r="U398" s="36" t="str">
        <f t="shared" ca="1" si="91"/>
        <v>0x40=-41.40,-41.10;</v>
      </c>
      <c r="V398" s="37"/>
      <c r="W398" s="37"/>
      <c r="X398" s="68"/>
      <c r="Y398" s="68"/>
      <c r="Z398" s="55">
        <f t="shared" ca="1" si="92"/>
        <v>3.2663000000000002</v>
      </c>
      <c r="AA398" s="39" t="s">
        <v>1161</v>
      </c>
      <c r="AB398" s="40">
        <v>0</v>
      </c>
      <c r="AC398" s="40" t="s">
        <v>996</v>
      </c>
      <c r="AD398" s="40">
        <v>1</v>
      </c>
      <c r="AE398" s="41">
        <v>6.7000000000000004E-2</v>
      </c>
      <c r="AF398" s="42">
        <v>-41.4</v>
      </c>
      <c r="AG398" s="47">
        <f t="shared" si="105"/>
        <v>-41.1</v>
      </c>
      <c r="AH398" s="43">
        <f t="shared" ca="1" si="93"/>
        <v>-38.133699999999997</v>
      </c>
      <c r="AI398" s="43">
        <f t="shared" ca="1" si="94"/>
        <v>-37.8337</v>
      </c>
      <c r="AJ398" s="44">
        <f t="shared" ca="1" si="95"/>
        <v>-41.4</v>
      </c>
      <c r="AK398" s="44">
        <f t="shared" ca="1" si="96"/>
        <v>-41.1</v>
      </c>
      <c r="AL398" s="44">
        <f t="shared" ca="1" si="97"/>
        <v>-38.133699999999997</v>
      </c>
      <c r="AM398" s="44">
        <f t="shared" ca="1" si="98"/>
        <v>-37.8337</v>
      </c>
      <c r="AN398" s="36" t="str">
        <f t="shared" ca="1" si="99"/>
        <v>20</v>
      </c>
      <c r="AO398" s="36" t="str">
        <f t="shared" ca="1" si="100"/>
        <v>00</v>
      </c>
      <c r="AP398" s="36" t="str">
        <f t="shared" ca="1" si="101"/>
        <v>00</v>
      </c>
      <c r="AQ398" s="36" t="str">
        <f t="shared" ca="1" si="102"/>
        <v>00</v>
      </c>
      <c r="AR398" s="36" t="str">
        <f t="shared" ca="1" si="103"/>
        <v>20</v>
      </c>
      <c r="AS398" s="36"/>
    </row>
    <row r="399" spans="19:45" ht="30" customHeight="1" x14ac:dyDescent="0.25">
      <c r="S399" s="7" t="s">
        <v>15</v>
      </c>
      <c r="T399" s="15" t="s">
        <v>1151</v>
      </c>
      <c r="U399" s="36" t="str">
        <f t="shared" ca="1" si="91"/>
        <v>0x43=-41.90,-41.40;</v>
      </c>
      <c r="V399" s="37">
        <v>-0.2</v>
      </c>
      <c r="W399" s="37"/>
      <c r="X399" s="68"/>
      <c r="Y399" s="68"/>
      <c r="Z399" s="55">
        <f t="shared" ca="1" si="92"/>
        <v>3.5663</v>
      </c>
      <c r="AA399" s="39" t="s">
        <v>1161</v>
      </c>
      <c r="AB399" s="40">
        <v>0.5</v>
      </c>
      <c r="AC399" s="40" t="s">
        <v>996</v>
      </c>
      <c r="AD399" s="40">
        <v>1</v>
      </c>
      <c r="AE399" s="41">
        <v>6.7000000000000004E-2</v>
      </c>
      <c r="AF399" s="42">
        <v>-41.9</v>
      </c>
      <c r="AG399" s="47">
        <f t="shared" si="105"/>
        <v>-41.4</v>
      </c>
      <c r="AH399" s="43">
        <f t="shared" ca="1" si="93"/>
        <v>-38.3337</v>
      </c>
      <c r="AI399" s="43">
        <f t="shared" ca="1" si="94"/>
        <v>-37.8337</v>
      </c>
      <c r="AJ399" s="44">
        <f t="shared" ca="1" si="95"/>
        <v>-41.9</v>
      </c>
      <c r="AK399" s="44">
        <f t="shared" ca="1" si="96"/>
        <v>-41.4</v>
      </c>
      <c r="AL399" s="44">
        <f t="shared" ca="1" si="97"/>
        <v>-38.8337</v>
      </c>
      <c r="AM399" s="44">
        <f t="shared" ca="1" si="98"/>
        <v>-38.3337</v>
      </c>
      <c r="AN399" s="36" t="str">
        <f t="shared" ca="1" si="99"/>
        <v>20</v>
      </c>
      <c r="AO399" s="36" t="str">
        <f t="shared" ca="1" si="100"/>
        <v>03</v>
      </c>
      <c r="AP399" s="36" t="str">
        <f t="shared" ca="1" si="101"/>
        <v>00</v>
      </c>
      <c r="AQ399" s="36" t="str">
        <f t="shared" ca="1" si="102"/>
        <v>00</v>
      </c>
      <c r="AR399" s="36" t="str">
        <f t="shared" ca="1" si="103"/>
        <v>20</v>
      </c>
      <c r="AS399" s="36"/>
    </row>
    <row r="400" spans="19:45" ht="30" customHeight="1" x14ac:dyDescent="0.25">
      <c r="S400" s="7" t="s">
        <v>705</v>
      </c>
      <c r="T400" s="15" t="s">
        <v>1152</v>
      </c>
      <c r="U400" s="36" t="str">
        <f t="shared" ca="1" si="91"/>
        <v>0x30=-42.40,-41.90;</v>
      </c>
      <c r="V400" s="37"/>
      <c r="W400" s="37"/>
      <c r="X400" s="68"/>
      <c r="Y400" s="68"/>
      <c r="Z400" s="55">
        <f t="shared" ca="1" si="92"/>
        <v>4.2</v>
      </c>
      <c r="AA400" s="39" t="s">
        <v>799</v>
      </c>
      <c r="AB400" s="40">
        <v>0</v>
      </c>
      <c r="AC400" s="40" t="s">
        <v>996</v>
      </c>
      <c r="AD400" s="40">
        <v>1</v>
      </c>
      <c r="AE400" s="41">
        <v>0</v>
      </c>
      <c r="AF400" s="42">
        <v>-42.4</v>
      </c>
      <c r="AG400" s="47">
        <f t="shared" si="105"/>
        <v>-41.9</v>
      </c>
      <c r="AH400" s="43">
        <f t="shared" ca="1" si="93"/>
        <v>-38.199999999999996</v>
      </c>
      <c r="AI400" s="43">
        <f t="shared" ca="1" si="94"/>
        <v>-37.699999999999996</v>
      </c>
      <c r="AJ400" s="44">
        <f t="shared" ca="1" si="95"/>
        <v>-42.4</v>
      </c>
      <c r="AK400" s="44">
        <f t="shared" ca="1" si="96"/>
        <v>-41.9</v>
      </c>
      <c r="AL400" s="44">
        <f t="shared" ca="1" si="97"/>
        <v>-38.199999999999996</v>
      </c>
      <c r="AM400" s="44">
        <f t="shared" ca="1" si="98"/>
        <v>-37.699999999999996</v>
      </c>
      <c r="AN400" s="36" t="str">
        <f t="shared" ca="1" si="99"/>
        <v>30</v>
      </c>
      <c r="AO400" s="36" t="str">
        <f t="shared" ca="1" si="100"/>
        <v>00</v>
      </c>
      <c r="AP400" s="36" t="str">
        <f t="shared" ca="1" si="101"/>
        <v>00</v>
      </c>
      <c r="AQ400" s="36" t="str">
        <f t="shared" ca="1" si="102"/>
        <v>00</v>
      </c>
      <c r="AR400" s="36" t="str">
        <f t="shared" ca="1" si="103"/>
        <v>00</v>
      </c>
      <c r="AS400" s="36"/>
    </row>
    <row r="401" spans="19:45" ht="30" customHeight="1" x14ac:dyDescent="0.25">
      <c r="S401" s="7" t="s">
        <v>605</v>
      </c>
      <c r="T401" s="15" t="s">
        <v>991</v>
      </c>
      <c r="U401" s="36" t="str">
        <f t="shared" ca="1" si="91"/>
        <v>0x33=-42.70,-42.40;</v>
      </c>
      <c r="V401" s="37">
        <v>-0.2</v>
      </c>
      <c r="W401" s="37"/>
      <c r="X401" s="68"/>
      <c r="Y401" s="68"/>
      <c r="Z401" s="55">
        <f t="shared" ca="1" si="92"/>
        <v>4.5</v>
      </c>
      <c r="AA401" s="39" t="s">
        <v>799</v>
      </c>
      <c r="AB401" s="40">
        <v>0.5</v>
      </c>
      <c r="AC401" s="40" t="s">
        <v>996</v>
      </c>
      <c r="AD401" s="40">
        <v>1</v>
      </c>
      <c r="AE401" s="41">
        <v>0</v>
      </c>
      <c r="AF401" s="42">
        <v>-42.7</v>
      </c>
      <c r="AG401" s="47">
        <f t="shared" si="105"/>
        <v>-42.4</v>
      </c>
      <c r="AH401" s="43">
        <f t="shared" ca="1" si="93"/>
        <v>-38.200000000000003</v>
      </c>
      <c r="AI401" s="43">
        <f t="shared" ca="1" si="94"/>
        <v>-37.9</v>
      </c>
      <c r="AJ401" s="44">
        <f t="shared" ca="1" si="95"/>
        <v>-42.7</v>
      </c>
      <c r="AK401" s="44">
        <f t="shared" ca="1" si="96"/>
        <v>-42.4</v>
      </c>
      <c r="AL401" s="44">
        <f t="shared" ca="1" si="97"/>
        <v>-38.700000000000003</v>
      </c>
      <c r="AM401" s="44">
        <f t="shared" ca="1" si="98"/>
        <v>-38.4</v>
      </c>
      <c r="AN401" s="36" t="str">
        <f t="shared" ca="1" si="99"/>
        <v>30</v>
      </c>
      <c r="AO401" s="36" t="str">
        <f t="shared" ca="1" si="100"/>
        <v>03</v>
      </c>
      <c r="AP401" s="36" t="str">
        <f t="shared" ca="1" si="101"/>
        <v>00</v>
      </c>
      <c r="AQ401" s="36" t="str">
        <f t="shared" ca="1" si="102"/>
        <v>00</v>
      </c>
      <c r="AR401" s="36" t="str">
        <f t="shared" ca="1" si="103"/>
        <v>00</v>
      </c>
      <c r="AS401" s="36"/>
    </row>
    <row r="402" spans="19:45" ht="30" customHeight="1" x14ac:dyDescent="0.25">
      <c r="S402" s="7" t="s">
        <v>721</v>
      </c>
      <c r="T402" s="15" t="s">
        <v>26</v>
      </c>
      <c r="U402" s="36" t="str">
        <f t="shared" ca="1" si="91"/>
        <v>0x34=-43.00,-42.70;</v>
      </c>
      <c r="V402" s="37">
        <v>-0.4</v>
      </c>
      <c r="W402" s="37"/>
      <c r="X402" s="68"/>
      <c r="Y402" s="68"/>
      <c r="Z402" s="55">
        <f t="shared" ca="1" si="92"/>
        <v>4.8</v>
      </c>
      <c r="AA402" s="39" t="s">
        <v>799</v>
      </c>
      <c r="AB402" s="40">
        <v>1</v>
      </c>
      <c r="AC402" s="40" t="s">
        <v>996</v>
      </c>
      <c r="AD402" s="40">
        <v>1</v>
      </c>
      <c r="AE402" s="41">
        <v>0</v>
      </c>
      <c r="AF402" s="42">
        <v>-43</v>
      </c>
      <c r="AG402" s="47">
        <f t="shared" si="105"/>
        <v>-42.7</v>
      </c>
      <c r="AH402" s="43">
        <f t="shared" ca="1" si="93"/>
        <v>-38.200000000000003</v>
      </c>
      <c r="AI402" s="43">
        <f t="shared" ca="1" si="94"/>
        <v>-37.900000000000006</v>
      </c>
      <c r="AJ402" s="44">
        <f t="shared" ca="1" si="95"/>
        <v>-43</v>
      </c>
      <c r="AK402" s="44">
        <f t="shared" ca="1" si="96"/>
        <v>-42.7</v>
      </c>
      <c r="AL402" s="44">
        <f t="shared" ca="1" si="97"/>
        <v>-39.200000000000003</v>
      </c>
      <c r="AM402" s="44">
        <f t="shared" ca="1" si="98"/>
        <v>-38.900000000000006</v>
      </c>
      <c r="AN402" s="36" t="str">
        <f t="shared" ca="1" si="99"/>
        <v>30</v>
      </c>
      <c r="AO402" s="36" t="str">
        <f t="shared" ca="1" si="100"/>
        <v>04</v>
      </c>
      <c r="AP402" s="36" t="str">
        <f t="shared" ca="1" si="101"/>
        <v>00</v>
      </c>
      <c r="AQ402" s="36" t="str">
        <f t="shared" ca="1" si="102"/>
        <v>00</v>
      </c>
      <c r="AR402" s="36" t="str">
        <f t="shared" ca="1" si="103"/>
        <v>00</v>
      </c>
      <c r="AS402" s="36"/>
    </row>
    <row r="403" spans="19:45" ht="30" customHeight="1" x14ac:dyDescent="0.25">
      <c r="S403" s="7" t="s">
        <v>20</v>
      </c>
      <c r="T403" s="15">
        <v>-37.5</v>
      </c>
      <c r="U403" s="36" t="str">
        <f t="shared" ca="1" si="91"/>
        <v>0x35=-43.50,-43.00;</v>
      </c>
      <c r="V403" s="37">
        <v>-0.5</v>
      </c>
      <c r="W403" s="37"/>
      <c r="X403" s="38"/>
      <c r="Y403" s="38"/>
      <c r="Z403" s="55">
        <f t="shared" ca="1" si="92"/>
        <v>5.2</v>
      </c>
      <c r="AA403" s="39" t="s">
        <v>584</v>
      </c>
      <c r="AB403" s="40">
        <v>1.5</v>
      </c>
      <c r="AC403" s="40" t="s">
        <v>995</v>
      </c>
      <c r="AD403" s="40">
        <v>1</v>
      </c>
      <c r="AE403" s="41">
        <v>0</v>
      </c>
      <c r="AF403" s="42">
        <v>-43.5</v>
      </c>
      <c r="AG403" s="47">
        <f t="shared" si="105"/>
        <v>-43</v>
      </c>
      <c r="AH403" s="43">
        <f t="shared" ca="1" si="93"/>
        <v>-38.299999999999997</v>
      </c>
      <c r="AI403" s="43">
        <f t="shared" ca="1" si="94"/>
        <v>-37.799999999999997</v>
      </c>
      <c r="AJ403" s="44">
        <f t="shared" ca="1" si="95"/>
        <v>-43.5</v>
      </c>
      <c r="AK403" s="44">
        <f t="shared" ca="1" si="96"/>
        <v>-43</v>
      </c>
      <c r="AL403" s="44">
        <f t="shared" ca="1" si="97"/>
        <v>-39.799999999999997</v>
      </c>
      <c r="AM403" s="44">
        <f t="shared" ca="1" si="98"/>
        <v>-39.299999999999997</v>
      </c>
      <c r="AN403" s="36" t="str">
        <f t="shared" ca="1" si="99"/>
        <v>30</v>
      </c>
      <c r="AO403" s="36" t="str">
        <f t="shared" ca="1" si="100"/>
        <v>05</v>
      </c>
      <c r="AP403" s="36" t="str">
        <f t="shared" ca="1" si="101"/>
        <v>00</v>
      </c>
      <c r="AQ403" s="36" t="str">
        <f t="shared" ca="1" si="102"/>
        <v>00</v>
      </c>
      <c r="AR403" s="36" t="str">
        <f t="shared" ca="1" si="103"/>
        <v>00</v>
      </c>
      <c r="AS403" s="36"/>
    </row>
    <row r="404" spans="19:45" ht="30" customHeight="1" x14ac:dyDescent="0.25">
      <c r="S404" s="7" t="s">
        <v>691</v>
      </c>
      <c r="T404" s="15" t="s">
        <v>1318</v>
      </c>
      <c r="U404" s="36" t="str">
        <f t="shared" ca="1" si="91"/>
        <v>0x36=-44.00,-43.50;</v>
      </c>
      <c r="V404" s="37">
        <v>-0.5</v>
      </c>
      <c r="W404" s="37"/>
      <c r="X404" s="38"/>
      <c r="Y404" s="38"/>
      <c r="Z404" s="55">
        <f t="shared" ca="1" si="92"/>
        <v>5.7</v>
      </c>
      <c r="AA404" s="39" t="s">
        <v>584</v>
      </c>
      <c r="AB404" s="40">
        <v>2</v>
      </c>
      <c r="AC404" s="40" t="s">
        <v>995</v>
      </c>
      <c r="AD404" s="40">
        <v>1</v>
      </c>
      <c r="AE404" s="41">
        <v>0</v>
      </c>
      <c r="AF404" s="42">
        <v>-44</v>
      </c>
      <c r="AG404" s="47">
        <f t="shared" si="105"/>
        <v>-43.5</v>
      </c>
      <c r="AH404" s="43">
        <f t="shared" ca="1" si="93"/>
        <v>-38.299999999999997</v>
      </c>
      <c r="AI404" s="43">
        <f t="shared" ca="1" si="94"/>
        <v>-37.799999999999997</v>
      </c>
      <c r="AJ404" s="44">
        <f t="shared" ca="1" si="95"/>
        <v>-44</v>
      </c>
      <c r="AK404" s="44">
        <f t="shared" ca="1" si="96"/>
        <v>-43.5</v>
      </c>
      <c r="AL404" s="44">
        <f t="shared" ca="1" si="97"/>
        <v>-40.299999999999997</v>
      </c>
      <c r="AM404" s="44">
        <f t="shared" ca="1" si="98"/>
        <v>-39.799999999999997</v>
      </c>
      <c r="AN404" s="36" t="str">
        <f t="shared" ca="1" si="99"/>
        <v>30</v>
      </c>
      <c r="AO404" s="36" t="str">
        <f t="shared" ca="1" si="100"/>
        <v>06</v>
      </c>
      <c r="AP404" s="36" t="str">
        <f t="shared" ca="1" si="101"/>
        <v>00</v>
      </c>
      <c r="AQ404" s="36" t="str">
        <f t="shared" ca="1" si="102"/>
        <v>00</v>
      </c>
      <c r="AR404" s="36" t="str">
        <f t="shared" ca="1" si="103"/>
        <v>00</v>
      </c>
      <c r="AS404" s="36"/>
    </row>
    <row r="405" spans="19:45" ht="30" customHeight="1" x14ac:dyDescent="0.25">
      <c r="S405" s="7" t="s">
        <v>544</v>
      </c>
      <c r="T405" s="15" t="s">
        <v>993</v>
      </c>
      <c r="U405" s="36"/>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2.1</v>
      </c>
      <c r="U408" s="36"/>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-38</v>
      </c>
      <c r="U409" s="36"/>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304ZB</v>
      </c>
      <c r="U413" s="36"/>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N026A</v>
      </c>
      <c r="U414" s="36"/>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45278</v>
      </c>
      <c r="U418" s="36"/>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10</v>
      </c>
      <c r="U420" s="36"/>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13V</v>
      </c>
      <c r="T425" s="3" t="s">
        <v>562</v>
      </c>
      <c r="U425" s="36"/>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12V</v>
      </c>
      <c r="T426" s="3" t="s">
        <v>562</v>
      </c>
      <c r="U426" s="36"/>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11V</v>
      </c>
      <c r="T427" s="3">
        <v>6</v>
      </c>
      <c r="U427" s="36"/>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10V</v>
      </c>
      <c r="T428" s="3">
        <v>4.2</v>
      </c>
      <c r="U428" s="36"/>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9V</v>
      </c>
      <c r="T429" s="3">
        <v>2</v>
      </c>
      <c r="U429" s="36"/>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8V</v>
      </c>
      <c r="T430" s="3">
        <v>0</v>
      </c>
      <c r="U430" s="36"/>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7V</v>
      </c>
      <c r="T431" s="3" t="s">
        <v>562</v>
      </c>
      <c r="U431" s="36"/>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6V</v>
      </c>
      <c r="T432" s="3" t="s">
        <v>562</v>
      </c>
      <c r="U432" s="36"/>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1379</v>
      </c>
      <c r="V456" s="12"/>
      <c r="W456" s="65"/>
      <c r="X456" s="12"/>
      <c r="Y456" s="7" t="str">
        <f>VLOOKUP(U456,$DX$1:$DZ$21,3,FALSE)</f>
        <v>sel_diocpfil, modesel 10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default_NormalMode_42dB_304ZB_N014A_347_425_ZTS6856_TR8.0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1271</v>
      </c>
      <c r="U458" s="32" t="str">
        <f>HYPERLINK("#A"&amp;(S456+1),"&lt;==Block" &amp; $S456 &amp;"==&gt;")</f>
        <v>&lt;==Block8==&gt;</v>
      </c>
      <c r="V458" s="51"/>
      <c r="W458" s="19"/>
      <c r="X458" s="19"/>
      <c r="Y458" s="8"/>
      <c r="Z458" s="8"/>
      <c r="AA458" s="19"/>
      <c r="AB458" s="118"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1286</v>
      </c>
      <c r="U459" s="52" t="s">
        <v>775</v>
      </c>
      <c r="V459" s="33" t="s">
        <v>601</v>
      </c>
      <c r="W459" s="33" t="s">
        <v>602</v>
      </c>
      <c r="X459" s="33" t="s">
        <v>603</v>
      </c>
      <c r="Y459" s="33" t="s">
        <v>603</v>
      </c>
      <c r="Z459" s="33" t="s">
        <v>591</v>
      </c>
      <c r="AA459" s="33" t="s">
        <v>7</v>
      </c>
      <c r="AB459" s="117" t="s">
        <v>1314</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1328</v>
      </c>
      <c r="U460" s="36" t="str">
        <f t="shared" ref="U460:U471" ca="1" si="106">ConfigCode($AA460,$AN460,$AO460,$AP460,$AQ460,$AR460,$AF460,$AG460,2)</f>
        <v>0x11=-35.40,-34.70;</v>
      </c>
      <c r="V460" s="37"/>
      <c r="W460" s="37"/>
      <c r="X460" s="68"/>
      <c r="Y460" s="68"/>
      <c r="Z460" s="55">
        <f t="shared" ref="Z460:Z471" ca="1" si="107" xml:space="preserve">
N("vbias,vlookup vbias range")+
VLOOKUP($AA460,INDIRECT(BoxVal(ROW($AA460),34,COLUMN(T456))),2,FALSE)+
N("gain")+
$AB460+
N("vcm")+
VLOOKUP($AC460,$CT$1:$DC$31,7,FALSE)+
N("(vbias*vcp*vbg-vbias)*sensor ratio")+
VbiasCal($AA460,$AD460,$AE460,BoxVal(ROW($AC460),18,COLUMN($T$22)))+
N("vbias ref+gain ref")+
$V460+$W460</f>
        <v>-6.9</v>
      </c>
      <c r="AA460" s="39" t="s">
        <v>1287</v>
      </c>
      <c r="AB460" s="40">
        <v>-4.4000000000000004</v>
      </c>
      <c r="AC460" s="40" t="s">
        <v>996</v>
      </c>
      <c r="AD460" s="40">
        <v>1</v>
      </c>
      <c r="AE460" s="41">
        <v>0</v>
      </c>
      <c r="AF460" s="42">
        <v>-35.4</v>
      </c>
      <c r="AG460" s="42">
        <v>-34.700000000000003</v>
      </c>
      <c r="AH460" s="43">
        <f t="shared" ref="AH460:AH471" ca="1" si="108">$AF460+$Z460</f>
        <v>-42.3</v>
      </c>
      <c r="AI460" s="43">
        <f t="shared" ref="AI460:AI471" ca="1" si="109">$AG460+$Z460</f>
        <v>-41.6</v>
      </c>
      <c r="AJ460" s="44">
        <f t="shared" ref="AJ460:AJ471" ca="1" si="110" xml:space="preserve">
N("initial sens-loopgain")+
$AF460-BoxVal(ROW($AA460),26,COLUMN(INDIRECT("T"&amp;(INT(ROW($AA477)/65))*65+2)))</f>
        <v>-35.4</v>
      </c>
      <c r="AK460" s="44">
        <f t="shared" ref="AK460:AK471" ca="1" si="111">AJ460+(AG460-AF460)</f>
        <v>-34.700000000000003</v>
      </c>
      <c r="AL460" s="44">
        <f t="shared" ref="AL460:AL471" ca="1" si="112" xml:space="preserve">
N("initial sens-loopgain-gain-gain ref-vcm")+
$AH460-
BoxVal(ROW($AA460),26,COLUMN(INDIRECT("T"&amp;(INT(ROW($AA477)/65))*65+2)))-
$AB460-
$W460-
IFERROR(VLOOKUP($AC460,$CT$1:$DC$31,7,FALSE),0)</f>
        <v>-37.9</v>
      </c>
      <c r="AM460" s="44">
        <f t="shared" ref="AM460:AM471" ca="1" si="113">AL460+(AG460-AF460)</f>
        <v>-37.200000000000003</v>
      </c>
      <c r="AN460" s="36" t="str">
        <f t="shared" ref="AN460:AN471" ca="1" si="114">IF(BoxVal(ROW(AA460),9,COLUMN(T458))="FIX","00",ManualLookup(AA460,BoxVal(ROW(AA460),4,COLUMN(AN458)),INDIRECT(DN$3)))</f>
        <v>10</v>
      </c>
      <c r="AO460" s="36" t="str">
        <f t="shared" ref="AO460:AO471" ca="1" si="115">ManualLookup(AB460,BoxVal(ROW(AB460),4,COLUMN(AO458)),IF(INDIRECT("$AB$"&amp;(INT((ROW()-4)/65)*65+4))="Gain-outphase",INDIRECT(DO$4),INDIRECT(DO$3)))</f>
        <v>01</v>
      </c>
      <c r="AP460" s="36" t="str">
        <f t="shared" ref="AP460:AP471" ca="1" si="116">ManualLookup(AC460,BoxVal(ROW(AC460),4,COLUMN(AP458)),INDIRECT(DP$3))</f>
        <v>00</v>
      </c>
      <c r="AQ460" s="36" t="str">
        <f t="shared" ref="AQ460:AQ471" ca="1" si="117">ManualLookup(AD460,BoxVal(ROW(AD460),4,COLUMN(AQ458)),INDIRECT(DQ$3))</f>
        <v>00</v>
      </c>
      <c r="AR460" s="36" t="str">
        <f t="shared" ref="AR460:AR471" ca="1" si="118">ManualLookup(AE460,BoxVal(ROW(AE460),4,COLUMN(AR458)),INDIRECT(DR$3))</f>
        <v>00</v>
      </c>
      <c r="AS460" s="33"/>
    </row>
    <row r="461" spans="19:45" ht="30" customHeight="1" x14ac:dyDescent="0.25">
      <c r="S461" s="7" t="s">
        <v>13</v>
      </c>
      <c r="T461" s="15" t="s">
        <v>1284</v>
      </c>
      <c r="U461" s="36" t="str">
        <f t="shared" ca="1" si="106"/>
        <v>0x21=-35.90,-35.40;</v>
      </c>
      <c r="V461" s="37"/>
      <c r="W461" s="37"/>
      <c r="X461" s="68"/>
      <c r="Y461" s="68"/>
      <c r="Z461" s="55">
        <f t="shared" ca="1" si="107"/>
        <v>-6.4149000000000003</v>
      </c>
      <c r="AA461" s="39" t="s">
        <v>1287</v>
      </c>
      <c r="AB461" s="40">
        <v>-4.4000000000000004</v>
      </c>
      <c r="AC461" s="40" t="s">
        <v>996</v>
      </c>
      <c r="AD461" s="40">
        <v>1</v>
      </c>
      <c r="AE461" s="41">
        <v>3.3000000000000002E-2</v>
      </c>
      <c r="AF461" s="42">
        <v>-35.9</v>
      </c>
      <c r="AG461" s="47">
        <f t="shared" ref="AG461" si="119">AF460</f>
        <v>-35.4</v>
      </c>
      <c r="AH461" s="43">
        <f t="shared" ca="1" si="108"/>
        <v>-42.314900000000002</v>
      </c>
      <c r="AI461" s="43">
        <f t="shared" ca="1" si="109"/>
        <v>-41.814900000000002</v>
      </c>
      <c r="AJ461" s="44">
        <f t="shared" ca="1" si="110"/>
        <v>-35.9</v>
      </c>
      <c r="AK461" s="44">
        <f t="shared" ca="1" si="111"/>
        <v>-35.4</v>
      </c>
      <c r="AL461" s="44">
        <f t="shared" ca="1" si="112"/>
        <v>-37.914900000000003</v>
      </c>
      <c r="AM461" s="44">
        <f t="shared" ca="1" si="113"/>
        <v>-37.414900000000003</v>
      </c>
      <c r="AN461" s="36" t="str">
        <f t="shared" ca="1" si="114"/>
        <v>10</v>
      </c>
      <c r="AO461" s="36" t="str">
        <f t="shared" ca="1" si="115"/>
        <v>01</v>
      </c>
      <c r="AP461" s="36" t="str">
        <f t="shared" ca="1" si="116"/>
        <v>00</v>
      </c>
      <c r="AQ461" s="36" t="str">
        <f t="shared" ca="1" si="117"/>
        <v>00</v>
      </c>
      <c r="AR461" s="36" t="str">
        <f t="shared" ca="1" si="118"/>
        <v>10</v>
      </c>
      <c r="AS461" s="36"/>
    </row>
    <row r="462" spans="19:45" ht="30" customHeight="1" x14ac:dyDescent="0.25">
      <c r="S462" s="26"/>
      <c r="T462" s="17"/>
      <c r="U462" s="36" t="str">
        <f t="shared" ca="1" si="106"/>
        <v>0x31=-36.40,-35.90;</v>
      </c>
      <c r="V462" s="37"/>
      <c r="W462" s="37"/>
      <c r="X462" s="68"/>
      <c r="Y462" s="68"/>
      <c r="Z462" s="55">
        <f t="shared" ca="1" si="107"/>
        <v>-5.9151000000000007</v>
      </c>
      <c r="AA462" s="39" t="s">
        <v>1287</v>
      </c>
      <c r="AB462" s="40">
        <v>-4.4000000000000004</v>
      </c>
      <c r="AC462" s="40" t="s">
        <v>996</v>
      </c>
      <c r="AD462" s="40">
        <v>1</v>
      </c>
      <c r="AE462" s="41">
        <v>6.7000000000000004E-2</v>
      </c>
      <c r="AF462" s="42">
        <v>-36.4</v>
      </c>
      <c r="AG462" s="47">
        <f t="shared" ref="AG462:AG471" si="120">AF461</f>
        <v>-35.9</v>
      </c>
      <c r="AH462" s="43">
        <f t="shared" ca="1" si="108"/>
        <v>-42.315100000000001</v>
      </c>
      <c r="AI462" s="43">
        <f t="shared" ca="1" si="109"/>
        <v>-41.815100000000001</v>
      </c>
      <c r="AJ462" s="44">
        <f t="shared" ca="1" si="110"/>
        <v>-36.4</v>
      </c>
      <c r="AK462" s="44">
        <f t="shared" ca="1" si="111"/>
        <v>-35.9</v>
      </c>
      <c r="AL462" s="44">
        <f t="shared" ca="1" si="112"/>
        <v>-37.915100000000002</v>
      </c>
      <c r="AM462" s="44">
        <f t="shared" ca="1" si="113"/>
        <v>-37.415100000000002</v>
      </c>
      <c r="AN462" s="36" t="str">
        <f t="shared" ca="1" si="114"/>
        <v>10</v>
      </c>
      <c r="AO462" s="36" t="str">
        <f t="shared" ca="1" si="115"/>
        <v>01</v>
      </c>
      <c r="AP462" s="36" t="str">
        <f t="shared" ca="1" si="116"/>
        <v>00</v>
      </c>
      <c r="AQ462" s="36" t="str">
        <f t="shared" ca="1" si="117"/>
        <v>00</v>
      </c>
      <c r="AR462" s="36" t="str">
        <f t="shared" ca="1" si="118"/>
        <v>20</v>
      </c>
      <c r="AS462" s="36"/>
    </row>
    <row r="463" spans="19:45" ht="30" customHeight="1" x14ac:dyDescent="0.25">
      <c r="S463" s="7" t="s">
        <v>19</v>
      </c>
      <c r="T463" s="15" t="s">
        <v>1279</v>
      </c>
      <c r="U463" s="36" t="str">
        <f t="shared" ca="1" si="106"/>
        <v>0x41=-37.10,-36.40;</v>
      </c>
      <c r="V463" s="37"/>
      <c r="W463" s="37"/>
      <c r="X463" s="68"/>
      <c r="Y463" s="68"/>
      <c r="Z463" s="55">
        <f t="shared" ca="1" si="107"/>
        <v>-5.43</v>
      </c>
      <c r="AA463" s="39" t="s">
        <v>1287</v>
      </c>
      <c r="AB463" s="40">
        <v>-4.4000000000000004</v>
      </c>
      <c r="AC463" s="40" t="s">
        <v>996</v>
      </c>
      <c r="AD463" s="40">
        <v>1</v>
      </c>
      <c r="AE463" s="41">
        <v>0.1</v>
      </c>
      <c r="AF463" s="42">
        <v>-37.1</v>
      </c>
      <c r="AG463" s="47">
        <f t="shared" si="120"/>
        <v>-36.4</v>
      </c>
      <c r="AH463" s="43">
        <f t="shared" ca="1" si="108"/>
        <v>-42.53</v>
      </c>
      <c r="AI463" s="43">
        <f t="shared" ca="1" si="109"/>
        <v>-41.83</v>
      </c>
      <c r="AJ463" s="44">
        <f t="shared" ca="1" si="110"/>
        <v>-37.1</v>
      </c>
      <c r="AK463" s="44">
        <f t="shared" ca="1" si="111"/>
        <v>-36.4</v>
      </c>
      <c r="AL463" s="44">
        <f t="shared" ca="1" si="112"/>
        <v>-38.130000000000003</v>
      </c>
      <c r="AM463" s="44">
        <f t="shared" ca="1" si="113"/>
        <v>-37.43</v>
      </c>
      <c r="AN463" s="36" t="str">
        <f t="shared" ca="1" si="114"/>
        <v>10</v>
      </c>
      <c r="AO463" s="36" t="str">
        <f t="shared" ca="1" si="115"/>
        <v>01</v>
      </c>
      <c r="AP463" s="36" t="str">
        <f t="shared" ca="1" si="116"/>
        <v>00</v>
      </c>
      <c r="AQ463" s="36" t="str">
        <f t="shared" ca="1" si="117"/>
        <v>00</v>
      </c>
      <c r="AR463" s="36" t="str">
        <f t="shared" ca="1" si="118"/>
        <v>30</v>
      </c>
      <c r="AS463" s="36"/>
    </row>
    <row r="464" spans="19:45" ht="30" customHeight="1" x14ac:dyDescent="0.25">
      <c r="S464" s="7" t="s">
        <v>15</v>
      </c>
      <c r="T464" s="15" t="s">
        <v>1151</v>
      </c>
      <c r="U464" s="36" t="str">
        <f t="shared" ca="1" si="106"/>
        <v>0x01=-37.80,-37.10;</v>
      </c>
      <c r="V464" s="37"/>
      <c r="W464" s="37"/>
      <c r="X464" s="68"/>
      <c r="Y464" s="68"/>
      <c r="Z464" s="55">
        <f t="shared" ca="1" si="107"/>
        <v>-4.4000000000000004</v>
      </c>
      <c r="AA464" s="39" t="s">
        <v>1279</v>
      </c>
      <c r="AB464" s="40">
        <v>-4.4000000000000004</v>
      </c>
      <c r="AC464" s="40" t="s">
        <v>996</v>
      </c>
      <c r="AD464" s="40">
        <v>1</v>
      </c>
      <c r="AE464" s="41">
        <v>0</v>
      </c>
      <c r="AF464" s="42">
        <v>-37.799999999999997</v>
      </c>
      <c r="AG464" s="47">
        <f t="shared" si="120"/>
        <v>-37.1</v>
      </c>
      <c r="AH464" s="43">
        <f t="shared" ca="1" si="108"/>
        <v>-42.199999999999996</v>
      </c>
      <c r="AI464" s="43">
        <f t="shared" ca="1" si="109"/>
        <v>-41.5</v>
      </c>
      <c r="AJ464" s="44">
        <f t="shared" ca="1" si="110"/>
        <v>-37.799999999999997</v>
      </c>
      <c r="AK464" s="44">
        <f t="shared" ca="1" si="111"/>
        <v>-37.1</v>
      </c>
      <c r="AL464" s="44">
        <f t="shared" ca="1" si="112"/>
        <v>-37.799999999999997</v>
      </c>
      <c r="AM464" s="44">
        <f t="shared" ca="1" si="113"/>
        <v>-37.1</v>
      </c>
      <c r="AN464" s="36" t="str">
        <f t="shared" ca="1" si="114"/>
        <v>00</v>
      </c>
      <c r="AO464" s="36" t="str">
        <f t="shared" ca="1" si="115"/>
        <v>01</v>
      </c>
      <c r="AP464" s="36" t="str">
        <f t="shared" ca="1" si="116"/>
        <v>00</v>
      </c>
      <c r="AQ464" s="36" t="str">
        <f t="shared" ca="1" si="117"/>
        <v>00</v>
      </c>
      <c r="AR464" s="36" t="str">
        <f t="shared" ca="1" si="118"/>
        <v>00</v>
      </c>
      <c r="AS464" s="36"/>
    </row>
    <row r="465" spans="19:45" ht="30" customHeight="1" x14ac:dyDescent="0.25">
      <c r="S465" s="7" t="s">
        <v>705</v>
      </c>
      <c r="T465" s="15" t="s">
        <v>1152</v>
      </c>
      <c r="U465" s="36" t="str">
        <f t="shared" ca="1" si="106"/>
        <v>0x11=-38.40,-37.80;</v>
      </c>
      <c r="V465" s="37">
        <v>-0.05</v>
      </c>
      <c r="W465" s="37"/>
      <c r="X465" s="68"/>
      <c r="Y465" s="68"/>
      <c r="Z465" s="55">
        <f t="shared" ca="1" si="107"/>
        <v>-3.8956</v>
      </c>
      <c r="AA465" s="39" t="s">
        <v>1279</v>
      </c>
      <c r="AB465" s="40">
        <v>-4.4000000000000004</v>
      </c>
      <c r="AC465" s="40" t="s">
        <v>996</v>
      </c>
      <c r="AD465" s="40">
        <v>1</v>
      </c>
      <c r="AE465" s="41">
        <v>3.3000000000000002E-2</v>
      </c>
      <c r="AF465" s="42">
        <v>-38.4</v>
      </c>
      <c r="AG465" s="47">
        <f t="shared" si="120"/>
        <v>-37.799999999999997</v>
      </c>
      <c r="AH465" s="43">
        <f t="shared" ca="1" si="108"/>
        <v>-42.2956</v>
      </c>
      <c r="AI465" s="43">
        <f t="shared" ca="1" si="109"/>
        <v>-41.695599999999999</v>
      </c>
      <c r="AJ465" s="44">
        <f t="shared" ca="1" si="110"/>
        <v>-38.4</v>
      </c>
      <c r="AK465" s="44">
        <f t="shared" ca="1" si="111"/>
        <v>-37.799999999999997</v>
      </c>
      <c r="AL465" s="44">
        <f t="shared" ca="1" si="112"/>
        <v>-37.895600000000002</v>
      </c>
      <c r="AM465" s="44">
        <f t="shared" ca="1" si="113"/>
        <v>-37.2956</v>
      </c>
      <c r="AN465" s="36" t="str">
        <f t="shared" ca="1" si="114"/>
        <v>00</v>
      </c>
      <c r="AO465" s="36" t="str">
        <f t="shared" ca="1" si="115"/>
        <v>01</v>
      </c>
      <c r="AP465" s="36" t="str">
        <f t="shared" ca="1" si="116"/>
        <v>00</v>
      </c>
      <c r="AQ465" s="36" t="str">
        <f t="shared" ca="1" si="117"/>
        <v>00</v>
      </c>
      <c r="AR465" s="36" t="str">
        <f t="shared" ca="1" si="118"/>
        <v>10</v>
      </c>
      <c r="AS465" s="36"/>
    </row>
    <row r="466" spans="19:45" ht="30" customHeight="1" x14ac:dyDescent="0.25">
      <c r="S466" s="7" t="s">
        <v>605</v>
      </c>
      <c r="T466" s="15" t="s">
        <v>991</v>
      </c>
      <c r="U466" s="36" t="str">
        <f t="shared" ca="1" si="106"/>
        <v>0x21=-38.90,-38.40;</v>
      </c>
      <c r="V466" s="37">
        <v>-0.04</v>
      </c>
      <c r="W466" s="37"/>
      <c r="X466" s="68"/>
      <c r="Y466" s="68"/>
      <c r="Z466" s="55">
        <f t="shared" ca="1" si="107"/>
        <v>-3.3144</v>
      </c>
      <c r="AA466" s="39" t="s">
        <v>1279</v>
      </c>
      <c r="AB466" s="40">
        <v>-4.4000000000000004</v>
      </c>
      <c r="AC466" s="40" t="s">
        <v>996</v>
      </c>
      <c r="AD466" s="40">
        <v>1</v>
      </c>
      <c r="AE466" s="41">
        <v>6.7000000000000004E-2</v>
      </c>
      <c r="AF466" s="42">
        <v>-38.9</v>
      </c>
      <c r="AG466" s="47">
        <f t="shared" si="120"/>
        <v>-38.4</v>
      </c>
      <c r="AH466" s="43">
        <f t="shared" ca="1" si="108"/>
        <v>-42.214399999999998</v>
      </c>
      <c r="AI466" s="43">
        <f t="shared" ca="1" si="109"/>
        <v>-41.714399999999998</v>
      </c>
      <c r="AJ466" s="44">
        <f t="shared" ca="1" si="110"/>
        <v>-38.9</v>
      </c>
      <c r="AK466" s="44">
        <f t="shared" ca="1" si="111"/>
        <v>-38.4</v>
      </c>
      <c r="AL466" s="44">
        <f t="shared" ca="1" si="112"/>
        <v>-37.814399999999999</v>
      </c>
      <c r="AM466" s="44">
        <f t="shared" ca="1" si="113"/>
        <v>-37.314399999999999</v>
      </c>
      <c r="AN466" s="36" t="str">
        <f t="shared" ca="1" si="114"/>
        <v>00</v>
      </c>
      <c r="AO466" s="36" t="str">
        <f t="shared" ca="1" si="115"/>
        <v>01</v>
      </c>
      <c r="AP466" s="36" t="str">
        <f t="shared" ca="1" si="116"/>
        <v>00</v>
      </c>
      <c r="AQ466" s="36" t="str">
        <f t="shared" ca="1" si="117"/>
        <v>00</v>
      </c>
      <c r="AR466" s="36" t="str">
        <f t="shared" ca="1" si="118"/>
        <v>20</v>
      </c>
      <c r="AS466" s="36"/>
    </row>
    <row r="467" spans="19:45" ht="30" customHeight="1" x14ac:dyDescent="0.25">
      <c r="S467" s="7" t="s">
        <v>721</v>
      </c>
      <c r="T467" s="15" t="s">
        <v>26</v>
      </c>
      <c r="U467" s="36" t="str">
        <f t="shared" ca="1" si="106"/>
        <v>0x31=-39.60,-38.90;</v>
      </c>
      <c r="V467" s="37">
        <v>-0.16</v>
      </c>
      <c r="W467" s="37"/>
      <c r="X467" s="68"/>
      <c r="Y467" s="68"/>
      <c r="Z467" s="55">
        <f t="shared" ca="1" si="107"/>
        <v>-2.8800000000000003</v>
      </c>
      <c r="AA467" s="39" t="s">
        <v>1279</v>
      </c>
      <c r="AB467" s="40">
        <v>-4.4000000000000004</v>
      </c>
      <c r="AC467" s="40" t="s">
        <v>996</v>
      </c>
      <c r="AD467" s="40">
        <v>1</v>
      </c>
      <c r="AE467" s="41">
        <v>0.1</v>
      </c>
      <c r="AF467" s="42">
        <v>-39.6</v>
      </c>
      <c r="AG467" s="47">
        <f t="shared" si="120"/>
        <v>-38.9</v>
      </c>
      <c r="AH467" s="43">
        <f t="shared" ca="1" si="108"/>
        <v>-42.480000000000004</v>
      </c>
      <c r="AI467" s="43">
        <f t="shared" ca="1" si="109"/>
        <v>-41.78</v>
      </c>
      <c r="AJ467" s="44">
        <f t="shared" ca="1" si="110"/>
        <v>-39.6</v>
      </c>
      <c r="AK467" s="44">
        <f t="shared" ca="1" si="111"/>
        <v>-38.9</v>
      </c>
      <c r="AL467" s="44">
        <f t="shared" ca="1" si="112"/>
        <v>-38.080000000000005</v>
      </c>
      <c r="AM467" s="44">
        <f t="shared" ca="1" si="113"/>
        <v>-37.380000000000003</v>
      </c>
      <c r="AN467" s="36" t="str">
        <f t="shared" ca="1" si="114"/>
        <v>00</v>
      </c>
      <c r="AO467" s="36" t="str">
        <f t="shared" ca="1" si="115"/>
        <v>01</v>
      </c>
      <c r="AP467" s="36" t="str">
        <f t="shared" ca="1" si="116"/>
        <v>00</v>
      </c>
      <c r="AQ467" s="36" t="str">
        <f t="shared" ca="1" si="117"/>
        <v>00</v>
      </c>
      <c r="AR467" s="36" t="str">
        <f t="shared" ca="1" si="118"/>
        <v>30</v>
      </c>
      <c r="AS467" s="36"/>
    </row>
    <row r="468" spans="19:45" ht="30" customHeight="1" x14ac:dyDescent="0.25">
      <c r="S468" s="7" t="s">
        <v>20</v>
      </c>
      <c r="T468" s="15">
        <v>-37.5</v>
      </c>
      <c r="U468" s="36" t="str">
        <f t="shared" ca="1" si="106"/>
        <v>0x21=-40.30,-39.60;</v>
      </c>
      <c r="V468" s="37">
        <v>-0.47</v>
      </c>
      <c r="W468" s="37"/>
      <c r="X468" s="38"/>
      <c r="Y468" s="38"/>
      <c r="Z468" s="55">
        <f t="shared" ca="1" si="107"/>
        <v>-2.17</v>
      </c>
      <c r="AA468" s="39" t="s">
        <v>965</v>
      </c>
      <c r="AB468" s="40">
        <v>-4.4000000000000004</v>
      </c>
      <c r="AC468" s="40" t="s">
        <v>995</v>
      </c>
      <c r="AD468" s="40">
        <v>1</v>
      </c>
      <c r="AE468" s="41">
        <v>0</v>
      </c>
      <c r="AF468" s="42">
        <v>-40.299999999999997</v>
      </c>
      <c r="AG468" s="47">
        <f t="shared" si="120"/>
        <v>-39.6</v>
      </c>
      <c r="AH468" s="43">
        <f t="shared" ca="1" si="108"/>
        <v>-42.47</v>
      </c>
      <c r="AI468" s="43">
        <f t="shared" ca="1" si="109"/>
        <v>-41.77</v>
      </c>
      <c r="AJ468" s="44">
        <f t="shared" ca="1" si="110"/>
        <v>-40.299999999999997</v>
      </c>
      <c r="AK468" s="44">
        <f t="shared" ca="1" si="111"/>
        <v>-39.6</v>
      </c>
      <c r="AL468" s="44">
        <f t="shared" ca="1" si="112"/>
        <v>-38.07</v>
      </c>
      <c r="AM468" s="44">
        <f t="shared" ca="1" si="113"/>
        <v>-37.370000000000005</v>
      </c>
      <c r="AN468" s="36" t="str">
        <f t="shared" ca="1" si="114"/>
        <v>20</v>
      </c>
      <c r="AO468" s="36" t="str">
        <f t="shared" ca="1" si="115"/>
        <v>01</v>
      </c>
      <c r="AP468" s="36" t="str">
        <f t="shared" ca="1" si="116"/>
        <v>00</v>
      </c>
      <c r="AQ468" s="36" t="str">
        <f t="shared" ca="1" si="117"/>
        <v>00</v>
      </c>
      <c r="AR468" s="36" t="str">
        <f t="shared" ca="1" si="118"/>
        <v>00</v>
      </c>
      <c r="AS468" s="36"/>
    </row>
    <row r="469" spans="19:45" ht="30" customHeight="1" x14ac:dyDescent="0.25">
      <c r="S469" s="7" t="s">
        <v>691</v>
      </c>
      <c r="T469" s="15" t="s">
        <v>1318</v>
      </c>
      <c r="U469" s="36" t="str">
        <f t="shared" ca="1" si="106"/>
        <v>0x31=-41.20,-40.30;</v>
      </c>
      <c r="V469" s="37"/>
      <c r="W469" s="37"/>
      <c r="X469" s="38"/>
      <c r="Y469" s="38"/>
      <c r="Z469" s="55">
        <f t="shared" ca="1" si="107"/>
        <v>-1.0763000000000003</v>
      </c>
      <c r="AA469" s="39" t="s">
        <v>965</v>
      </c>
      <c r="AB469" s="40">
        <v>-4.4000000000000004</v>
      </c>
      <c r="AC469" s="40" t="s">
        <v>995</v>
      </c>
      <c r="AD469" s="40">
        <v>1</v>
      </c>
      <c r="AE469" s="41">
        <v>3.3000000000000002E-2</v>
      </c>
      <c r="AF469" s="42">
        <v>-41.2</v>
      </c>
      <c r="AG469" s="47">
        <f t="shared" si="120"/>
        <v>-40.299999999999997</v>
      </c>
      <c r="AH469" s="43">
        <f t="shared" ca="1" si="108"/>
        <v>-42.276300000000006</v>
      </c>
      <c r="AI469" s="43">
        <f t="shared" ca="1" si="109"/>
        <v>-41.376300000000001</v>
      </c>
      <c r="AJ469" s="44">
        <f t="shared" ca="1" si="110"/>
        <v>-41.2</v>
      </c>
      <c r="AK469" s="44">
        <f t="shared" ca="1" si="111"/>
        <v>-40.299999999999997</v>
      </c>
      <c r="AL469" s="44">
        <f t="shared" ca="1" si="112"/>
        <v>-37.876300000000008</v>
      </c>
      <c r="AM469" s="44">
        <f t="shared" ca="1" si="113"/>
        <v>-36.976300000000002</v>
      </c>
      <c r="AN469" s="36" t="str">
        <f t="shared" ca="1" si="114"/>
        <v>20</v>
      </c>
      <c r="AO469" s="36" t="str">
        <f t="shared" ca="1" si="115"/>
        <v>01</v>
      </c>
      <c r="AP469" s="36" t="str">
        <f t="shared" ca="1" si="116"/>
        <v>00</v>
      </c>
      <c r="AQ469" s="36" t="str">
        <f t="shared" ca="1" si="117"/>
        <v>00</v>
      </c>
      <c r="AR469" s="36" t="str">
        <f t="shared" ca="1" si="118"/>
        <v>10</v>
      </c>
      <c r="AS469" s="36"/>
    </row>
    <row r="470" spans="19:45" ht="30" customHeight="1" x14ac:dyDescent="0.25">
      <c r="S470" s="7" t="s">
        <v>544</v>
      </c>
      <c r="T470" s="15" t="s">
        <v>993</v>
      </c>
      <c r="U470" s="36" t="str">
        <f t="shared" ca="1" si="106"/>
        <v>0x41=-41.90,-41.20;</v>
      </c>
      <c r="V470" s="37"/>
      <c r="W470" s="37"/>
      <c r="X470" s="38"/>
      <c r="Y470" s="38"/>
      <c r="Z470" s="71">
        <f t="shared" ca="1" si="107"/>
        <v>-0.43369999999999997</v>
      </c>
      <c r="AA470" s="39" t="s">
        <v>965</v>
      </c>
      <c r="AB470" s="40">
        <v>-4.4000000000000004</v>
      </c>
      <c r="AC470" s="40" t="s">
        <v>995</v>
      </c>
      <c r="AD470" s="40">
        <v>1</v>
      </c>
      <c r="AE470" s="41">
        <v>6.7000000000000004E-2</v>
      </c>
      <c r="AF470" s="42">
        <v>-41.9</v>
      </c>
      <c r="AG470" s="49">
        <f t="shared" si="120"/>
        <v>-41.2</v>
      </c>
      <c r="AH470" s="43">
        <f t="shared" ca="1" si="108"/>
        <v>-42.3337</v>
      </c>
      <c r="AI470" s="43">
        <f t="shared" ca="1" si="109"/>
        <v>-41.633700000000005</v>
      </c>
      <c r="AJ470" s="44">
        <f t="shared" ca="1" si="110"/>
        <v>-41.9</v>
      </c>
      <c r="AK470" s="44">
        <f t="shared" ca="1" si="111"/>
        <v>-41.2</v>
      </c>
      <c r="AL470" s="44">
        <f t="shared" ca="1" si="112"/>
        <v>-37.933700000000002</v>
      </c>
      <c r="AM470" s="44">
        <f t="shared" ca="1" si="113"/>
        <v>-37.233700000000006</v>
      </c>
      <c r="AN470" s="36" t="str">
        <f t="shared" ca="1" si="114"/>
        <v>20</v>
      </c>
      <c r="AO470" s="36" t="str">
        <f t="shared" ca="1" si="115"/>
        <v>01</v>
      </c>
      <c r="AP470" s="36" t="str">
        <f t="shared" ca="1" si="116"/>
        <v>00</v>
      </c>
      <c r="AQ470" s="36" t="str">
        <f t="shared" ca="1" si="117"/>
        <v>00</v>
      </c>
      <c r="AR470" s="36" t="str">
        <f t="shared" ca="1" si="118"/>
        <v>20</v>
      </c>
      <c r="AS470" s="36"/>
    </row>
    <row r="471" spans="19:45" ht="30" customHeight="1" x14ac:dyDescent="0.25">
      <c r="S471" s="7" t="s">
        <v>12</v>
      </c>
      <c r="T471" s="15" t="s">
        <v>548</v>
      </c>
      <c r="U471" s="36" t="str">
        <f t="shared" ca="1" si="106"/>
        <v>0x51=-42.50,-41.90;</v>
      </c>
      <c r="V471" s="37"/>
      <c r="W471" s="37"/>
      <c r="X471" s="38"/>
      <c r="Y471" s="38"/>
      <c r="Z471" s="71">
        <f t="shared" ca="1" si="107"/>
        <v>0.18999999999999995</v>
      </c>
      <c r="AA471" s="39" t="s">
        <v>965</v>
      </c>
      <c r="AB471" s="40">
        <v>-4.4000000000000004</v>
      </c>
      <c r="AC471" s="40" t="s">
        <v>995</v>
      </c>
      <c r="AD471" s="40">
        <v>1</v>
      </c>
      <c r="AE471" s="41">
        <v>0.1</v>
      </c>
      <c r="AF471" s="42">
        <v>-42.5</v>
      </c>
      <c r="AG471" s="49">
        <f t="shared" si="120"/>
        <v>-41.9</v>
      </c>
      <c r="AH471" s="43">
        <f t="shared" ca="1" si="108"/>
        <v>-42.31</v>
      </c>
      <c r="AI471" s="43">
        <f t="shared" ca="1" si="109"/>
        <v>-41.71</v>
      </c>
      <c r="AJ471" s="44">
        <f t="shared" ca="1" si="110"/>
        <v>-42.5</v>
      </c>
      <c r="AK471" s="44">
        <f t="shared" ca="1" si="111"/>
        <v>-41.9</v>
      </c>
      <c r="AL471" s="44">
        <f t="shared" ca="1" si="112"/>
        <v>-37.910000000000004</v>
      </c>
      <c r="AM471" s="44">
        <f t="shared" ca="1" si="113"/>
        <v>-37.31</v>
      </c>
      <c r="AN471" s="36" t="str">
        <f t="shared" ca="1" si="114"/>
        <v>20</v>
      </c>
      <c r="AO471" s="36" t="str">
        <f t="shared" ca="1" si="115"/>
        <v>01</v>
      </c>
      <c r="AP471" s="36" t="str">
        <f t="shared" ca="1" si="116"/>
        <v>00</v>
      </c>
      <c r="AQ471" s="36" t="str">
        <f t="shared" ca="1" si="117"/>
        <v>00</v>
      </c>
      <c r="AR471" s="36" t="str">
        <f t="shared" ca="1" si="118"/>
        <v>30</v>
      </c>
      <c r="AS471" s="36"/>
    </row>
    <row r="472" spans="19:45" ht="30" customHeight="1" x14ac:dyDescent="0.25">
      <c r="S472" s="26" t="s">
        <v>773</v>
      </c>
      <c r="T472" s="15" t="s">
        <v>562</v>
      </c>
      <c r="U472" s="36"/>
      <c r="V472" s="37"/>
      <c r="W472" s="37"/>
      <c r="X472" s="38"/>
      <c r="Y472" s="38"/>
      <c r="Z472" s="71"/>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71"/>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-42</v>
      </c>
      <c r="U474" s="36"/>
      <c r="V474" s="37"/>
      <c r="W474" s="37"/>
      <c r="X474" s="38"/>
      <c r="Y474" s="38"/>
      <c r="Z474" s="71"/>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304ZB</v>
      </c>
      <c r="U478" s="36"/>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N014A</v>
      </c>
      <c r="U479" s="36"/>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45196</v>
      </c>
      <c r="U483" s="36"/>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12</v>
      </c>
      <c r="U485" s="36"/>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-42+/-0.8 dBV</v>
      </c>
      <c r="U486" s="36"/>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13V</v>
      </c>
      <c r="T490" s="3" t="s">
        <v>562</v>
      </c>
      <c r="U490" s="36"/>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12V</v>
      </c>
      <c r="T491" s="3" t="s">
        <v>562</v>
      </c>
      <c r="U491" s="36"/>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11V</v>
      </c>
      <c r="T492" s="3" t="s">
        <v>562</v>
      </c>
      <c r="U492" s="36"/>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10V</v>
      </c>
      <c r="T493" s="3" t="s">
        <v>562</v>
      </c>
      <c r="U493" s="36"/>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9V</v>
      </c>
      <c r="T494" s="3">
        <v>2.7</v>
      </c>
      <c r="U494" s="36"/>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8V</v>
      </c>
      <c r="T495" s="3">
        <v>0</v>
      </c>
      <c r="U495" s="36"/>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7V</v>
      </c>
      <c r="T496" s="3">
        <v>-2.5</v>
      </c>
      <c r="U496" s="36"/>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6V</v>
      </c>
      <c r="T497" s="3">
        <v>-4.7</v>
      </c>
      <c r="U497" s="36"/>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1379</v>
      </c>
      <c r="V521" s="12"/>
      <c r="W521" s="65"/>
      <c r="X521" s="12"/>
      <c r="Y521" s="7" t="str">
        <f>VLOOKUP(U521,$DX$1:$DZ$21,3,FALSE)</f>
        <v>sel_diocpfil, modesel 10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12V_TestMode_38dB_304ZB_N039A_360_412_ZTS6056_TR9.0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1271</v>
      </c>
      <c r="U523" s="32" t="str">
        <f>HYPERLINK("#A"&amp;(S521+1),"&lt;==Block" &amp; $S521 &amp;"==&gt;")</f>
        <v>&lt;==Block9==&gt;</v>
      </c>
      <c r="V523" s="51"/>
      <c r="W523" s="19"/>
      <c r="X523" s="19"/>
      <c r="Y523" s="8"/>
      <c r="Z523" s="8"/>
      <c r="AA523" s="19"/>
      <c r="AB523" s="118"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1191</v>
      </c>
      <c r="U524" s="52" t="s">
        <v>775</v>
      </c>
      <c r="V524" s="33" t="s">
        <v>601</v>
      </c>
      <c r="W524" s="33" t="s">
        <v>602</v>
      </c>
      <c r="X524" s="33" t="s">
        <v>603</v>
      </c>
      <c r="Y524" s="33" t="s">
        <v>603</v>
      </c>
      <c r="Z524" s="33" t="s">
        <v>591</v>
      </c>
      <c r="AA524" s="33" t="s">
        <v>7</v>
      </c>
      <c r="AB524" s="117" t="s">
        <v>1314</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1328</v>
      </c>
      <c r="U525" s="36" t="str">
        <f t="shared" ref="U525:U536" ca="1" si="121">ConfigCode($AA525,$AN525,$AO525,$AP525,$AQ525,$AR525,$AF525,$AG525,2)</f>
        <v>0x40=-36.80,-36.00;</v>
      </c>
      <c r="V525" s="37"/>
      <c r="W525" s="37"/>
      <c r="X525" s="68"/>
      <c r="Y525" s="68"/>
      <c r="Z525" s="55">
        <f t="shared" ref="Z525:Z536" ca="1" si="122" xml:space="preserve">
N("vbias,vlookup vbias range")+
VLOOKUP($AA525,INDIRECT(BoxVal(ROW($AA525),34,COLUMN(T521))),2,FALSE)+
N("gain")+
$AB525+
N("vcm")+
VLOOKUP($AC525,$CT$1:$DC$31,7,FALSE)+
N("(vbias*vcp*vbg-vbias)*sensor ratio")+
VbiasCal($AA525,$AD525,$AE525,BoxVal(ROW($AC525),18,COLUMN($T$22)))+
N("vbias ref+gain ref")+
$V525+$W525</f>
        <v>-1.5</v>
      </c>
      <c r="AA525" s="39" t="s">
        <v>1153</v>
      </c>
      <c r="AB525" s="40">
        <v>0</v>
      </c>
      <c r="AC525" s="40" t="s">
        <v>996</v>
      </c>
      <c r="AD525" s="40">
        <v>1</v>
      </c>
      <c r="AE525" s="41">
        <v>0</v>
      </c>
      <c r="AF525" s="42">
        <v>-36.799999999999997</v>
      </c>
      <c r="AG525" s="42">
        <v>-36</v>
      </c>
      <c r="AH525" s="43">
        <f t="shared" ref="AH525:AH536" ca="1" si="123">$AF525+$Z525</f>
        <v>-38.299999999999997</v>
      </c>
      <c r="AI525" s="43">
        <f t="shared" ref="AI525:AI536" ca="1" si="124">$AG525+$Z525</f>
        <v>-37.5</v>
      </c>
      <c r="AJ525" s="44">
        <f t="shared" ref="AJ525:AJ536" ca="1" si="125" xml:space="preserve">
N("initial sens-loopgain")+
$AF525-BoxVal(ROW($AA525),26,COLUMN(INDIRECT("T"&amp;(INT(ROW($AA542)/65))*65+2)))</f>
        <v>-36.799999999999997</v>
      </c>
      <c r="AK525" s="44">
        <f t="shared" ref="AK525:AK536" ca="1" si="126">AJ525+(AG525-AF525)</f>
        <v>-36</v>
      </c>
      <c r="AL525" s="44">
        <f t="shared" ref="AL525:AL536" ca="1" si="127" xml:space="preserve">
N("initial sens-loopgain-gain-gain ref-vcm")+
$AH525-
BoxVal(ROW($AA525),26,COLUMN(INDIRECT("T"&amp;(INT(ROW($AA542)/65))*65+2)))-
$AB525-
$W525-
IFERROR(VLOOKUP($AC525,$CT$1:$DC$31,7,FALSE),0)</f>
        <v>-38.299999999999997</v>
      </c>
      <c r="AM525" s="44">
        <f t="shared" ref="AM525:AM536" ca="1" si="128">AL525+(AG525-AF525)</f>
        <v>-37.5</v>
      </c>
      <c r="AN525" s="36" t="str">
        <f t="shared" ref="AN525:AN536" ca="1" si="129">IF(BoxVal(ROW(AA525),9,COLUMN(T523))="FIX","00",ManualLookup(AA525,BoxVal(ROW(AA525),4,COLUMN(AN523)),INDIRECT(DN$3)))</f>
        <v>40</v>
      </c>
      <c r="AO525" s="36" t="str">
        <f t="shared" ref="AO525:AO536" ca="1" si="130">ManualLookup(AB525,BoxVal(ROW(AB525),4,COLUMN(AO523)),IF(INDIRECT("$AB$"&amp;(INT((ROW()-4)/65)*65+4))="Gain-outphase",INDIRECT(DO$4),INDIRECT(DO$3)))</f>
        <v>00</v>
      </c>
      <c r="AP525" s="36" t="str">
        <f t="shared" ref="AP525:AP536" ca="1" si="131">ManualLookup(AC525,BoxVal(ROW(AC525),4,COLUMN(AP523)),INDIRECT(DP$3))</f>
        <v>00</v>
      </c>
      <c r="AQ525" s="36" t="str">
        <f t="shared" ref="AQ525:AQ536" ca="1" si="132">ManualLookup(AD525,BoxVal(ROW(AD525),4,COLUMN(AQ523)),INDIRECT(DQ$3))</f>
        <v>00</v>
      </c>
      <c r="AR525" s="36" t="str">
        <f t="shared" ref="AR525:AR536" ca="1" si="133">ManualLookup(AE525,BoxVal(ROW(AE525),4,COLUMN(AR523)),INDIRECT(DR$3))</f>
        <v>00</v>
      </c>
      <c r="AS525" s="33"/>
    </row>
    <row r="526" spans="19:45" ht="30" customHeight="1" x14ac:dyDescent="0.25">
      <c r="S526" s="7" t="s">
        <v>13</v>
      </c>
      <c r="T526" s="15" t="s">
        <v>1334</v>
      </c>
      <c r="U526" s="36" t="str">
        <f t="shared" ca="1" si="121"/>
        <v>0x43=-37.30,-36.80;</v>
      </c>
      <c r="V526" s="37"/>
      <c r="W526" s="37"/>
      <c r="X526" s="68"/>
      <c r="Y526" s="68"/>
      <c r="Z526" s="55">
        <f t="shared" ca="1" si="122"/>
        <v>-1</v>
      </c>
      <c r="AA526" s="39" t="s">
        <v>1153</v>
      </c>
      <c r="AB526" s="40">
        <v>0.5</v>
      </c>
      <c r="AC526" s="40" t="s">
        <v>996</v>
      </c>
      <c r="AD526" s="40">
        <v>1</v>
      </c>
      <c r="AE526" s="41">
        <v>0</v>
      </c>
      <c r="AF526" s="42">
        <v>-37.299999999999997</v>
      </c>
      <c r="AG526" s="47">
        <f t="shared" ref="AG526" si="134">AF525</f>
        <v>-36.799999999999997</v>
      </c>
      <c r="AH526" s="43">
        <f t="shared" ca="1" si="123"/>
        <v>-38.299999999999997</v>
      </c>
      <c r="AI526" s="43">
        <f t="shared" ca="1" si="124"/>
        <v>-37.799999999999997</v>
      </c>
      <c r="AJ526" s="44">
        <f t="shared" ca="1" si="125"/>
        <v>-37.299999999999997</v>
      </c>
      <c r="AK526" s="44">
        <f t="shared" ca="1" si="126"/>
        <v>-36.799999999999997</v>
      </c>
      <c r="AL526" s="44">
        <f t="shared" ca="1" si="127"/>
        <v>-38.799999999999997</v>
      </c>
      <c r="AM526" s="44">
        <f t="shared" ca="1" si="128"/>
        <v>-38.299999999999997</v>
      </c>
      <c r="AN526" s="36" t="str">
        <f t="shared" ca="1" si="129"/>
        <v>40</v>
      </c>
      <c r="AO526" s="36" t="str">
        <f t="shared" ca="1" si="130"/>
        <v>03</v>
      </c>
      <c r="AP526" s="36" t="str">
        <f t="shared" ca="1" si="131"/>
        <v>00</v>
      </c>
      <c r="AQ526" s="36" t="str">
        <f t="shared" ca="1" si="132"/>
        <v>00</v>
      </c>
      <c r="AR526" s="36" t="str">
        <f t="shared" ca="1" si="133"/>
        <v>00</v>
      </c>
      <c r="AS526" s="36"/>
    </row>
    <row r="527" spans="19:45" ht="30" customHeight="1" x14ac:dyDescent="0.25">
      <c r="S527" s="26"/>
      <c r="T527" s="17"/>
      <c r="U527" s="36" t="str">
        <f t="shared" ca="1" si="121"/>
        <v>0x44=-37.80,-37.30;</v>
      </c>
      <c r="V527" s="37"/>
      <c r="W527" s="37"/>
      <c r="X527" s="68"/>
      <c r="Y527" s="68"/>
      <c r="Z527" s="55">
        <f t="shared" ca="1" si="122"/>
        <v>-0.5</v>
      </c>
      <c r="AA527" s="39" t="s">
        <v>1153</v>
      </c>
      <c r="AB527" s="40">
        <v>1</v>
      </c>
      <c r="AC527" s="40" t="s">
        <v>996</v>
      </c>
      <c r="AD527" s="40">
        <v>1</v>
      </c>
      <c r="AE527" s="41">
        <v>0</v>
      </c>
      <c r="AF527" s="42">
        <v>-37.799999999999997</v>
      </c>
      <c r="AG527" s="47">
        <f t="shared" ref="AG527:AG536" si="135">AF526</f>
        <v>-37.299999999999997</v>
      </c>
      <c r="AH527" s="43">
        <f t="shared" ca="1" si="123"/>
        <v>-38.299999999999997</v>
      </c>
      <c r="AI527" s="43">
        <f t="shared" ca="1" si="124"/>
        <v>-37.799999999999997</v>
      </c>
      <c r="AJ527" s="44">
        <f t="shared" ca="1" si="125"/>
        <v>-37.799999999999997</v>
      </c>
      <c r="AK527" s="44">
        <f t="shared" ca="1" si="126"/>
        <v>-37.299999999999997</v>
      </c>
      <c r="AL527" s="44">
        <f t="shared" ca="1" si="127"/>
        <v>-39.299999999999997</v>
      </c>
      <c r="AM527" s="44">
        <f t="shared" ca="1" si="128"/>
        <v>-38.799999999999997</v>
      </c>
      <c r="AN527" s="36" t="str">
        <f t="shared" ca="1" si="129"/>
        <v>40</v>
      </c>
      <c r="AO527" s="36" t="str">
        <f t="shared" ca="1" si="130"/>
        <v>04</v>
      </c>
      <c r="AP527" s="36" t="str">
        <f t="shared" ca="1" si="131"/>
        <v>00</v>
      </c>
      <c r="AQ527" s="36" t="str">
        <f t="shared" ca="1" si="132"/>
        <v>00</v>
      </c>
      <c r="AR527" s="36" t="str">
        <f t="shared" ca="1" si="133"/>
        <v>00</v>
      </c>
      <c r="AS527" s="36"/>
    </row>
    <row r="528" spans="19:45" ht="30" customHeight="1" x14ac:dyDescent="0.25">
      <c r="S528" s="7" t="s">
        <v>19</v>
      </c>
      <c r="T528" s="15" t="s">
        <v>1150</v>
      </c>
      <c r="U528" s="36" t="str">
        <f t="shared" ca="1" si="121"/>
        <v>0x60=-38.00,-37.80;</v>
      </c>
      <c r="V528" s="37"/>
      <c r="W528" s="37"/>
      <c r="X528" s="68"/>
      <c r="Y528" s="68"/>
      <c r="Z528" s="55">
        <f t="shared" ca="1" si="122"/>
        <v>-0.32079999999999997</v>
      </c>
      <c r="AA528" s="39" t="s">
        <v>1153</v>
      </c>
      <c r="AB528" s="40">
        <v>0</v>
      </c>
      <c r="AC528" s="40" t="s">
        <v>996</v>
      </c>
      <c r="AD528" s="40">
        <v>1</v>
      </c>
      <c r="AE528" s="41">
        <v>6.7000000000000004E-2</v>
      </c>
      <c r="AF528" s="42">
        <v>-38</v>
      </c>
      <c r="AG528" s="47">
        <f t="shared" si="135"/>
        <v>-37.799999999999997</v>
      </c>
      <c r="AH528" s="43">
        <f t="shared" ca="1" si="123"/>
        <v>-38.320799999999998</v>
      </c>
      <c r="AI528" s="43">
        <f t="shared" ca="1" si="124"/>
        <v>-38.120799999999996</v>
      </c>
      <c r="AJ528" s="44">
        <f t="shared" ca="1" si="125"/>
        <v>-38</v>
      </c>
      <c r="AK528" s="44">
        <f t="shared" ca="1" si="126"/>
        <v>-37.799999999999997</v>
      </c>
      <c r="AL528" s="44">
        <f t="shared" ca="1" si="127"/>
        <v>-38.320799999999998</v>
      </c>
      <c r="AM528" s="44">
        <f t="shared" ca="1" si="128"/>
        <v>-38.120799999999996</v>
      </c>
      <c r="AN528" s="36" t="str">
        <f t="shared" ca="1" si="129"/>
        <v>40</v>
      </c>
      <c r="AO528" s="36" t="str">
        <f t="shared" ca="1" si="130"/>
        <v>00</v>
      </c>
      <c r="AP528" s="36" t="str">
        <f t="shared" ca="1" si="131"/>
        <v>00</v>
      </c>
      <c r="AQ528" s="36" t="str">
        <f t="shared" ca="1" si="132"/>
        <v>00</v>
      </c>
      <c r="AR528" s="36" t="str">
        <f t="shared" ca="1" si="133"/>
        <v>20</v>
      </c>
      <c r="AS528" s="36"/>
    </row>
    <row r="529" spans="19:45" ht="30" customHeight="1" x14ac:dyDescent="0.25">
      <c r="S529" s="7" t="s">
        <v>15</v>
      </c>
      <c r="T529" s="15" t="s">
        <v>1151</v>
      </c>
      <c r="U529" s="36" t="str">
        <f t="shared" ca="1" si="121"/>
        <v>0x50=-38.30,-38.00;</v>
      </c>
      <c r="V529" s="37"/>
      <c r="W529" s="37"/>
      <c r="X529" s="68"/>
      <c r="Y529" s="68"/>
      <c r="Z529" s="55">
        <f t="shared" ca="1" si="122"/>
        <v>0</v>
      </c>
      <c r="AA529" s="39" t="s">
        <v>1150</v>
      </c>
      <c r="AB529" s="40">
        <v>0</v>
      </c>
      <c r="AC529" s="40" t="s">
        <v>996</v>
      </c>
      <c r="AD529" s="40">
        <v>1</v>
      </c>
      <c r="AE529" s="41">
        <v>0</v>
      </c>
      <c r="AF529" s="42">
        <v>-38.299999999999997</v>
      </c>
      <c r="AG529" s="47">
        <f t="shared" si="135"/>
        <v>-38</v>
      </c>
      <c r="AH529" s="43">
        <f t="shared" ca="1" si="123"/>
        <v>-38.299999999999997</v>
      </c>
      <c r="AI529" s="43">
        <f t="shared" ca="1" si="124"/>
        <v>-38</v>
      </c>
      <c r="AJ529" s="44">
        <f t="shared" ca="1" si="125"/>
        <v>-38.299999999999997</v>
      </c>
      <c r="AK529" s="44">
        <f t="shared" ca="1" si="126"/>
        <v>-38</v>
      </c>
      <c r="AL529" s="44">
        <f t="shared" ca="1" si="127"/>
        <v>-38.299999999999997</v>
      </c>
      <c r="AM529" s="44">
        <f t="shared" ca="1" si="128"/>
        <v>-38</v>
      </c>
      <c r="AN529" s="36" t="str">
        <f t="shared" ca="1" si="129"/>
        <v>50</v>
      </c>
      <c r="AO529" s="36" t="str">
        <f t="shared" ca="1" si="130"/>
        <v>00</v>
      </c>
      <c r="AP529" s="36" t="str">
        <f t="shared" ca="1" si="131"/>
        <v>00</v>
      </c>
      <c r="AQ529" s="36" t="str">
        <f t="shared" ca="1" si="132"/>
        <v>00</v>
      </c>
      <c r="AR529" s="36" t="str">
        <f t="shared" ca="1" si="133"/>
        <v>00</v>
      </c>
      <c r="AS529" s="36"/>
    </row>
    <row r="530" spans="19:45" ht="30" customHeight="1" x14ac:dyDescent="0.25">
      <c r="S530" s="7" t="s">
        <v>705</v>
      </c>
      <c r="T530" s="15" t="s">
        <v>1296</v>
      </c>
      <c r="U530" s="36" t="str">
        <f t="shared" ca="1" si="121"/>
        <v>0x53=-38.80,-38.30;</v>
      </c>
      <c r="V530" s="37"/>
      <c r="W530" s="37"/>
      <c r="X530" s="68"/>
      <c r="Y530" s="68"/>
      <c r="Z530" s="55">
        <f t="shared" ca="1" si="122"/>
        <v>0.5</v>
      </c>
      <c r="AA530" s="39" t="s">
        <v>1150</v>
      </c>
      <c r="AB530" s="40">
        <v>0.5</v>
      </c>
      <c r="AC530" s="40" t="s">
        <v>996</v>
      </c>
      <c r="AD530" s="40">
        <v>1</v>
      </c>
      <c r="AE530" s="41">
        <v>0</v>
      </c>
      <c r="AF530" s="42">
        <v>-38.799999999999997</v>
      </c>
      <c r="AG530" s="47">
        <f t="shared" si="135"/>
        <v>-38.299999999999997</v>
      </c>
      <c r="AH530" s="43">
        <f t="shared" ca="1" si="123"/>
        <v>-38.299999999999997</v>
      </c>
      <c r="AI530" s="43">
        <f t="shared" ca="1" si="124"/>
        <v>-37.799999999999997</v>
      </c>
      <c r="AJ530" s="44">
        <f t="shared" ca="1" si="125"/>
        <v>-38.799999999999997</v>
      </c>
      <c r="AK530" s="44">
        <f t="shared" ca="1" si="126"/>
        <v>-38.299999999999997</v>
      </c>
      <c r="AL530" s="44">
        <f t="shared" ca="1" si="127"/>
        <v>-38.799999999999997</v>
      </c>
      <c r="AM530" s="44">
        <f t="shared" ca="1" si="128"/>
        <v>-38.299999999999997</v>
      </c>
      <c r="AN530" s="36" t="str">
        <f t="shared" ca="1" si="129"/>
        <v>50</v>
      </c>
      <c r="AO530" s="36" t="str">
        <f t="shared" ca="1" si="130"/>
        <v>03</v>
      </c>
      <c r="AP530" s="36" t="str">
        <f t="shared" ca="1" si="131"/>
        <v>00</v>
      </c>
      <c r="AQ530" s="36" t="str">
        <f t="shared" ca="1" si="132"/>
        <v>00</v>
      </c>
      <c r="AR530" s="36" t="str">
        <f t="shared" ca="1" si="133"/>
        <v>00</v>
      </c>
      <c r="AS530" s="36"/>
    </row>
    <row r="531" spans="19:45" ht="30" customHeight="1" x14ac:dyDescent="0.25">
      <c r="S531" s="7" t="s">
        <v>605</v>
      </c>
      <c r="T531" s="15" t="s">
        <v>991</v>
      </c>
      <c r="U531" s="36" t="str">
        <f t="shared" ca="1" si="121"/>
        <v>0x54=-39.30,-38.80;</v>
      </c>
      <c r="V531" s="37"/>
      <c r="W531" s="37"/>
      <c r="X531" s="68"/>
      <c r="Y531" s="68"/>
      <c r="Z531" s="55">
        <f t="shared" ca="1" si="122"/>
        <v>1</v>
      </c>
      <c r="AA531" s="39" t="s">
        <v>1150</v>
      </c>
      <c r="AB531" s="40">
        <v>1</v>
      </c>
      <c r="AC531" s="40" t="s">
        <v>996</v>
      </c>
      <c r="AD531" s="40">
        <v>1</v>
      </c>
      <c r="AE531" s="41">
        <v>0</v>
      </c>
      <c r="AF531" s="42">
        <v>-39.299999999999997</v>
      </c>
      <c r="AG531" s="47">
        <f t="shared" si="135"/>
        <v>-38.799999999999997</v>
      </c>
      <c r="AH531" s="43">
        <f t="shared" ca="1" si="123"/>
        <v>-38.299999999999997</v>
      </c>
      <c r="AI531" s="43">
        <f t="shared" ca="1" si="124"/>
        <v>-37.799999999999997</v>
      </c>
      <c r="AJ531" s="44">
        <f t="shared" ca="1" si="125"/>
        <v>-39.299999999999997</v>
      </c>
      <c r="AK531" s="44">
        <f t="shared" ca="1" si="126"/>
        <v>-38.799999999999997</v>
      </c>
      <c r="AL531" s="44">
        <f t="shared" ca="1" si="127"/>
        <v>-39.299999999999997</v>
      </c>
      <c r="AM531" s="44">
        <f t="shared" ca="1" si="128"/>
        <v>-38.799999999999997</v>
      </c>
      <c r="AN531" s="36" t="str">
        <f t="shared" ca="1" si="129"/>
        <v>50</v>
      </c>
      <c r="AO531" s="36" t="str">
        <f t="shared" ca="1" si="130"/>
        <v>04</v>
      </c>
      <c r="AP531" s="36" t="str">
        <f t="shared" ca="1" si="131"/>
        <v>00</v>
      </c>
      <c r="AQ531" s="36" t="str">
        <f t="shared" ca="1" si="132"/>
        <v>00</v>
      </c>
      <c r="AR531" s="36" t="str">
        <f t="shared" ca="1" si="133"/>
        <v>00</v>
      </c>
      <c r="AS531" s="36"/>
    </row>
    <row r="532" spans="19:45" ht="30" customHeight="1" x14ac:dyDescent="0.25">
      <c r="S532" s="7" t="s">
        <v>721</v>
      </c>
      <c r="T532" s="15" t="s">
        <v>26</v>
      </c>
      <c r="U532" s="36" t="str">
        <f t="shared" ca="1" si="121"/>
        <v>0x70=-39.60,-39.30;</v>
      </c>
      <c r="V532" s="37"/>
      <c r="W532" s="37"/>
      <c r="X532" s="68"/>
      <c r="Y532" s="68"/>
      <c r="Z532" s="55">
        <f t="shared" ca="1" si="122"/>
        <v>1.2864000000000002</v>
      </c>
      <c r="AA532" s="39" t="s">
        <v>1150</v>
      </c>
      <c r="AB532" s="40">
        <v>0</v>
      </c>
      <c r="AC532" s="40" t="s">
        <v>996</v>
      </c>
      <c r="AD532" s="40">
        <v>1</v>
      </c>
      <c r="AE532" s="41">
        <v>6.7000000000000004E-2</v>
      </c>
      <c r="AF532" s="42">
        <v>-39.6</v>
      </c>
      <c r="AG532" s="47">
        <f t="shared" si="135"/>
        <v>-39.299999999999997</v>
      </c>
      <c r="AH532" s="43">
        <f t="shared" ca="1" si="123"/>
        <v>-38.313600000000001</v>
      </c>
      <c r="AI532" s="43">
        <f t="shared" ca="1" si="124"/>
        <v>-38.013599999999997</v>
      </c>
      <c r="AJ532" s="44">
        <f t="shared" ca="1" si="125"/>
        <v>-39.6</v>
      </c>
      <c r="AK532" s="44">
        <f t="shared" ca="1" si="126"/>
        <v>-39.299999999999997</v>
      </c>
      <c r="AL532" s="44">
        <f t="shared" ca="1" si="127"/>
        <v>-38.313600000000001</v>
      </c>
      <c r="AM532" s="44">
        <f t="shared" ca="1" si="128"/>
        <v>-38.013599999999997</v>
      </c>
      <c r="AN532" s="36" t="str">
        <f t="shared" ca="1" si="129"/>
        <v>50</v>
      </c>
      <c r="AO532" s="36" t="str">
        <f t="shared" ca="1" si="130"/>
        <v>00</v>
      </c>
      <c r="AP532" s="36" t="str">
        <f t="shared" ca="1" si="131"/>
        <v>00</v>
      </c>
      <c r="AQ532" s="36" t="str">
        <f t="shared" ca="1" si="132"/>
        <v>00</v>
      </c>
      <c r="AR532" s="36" t="str">
        <f t="shared" ca="1" si="133"/>
        <v>20</v>
      </c>
      <c r="AS532" s="36"/>
    </row>
    <row r="533" spans="19:45" ht="30" customHeight="1" x14ac:dyDescent="0.25">
      <c r="S533" s="7" t="s">
        <v>20</v>
      </c>
      <c r="T533" s="15">
        <v>-37.5</v>
      </c>
      <c r="U533" s="36" t="str">
        <f t="shared" ca="1" si="121"/>
        <v>0x60=-39.80,-39.60;</v>
      </c>
      <c r="V533" s="37"/>
      <c r="W533" s="37"/>
      <c r="X533" s="38"/>
      <c r="Y533" s="38"/>
      <c r="Z533" s="55">
        <f t="shared" ca="1" si="122"/>
        <v>1.5</v>
      </c>
      <c r="AA533" s="39" t="s">
        <v>580</v>
      </c>
      <c r="AB533" s="40">
        <v>0</v>
      </c>
      <c r="AC533" s="40" t="s">
        <v>995</v>
      </c>
      <c r="AD533" s="40">
        <v>1</v>
      </c>
      <c r="AE533" s="41">
        <v>0</v>
      </c>
      <c r="AF533" s="42">
        <v>-39.799999999999997</v>
      </c>
      <c r="AG533" s="47">
        <f t="shared" si="135"/>
        <v>-39.6</v>
      </c>
      <c r="AH533" s="43">
        <f t="shared" ca="1" si="123"/>
        <v>-38.299999999999997</v>
      </c>
      <c r="AI533" s="43">
        <f t="shared" ca="1" si="124"/>
        <v>-38.1</v>
      </c>
      <c r="AJ533" s="44">
        <f t="shared" ca="1" si="125"/>
        <v>-39.799999999999997</v>
      </c>
      <c r="AK533" s="44">
        <f t="shared" ca="1" si="126"/>
        <v>-39.6</v>
      </c>
      <c r="AL533" s="44">
        <f t="shared" ca="1" si="127"/>
        <v>-38.299999999999997</v>
      </c>
      <c r="AM533" s="44">
        <f t="shared" ca="1" si="128"/>
        <v>-38.1</v>
      </c>
      <c r="AN533" s="36" t="str">
        <f t="shared" ca="1" si="129"/>
        <v>60</v>
      </c>
      <c r="AO533" s="36" t="str">
        <f t="shared" ca="1" si="130"/>
        <v>00</v>
      </c>
      <c r="AP533" s="36" t="str">
        <f t="shared" ca="1" si="131"/>
        <v>00</v>
      </c>
      <c r="AQ533" s="36" t="str">
        <f t="shared" ca="1" si="132"/>
        <v>00</v>
      </c>
      <c r="AR533" s="36" t="str">
        <f t="shared" ca="1" si="133"/>
        <v>00</v>
      </c>
      <c r="AS533" s="36"/>
    </row>
    <row r="534" spans="19:45" ht="30" customHeight="1" x14ac:dyDescent="0.25">
      <c r="S534" s="7" t="s">
        <v>691</v>
      </c>
      <c r="T534" s="15" t="s">
        <v>1318</v>
      </c>
      <c r="U534" s="36" t="str">
        <f t="shared" ca="1" si="121"/>
        <v>0x63=-40.30,-39.80;</v>
      </c>
      <c r="V534" s="37"/>
      <c r="W534" s="37"/>
      <c r="X534" s="38"/>
      <c r="Y534" s="38"/>
      <c r="Z534" s="55">
        <f t="shared" ca="1" si="122"/>
        <v>2</v>
      </c>
      <c r="AA534" s="39" t="s">
        <v>580</v>
      </c>
      <c r="AB534" s="40">
        <v>0.5</v>
      </c>
      <c r="AC534" s="40" t="s">
        <v>995</v>
      </c>
      <c r="AD534" s="40">
        <v>1</v>
      </c>
      <c r="AE534" s="41">
        <v>0</v>
      </c>
      <c r="AF534" s="42">
        <v>-40.299999999999997</v>
      </c>
      <c r="AG534" s="47">
        <f t="shared" si="135"/>
        <v>-39.799999999999997</v>
      </c>
      <c r="AH534" s="43">
        <f t="shared" ca="1" si="123"/>
        <v>-38.299999999999997</v>
      </c>
      <c r="AI534" s="43">
        <f t="shared" ca="1" si="124"/>
        <v>-37.799999999999997</v>
      </c>
      <c r="AJ534" s="44">
        <f t="shared" ca="1" si="125"/>
        <v>-40.299999999999997</v>
      </c>
      <c r="AK534" s="44">
        <f t="shared" ca="1" si="126"/>
        <v>-39.799999999999997</v>
      </c>
      <c r="AL534" s="44">
        <f t="shared" ca="1" si="127"/>
        <v>-38.799999999999997</v>
      </c>
      <c r="AM534" s="44">
        <f t="shared" ca="1" si="128"/>
        <v>-38.299999999999997</v>
      </c>
      <c r="AN534" s="36" t="str">
        <f t="shared" ca="1" si="129"/>
        <v>60</v>
      </c>
      <c r="AO534" s="36" t="str">
        <f t="shared" ca="1" si="130"/>
        <v>03</v>
      </c>
      <c r="AP534" s="36" t="str">
        <f t="shared" ca="1" si="131"/>
        <v>00</v>
      </c>
      <c r="AQ534" s="36" t="str">
        <f t="shared" ca="1" si="132"/>
        <v>00</v>
      </c>
      <c r="AR534" s="36" t="str">
        <f t="shared" ca="1" si="133"/>
        <v>00</v>
      </c>
      <c r="AS534" s="36"/>
    </row>
    <row r="535" spans="19:45" ht="30" customHeight="1" x14ac:dyDescent="0.25">
      <c r="S535" s="7" t="s">
        <v>544</v>
      </c>
      <c r="T535" s="15" t="s">
        <v>993</v>
      </c>
      <c r="U535" s="36" t="str">
        <f t="shared" ca="1" si="121"/>
        <v>0x64=-40.80,-40.30;</v>
      </c>
      <c r="V535" s="37"/>
      <c r="W535" s="37"/>
      <c r="X535" s="38"/>
      <c r="Y535" s="38"/>
      <c r="Z535" s="71">
        <f t="shared" ca="1" si="122"/>
        <v>2.5</v>
      </c>
      <c r="AA535" s="39" t="s">
        <v>580</v>
      </c>
      <c r="AB535" s="40">
        <v>1</v>
      </c>
      <c r="AC535" s="40" t="s">
        <v>995</v>
      </c>
      <c r="AD535" s="40">
        <v>1</v>
      </c>
      <c r="AE535" s="41">
        <v>0</v>
      </c>
      <c r="AF535" s="42">
        <v>-40.799999999999997</v>
      </c>
      <c r="AG535" s="49">
        <f t="shared" si="135"/>
        <v>-40.299999999999997</v>
      </c>
      <c r="AH535" s="43">
        <f t="shared" ca="1" si="123"/>
        <v>-38.299999999999997</v>
      </c>
      <c r="AI535" s="43">
        <f t="shared" ca="1" si="124"/>
        <v>-37.799999999999997</v>
      </c>
      <c r="AJ535" s="44">
        <f t="shared" ca="1" si="125"/>
        <v>-40.799999999999997</v>
      </c>
      <c r="AK535" s="44">
        <f t="shared" ca="1" si="126"/>
        <v>-40.299999999999997</v>
      </c>
      <c r="AL535" s="44">
        <f t="shared" ca="1" si="127"/>
        <v>-39.299999999999997</v>
      </c>
      <c r="AM535" s="44">
        <f t="shared" ca="1" si="128"/>
        <v>-38.799999999999997</v>
      </c>
      <c r="AN535" s="36" t="str">
        <f t="shared" ca="1" si="129"/>
        <v>60</v>
      </c>
      <c r="AO535" s="36" t="str">
        <f t="shared" ca="1" si="130"/>
        <v>04</v>
      </c>
      <c r="AP535" s="36" t="str">
        <f t="shared" ca="1" si="131"/>
        <v>00</v>
      </c>
      <c r="AQ535" s="36" t="str">
        <f t="shared" ca="1" si="132"/>
        <v>00</v>
      </c>
      <c r="AR535" s="36" t="str">
        <f t="shared" ca="1" si="133"/>
        <v>00</v>
      </c>
      <c r="AS535" s="36"/>
    </row>
    <row r="536" spans="19:45" ht="30" customHeight="1" x14ac:dyDescent="0.25">
      <c r="S536" s="7" t="s">
        <v>12</v>
      </c>
      <c r="T536" s="15" t="s">
        <v>548</v>
      </c>
      <c r="U536" s="36" t="str">
        <f t="shared" ca="1" si="121"/>
        <v>0x80=-41.20,-40.80;</v>
      </c>
      <c r="V536" s="37"/>
      <c r="W536" s="37"/>
      <c r="X536" s="38"/>
      <c r="Y536" s="38"/>
      <c r="Z536" s="71">
        <f t="shared" ca="1" si="122"/>
        <v>2.8936000000000002</v>
      </c>
      <c r="AA536" s="39" t="s">
        <v>580</v>
      </c>
      <c r="AB536" s="40">
        <v>0</v>
      </c>
      <c r="AC536" s="40" t="s">
        <v>995</v>
      </c>
      <c r="AD536" s="40">
        <v>1</v>
      </c>
      <c r="AE536" s="41">
        <v>6.7000000000000004E-2</v>
      </c>
      <c r="AF536" s="42">
        <v>-41.2</v>
      </c>
      <c r="AG536" s="49">
        <f t="shared" si="135"/>
        <v>-40.799999999999997</v>
      </c>
      <c r="AH536" s="43">
        <f t="shared" ca="1" si="123"/>
        <v>-38.306400000000004</v>
      </c>
      <c r="AI536" s="43">
        <f t="shared" ca="1" si="124"/>
        <v>-37.906399999999998</v>
      </c>
      <c r="AJ536" s="44">
        <f t="shared" ca="1" si="125"/>
        <v>-41.2</v>
      </c>
      <c r="AK536" s="44">
        <f t="shared" ca="1" si="126"/>
        <v>-40.799999999999997</v>
      </c>
      <c r="AL536" s="44">
        <f t="shared" ca="1" si="127"/>
        <v>-38.306400000000004</v>
      </c>
      <c r="AM536" s="44">
        <f t="shared" ca="1" si="128"/>
        <v>-37.906399999999998</v>
      </c>
      <c r="AN536" s="36" t="str">
        <f t="shared" ca="1" si="129"/>
        <v>60</v>
      </c>
      <c r="AO536" s="36" t="str">
        <f t="shared" ca="1" si="130"/>
        <v>00</v>
      </c>
      <c r="AP536" s="36" t="str">
        <f t="shared" ca="1" si="131"/>
        <v>00</v>
      </c>
      <c r="AQ536" s="36" t="str">
        <f t="shared" ca="1" si="132"/>
        <v>00</v>
      </c>
      <c r="AR536" s="36" t="str">
        <f t="shared" ca="1" si="133"/>
        <v>20</v>
      </c>
      <c r="AS536" s="36"/>
    </row>
    <row r="537" spans="19:45" ht="30" customHeight="1" x14ac:dyDescent="0.25">
      <c r="S537" s="26" t="s">
        <v>773</v>
      </c>
      <c r="T537" s="15" t="s">
        <v>562</v>
      </c>
      <c r="U537" s="36"/>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1.6</v>
      </c>
      <c r="U538" s="36"/>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12V_TestMode</v>
      </c>
      <c r="U541" s="36"/>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304ZB</v>
      </c>
      <c r="U543" s="36"/>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N039A</v>
      </c>
      <c r="U544" s="36"/>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Default</v>
      </c>
      <c r="U545" s="36"/>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45196</v>
      </c>
      <c r="U548" s="36"/>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12</v>
      </c>
      <c r="U550" s="36"/>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13V</v>
      </c>
      <c r="T555" s="3">
        <v>1.5</v>
      </c>
      <c r="U555" s="36"/>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12V</v>
      </c>
      <c r="T556" s="3">
        <v>0</v>
      </c>
      <c r="U556" s="36"/>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11V</v>
      </c>
      <c r="T557" s="3">
        <v>-1.5</v>
      </c>
      <c r="U557" s="36"/>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10V</v>
      </c>
      <c r="T558" s="3" t="s">
        <v>562</v>
      </c>
      <c r="U558" s="36"/>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9V</v>
      </c>
      <c r="T559" s="3" t="s">
        <v>255</v>
      </c>
      <c r="U559" s="36"/>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8V</v>
      </c>
      <c r="T560" s="3" t="s">
        <v>255</v>
      </c>
      <c r="U560" s="36"/>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7V</v>
      </c>
      <c r="T561" s="3" t="s">
        <v>562</v>
      </c>
      <c r="U561" s="36"/>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6V</v>
      </c>
      <c r="T562" s="3" t="s">
        <v>562</v>
      </c>
      <c r="U562" s="36"/>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1379</v>
      </c>
      <c r="V586" s="12"/>
      <c r="W586" s="65"/>
      <c r="X586" s="12"/>
      <c r="Y586" s="7" t="str">
        <f>VLOOKUP(U586,$DX$1:$DZ$21,3,FALSE)</f>
        <v>sel_diocpfil, modesel 10</v>
      </c>
      <c r="AD586" s="8"/>
    </row>
    <row r="587" spans="19:45" ht="30" customHeight="1" x14ac:dyDescent="0.25">
      <c r="S587" s="7" t="s">
        <v>24</v>
      </c>
      <c r="T587" s="15" t="s">
        <v>606</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12V_TestMode_38dB_304ZB_2227F_360_416_ZTS6856S_MP10.6</v>
      </c>
      <c r="AC587" s="18"/>
      <c r="AD587" s="18"/>
      <c r="AE587" s="18"/>
      <c r="AF587" s="18"/>
      <c r="AG587" s="18"/>
      <c r="AH587" s="19"/>
      <c r="AI587" s="19" t="s">
        <v>2</v>
      </c>
      <c r="AJ587" s="16" t="s">
        <v>1337</v>
      </c>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8"/>
      <c r="Z588" s="8"/>
      <c r="AA588" s="19"/>
      <c r="AB588" s="118"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17" t="s">
        <v>1314</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1328</v>
      </c>
      <c r="U590" s="36" t="str">
        <f t="shared" ref="U590:U603" ca="1" si="136">ConfigCode($AA590,$AN590,$AO590,$AP590,$AQ590,$AR590,$AF590,$AG590,2)</f>
        <v>0x33=-36.20,-36.00;</v>
      </c>
      <c r="V590" s="37"/>
      <c r="W590" s="37"/>
      <c r="X590" s="68"/>
      <c r="Y590" s="68"/>
      <c r="Z590" s="55">
        <f t="shared" ref="Z590:Z603" ca="1" si="137" xml:space="preserve">
N("vbias,vlookup vbias range")+
VLOOKUP($AA590,INDIRECT(BoxVal(ROW($AA590),34,COLUMN(T586))),2,FALSE)+
N("gain")+
$AB590+
N("vcm")+
VLOOKUP($AC590,$CT$1:$DC$31,7,FALSE)+
N("(vbias*vcp*vbg-vbias)*sensor ratio")+
VbiasCal($AA590,$AD590,$AE590,BoxVal(ROW($AC590),18,COLUMN($T$22)))+
N("vbias ref+gain ref")+
$V590+$W590</f>
        <v>-2.1</v>
      </c>
      <c r="AA590" s="39" t="s">
        <v>799</v>
      </c>
      <c r="AB590" s="40">
        <v>0.5</v>
      </c>
      <c r="AC590" s="40" t="s">
        <v>996</v>
      </c>
      <c r="AD590" s="40">
        <v>1</v>
      </c>
      <c r="AE590" s="41">
        <v>0</v>
      </c>
      <c r="AF590" s="42">
        <v>-36.200000000000003</v>
      </c>
      <c r="AG590" s="42">
        <v>-36</v>
      </c>
      <c r="AH590" s="43">
        <f t="shared" ref="AH590:AH603" ca="1" si="138">$AF590+$Z590</f>
        <v>-38.300000000000004</v>
      </c>
      <c r="AI590" s="43">
        <f t="shared" ref="AI590:AI603" ca="1" si="139">$AG590+$Z590</f>
        <v>-38.1</v>
      </c>
      <c r="AJ590" s="44">
        <f t="shared" ref="AJ590:AJ603" ca="1" si="140" xml:space="preserve">
N("initial sens-loopgain")+
$AF590-BoxVal(ROW($AA590),26,COLUMN(INDIRECT("T"&amp;(INT(ROW($AA607)/65))*65+2)))</f>
        <v>-36.200000000000003</v>
      </c>
      <c r="AK590" s="44">
        <f t="shared" ref="AK590:AK603" ca="1" si="141">AJ590+(AG590-AF590)</f>
        <v>-36</v>
      </c>
      <c r="AL590" s="44">
        <f t="shared" ref="AL590:AL603" ca="1" si="142" xml:space="preserve">
N("initial sens-loopgain-gain-gain ref-vcm")+
$AH590-
BoxVal(ROW($AA590),26,COLUMN(INDIRECT("T"&amp;(INT(ROW($AA607)/65))*65+2)))-
$AB590-
$W590-
IFERROR(VLOOKUP($AC590,$CT$1:$DC$31,7,FALSE),0)</f>
        <v>-38.800000000000004</v>
      </c>
      <c r="AM590" s="44">
        <f t="shared" ref="AM590:AM603" ca="1" si="143">AL590+(AG590-AF590)</f>
        <v>-38.6</v>
      </c>
      <c r="AN590" s="36" t="str">
        <f t="shared" ref="AN590:AN603" ca="1" si="144">IF(BoxVal(ROW(AA590),9,COLUMN(T588))="FIX","00",ManualLookup(AA590,BoxVal(ROW(AA590),4,COLUMN(AN588)),INDIRECT(DN$3)))</f>
        <v>30</v>
      </c>
      <c r="AO590" s="36" t="str">
        <f t="shared" ref="AO590:AO603" ca="1" si="145">ManualLookup(AB590,BoxVal(ROW(AB590),4,COLUMN(AO588)),IF(INDIRECT("$AB$"&amp;(INT((ROW()-4)/65)*65+4))="Gain-outphase",INDIRECT(DO$4),INDIRECT(DO$3)))</f>
        <v>03</v>
      </c>
      <c r="AP590" s="36" t="str">
        <f t="shared" ref="AP590:AP603" ca="1" si="146">ManualLookup(AC590,BoxVal(ROW(AC590),4,COLUMN(AP588)),INDIRECT(DP$3))</f>
        <v>00</v>
      </c>
      <c r="AQ590" s="36" t="str">
        <f t="shared" ref="AQ590:AQ603" ca="1" si="147">ManualLookup(AD590,BoxVal(ROW(AD590),4,COLUMN(AQ588)),INDIRECT(DQ$3))</f>
        <v>00</v>
      </c>
      <c r="AR590" s="36" t="str">
        <f t="shared" ref="AR590:AR603" ca="1" si="148">ManualLookup(AE590,BoxVal(ROW(AE590),4,COLUMN(AR588)),INDIRECT(DR$3))</f>
        <v>00</v>
      </c>
      <c r="AS590" s="33"/>
    </row>
    <row r="591" spans="19:45" ht="30" customHeight="1" x14ac:dyDescent="0.25">
      <c r="S591" s="7" t="s">
        <v>13</v>
      </c>
      <c r="T591" s="15" t="s">
        <v>1155</v>
      </c>
      <c r="U591" s="36" t="str">
        <f t="shared" ca="1" si="136"/>
        <v>0x34=-36.60,-36.20;</v>
      </c>
      <c r="V591" s="37"/>
      <c r="W591" s="37"/>
      <c r="X591" s="68"/>
      <c r="Y591" s="68"/>
      <c r="Z591" s="55">
        <f t="shared" ca="1" si="137"/>
        <v>-1.6</v>
      </c>
      <c r="AA591" s="39" t="s">
        <v>799</v>
      </c>
      <c r="AB591" s="40">
        <v>1</v>
      </c>
      <c r="AC591" s="40" t="s">
        <v>996</v>
      </c>
      <c r="AD591" s="40">
        <v>1</v>
      </c>
      <c r="AE591" s="41">
        <v>0</v>
      </c>
      <c r="AF591" s="42">
        <v>-36.6</v>
      </c>
      <c r="AG591" s="47">
        <f t="shared" ref="AG591" si="149">AF590</f>
        <v>-36.200000000000003</v>
      </c>
      <c r="AH591" s="43">
        <f t="shared" ca="1" si="138"/>
        <v>-38.200000000000003</v>
      </c>
      <c r="AI591" s="43">
        <f t="shared" ca="1" si="139"/>
        <v>-37.800000000000004</v>
      </c>
      <c r="AJ591" s="44">
        <f t="shared" ca="1" si="140"/>
        <v>-36.6</v>
      </c>
      <c r="AK591" s="44">
        <f t="shared" ca="1" si="141"/>
        <v>-36.200000000000003</v>
      </c>
      <c r="AL591" s="44">
        <f t="shared" ca="1" si="142"/>
        <v>-39.200000000000003</v>
      </c>
      <c r="AM591" s="44">
        <f t="shared" ca="1" si="143"/>
        <v>-38.800000000000004</v>
      </c>
      <c r="AN591" s="36" t="str">
        <f t="shared" ca="1" si="144"/>
        <v>30</v>
      </c>
      <c r="AO591" s="36" t="str">
        <f t="shared" ca="1" si="145"/>
        <v>04</v>
      </c>
      <c r="AP591" s="36" t="str">
        <f t="shared" ca="1" si="146"/>
        <v>00</v>
      </c>
      <c r="AQ591" s="36" t="str">
        <f t="shared" ca="1" si="147"/>
        <v>00</v>
      </c>
      <c r="AR591" s="36" t="str">
        <f t="shared" ca="1" si="148"/>
        <v>00</v>
      </c>
      <c r="AS591" s="36"/>
    </row>
    <row r="592" spans="19:45" ht="30" customHeight="1" x14ac:dyDescent="0.25">
      <c r="S592" s="26"/>
      <c r="T592" s="17"/>
      <c r="U592" s="36" t="str">
        <f t="shared" ca="1" si="136"/>
        <v>0x40=-37.10,-36.60;</v>
      </c>
      <c r="V592" s="37"/>
      <c r="W592" s="37"/>
      <c r="X592" s="68"/>
      <c r="Y592" s="68"/>
      <c r="Z592" s="55">
        <f t="shared" ca="1" si="137"/>
        <v>-1.2</v>
      </c>
      <c r="AA592" s="39" t="s">
        <v>1153</v>
      </c>
      <c r="AB592" s="40">
        <v>0</v>
      </c>
      <c r="AC592" s="40" t="s">
        <v>996</v>
      </c>
      <c r="AD592" s="40">
        <v>1</v>
      </c>
      <c r="AE592" s="41">
        <v>0</v>
      </c>
      <c r="AF592" s="42">
        <v>-37.1</v>
      </c>
      <c r="AG592" s="47">
        <f t="shared" ref="AG592:AG603" si="150">AF591</f>
        <v>-36.6</v>
      </c>
      <c r="AH592" s="43">
        <f t="shared" ca="1" si="138"/>
        <v>-38.300000000000004</v>
      </c>
      <c r="AI592" s="43">
        <f t="shared" ca="1" si="139"/>
        <v>-37.800000000000004</v>
      </c>
      <c r="AJ592" s="44">
        <f t="shared" ca="1" si="140"/>
        <v>-37.1</v>
      </c>
      <c r="AK592" s="44">
        <f t="shared" ca="1" si="141"/>
        <v>-36.6</v>
      </c>
      <c r="AL592" s="44">
        <f t="shared" ca="1" si="142"/>
        <v>-38.300000000000004</v>
      </c>
      <c r="AM592" s="44">
        <f t="shared" ca="1" si="143"/>
        <v>-37.800000000000004</v>
      </c>
      <c r="AN592" s="36" t="str">
        <f t="shared" ca="1" si="144"/>
        <v>40</v>
      </c>
      <c r="AO592" s="36" t="str">
        <f t="shared" ca="1" si="145"/>
        <v>00</v>
      </c>
      <c r="AP592" s="36" t="str">
        <f t="shared" ca="1" si="146"/>
        <v>00</v>
      </c>
      <c r="AQ592" s="36" t="str">
        <f t="shared" ca="1" si="147"/>
        <v>00</v>
      </c>
      <c r="AR592" s="36" t="str">
        <f t="shared" ca="1" si="148"/>
        <v>00</v>
      </c>
      <c r="AS592" s="36"/>
    </row>
    <row r="593" spans="19:45" ht="30" customHeight="1" x14ac:dyDescent="0.25">
      <c r="S593" s="7" t="s">
        <v>19</v>
      </c>
      <c r="T593" s="15" t="s">
        <v>1150</v>
      </c>
      <c r="U593" s="36" t="str">
        <f t="shared" ca="1" si="136"/>
        <v>0x43=-37.60,-37.10;</v>
      </c>
      <c r="V593" s="37"/>
      <c r="W593" s="37"/>
      <c r="X593" s="68"/>
      <c r="Y593" s="68"/>
      <c r="Z593" s="55">
        <f t="shared" ca="1" si="137"/>
        <v>-0.7</v>
      </c>
      <c r="AA593" s="39" t="s">
        <v>1153</v>
      </c>
      <c r="AB593" s="40">
        <v>0.5</v>
      </c>
      <c r="AC593" s="40" t="s">
        <v>996</v>
      </c>
      <c r="AD593" s="40">
        <v>1</v>
      </c>
      <c r="AE593" s="41">
        <v>0</v>
      </c>
      <c r="AF593" s="42">
        <v>-37.6</v>
      </c>
      <c r="AG593" s="47">
        <f t="shared" si="150"/>
        <v>-37.1</v>
      </c>
      <c r="AH593" s="43">
        <f t="shared" ca="1" si="138"/>
        <v>-38.300000000000004</v>
      </c>
      <c r="AI593" s="43">
        <f t="shared" ca="1" si="139"/>
        <v>-37.800000000000004</v>
      </c>
      <c r="AJ593" s="44">
        <f t="shared" ca="1" si="140"/>
        <v>-37.6</v>
      </c>
      <c r="AK593" s="44">
        <f t="shared" ca="1" si="141"/>
        <v>-37.1</v>
      </c>
      <c r="AL593" s="44">
        <f t="shared" ca="1" si="142"/>
        <v>-38.800000000000004</v>
      </c>
      <c r="AM593" s="44">
        <f t="shared" ca="1" si="143"/>
        <v>-38.300000000000004</v>
      </c>
      <c r="AN593" s="36" t="str">
        <f t="shared" ca="1" si="144"/>
        <v>40</v>
      </c>
      <c r="AO593" s="36" t="str">
        <f t="shared" ca="1" si="145"/>
        <v>03</v>
      </c>
      <c r="AP593" s="36" t="str">
        <f t="shared" ca="1" si="146"/>
        <v>00</v>
      </c>
      <c r="AQ593" s="36" t="str">
        <f t="shared" ca="1" si="147"/>
        <v>00</v>
      </c>
      <c r="AR593" s="36" t="str">
        <f t="shared" ca="1" si="148"/>
        <v>00</v>
      </c>
      <c r="AS593" s="36"/>
    </row>
    <row r="594" spans="19:45" ht="30" customHeight="1" x14ac:dyDescent="0.25">
      <c r="S594" s="7" t="s">
        <v>15</v>
      </c>
      <c r="T594" s="15" t="s">
        <v>1151</v>
      </c>
      <c r="U594" s="36" t="str">
        <f t="shared" ca="1" si="136"/>
        <v>0x44=-38.10,-37.60;</v>
      </c>
      <c r="V594" s="37"/>
      <c r="W594" s="37"/>
      <c r="X594" s="68"/>
      <c r="Y594" s="68"/>
      <c r="Z594" s="55">
        <f t="shared" ca="1" si="137"/>
        <v>-0.19999999999999996</v>
      </c>
      <c r="AA594" s="39" t="s">
        <v>1153</v>
      </c>
      <c r="AB594" s="40">
        <v>1</v>
      </c>
      <c r="AC594" s="40" t="s">
        <v>996</v>
      </c>
      <c r="AD594" s="40">
        <v>1</v>
      </c>
      <c r="AE594" s="41">
        <v>0</v>
      </c>
      <c r="AF594" s="42">
        <v>-38.1</v>
      </c>
      <c r="AG594" s="47">
        <f t="shared" si="150"/>
        <v>-37.6</v>
      </c>
      <c r="AH594" s="43">
        <f t="shared" ca="1" si="138"/>
        <v>-38.300000000000004</v>
      </c>
      <c r="AI594" s="43">
        <f t="shared" ca="1" si="139"/>
        <v>-37.800000000000004</v>
      </c>
      <c r="AJ594" s="44">
        <f t="shared" ca="1" si="140"/>
        <v>-38.1</v>
      </c>
      <c r="AK594" s="44">
        <f t="shared" ca="1" si="141"/>
        <v>-37.6</v>
      </c>
      <c r="AL594" s="44">
        <f t="shared" ca="1" si="142"/>
        <v>-39.300000000000004</v>
      </c>
      <c r="AM594" s="44">
        <f t="shared" ca="1" si="143"/>
        <v>-38.800000000000004</v>
      </c>
      <c r="AN594" s="36" t="str">
        <f t="shared" ca="1" si="144"/>
        <v>40</v>
      </c>
      <c r="AO594" s="36" t="str">
        <f t="shared" ca="1" si="145"/>
        <v>04</v>
      </c>
      <c r="AP594" s="36" t="str">
        <f t="shared" ca="1" si="146"/>
        <v>00</v>
      </c>
      <c r="AQ594" s="36" t="str">
        <f t="shared" ca="1" si="147"/>
        <v>00</v>
      </c>
      <c r="AR594" s="36" t="str">
        <f t="shared" ca="1" si="148"/>
        <v>00</v>
      </c>
      <c r="AS594" s="36"/>
    </row>
    <row r="595" spans="19:45" ht="30" customHeight="1" x14ac:dyDescent="0.25">
      <c r="S595" s="7" t="s">
        <v>705</v>
      </c>
      <c r="T595" s="15" t="s">
        <v>1296</v>
      </c>
      <c r="U595" s="36" t="str">
        <f t="shared" ca="1" si="136"/>
        <v>0x63=-38.40,-38.10;</v>
      </c>
      <c r="V595" s="37"/>
      <c r="W595" s="37"/>
      <c r="X595" s="68"/>
      <c r="Y595" s="68"/>
      <c r="Z595" s="55">
        <f t="shared" ca="1" si="137"/>
        <v>0.11070000000000013</v>
      </c>
      <c r="AA595" s="39" t="s">
        <v>1153</v>
      </c>
      <c r="AB595" s="40">
        <v>0.5</v>
      </c>
      <c r="AC595" s="40" t="s">
        <v>996</v>
      </c>
      <c r="AD595" s="40">
        <v>1</v>
      </c>
      <c r="AE595" s="41">
        <v>6.7000000000000004E-2</v>
      </c>
      <c r="AF595" s="42">
        <v>-38.4</v>
      </c>
      <c r="AG595" s="47">
        <f t="shared" si="150"/>
        <v>-38.1</v>
      </c>
      <c r="AH595" s="43">
        <f t="shared" ca="1" si="138"/>
        <v>-38.289299999999997</v>
      </c>
      <c r="AI595" s="43">
        <f t="shared" ca="1" si="139"/>
        <v>-37.9893</v>
      </c>
      <c r="AJ595" s="44">
        <f t="shared" ca="1" si="140"/>
        <v>-38.4</v>
      </c>
      <c r="AK595" s="44">
        <f t="shared" ca="1" si="141"/>
        <v>-38.1</v>
      </c>
      <c r="AL595" s="44">
        <f t="shared" ca="1" si="142"/>
        <v>-38.789299999999997</v>
      </c>
      <c r="AM595" s="44">
        <f t="shared" ca="1" si="143"/>
        <v>-38.4893</v>
      </c>
      <c r="AN595" s="36" t="str">
        <f t="shared" ca="1" si="144"/>
        <v>40</v>
      </c>
      <c r="AO595" s="36" t="str">
        <f t="shared" ca="1" si="145"/>
        <v>03</v>
      </c>
      <c r="AP595" s="36" t="str">
        <f t="shared" ca="1" si="146"/>
        <v>00</v>
      </c>
      <c r="AQ595" s="36" t="str">
        <f t="shared" ca="1" si="147"/>
        <v>00</v>
      </c>
      <c r="AR595" s="36" t="str">
        <f t="shared" ca="1" si="148"/>
        <v>20</v>
      </c>
      <c r="AS595" s="36"/>
    </row>
    <row r="596" spans="19:45" ht="30" customHeight="1" x14ac:dyDescent="0.25">
      <c r="S596" s="7" t="s">
        <v>605</v>
      </c>
      <c r="T596" s="15" t="s">
        <v>991</v>
      </c>
      <c r="U596" s="36" t="str">
        <f t="shared" ca="1" si="136"/>
        <v>0x53=-38.80,-38.40;</v>
      </c>
      <c r="V596" s="37"/>
      <c r="W596" s="37"/>
      <c r="X596" s="68"/>
      <c r="Y596" s="68"/>
      <c r="Z596" s="55">
        <f t="shared" ca="1" si="137"/>
        <v>0.5</v>
      </c>
      <c r="AA596" s="39" t="s">
        <v>1150</v>
      </c>
      <c r="AB596" s="40">
        <v>0.5</v>
      </c>
      <c r="AC596" s="40" t="s">
        <v>996</v>
      </c>
      <c r="AD596" s="40">
        <v>1</v>
      </c>
      <c r="AE596" s="41">
        <v>0</v>
      </c>
      <c r="AF596" s="42">
        <v>-38.799999999999997</v>
      </c>
      <c r="AG596" s="47">
        <f t="shared" si="150"/>
        <v>-38.4</v>
      </c>
      <c r="AH596" s="43">
        <f t="shared" ca="1" si="138"/>
        <v>-38.299999999999997</v>
      </c>
      <c r="AI596" s="43">
        <f t="shared" ca="1" si="139"/>
        <v>-37.9</v>
      </c>
      <c r="AJ596" s="44">
        <f t="shared" ca="1" si="140"/>
        <v>-38.799999999999997</v>
      </c>
      <c r="AK596" s="44">
        <f t="shared" ca="1" si="141"/>
        <v>-38.4</v>
      </c>
      <c r="AL596" s="44">
        <f t="shared" ca="1" si="142"/>
        <v>-38.799999999999997</v>
      </c>
      <c r="AM596" s="44">
        <f t="shared" ca="1" si="143"/>
        <v>-38.4</v>
      </c>
      <c r="AN596" s="36" t="str">
        <f t="shared" ca="1" si="144"/>
        <v>50</v>
      </c>
      <c r="AO596" s="36" t="str">
        <f t="shared" ca="1" si="145"/>
        <v>03</v>
      </c>
      <c r="AP596" s="36" t="str">
        <f t="shared" ca="1" si="146"/>
        <v>00</v>
      </c>
      <c r="AQ596" s="36" t="str">
        <f t="shared" ca="1" si="147"/>
        <v>00</v>
      </c>
      <c r="AR596" s="36" t="str">
        <f t="shared" ca="1" si="148"/>
        <v>00</v>
      </c>
      <c r="AS596" s="36"/>
    </row>
    <row r="597" spans="19:45" ht="30" customHeight="1" x14ac:dyDescent="0.25">
      <c r="S597" s="7" t="s">
        <v>721</v>
      </c>
      <c r="T597" s="15" t="s">
        <v>26</v>
      </c>
      <c r="U597" s="36" t="str">
        <f t="shared" ca="1" si="136"/>
        <v>0x70=-39.20,-38.80;</v>
      </c>
      <c r="V597" s="37"/>
      <c r="W597" s="37"/>
      <c r="X597" s="68"/>
      <c r="Y597" s="68"/>
      <c r="Z597" s="55">
        <f t="shared" ca="1" si="137"/>
        <v>0.88440000000000007</v>
      </c>
      <c r="AA597" s="39" t="s">
        <v>1150</v>
      </c>
      <c r="AB597" s="40">
        <v>0</v>
      </c>
      <c r="AC597" s="40" t="s">
        <v>996</v>
      </c>
      <c r="AD597" s="40">
        <v>1</v>
      </c>
      <c r="AE597" s="41">
        <v>6.7000000000000004E-2</v>
      </c>
      <c r="AF597" s="42">
        <v>-39.200000000000003</v>
      </c>
      <c r="AG597" s="47">
        <f t="shared" si="150"/>
        <v>-38.799999999999997</v>
      </c>
      <c r="AH597" s="43">
        <f t="shared" ca="1" si="138"/>
        <v>-38.315600000000003</v>
      </c>
      <c r="AI597" s="43">
        <f t="shared" ca="1" si="139"/>
        <v>-37.915599999999998</v>
      </c>
      <c r="AJ597" s="44">
        <f t="shared" ca="1" si="140"/>
        <v>-39.200000000000003</v>
      </c>
      <c r="AK597" s="44">
        <f t="shared" ca="1" si="141"/>
        <v>-38.799999999999997</v>
      </c>
      <c r="AL597" s="44">
        <f t="shared" ca="1" si="142"/>
        <v>-38.315600000000003</v>
      </c>
      <c r="AM597" s="44">
        <f t="shared" ca="1" si="143"/>
        <v>-37.915599999999998</v>
      </c>
      <c r="AN597" s="36" t="str">
        <f t="shared" ca="1" si="144"/>
        <v>50</v>
      </c>
      <c r="AO597" s="36" t="str">
        <f t="shared" ca="1" si="145"/>
        <v>00</v>
      </c>
      <c r="AP597" s="36" t="str">
        <f t="shared" ca="1" si="146"/>
        <v>00</v>
      </c>
      <c r="AQ597" s="36" t="str">
        <f t="shared" ca="1" si="147"/>
        <v>00</v>
      </c>
      <c r="AR597" s="36" t="str">
        <f t="shared" ca="1" si="148"/>
        <v>20</v>
      </c>
      <c r="AS597" s="36"/>
    </row>
    <row r="598" spans="19:45" ht="30" customHeight="1" x14ac:dyDescent="0.25">
      <c r="S598" s="7" t="s">
        <v>20</v>
      </c>
      <c r="T598" s="15">
        <v>-37.5</v>
      </c>
      <c r="U598" s="36" t="str">
        <f t="shared" ca="1" si="136"/>
        <v>0x73=-39.60,-39.20;</v>
      </c>
      <c r="V598" s="37"/>
      <c r="W598" s="37"/>
      <c r="X598" s="38"/>
      <c r="Y598" s="38"/>
      <c r="Z598" s="55">
        <f t="shared" ca="1" si="137"/>
        <v>1.3844000000000001</v>
      </c>
      <c r="AA598" s="39" t="s">
        <v>587</v>
      </c>
      <c r="AB598" s="40">
        <v>0.5</v>
      </c>
      <c r="AC598" s="40" t="s">
        <v>995</v>
      </c>
      <c r="AD598" s="40">
        <v>1</v>
      </c>
      <c r="AE598" s="41">
        <v>6.7000000000000004E-2</v>
      </c>
      <c r="AF598" s="42">
        <v>-39.6</v>
      </c>
      <c r="AG598" s="47">
        <f t="shared" si="150"/>
        <v>-39.200000000000003</v>
      </c>
      <c r="AH598" s="43">
        <f t="shared" ca="1" si="138"/>
        <v>-38.215600000000002</v>
      </c>
      <c r="AI598" s="43">
        <f t="shared" ca="1" si="139"/>
        <v>-37.815600000000003</v>
      </c>
      <c r="AJ598" s="44">
        <f t="shared" ca="1" si="140"/>
        <v>-39.6</v>
      </c>
      <c r="AK598" s="44">
        <f t="shared" ca="1" si="141"/>
        <v>-39.200000000000003</v>
      </c>
      <c r="AL598" s="44">
        <f t="shared" ca="1" si="142"/>
        <v>-38.715600000000002</v>
      </c>
      <c r="AM598" s="44">
        <f t="shared" ca="1" si="143"/>
        <v>-38.315600000000003</v>
      </c>
      <c r="AN598" s="36" t="str">
        <f t="shared" ca="1" si="144"/>
        <v>50</v>
      </c>
      <c r="AO598" s="36" t="str">
        <f t="shared" ca="1" si="145"/>
        <v>03</v>
      </c>
      <c r="AP598" s="36" t="str">
        <f t="shared" ca="1" si="146"/>
        <v>00</v>
      </c>
      <c r="AQ598" s="36" t="str">
        <f t="shared" ca="1" si="147"/>
        <v>00</v>
      </c>
      <c r="AR598" s="36" t="str">
        <f t="shared" ca="1" si="148"/>
        <v>20</v>
      </c>
      <c r="AS598" s="36"/>
    </row>
    <row r="599" spans="19:45" ht="30" customHeight="1" x14ac:dyDescent="0.25">
      <c r="S599" s="7" t="s">
        <v>691</v>
      </c>
      <c r="T599" s="15" t="s">
        <v>1318</v>
      </c>
      <c r="U599" s="36" t="str">
        <f t="shared" ca="1" si="136"/>
        <v>0x63=-40.00,-39.60;</v>
      </c>
      <c r="V599" s="37"/>
      <c r="W599" s="37"/>
      <c r="X599" s="38"/>
      <c r="Y599" s="38"/>
      <c r="Z599" s="55">
        <f t="shared" ca="1" si="137"/>
        <v>1.7</v>
      </c>
      <c r="AA599" s="39" t="s">
        <v>580</v>
      </c>
      <c r="AB599" s="40">
        <v>0.5</v>
      </c>
      <c r="AC599" s="40" t="s">
        <v>995</v>
      </c>
      <c r="AD599" s="40">
        <v>1</v>
      </c>
      <c r="AE599" s="41">
        <v>0</v>
      </c>
      <c r="AF599" s="42">
        <v>-40</v>
      </c>
      <c r="AG599" s="47">
        <f t="shared" si="150"/>
        <v>-39.6</v>
      </c>
      <c r="AH599" s="43">
        <f t="shared" ca="1" si="138"/>
        <v>-38.299999999999997</v>
      </c>
      <c r="AI599" s="43">
        <f t="shared" ca="1" si="139"/>
        <v>-37.9</v>
      </c>
      <c r="AJ599" s="44">
        <f t="shared" ca="1" si="140"/>
        <v>-40</v>
      </c>
      <c r="AK599" s="44">
        <f t="shared" ca="1" si="141"/>
        <v>-39.6</v>
      </c>
      <c r="AL599" s="44">
        <f t="shared" ca="1" si="142"/>
        <v>-38.799999999999997</v>
      </c>
      <c r="AM599" s="44">
        <f t="shared" ca="1" si="143"/>
        <v>-38.4</v>
      </c>
      <c r="AN599" s="36" t="str">
        <f t="shared" ca="1" si="144"/>
        <v>60</v>
      </c>
      <c r="AO599" s="36" t="str">
        <f t="shared" ca="1" si="145"/>
        <v>03</v>
      </c>
      <c r="AP599" s="36" t="str">
        <f t="shared" ca="1" si="146"/>
        <v>00</v>
      </c>
      <c r="AQ599" s="36" t="str">
        <f t="shared" ca="1" si="147"/>
        <v>00</v>
      </c>
      <c r="AR599" s="36" t="str">
        <f t="shared" ca="1" si="148"/>
        <v>00</v>
      </c>
      <c r="AS599" s="36"/>
    </row>
    <row r="600" spans="19:45" ht="30" customHeight="1" x14ac:dyDescent="0.25">
      <c r="S600" s="7" t="s">
        <v>544</v>
      </c>
      <c r="T600" s="15" t="s">
        <v>993</v>
      </c>
      <c r="U600" s="36" t="str">
        <f t="shared" ca="1" si="136"/>
        <v>0x64=-40.40,-40.00;</v>
      </c>
      <c r="V600" s="37"/>
      <c r="W600" s="37"/>
      <c r="X600" s="38"/>
      <c r="Y600" s="38"/>
      <c r="Z600" s="71">
        <f t="shared" ca="1" si="137"/>
        <v>2.2000000000000002</v>
      </c>
      <c r="AA600" s="39" t="s">
        <v>580</v>
      </c>
      <c r="AB600" s="40">
        <v>1</v>
      </c>
      <c r="AC600" s="40" t="s">
        <v>995</v>
      </c>
      <c r="AD600" s="40">
        <v>1</v>
      </c>
      <c r="AE600" s="41">
        <v>0</v>
      </c>
      <c r="AF600" s="42">
        <v>-40.4</v>
      </c>
      <c r="AG600" s="49">
        <f t="shared" si="150"/>
        <v>-40</v>
      </c>
      <c r="AH600" s="43">
        <f t="shared" ca="1" si="138"/>
        <v>-38.199999999999996</v>
      </c>
      <c r="AI600" s="43">
        <f t="shared" ca="1" si="139"/>
        <v>-37.799999999999997</v>
      </c>
      <c r="AJ600" s="44">
        <f t="shared" ca="1" si="140"/>
        <v>-40.4</v>
      </c>
      <c r="AK600" s="44">
        <f t="shared" ca="1" si="141"/>
        <v>-40</v>
      </c>
      <c r="AL600" s="44">
        <f t="shared" ca="1" si="142"/>
        <v>-39.199999999999996</v>
      </c>
      <c r="AM600" s="44">
        <f t="shared" ca="1" si="143"/>
        <v>-38.799999999999997</v>
      </c>
      <c r="AN600" s="36" t="str">
        <f t="shared" ca="1" si="144"/>
        <v>60</v>
      </c>
      <c r="AO600" s="36" t="str">
        <f t="shared" ca="1" si="145"/>
        <v>04</v>
      </c>
      <c r="AP600" s="36" t="str">
        <f t="shared" ca="1" si="146"/>
        <v>00</v>
      </c>
      <c r="AQ600" s="36" t="str">
        <f t="shared" ca="1" si="147"/>
        <v>00</v>
      </c>
      <c r="AR600" s="36" t="str">
        <f t="shared" ca="1" si="148"/>
        <v>00</v>
      </c>
      <c r="AS600" s="36"/>
    </row>
    <row r="601" spans="19:45" ht="30" customHeight="1" x14ac:dyDescent="0.25">
      <c r="S601" s="7" t="s">
        <v>12</v>
      </c>
      <c r="T601" s="15" t="s">
        <v>548</v>
      </c>
      <c r="U601" s="36" t="str">
        <f t="shared" ca="1" si="136"/>
        <v>0x83=-40.80,-40.40;</v>
      </c>
      <c r="V601" s="37">
        <v>-0.2</v>
      </c>
      <c r="W601" s="37"/>
      <c r="X601" s="38"/>
      <c r="Y601" s="38"/>
      <c r="Z601" s="71">
        <f t="shared" ca="1" si="137"/>
        <v>2.4581</v>
      </c>
      <c r="AA601" s="39" t="s">
        <v>580</v>
      </c>
      <c r="AB601" s="40">
        <v>0.5</v>
      </c>
      <c r="AC601" s="40" t="s">
        <v>995</v>
      </c>
      <c r="AD601" s="40">
        <v>1</v>
      </c>
      <c r="AE601" s="41">
        <v>6.7000000000000004E-2</v>
      </c>
      <c r="AF601" s="42">
        <v>-40.799999999999997</v>
      </c>
      <c r="AG601" s="49">
        <f t="shared" si="150"/>
        <v>-40.4</v>
      </c>
      <c r="AH601" s="43">
        <f t="shared" ca="1" si="138"/>
        <v>-38.341899999999995</v>
      </c>
      <c r="AI601" s="43">
        <f t="shared" ca="1" si="139"/>
        <v>-37.941899999999997</v>
      </c>
      <c r="AJ601" s="44">
        <f t="shared" ca="1" si="140"/>
        <v>-40.799999999999997</v>
      </c>
      <c r="AK601" s="44">
        <f t="shared" ca="1" si="141"/>
        <v>-40.4</v>
      </c>
      <c r="AL601" s="44">
        <f t="shared" ca="1" si="142"/>
        <v>-38.841899999999995</v>
      </c>
      <c r="AM601" s="44">
        <f t="shared" ca="1" si="143"/>
        <v>-38.441899999999997</v>
      </c>
      <c r="AN601" s="36" t="str">
        <f t="shared" ca="1" si="144"/>
        <v>60</v>
      </c>
      <c r="AO601" s="36" t="str">
        <f t="shared" ca="1" si="145"/>
        <v>03</v>
      </c>
      <c r="AP601" s="36" t="str">
        <f t="shared" ca="1" si="146"/>
        <v>00</v>
      </c>
      <c r="AQ601" s="36" t="str">
        <f t="shared" ca="1" si="147"/>
        <v>00</v>
      </c>
      <c r="AR601" s="36" t="str">
        <f t="shared" ca="1" si="148"/>
        <v>20</v>
      </c>
      <c r="AS601" s="36"/>
    </row>
    <row r="602" spans="19:45" ht="30" customHeight="1" x14ac:dyDescent="0.25">
      <c r="S602" s="26" t="s">
        <v>773</v>
      </c>
      <c r="T602" s="15" t="s">
        <v>562</v>
      </c>
      <c r="U602" s="36" t="str">
        <f t="shared" ca="1" si="136"/>
        <v>0x84=-41.10,-40.80;</v>
      </c>
      <c r="V602" s="37">
        <v>-0.4</v>
      </c>
      <c r="W602" s="37"/>
      <c r="X602" s="38"/>
      <c r="Y602" s="38"/>
      <c r="Z602" s="71">
        <f t="shared" ca="1" si="137"/>
        <v>2.7581000000000002</v>
      </c>
      <c r="AA602" s="39" t="s">
        <v>580</v>
      </c>
      <c r="AB602" s="40">
        <v>1</v>
      </c>
      <c r="AC602" s="40" t="s">
        <v>995</v>
      </c>
      <c r="AD602" s="40">
        <v>1</v>
      </c>
      <c r="AE602" s="41">
        <v>6.7000000000000004E-2</v>
      </c>
      <c r="AF602" s="42">
        <v>-41.1</v>
      </c>
      <c r="AG602" s="49">
        <f t="shared" si="150"/>
        <v>-40.799999999999997</v>
      </c>
      <c r="AH602" s="43">
        <f t="shared" ca="1" si="138"/>
        <v>-38.341900000000003</v>
      </c>
      <c r="AI602" s="43">
        <f t="shared" ca="1" si="139"/>
        <v>-38.041899999999998</v>
      </c>
      <c r="AJ602" s="44">
        <f t="shared" ca="1" si="140"/>
        <v>-41.1</v>
      </c>
      <c r="AK602" s="44">
        <f t="shared" ca="1" si="141"/>
        <v>-40.799999999999997</v>
      </c>
      <c r="AL602" s="44">
        <f t="shared" ca="1" si="142"/>
        <v>-39.341900000000003</v>
      </c>
      <c r="AM602" s="44">
        <f t="shared" ca="1" si="143"/>
        <v>-39.041899999999998</v>
      </c>
      <c r="AN602" s="36" t="str">
        <f t="shared" ca="1" si="144"/>
        <v>60</v>
      </c>
      <c r="AO602" s="36" t="str">
        <f t="shared" ca="1" si="145"/>
        <v>04</v>
      </c>
      <c r="AP602" s="36" t="str">
        <f t="shared" ca="1" si="146"/>
        <v>00</v>
      </c>
      <c r="AQ602" s="36" t="str">
        <f t="shared" ca="1" si="147"/>
        <v>00</v>
      </c>
      <c r="AR602" s="36" t="str">
        <f t="shared" ca="1" si="148"/>
        <v>20</v>
      </c>
      <c r="AS602" s="36"/>
    </row>
    <row r="603" spans="19:45" ht="30" customHeight="1" x14ac:dyDescent="0.25">
      <c r="S603" s="7" t="s">
        <v>573</v>
      </c>
      <c r="T603" s="15">
        <v>1.1000000000000001</v>
      </c>
      <c r="U603" s="36" t="str">
        <f t="shared" ca="1" si="136"/>
        <v>0x85=-41.60,-41.10;</v>
      </c>
      <c r="V603" s="37">
        <v>-0.4</v>
      </c>
      <c r="W603" s="37"/>
      <c r="X603" s="38"/>
      <c r="Y603" s="38"/>
      <c r="Z603" s="71">
        <f t="shared" ca="1" si="137"/>
        <v>3.2581000000000002</v>
      </c>
      <c r="AA603" s="39" t="s">
        <v>580</v>
      </c>
      <c r="AB603" s="40">
        <v>1.5</v>
      </c>
      <c r="AC603" s="40" t="s">
        <v>995</v>
      </c>
      <c r="AD603" s="40">
        <v>1</v>
      </c>
      <c r="AE603" s="41">
        <v>6.7000000000000004E-2</v>
      </c>
      <c r="AF603" s="42">
        <v>-41.6</v>
      </c>
      <c r="AG603" s="49">
        <f t="shared" si="150"/>
        <v>-41.1</v>
      </c>
      <c r="AH603" s="43">
        <f t="shared" ca="1" si="138"/>
        <v>-38.341900000000003</v>
      </c>
      <c r="AI603" s="43">
        <f t="shared" ca="1" si="139"/>
        <v>-37.841900000000003</v>
      </c>
      <c r="AJ603" s="44">
        <f t="shared" ca="1" si="140"/>
        <v>-41.6</v>
      </c>
      <c r="AK603" s="44">
        <f t="shared" ca="1" si="141"/>
        <v>-41.1</v>
      </c>
      <c r="AL603" s="44">
        <f t="shared" ca="1" si="142"/>
        <v>-39.841900000000003</v>
      </c>
      <c r="AM603" s="44">
        <f t="shared" ca="1" si="143"/>
        <v>-39.341900000000003</v>
      </c>
      <c r="AN603" s="36" t="str">
        <f t="shared" ca="1" si="144"/>
        <v>60</v>
      </c>
      <c r="AO603" s="36" t="str">
        <f t="shared" ca="1" si="145"/>
        <v>05</v>
      </c>
      <c r="AP603" s="36" t="str">
        <f t="shared" ca="1" si="146"/>
        <v>00</v>
      </c>
      <c r="AQ603" s="36" t="str">
        <f t="shared" ca="1" si="147"/>
        <v>00</v>
      </c>
      <c r="AR603" s="36" t="str">
        <f t="shared" ca="1" si="148"/>
        <v>20</v>
      </c>
      <c r="AS603" s="36"/>
    </row>
    <row r="604" spans="19:45" ht="30" customHeight="1" x14ac:dyDescent="0.25">
      <c r="S604" s="7" t="s">
        <v>590</v>
      </c>
      <c r="T604" s="15">
        <f>VLOOKUP(T589,MPN!$A$1:$E$1004,4,FALSE)</f>
        <v>-38</v>
      </c>
      <c r="U604" s="36"/>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36"/>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12V_TestMode</v>
      </c>
      <c r="U606" s="36"/>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36"/>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304ZB</v>
      </c>
      <c r="U608" s="36"/>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2227F</v>
      </c>
      <c r="U609" s="36"/>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36"/>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6</v>
      </c>
      <c r="U612" s="36"/>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45267</v>
      </c>
      <c r="U613" s="36"/>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14</v>
      </c>
      <c r="U615" s="36"/>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13V</v>
      </c>
      <c r="T620" s="3">
        <v>1.2</v>
      </c>
      <c r="U620" s="36"/>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12V</v>
      </c>
      <c r="T621" s="3">
        <v>0</v>
      </c>
      <c r="U621" s="36"/>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11V</v>
      </c>
      <c r="T622" s="3">
        <v>-1.2</v>
      </c>
      <c r="U622" s="36"/>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10V</v>
      </c>
      <c r="T623" s="3">
        <v>-2.6</v>
      </c>
      <c r="U623" s="36"/>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9V</v>
      </c>
      <c r="T624" s="3" t="s">
        <v>255</v>
      </c>
      <c r="U624" s="36"/>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8V</v>
      </c>
      <c r="T625" s="3" t="s">
        <v>255</v>
      </c>
      <c r="U625" s="36"/>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7V</v>
      </c>
      <c r="T626" s="3" t="s">
        <v>562</v>
      </c>
      <c r="U626" s="36"/>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6V</v>
      </c>
      <c r="T627" s="3" t="s">
        <v>562</v>
      </c>
      <c r="U627" s="36"/>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1387</v>
      </c>
      <c r="V651" s="12"/>
      <c r="W651" s="65"/>
      <c r="X651" s="12"/>
      <c r="Y651" s="7" t="str">
        <f>VLOOKUP(U651,$DX$1:$DZ$21,3,FALSE)</f>
        <v>sel_diocpfil, modesel 10, dec_iq</v>
      </c>
      <c r="AD651" s="8"/>
    </row>
    <row r="652" spans="19:45" ht="30" customHeight="1" x14ac:dyDescent="0.25">
      <c r="S652" s="7" t="s">
        <v>24</v>
      </c>
      <c r="T652" s="15" t="s">
        <v>606</v>
      </c>
      <c r="U652" s="5" t="s">
        <v>23</v>
      </c>
      <c r="V652" s="7" t="str">
        <f>VLOOKUP(U651,$DX$1:$DZ$21,2,FALSE)</f>
        <v>Bit11,13,15</v>
      </c>
      <c r="W652" s="19"/>
      <c r="X652" s="19"/>
      <c r="Y652" s="19"/>
      <c r="Z652" s="19"/>
      <c r="AA652" s="5" t="s">
        <v>592</v>
      </c>
      <c r="AB652" s="26" t="str">
        <f>T671&amp;"_"&amp;ABS(T669)&amp;"dB_"&amp;T673&amp;"_"&amp;T674&amp;"_"&amp;GetAbsMaxMinText(AF655:AG714)&amp;"_"&amp;T654&amp;"_"&amp;T653&amp;S651&amp;"."&amp;T677</f>
        <v>12V_TestMode_38dB_304ZB_2227F_360_416_ZTS6856S-lowiq_MP11.0</v>
      </c>
      <c r="AC652" s="18"/>
      <c r="AD652" s="18"/>
      <c r="AE652" s="18"/>
      <c r="AF652" s="18"/>
      <c r="AG652" s="18"/>
      <c r="AH652" s="19"/>
      <c r="AI652" s="19" t="s">
        <v>2</v>
      </c>
      <c r="AJ652" s="16" t="s">
        <v>1337</v>
      </c>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8"/>
      <c r="Z653" s="8"/>
      <c r="AA653" s="19"/>
      <c r="AB653" s="118"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1335</v>
      </c>
      <c r="U654" s="52" t="s">
        <v>775</v>
      </c>
      <c r="V654" s="33" t="s">
        <v>601</v>
      </c>
      <c r="W654" s="33" t="s">
        <v>602</v>
      </c>
      <c r="X654" s="33" t="s">
        <v>603</v>
      </c>
      <c r="Y654" s="33" t="s">
        <v>603</v>
      </c>
      <c r="Z654" s="33" t="s">
        <v>591</v>
      </c>
      <c r="AA654" s="33" t="s">
        <v>7</v>
      </c>
      <c r="AB654" s="117" t="s">
        <v>1314</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row>
    <row r="655" spans="19:45" ht="30" customHeight="1" x14ac:dyDescent="0.25">
      <c r="S655" s="7" t="s">
        <v>18</v>
      </c>
      <c r="T655" s="15" t="s">
        <v>1328</v>
      </c>
      <c r="U655" s="36" t="str">
        <f t="shared" ref="U655:U668" ca="1" si="151">ConfigCode($AA655,$AN655,$AO655,$AP655,$AQ655,$AR655,$AF655,$AG655,2)</f>
        <v>0x33=-36.20,-36.00;</v>
      </c>
      <c r="V655" s="37"/>
      <c r="W655" s="37"/>
      <c r="X655" s="68"/>
      <c r="Y655" s="68"/>
      <c r="Z655" s="55">
        <f t="shared" ref="Z655:Z668" ca="1" si="152" xml:space="preserve">
N("vbias,vlookup vbias range")+
VLOOKUP($AA655,INDIRECT(BoxVal(ROW($AA655),34,COLUMN(T651))),2,FALSE)+
N("gain")+
$AB655+
N("vcm")+
VLOOKUP($AC655,$CT$1:$DC$31,7,FALSE)+
N("(vbias*vcp*vbg-vbias)*sensor ratio")+
VbiasCal($AA655,$AD655,$AE655,BoxVal(ROW($AC655),18,COLUMN($T$22)))+
N("vbias ref+gain ref")+
$V655+$W655</f>
        <v>-2.1</v>
      </c>
      <c r="AA655" s="39" t="s">
        <v>799</v>
      </c>
      <c r="AB655" s="40">
        <v>0.5</v>
      </c>
      <c r="AC655" s="40" t="s">
        <v>996</v>
      </c>
      <c r="AD655" s="40">
        <v>1</v>
      </c>
      <c r="AE655" s="41">
        <v>0</v>
      </c>
      <c r="AF655" s="42">
        <v>-36.200000000000003</v>
      </c>
      <c r="AG655" s="42">
        <v>-36</v>
      </c>
      <c r="AH655" s="43">
        <f t="shared" ref="AH655:AH668" ca="1" si="153">$AF655+$Z655</f>
        <v>-38.300000000000004</v>
      </c>
      <c r="AI655" s="43">
        <f t="shared" ref="AI655:AI668" ca="1" si="154">$AG655+$Z655</f>
        <v>-38.1</v>
      </c>
      <c r="AJ655" s="44">
        <f t="shared" ref="AJ655:AJ668" ca="1" si="155" xml:space="preserve">
N("initial sens-loopgain")+
$AF655-BoxVal(ROW($AA655),26,COLUMN(INDIRECT("T"&amp;(INT(ROW($AA672)/65))*65+2)))</f>
        <v>-36.200000000000003</v>
      </c>
      <c r="AK655" s="44">
        <f t="shared" ref="AK655:AK668" ca="1" si="156">AJ655+(AG655-AF655)</f>
        <v>-36</v>
      </c>
      <c r="AL655" s="44">
        <f t="shared" ref="AL655:AL668" ca="1" si="157" xml:space="preserve">
N("initial sens-loopgain-gain-gain ref-vcm")+
$AH655-
BoxVal(ROW($AA655),26,COLUMN(INDIRECT("T"&amp;(INT(ROW($AA672)/65))*65+2)))-
$AB655-
$W655-
IFERROR(VLOOKUP($AC655,$CT$1:$DC$31,7,FALSE),0)</f>
        <v>-38.800000000000004</v>
      </c>
      <c r="AM655" s="44">
        <f t="shared" ref="AM655:AM668" ca="1" si="158">AL655+(AG655-AF655)</f>
        <v>-38.6</v>
      </c>
      <c r="AN655" s="36" t="str">
        <f t="shared" ref="AN655:AN668" ca="1" si="159">IF(BoxVal(ROW(AA655),9,COLUMN(T653))="FIX","00",ManualLookup(AA655,BoxVal(ROW(AA655),4,COLUMN(AN653)),INDIRECT(DN$3)))</f>
        <v>30</v>
      </c>
      <c r="AO655" s="36" t="str">
        <f t="shared" ref="AO655:AO668" ca="1" si="160">ManualLookup(AB655,BoxVal(ROW(AB655),4,COLUMN(AO653)),IF(INDIRECT("$AB$"&amp;(INT((ROW()-4)/65)*65+4))="Gain-outphase",INDIRECT(DO$4),INDIRECT(DO$3)))</f>
        <v>03</v>
      </c>
      <c r="AP655" s="36" t="str">
        <f t="shared" ref="AP655:AP668" ca="1" si="161">ManualLookup(AC655,BoxVal(ROW(AC655),4,COLUMN(AP653)),INDIRECT(DP$3))</f>
        <v>00</v>
      </c>
      <c r="AQ655" s="36" t="str">
        <f t="shared" ref="AQ655:AQ668" ca="1" si="162">ManualLookup(AD655,BoxVal(ROW(AD655),4,COLUMN(AQ653)),INDIRECT(DQ$3))</f>
        <v>00</v>
      </c>
      <c r="AR655" s="36" t="str">
        <f t="shared" ref="AR655:AR668" ca="1" si="163">ManualLookup(AE655,BoxVal(ROW(AE655),4,COLUMN(AR653)),INDIRECT(DR$3))</f>
        <v>00</v>
      </c>
      <c r="AS655" s="33"/>
    </row>
    <row r="656" spans="19:45" ht="30" customHeight="1" x14ac:dyDescent="0.25">
      <c r="S656" s="7" t="s">
        <v>13</v>
      </c>
      <c r="T656" s="15" t="s">
        <v>1155</v>
      </c>
      <c r="U656" s="36" t="str">
        <f t="shared" ca="1" si="151"/>
        <v>0x34=-36.60,-36.20;</v>
      </c>
      <c r="V656" s="37"/>
      <c r="W656" s="37"/>
      <c r="X656" s="68"/>
      <c r="Y656" s="68"/>
      <c r="Z656" s="55">
        <f t="shared" ca="1" si="152"/>
        <v>-1.6</v>
      </c>
      <c r="AA656" s="39" t="s">
        <v>799</v>
      </c>
      <c r="AB656" s="40">
        <v>1</v>
      </c>
      <c r="AC656" s="40" t="s">
        <v>996</v>
      </c>
      <c r="AD656" s="40">
        <v>1</v>
      </c>
      <c r="AE656" s="41">
        <v>0</v>
      </c>
      <c r="AF656" s="42">
        <v>-36.6</v>
      </c>
      <c r="AG656" s="47">
        <f t="shared" ref="AG656" si="164">AF655</f>
        <v>-36.200000000000003</v>
      </c>
      <c r="AH656" s="43">
        <f t="shared" ca="1" si="153"/>
        <v>-38.200000000000003</v>
      </c>
      <c r="AI656" s="43">
        <f t="shared" ca="1" si="154"/>
        <v>-37.800000000000004</v>
      </c>
      <c r="AJ656" s="44">
        <f t="shared" ca="1" si="155"/>
        <v>-36.6</v>
      </c>
      <c r="AK656" s="44">
        <f t="shared" ca="1" si="156"/>
        <v>-36.200000000000003</v>
      </c>
      <c r="AL656" s="44">
        <f t="shared" ca="1" si="157"/>
        <v>-39.200000000000003</v>
      </c>
      <c r="AM656" s="44">
        <f t="shared" ca="1" si="158"/>
        <v>-38.800000000000004</v>
      </c>
      <c r="AN656" s="36" t="str">
        <f t="shared" ca="1" si="159"/>
        <v>30</v>
      </c>
      <c r="AO656" s="36" t="str">
        <f t="shared" ca="1" si="160"/>
        <v>04</v>
      </c>
      <c r="AP656" s="36" t="str">
        <f t="shared" ca="1" si="161"/>
        <v>00</v>
      </c>
      <c r="AQ656" s="36" t="str">
        <f t="shared" ca="1" si="162"/>
        <v>00</v>
      </c>
      <c r="AR656" s="36" t="str">
        <f t="shared" ca="1" si="163"/>
        <v>00</v>
      </c>
      <c r="AS656" s="36"/>
    </row>
    <row r="657" spans="19:45" ht="30" customHeight="1" x14ac:dyDescent="0.25">
      <c r="S657" s="26"/>
      <c r="T657" s="17"/>
      <c r="U657" s="36" t="str">
        <f t="shared" ca="1" si="151"/>
        <v>0x40=-37.10,-36.60;</v>
      </c>
      <c r="V657" s="37"/>
      <c r="W657" s="37"/>
      <c r="X657" s="68"/>
      <c r="Y657" s="68"/>
      <c r="Z657" s="55">
        <f t="shared" ca="1" si="152"/>
        <v>-1.2</v>
      </c>
      <c r="AA657" s="39" t="s">
        <v>1153</v>
      </c>
      <c r="AB657" s="40">
        <v>0</v>
      </c>
      <c r="AC657" s="40" t="s">
        <v>996</v>
      </c>
      <c r="AD657" s="40">
        <v>1</v>
      </c>
      <c r="AE657" s="41">
        <v>0</v>
      </c>
      <c r="AF657" s="42">
        <v>-37.1</v>
      </c>
      <c r="AG657" s="47">
        <f t="shared" ref="AG657:AG668" si="165">AF656</f>
        <v>-36.6</v>
      </c>
      <c r="AH657" s="43">
        <f t="shared" ca="1" si="153"/>
        <v>-38.300000000000004</v>
      </c>
      <c r="AI657" s="43">
        <f t="shared" ca="1" si="154"/>
        <v>-37.800000000000004</v>
      </c>
      <c r="AJ657" s="44">
        <f t="shared" ca="1" si="155"/>
        <v>-37.1</v>
      </c>
      <c r="AK657" s="44">
        <f t="shared" ca="1" si="156"/>
        <v>-36.6</v>
      </c>
      <c r="AL657" s="44">
        <f t="shared" ca="1" si="157"/>
        <v>-38.300000000000004</v>
      </c>
      <c r="AM657" s="44">
        <f t="shared" ca="1" si="158"/>
        <v>-37.800000000000004</v>
      </c>
      <c r="AN657" s="36" t="str">
        <f t="shared" ca="1" si="159"/>
        <v>40</v>
      </c>
      <c r="AO657" s="36" t="str">
        <f t="shared" ca="1" si="160"/>
        <v>00</v>
      </c>
      <c r="AP657" s="36" t="str">
        <f t="shared" ca="1" si="161"/>
        <v>00</v>
      </c>
      <c r="AQ657" s="36" t="str">
        <f t="shared" ca="1" si="162"/>
        <v>00</v>
      </c>
      <c r="AR657" s="36" t="str">
        <f t="shared" ca="1" si="163"/>
        <v>00</v>
      </c>
      <c r="AS657" s="36"/>
    </row>
    <row r="658" spans="19:45" ht="30" customHeight="1" x14ac:dyDescent="0.25">
      <c r="S658" s="7" t="s">
        <v>19</v>
      </c>
      <c r="T658" s="15" t="s">
        <v>1150</v>
      </c>
      <c r="U658" s="36" t="str">
        <f t="shared" ca="1" si="151"/>
        <v>0x43=-37.60,-37.10;</v>
      </c>
      <c r="V658" s="37"/>
      <c r="W658" s="37"/>
      <c r="X658" s="68"/>
      <c r="Y658" s="68"/>
      <c r="Z658" s="55">
        <f t="shared" ca="1" si="152"/>
        <v>-0.7</v>
      </c>
      <c r="AA658" s="39" t="s">
        <v>1153</v>
      </c>
      <c r="AB658" s="40">
        <v>0.5</v>
      </c>
      <c r="AC658" s="40" t="s">
        <v>996</v>
      </c>
      <c r="AD658" s="40">
        <v>1</v>
      </c>
      <c r="AE658" s="41">
        <v>0</v>
      </c>
      <c r="AF658" s="42">
        <v>-37.6</v>
      </c>
      <c r="AG658" s="47">
        <f t="shared" si="165"/>
        <v>-37.1</v>
      </c>
      <c r="AH658" s="43">
        <f t="shared" ca="1" si="153"/>
        <v>-38.300000000000004</v>
      </c>
      <c r="AI658" s="43">
        <f t="shared" ca="1" si="154"/>
        <v>-37.800000000000004</v>
      </c>
      <c r="AJ658" s="44">
        <f t="shared" ca="1" si="155"/>
        <v>-37.6</v>
      </c>
      <c r="AK658" s="44">
        <f t="shared" ca="1" si="156"/>
        <v>-37.1</v>
      </c>
      <c r="AL658" s="44">
        <f t="shared" ca="1" si="157"/>
        <v>-38.800000000000004</v>
      </c>
      <c r="AM658" s="44">
        <f t="shared" ca="1" si="158"/>
        <v>-38.300000000000004</v>
      </c>
      <c r="AN658" s="36" t="str">
        <f t="shared" ca="1" si="159"/>
        <v>40</v>
      </c>
      <c r="AO658" s="36" t="str">
        <f t="shared" ca="1" si="160"/>
        <v>03</v>
      </c>
      <c r="AP658" s="36" t="str">
        <f t="shared" ca="1" si="161"/>
        <v>00</v>
      </c>
      <c r="AQ658" s="36" t="str">
        <f t="shared" ca="1" si="162"/>
        <v>00</v>
      </c>
      <c r="AR658" s="36" t="str">
        <f t="shared" ca="1" si="163"/>
        <v>00</v>
      </c>
      <c r="AS658" s="36"/>
    </row>
    <row r="659" spans="19:45" ht="30" customHeight="1" x14ac:dyDescent="0.25">
      <c r="S659" s="7" t="s">
        <v>15</v>
      </c>
      <c r="T659" s="15" t="s">
        <v>1151</v>
      </c>
      <c r="U659" s="36" t="str">
        <f t="shared" ca="1" si="151"/>
        <v>0x44=-38.10,-37.60;</v>
      </c>
      <c r="V659" s="37"/>
      <c r="W659" s="37"/>
      <c r="X659" s="68"/>
      <c r="Y659" s="68"/>
      <c r="Z659" s="55">
        <f t="shared" ca="1" si="152"/>
        <v>-0.19999999999999996</v>
      </c>
      <c r="AA659" s="39" t="s">
        <v>1153</v>
      </c>
      <c r="AB659" s="40">
        <v>1</v>
      </c>
      <c r="AC659" s="40" t="s">
        <v>996</v>
      </c>
      <c r="AD659" s="40">
        <v>1</v>
      </c>
      <c r="AE659" s="41">
        <v>0</v>
      </c>
      <c r="AF659" s="42">
        <v>-38.1</v>
      </c>
      <c r="AG659" s="47">
        <f t="shared" si="165"/>
        <v>-37.6</v>
      </c>
      <c r="AH659" s="43">
        <f t="shared" ca="1" si="153"/>
        <v>-38.300000000000004</v>
      </c>
      <c r="AI659" s="43">
        <f t="shared" ca="1" si="154"/>
        <v>-37.800000000000004</v>
      </c>
      <c r="AJ659" s="44">
        <f t="shared" ca="1" si="155"/>
        <v>-38.1</v>
      </c>
      <c r="AK659" s="44">
        <f t="shared" ca="1" si="156"/>
        <v>-37.6</v>
      </c>
      <c r="AL659" s="44">
        <f t="shared" ca="1" si="157"/>
        <v>-39.300000000000004</v>
      </c>
      <c r="AM659" s="44">
        <f t="shared" ca="1" si="158"/>
        <v>-38.800000000000004</v>
      </c>
      <c r="AN659" s="36" t="str">
        <f t="shared" ca="1" si="159"/>
        <v>40</v>
      </c>
      <c r="AO659" s="36" t="str">
        <f t="shared" ca="1" si="160"/>
        <v>04</v>
      </c>
      <c r="AP659" s="36" t="str">
        <f t="shared" ca="1" si="161"/>
        <v>00</v>
      </c>
      <c r="AQ659" s="36" t="str">
        <f t="shared" ca="1" si="162"/>
        <v>00</v>
      </c>
      <c r="AR659" s="36" t="str">
        <f t="shared" ca="1" si="163"/>
        <v>00</v>
      </c>
      <c r="AS659" s="36"/>
    </row>
    <row r="660" spans="19:45" ht="30" customHeight="1" x14ac:dyDescent="0.25">
      <c r="S660" s="7" t="s">
        <v>705</v>
      </c>
      <c r="T660" s="15" t="s">
        <v>1296</v>
      </c>
      <c r="U660" s="36" t="str">
        <f t="shared" ca="1" si="151"/>
        <v>0x63=-38.40,-38.10;</v>
      </c>
      <c r="V660" s="37"/>
      <c r="W660" s="37"/>
      <c r="X660" s="68"/>
      <c r="Y660" s="68"/>
      <c r="Z660" s="55">
        <f t="shared" ca="1" si="152"/>
        <v>0.11070000000000013</v>
      </c>
      <c r="AA660" s="39" t="s">
        <v>1153</v>
      </c>
      <c r="AB660" s="40">
        <v>0.5</v>
      </c>
      <c r="AC660" s="40" t="s">
        <v>996</v>
      </c>
      <c r="AD660" s="40">
        <v>1</v>
      </c>
      <c r="AE660" s="41">
        <v>6.7000000000000004E-2</v>
      </c>
      <c r="AF660" s="42">
        <v>-38.4</v>
      </c>
      <c r="AG660" s="47">
        <f t="shared" si="165"/>
        <v>-38.1</v>
      </c>
      <c r="AH660" s="43">
        <f t="shared" ca="1" si="153"/>
        <v>-38.289299999999997</v>
      </c>
      <c r="AI660" s="43">
        <f t="shared" ca="1" si="154"/>
        <v>-37.9893</v>
      </c>
      <c r="AJ660" s="44">
        <f t="shared" ca="1" si="155"/>
        <v>-38.4</v>
      </c>
      <c r="AK660" s="44">
        <f t="shared" ca="1" si="156"/>
        <v>-38.1</v>
      </c>
      <c r="AL660" s="44">
        <f t="shared" ca="1" si="157"/>
        <v>-38.789299999999997</v>
      </c>
      <c r="AM660" s="44">
        <f t="shared" ca="1" si="158"/>
        <v>-38.4893</v>
      </c>
      <c r="AN660" s="36" t="str">
        <f t="shared" ca="1" si="159"/>
        <v>40</v>
      </c>
      <c r="AO660" s="36" t="str">
        <f t="shared" ca="1" si="160"/>
        <v>03</v>
      </c>
      <c r="AP660" s="36" t="str">
        <f t="shared" ca="1" si="161"/>
        <v>00</v>
      </c>
      <c r="AQ660" s="36" t="str">
        <f t="shared" ca="1" si="162"/>
        <v>00</v>
      </c>
      <c r="AR660" s="36" t="str">
        <f t="shared" ca="1" si="163"/>
        <v>20</v>
      </c>
      <c r="AS660" s="36"/>
    </row>
    <row r="661" spans="19:45" ht="30" customHeight="1" x14ac:dyDescent="0.25">
      <c r="S661" s="7" t="s">
        <v>605</v>
      </c>
      <c r="T661" s="15" t="s">
        <v>991</v>
      </c>
      <c r="U661" s="36" t="str">
        <f t="shared" ca="1" si="151"/>
        <v>0x53=-38.80,-38.40;</v>
      </c>
      <c r="V661" s="37"/>
      <c r="W661" s="37"/>
      <c r="X661" s="68"/>
      <c r="Y661" s="68"/>
      <c r="Z661" s="55">
        <f t="shared" ca="1" si="152"/>
        <v>0.5</v>
      </c>
      <c r="AA661" s="39" t="s">
        <v>1150</v>
      </c>
      <c r="AB661" s="40">
        <v>0.5</v>
      </c>
      <c r="AC661" s="40" t="s">
        <v>996</v>
      </c>
      <c r="AD661" s="40">
        <v>1</v>
      </c>
      <c r="AE661" s="41">
        <v>0</v>
      </c>
      <c r="AF661" s="42">
        <v>-38.799999999999997</v>
      </c>
      <c r="AG661" s="47">
        <f t="shared" si="165"/>
        <v>-38.4</v>
      </c>
      <c r="AH661" s="43">
        <f t="shared" ca="1" si="153"/>
        <v>-38.299999999999997</v>
      </c>
      <c r="AI661" s="43">
        <f t="shared" ca="1" si="154"/>
        <v>-37.9</v>
      </c>
      <c r="AJ661" s="44">
        <f t="shared" ca="1" si="155"/>
        <v>-38.799999999999997</v>
      </c>
      <c r="AK661" s="44">
        <f t="shared" ca="1" si="156"/>
        <v>-38.4</v>
      </c>
      <c r="AL661" s="44">
        <f t="shared" ca="1" si="157"/>
        <v>-38.799999999999997</v>
      </c>
      <c r="AM661" s="44">
        <f t="shared" ca="1" si="158"/>
        <v>-38.4</v>
      </c>
      <c r="AN661" s="36" t="str">
        <f t="shared" ca="1" si="159"/>
        <v>50</v>
      </c>
      <c r="AO661" s="36" t="str">
        <f t="shared" ca="1" si="160"/>
        <v>03</v>
      </c>
      <c r="AP661" s="36" t="str">
        <f t="shared" ca="1" si="161"/>
        <v>00</v>
      </c>
      <c r="AQ661" s="36" t="str">
        <f t="shared" ca="1" si="162"/>
        <v>00</v>
      </c>
      <c r="AR661" s="36" t="str">
        <f t="shared" ca="1" si="163"/>
        <v>00</v>
      </c>
      <c r="AS661" s="36"/>
    </row>
    <row r="662" spans="19:45" ht="30" customHeight="1" x14ac:dyDescent="0.25">
      <c r="S662" s="7" t="s">
        <v>721</v>
      </c>
      <c r="T662" s="15" t="s">
        <v>26</v>
      </c>
      <c r="U662" s="36" t="str">
        <f t="shared" ca="1" si="151"/>
        <v>0x70=-39.20,-38.80;</v>
      </c>
      <c r="V662" s="37"/>
      <c r="W662" s="37"/>
      <c r="X662" s="68"/>
      <c r="Y662" s="68"/>
      <c r="Z662" s="55">
        <f t="shared" ca="1" si="152"/>
        <v>0.88440000000000007</v>
      </c>
      <c r="AA662" s="39" t="s">
        <v>1150</v>
      </c>
      <c r="AB662" s="40">
        <v>0</v>
      </c>
      <c r="AC662" s="40" t="s">
        <v>996</v>
      </c>
      <c r="AD662" s="40">
        <v>1</v>
      </c>
      <c r="AE662" s="41">
        <v>6.7000000000000004E-2</v>
      </c>
      <c r="AF662" s="42">
        <v>-39.200000000000003</v>
      </c>
      <c r="AG662" s="47">
        <f t="shared" si="165"/>
        <v>-38.799999999999997</v>
      </c>
      <c r="AH662" s="43">
        <f t="shared" ca="1" si="153"/>
        <v>-38.315600000000003</v>
      </c>
      <c r="AI662" s="43">
        <f t="shared" ca="1" si="154"/>
        <v>-37.915599999999998</v>
      </c>
      <c r="AJ662" s="44">
        <f t="shared" ca="1" si="155"/>
        <v>-39.200000000000003</v>
      </c>
      <c r="AK662" s="44">
        <f t="shared" ca="1" si="156"/>
        <v>-38.799999999999997</v>
      </c>
      <c r="AL662" s="44">
        <f t="shared" ca="1" si="157"/>
        <v>-38.315600000000003</v>
      </c>
      <c r="AM662" s="44">
        <f t="shared" ca="1" si="158"/>
        <v>-37.915599999999998</v>
      </c>
      <c r="AN662" s="36" t="str">
        <f t="shared" ca="1" si="159"/>
        <v>50</v>
      </c>
      <c r="AO662" s="36" t="str">
        <f t="shared" ca="1" si="160"/>
        <v>00</v>
      </c>
      <c r="AP662" s="36" t="str">
        <f t="shared" ca="1" si="161"/>
        <v>00</v>
      </c>
      <c r="AQ662" s="36" t="str">
        <f t="shared" ca="1" si="162"/>
        <v>00</v>
      </c>
      <c r="AR662" s="36" t="str">
        <f t="shared" ca="1" si="163"/>
        <v>20</v>
      </c>
      <c r="AS662" s="36"/>
    </row>
    <row r="663" spans="19:45" ht="30" customHeight="1" x14ac:dyDescent="0.25">
      <c r="S663" s="7" t="s">
        <v>20</v>
      </c>
      <c r="T663" s="15">
        <v>-37.5</v>
      </c>
      <c r="U663" s="36" t="str">
        <f t="shared" ca="1" si="151"/>
        <v>0x73=-39.60,-39.20;</v>
      </c>
      <c r="V663" s="37"/>
      <c r="W663" s="37"/>
      <c r="X663" s="38"/>
      <c r="Y663" s="38"/>
      <c r="Z663" s="55">
        <f t="shared" ca="1" si="152"/>
        <v>1.3844000000000001</v>
      </c>
      <c r="AA663" s="39" t="s">
        <v>587</v>
      </c>
      <c r="AB663" s="40">
        <v>0.5</v>
      </c>
      <c r="AC663" s="40" t="s">
        <v>995</v>
      </c>
      <c r="AD663" s="40">
        <v>1</v>
      </c>
      <c r="AE663" s="41">
        <v>6.7000000000000004E-2</v>
      </c>
      <c r="AF663" s="42">
        <v>-39.6</v>
      </c>
      <c r="AG663" s="47">
        <f t="shared" si="165"/>
        <v>-39.200000000000003</v>
      </c>
      <c r="AH663" s="43">
        <f t="shared" ca="1" si="153"/>
        <v>-38.215600000000002</v>
      </c>
      <c r="AI663" s="43">
        <f t="shared" ca="1" si="154"/>
        <v>-37.815600000000003</v>
      </c>
      <c r="AJ663" s="44">
        <f t="shared" ca="1" si="155"/>
        <v>-39.6</v>
      </c>
      <c r="AK663" s="44">
        <f t="shared" ca="1" si="156"/>
        <v>-39.200000000000003</v>
      </c>
      <c r="AL663" s="44">
        <f t="shared" ca="1" si="157"/>
        <v>-38.715600000000002</v>
      </c>
      <c r="AM663" s="44">
        <f t="shared" ca="1" si="158"/>
        <v>-38.315600000000003</v>
      </c>
      <c r="AN663" s="36" t="str">
        <f t="shared" ca="1" si="159"/>
        <v>50</v>
      </c>
      <c r="AO663" s="36" t="str">
        <f t="shared" ca="1" si="160"/>
        <v>03</v>
      </c>
      <c r="AP663" s="36" t="str">
        <f t="shared" ca="1" si="161"/>
        <v>00</v>
      </c>
      <c r="AQ663" s="36" t="str">
        <f t="shared" ca="1" si="162"/>
        <v>00</v>
      </c>
      <c r="AR663" s="36" t="str">
        <f t="shared" ca="1" si="163"/>
        <v>20</v>
      </c>
      <c r="AS663" s="36"/>
    </row>
    <row r="664" spans="19:45" ht="30" customHeight="1" x14ac:dyDescent="0.25">
      <c r="S664" s="7" t="s">
        <v>691</v>
      </c>
      <c r="T664" s="15" t="s">
        <v>1321</v>
      </c>
      <c r="U664" s="36" t="str">
        <f t="shared" ca="1" si="151"/>
        <v>0x63=-40.00,-39.60;</v>
      </c>
      <c r="V664" s="37"/>
      <c r="W664" s="37"/>
      <c r="X664" s="38"/>
      <c r="Y664" s="38"/>
      <c r="Z664" s="55">
        <f t="shared" ca="1" si="152"/>
        <v>1.7</v>
      </c>
      <c r="AA664" s="39" t="s">
        <v>580</v>
      </c>
      <c r="AB664" s="40">
        <v>0.5</v>
      </c>
      <c r="AC664" s="40" t="s">
        <v>995</v>
      </c>
      <c r="AD664" s="40">
        <v>1</v>
      </c>
      <c r="AE664" s="41">
        <v>0</v>
      </c>
      <c r="AF664" s="42">
        <v>-40</v>
      </c>
      <c r="AG664" s="47">
        <f t="shared" si="165"/>
        <v>-39.6</v>
      </c>
      <c r="AH664" s="43">
        <f t="shared" ca="1" si="153"/>
        <v>-38.299999999999997</v>
      </c>
      <c r="AI664" s="43">
        <f t="shared" ca="1" si="154"/>
        <v>-37.9</v>
      </c>
      <c r="AJ664" s="44">
        <f t="shared" ca="1" si="155"/>
        <v>-40</v>
      </c>
      <c r="AK664" s="44">
        <f t="shared" ca="1" si="156"/>
        <v>-39.6</v>
      </c>
      <c r="AL664" s="44">
        <f t="shared" ca="1" si="157"/>
        <v>-38.799999999999997</v>
      </c>
      <c r="AM664" s="44">
        <f t="shared" ca="1" si="158"/>
        <v>-38.4</v>
      </c>
      <c r="AN664" s="36" t="str">
        <f t="shared" ca="1" si="159"/>
        <v>60</v>
      </c>
      <c r="AO664" s="36" t="str">
        <f t="shared" ca="1" si="160"/>
        <v>03</v>
      </c>
      <c r="AP664" s="36" t="str">
        <f t="shared" ca="1" si="161"/>
        <v>00</v>
      </c>
      <c r="AQ664" s="36" t="str">
        <f t="shared" ca="1" si="162"/>
        <v>00</v>
      </c>
      <c r="AR664" s="36" t="str">
        <f t="shared" ca="1" si="163"/>
        <v>00</v>
      </c>
      <c r="AS664" s="36"/>
    </row>
    <row r="665" spans="19:45" ht="30" customHeight="1" x14ac:dyDescent="0.25">
      <c r="S665" s="7" t="s">
        <v>544</v>
      </c>
      <c r="T665" s="15" t="s">
        <v>993</v>
      </c>
      <c r="U665" s="36" t="str">
        <f t="shared" ca="1" si="151"/>
        <v>0x64=-40.40,-40.00;</v>
      </c>
      <c r="V665" s="37"/>
      <c r="W665" s="37"/>
      <c r="X665" s="38"/>
      <c r="Y665" s="38"/>
      <c r="Z665" s="71">
        <f t="shared" ca="1" si="152"/>
        <v>2.2000000000000002</v>
      </c>
      <c r="AA665" s="39" t="s">
        <v>580</v>
      </c>
      <c r="AB665" s="40">
        <v>1</v>
      </c>
      <c r="AC665" s="40" t="s">
        <v>995</v>
      </c>
      <c r="AD665" s="40">
        <v>1</v>
      </c>
      <c r="AE665" s="41">
        <v>0</v>
      </c>
      <c r="AF665" s="42">
        <v>-40.4</v>
      </c>
      <c r="AG665" s="49">
        <f t="shared" si="165"/>
        <v>-40</v>
      </c>
      <c r="AH665" s="43">
        <f t="shared" ca="1" si="153"/>
        <v>-38.199999999999996</v>
      </c>
      <c r="AI665" s="43">
        <f t="shared" ca="1" si="154"/>
        <v>-37.799999999999997</v>
      </c>
      <c r="AJ665" s="44">
        <f t="shared" ca="1" si="155"/>
        <v>-40.4</v>
      </c>
      <c r="AK665" s="44">
        <f t="shared" ca="1" si="156"/>
        <v>-40</v>
      </c>
      <c r="AL665" s="44">
        <f t="shared" ca="1" si="157"/>
        <v>-39.199999999999996</v>
      </c>
      <c r="AM665" s="44">
        <f t="shared" ca="1" si="158"/>
        <v>-38.799999999999997</v>
      </c>
      <c r="AN665" s="36" t="str">
        <f t="shared" ca="1" si="159"/>
        <v>60</v>
      </c>
      <c r="AO665" s="36" t="str">
        <f t="shared" ca="1" si="160"/>
        <v>04</v>
      </c>
      <c r="AP665" s="36" t="str">
        <f t="shared" ca="1" si="161"/>
        <v>00</v>
      </c>
      <c r="AQ665" s="36" t="str">
        <f t="shared" ca="1" si="162"/>
        <v>00</v>
      </c>
      <c r="AR665" s="36" t="str">
        <f t="shared" ca="1" si="163"/>
        <v>00</v>
      </c>
      <c r="AS665" s="36"/>
    </row>
    <row r="666" spans="19:45" ht="30" customHeight="1" x14ac:dyDescent="0.25">
      <c r="S666" s="7" t="s">
        <v>12</v>
      </c>
      <c r="T666" s="15" t="s">
        <v>548</v>
      </c>
      <c r="U666" s="36" t="str">
        <f t="shared" ca="1" si="151"/>
        <v>0x83=-40.80,-40.40;</v>
      </c>
      <c r="V666" s="37">
        <v>-0.2</v>
      </c>
      <c r="W666" s="37"/>
      <c r="X666" s="38"/>
      <c r="Y666" s="38"/>
      <c r="Z666" s="71">
        <f t="shared" ca="1" si="152"/>
        <v>2.4581</v>
      </c>
      <c r="AA666" s="39" t="s">
        <v>580</v>
      </c>
      <c r="AB666" s="40">
        <v>0.5</v>
      </c>
      <c r="AC666" s="40" t="s">
        <v>995</v>
      </c>
      <c r="AD666" s="40">
        <v>1</v>
      </c>
      <c r="AE666" s="41">
        <v>6.7000000000000004E-2</v>
      </c>
      <c r="AF666" s="42">
        <v>-40.799999999999997</v>
      </c>
      <c r="AG666" s="49">
        <f t="shared" si="165"/>
        <v>-40.4</v>
      </c>
      <c r="AH666" s="43">
        <f t="shared" ca="1" si="153"/>
        <v>-38.341899999999995</v>
      </c>
      <c r="AI666" s="43">
        <f t="shared" ca="1" si="154"/>
        <v>-37.941899999999997</v>
      </c>
      <c r="AJ666" s="44">
        <f t="shared" ca="1" si="155"/>
        <v>-40.799999999999997</v>
      </c>
      <c r="AK666" s="44">
        <f t="shared" ca="1" si="156"/>
        <v>-40.4</v>
      </c>
      <c r="AL666" s="44">
        <f t="shared" ca="1" si="157"/>
        <v>-38.841899999999995</v>
      </c>
      <c r="AM666" s="44">
        <f t="shared" ca="1" si="158"/>
        <v>-38.441899999999997</v>
      </c>
      <c r="AN666" s="36" t="str">
        <f t="shared" ca="1" si="159"/>
        <v>60</v>
      </c>
      <c r="AO666" s="36" t="str">
        <f t="shared" ca="1" si="160"/>
        <v>03</v>
      </c>
      <c r="AP666" s="36" t="str">
        <f t="shared" ca="1" si="161"/>
        <v>00</v>
      </c>
      <c r="AQ666" s="36" t="str">
        <f t="shared" ca="1" si="162"/>
        <v>00</v>
      </c>
      <c r="AR666" s="36" t="str">
        <f t="shared" ca="1" si="163"/>
        <v>20</v>
      </c>
      <c r="AS666" s="36"/>
    </row>
    <row r="667" spans="19:45" ht="30" customHeight="1" x14ac:dyDescent="0.25">
      <c r="S667" s="26" t="s">
        <v>773</v>
      </c>
      <c r="T667" s="15" t="s">
        <v>562</v>
      </c>
      <c r="U667" s="36" t="str">
        <f t="shared" ca="1" si="151"/>
        <v>0x84=-41.10,-40.80;</v>
      </c>
      <c r="V667" s="37">
        <v>-0.4</v>
      </c>
      <c r="W667" s="37"/>
      <c r="X667" s="38"/>
      <c r="Y667" s="38"/>
      <c r="Z667" s="71">
        <f t="shared" ca="1" si="152"/>
        <v>2.7581000000000002</v>
      </c>
      <c r="AA667" s="39" t="s">
        <v>580</v>
      </c>
      <c r="AB667" s="40">
        <v>1</v>
      </c>
      <c r="AC667" s="40" t="s">
        <v>995</v>
      </c>
      <c r="AD667" s="40">
        <v>1</v>
      </c>
      <c r="AE667" s="41">
        <v>6.7000000000000004E-2</v>
      </c>
      <c r="AF667" s="42">
        <v>-41.1</v>
      </c>
      <c r="AG667" s="49">
        <f t="shared" si="165"/>
        <v>-40.799999999999997</v>
      </c>
      <c r="AH667" s="43">
        <f t="shared" ca="1" si="153"/>
        <v>-38.341900000000003</v>
      </c>
      <c r="AI667" s="43">
        <f t="shared" ca="1" si="154"/>
        <v>-38.041899999999998</v>
      </c>
      <c r="AJ667" s="44">
        <f t="shared" ca="1" si="155"/>
        <v>-41.1</v>
      </c>
      <c r="AK667" s="44">
        <f t="shared" ca="1" si="156"/>
        <v>-40.799999999999997</v>
      </c>
      <c r="AL667" s="44">
        <f t="shared" ca="1" si="157"/>
        <v>-39.341900000000003</v>
      </c>
      <c r="AM667" s="44">
        <f t="shared" ca="1" si="158"/>
        <v>-39.041899999999998</v>
      </c>
      <c r="AN667" s="36" t="str">
        <f t="shared" ca="1" si="159"/>
        <v>60</v>
      </c>
      <c r="AO667" s="36" t="str">
        <f t="shared" ca="1" si="160"/>
        <v>04</v>
      </c>
      <c r="AP667" s="36" t="str">
        <f t="shared" ca="1" si="161"/>
        <v>00</v>
      </c>
      <c r="AQ667" s="36" t="str">
        <f t="shared" ca="1" si="162"/>
        <v>00</v>
      </c>
      <c r="AR667" s="36" t="str">
        <f t="shared" ca="1" si="163"/>
        <v>20</v>
      </c>
      <c r="AS667" s="36"/>
    </row>
    <row r="668" spans="19:45" ht="30" customHeight="1" x14ac:dyDescent="0.25">
      <c r="S668" s="7" t="s">
        <v>573</v>
      </c>
      <c r="T668" s="15">
        <v>1.1000000000000001</v>
      </c>
      <c r="U668" s="36" t="str">
        <f t="shared" ca="1" si="151"/>
        <v>0x85=-41.60,-41.10;</v>
      </c>
      <c r="V668" s="37">
        <v>-0.4</v>
      </c>
      <c r="W668" s="37"/>
      <c r="X668" s="38"/>
      <c r="Y668" s="38"/>
      <c r="Z668" s="71">
        <f t="shared" ca="1" si="152"/>
        <v>3.2581000000000002</v>
      </c>
      <c r="AA668" s="39" t="s">
        <v>580</v>
      </c>
      <c r="AB668" s="40">
        <v>1.5</v>
      </c>
      <c r="AC668" s="40" t="s">
        <v>995</v>
      </c>
      <c r="AD668" s="40">
        <v>1</v>
      </c>
      <c r="AE668" s="41">
        <v>6.7000000000000004E-2</v>
      </c>
      <c r="AF668" s="42">
        <v>-41.6</v>
      </c>
      <c r="AG668" s="49">
        <f t="shared" si="165"/>
        <v>-41.1</v>
      </c>
      <c r="AH668" s="43">
        <f t="shared" ca="1" si="153"/>
        <v>-38.341900000000003</v>
      </c>
      <c r="AI668" s="43">
        <f t="shared" ca="1" si="154"/>
        <v>-37.841900000000003</v>
      </c>
      <c r="AJ668" s="44">
        <f t="shared" ca="1" si="155"/>
        <v>-41.6</v>
      </c>
      <c r="AK668" s="44">
        <f t="shared" ca="1" si="156"/>
        <v>-41.1</v>
      </c>
      <c r="AL668" s="44">
        <f t="shared" ca="1" si="157"/>
        <v>-39.841900000000003</v>
      </c>
      <c r="AM668" s="44">
        <f t="shared" ca="1" si="158"/>
        <v>-39.341900000000003</v>
      </c>
      <c r="AN668" s="36" t="str">
        <f t="shared" ca="1" si="159"/>
        <v>60</v>
      </c>
      <c r="AO668" s="36" t="str">
        <f t="shared" ca="1" si="160"/>
        <v>05</v>
      </c>
      <c r="AP668" s="36" t="str">
        <f t="shared" ca="1" si="161"/>
        <v>00</v>
      </c>
      <c r="AQ668" s="36" t="str">
        <f t="shared" ca="1" si="162"/>
        <v>00</v>
      </c>
      <c r="AR668" s="36" t="str">
        <f t="shared" ca="1" si="163"/>
        <v>20</v>
      </c>
      <c r="AS668" s="36"/>
    </row>
    <row r="669" spans="19:45" ht="30" customHeight="1" x14ac:dyDescent="0.25">
      <c r="S669" s="7" t="s">
        <v>590</v>
      </c>
      <c r="T669" s="15">
        <f>VLOOKUP(T654,MPN!$A$1:$E$1004,4,FALSE)</f>
        <v>-38</v>
      </c>
      <c r="U669" s="36"/>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12V_TestMode</v>
      </c>
      <c r="U671" s="36"/>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36"/>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304ZB</v>
      </c>
      <c r="U673" s="36"/>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2227F</v>
      </c>
      <c r="U674" s="36"/>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VLOOKUP($T654,MPN!$A$1:$E$504,5,FALSE)</f>
        <v>Default</v>
      </c>
      <c r="U675" s="36"/>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0</v>
      </c>
      <c r="U677" s="36"/>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45854</v>
      </c>
      <c r="U678" s="36"/>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14</v>
      </c>
      <c r="U680" s="36"/>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50~100 (uA)
Vdc&amp;Remark: -</v>
      </c>
      <c r="U682" s="36"/>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13V</v>
      </c>
      <c r="T685" s="3">
        <v>1.2</v>
      </c>
      <c r="U685" s="36"/>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12V</v>
      </c>
      <c r="T686" s="3">
        <v>0</v>
      </c>
      <c r="U686" s="36"/>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11V</v>
      </c>
      <c r="T687" s="3">
        <v>-1.2</v>
      </c>
      <c r="U687" s="36"/>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10V</v>
      </c>
      <c r="T688" s="3">
        <v>-2.6</v>
      </c>
      <c r="U688" s="36"/>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9V</v>
      </c>
      <c r="T689" s="3" t="s">
        <v>255</v>
      </c>
      <c r="U689" s="36"/>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8V</v>
      </c>
      <c r="T690" s="3" t="s">
        <v>255</v>
      </c>
      <c r="U690" s="36"/>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7V</v>
      </c>
      <c r="T691" s="3" t="s">
        <v>562</v>
      </c>
      <c r="U691" s="36"/>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6V</v>
      </c>
      <c r="T692" s="3" t="s">
        <v>562</v>
      </c>
      <c r="U692" s="36"/>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6"/>
      <c r="AK717" s="16"/>
      <c r="AL717" s="16"/>
      <c r="AM717" s="16"/>
      <c r="AN717" s="16"/>
      <c r="AO717" s="16"/>
      <c r="AP717" s="16"/>
      <c r="AQ717" s="16"/>
      <c r="AR717" s="16"/>
      <c r="AS717" s="16"/>
    </row>
    <row r="718" spans="19:45" ht="30" customHeight="1" x14ac:dyDescent="0.25">
      <c r="T718" s="15"/>
      <c r="U718" s="32"/>
      <c r="V718" s="51"/>
      <c r="W718" s="19"/>
      <c r="X718" s="19"/>
      <c r="Y718" s="8"/>
      <c r="Z718" s="8"/>
      <c r="AA718" s="19"/>
      <c r="AB718" s="118"/>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17"/>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71"/>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71"/>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71"/>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71"/>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71"/>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71"/>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71"/>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71"/>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71"/>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71"/>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71"/>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71"/>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71"/>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8"/>
      <c r="Z783" s="8"/>
      <c r="AA783" s="19"/>
      <c r="AB783" s="118"/>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17"/>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71"/>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71"/>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71"/>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71"/>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71"/>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8"/>
      <c r="Z848" s="8"/>
      <c r="AA848" s="19"/>
      <c r="AB848" s="118"/>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17"/>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71"/>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71"/>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71"/>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71"/>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71"/>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71"/>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71"/>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71"/>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71"/>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71"/>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71"/>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71"/>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71"/>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8"/>
      <c r="Z913" s="8"/>
      <c r="AA913" s="19"/>
      <c r="AB913" s="118"/>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17"/>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8"/>
      <c r="Z978" s="8"/>
      <c r="AA978" s="19"/>
      <c r="AB978" s="118"/>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17"/>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71"/>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71"/>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71"/>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18"/>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17"/>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71"/>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71"/>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71"/>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71"/>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71"/>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71"/>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71"/>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71"/>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71"/>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3"/>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18"/>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17"/>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18"/>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17"/>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71"/>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71"/>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71"/>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71"/>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71"/>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71"/>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71"/>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71"/>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71"/>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18"/>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17"/>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3"/>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18"/>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17"/>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71"/>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18"/>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17"/>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71"/>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3"/>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18"/>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17"/>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18"/>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17"/>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71"/>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71"/>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71"/>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71"/>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71"/>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71"/>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71"/>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71"/>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71"/>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18"/>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17"/>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71"/>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18"/>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17"/>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71"/>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18"/>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17"/>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71"/>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71"/>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71"/>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18"/>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17"/>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71"/>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71"/>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71"/>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71"/>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71"/>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18"/>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17"/>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18"/>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17"/>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71"/>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71"/>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71"/>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71"/>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71"/>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71"/>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71"/>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71"/>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71"/>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71"/>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71"/>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71"/>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71"/>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18">
    <dataValidation type="list" allowBlank="1" showInputMessage="1" showErrorMessage="1" sqref="T12 T2027 T77 T142 T207 T272 T337 T402 T467 T532 T597 T662 T727 T792 T857 T922 T1052 T1117 T1182 T1247 T1312 T1377 T1442 T1507 T1572 T1637 T1702 T1767 T1832 T1897 T1962 T987" xr:uid="{89245682-B855-4B95-8E89-3C2D70467C29}">
      <formula1>$DE$2:$DE$31</formula1>
    </dataValidation>
    <dataValidation type="list" allowBlank="1" showInputMessage="1" showErrorMessage="1" sqref="AA5:AA64 AA2020:AA2079 AA70:AA129 AA135:AA194 AA200:AA259 AA265:AA324 AA330:AA389 AA395:AA454 AA460:AA519 AA525:AA584 AA590:AA649 AA655:AA714 AA720:AA779 AA785:AA844 AA850:AA909 AA915:AA974 AA1045:AA1104 AA1110:AA1169 AA1175:AA1234 AA1240:AA1299 AA1305:AA1364 AA1370:AA1429 AA1435:AA1494 AA1500:AA1559 AA1565:AA1624 AA1630:AA1689 AA1695:AA1754 AA1760:AA1819 AA1825:AA1884 AA1890:AA1949 AA1955:AA2014 AA980:AA1039" xr:uid="{2534061C-3A4E-4646-B420-7E863BBD0A01}">
      <formula1>$BB$2:$BB$31</formula1>
    </dataValidation>
    <dataValidation type="list" allowBlank="1" showInputMessage="1" showErrorMessage="1" sqref="AB1968:AB2014 AB13:AB64 AB923:AB974 AB78:AB129 AB143:AB194 AB208:AB259 AB273:AB324 AB338:AB389 AB403:AB454 AB468:AB519 AB533:AB584 AB598:AB649 AB663:AB714 AB728:AB779 AB793:AB844 AB858:AB909 AB1120:AB1169 AB1054:AB1104 AB2033:AB2079 AB1184:AB1234 AB1249:AB1299 AB1319:AB1364 AB1384:AB1429 AB1449:AB1494 AB1514:AB1559 AB1579:AB1624 AB1644:AB1689 AB1710:AB1754 AB1774:AB1819 AB1841:AB1884 AB1903:AB1949 AB988:AB1039" xr:uid="{55725B6F-E0C1-4B4D-A0C5-E02A5E114957}">
      <formula1>$BM$2:$BM$31</formula1>
    </dataValidation>
    <dataValidation type="list" allowBlank="1" showInputMessage="1" showErrorMessage="1" sqref="AC5:AC64 AC2020:AC2079 AC70:AC129 AC135:AC194 AC200:AC259 AC265:AC324 AC330:AC389 AC395:AC454 AC460:AC519 AC525:AC584 AC590:AC649 AC655:AC714 AC720:AC779 AC785:AC844 AC850:AC909 AC915:AC974 AC1045:AC1104 AC1110:AC1169 AC1175:AC1234 AC1240:AC1299 AC1305:AC1364 AC1370:AC1429 AC1435:AC1494 AC1500:AC1559 AC1565:AC1624 AC1630:AC1689 AC1695:AC1754 AC1760:AC1819 AC1825:AC1884 AC1890:AC1949 AC1955:AC2014 AC980:AC1039" xr:uid="{6517BDC5-AFCC-40A3-AE9D-9642E736C796}">
      <formula1>$CT$2:$CT$31</formula1>
    </dataValidation>
    <dataValidation type="list" allowBlank="1" showInputMessage="1" showErrorMessage="1" sqref="AD5:AD64 AD2020:AD2079 AD70:AD129 AD135:AD194 AD200:AD259 AD265:AD324 AD330:AD389 AD395:AD454 AD460:AD519 AD525:AD584 AD590:AD649 AD655:AD714 AD720:AD779 AD785:AD844 AD850:AD909 AD915:AD974 AD1045:AD1104 AD1110:AD1169 AD1175:AD1234 AD1240:AD1299 AD1305:AD1364 AD1370:AD1429 AD1435:AD1494 AD1500:AD1559 AD1565:AD1624 AD1630:AD1689 AD1695:AD1754 AD1760:AD1819 AD1825:AD1884 AD1890:AD1949 AD1955:AD2014 AD980:AD1039" xr:uid="{0B8AA937-46D2-41FC-9634-C5B8755E5C23}">
      <formula1>$CJ$2:$CJ$31</formula1>
    </dataValidation>
    <dataValidation type="list" allowBlank="1" showInputMessage="1" showErrorMessage="1" sqref="AE5:AE64 AE1890:AE1949 AE70:AE129 AE2020:AE2079 AE200:AE259 AE265:AE324 AE330:AE389 AE135:AE194 AE395:AE454 AE460:AE519 AE525:AE584 AE590:AE649 AE655:AE714 AE720:AE779 AE785:AE844 AE850:AE909 AE1045:AE1104 AE915:AE974 AE1110:AE1169 AE1175:AE1234 AE1240:AE1299 AE1305:AE1364 AE1370:AE1429 AE1435:AE1494 AE1500:AE1559 AE1565:AE1624 AE1630:AE1689 AE1695:AE1754 AE1760:AE1819 AE1825:AE1884 AE1955:AE2014 AE980:AE1039" xr:uid="{BCB2E3B1-D47B-4504-9844-3D2EF017CC06}">
      <formula1>$BY$2:$BY$31</formula1>
    </dataValidation>
    <dataValidation type="list" allowBlank="1" showInputMessage="1" showErrorMessage="1" sqref="T8 T2023 T73 T138 T203 T268 T333 T398 T463 T528 T593 T658 T723 T788 T853 T918 T1048 T1113 T1178 T1243 T1308 T1373 T1438 T1503 T1568 T1633 T1698 T1763 T1828 T1893 T1958 T983" xr:uid="{272C7A58-3234-452D-BAE8-5D94FD2D72E7}">
      <formula1>$AU$2:$AU$31</formula1>
    </dataValidation>
    <dataValidation type="list" allowBlank="1" showInputMessage="1" showErrorMessage="1" sqref="BI1:BK1" xr:uid="{5CAC971C-5149-466E-9930-4ADEAF97E980}">
      <formula1>$DF$2:$DF$31</formula1>
    </dataValidation>
    <dataValidation type="list" allowBlank="1" showInputMessage="1" showErrorMessage="1" sqref="BV1:BW1" xr:uid="{E1525F52-F1B8-496B-BF46-E098DF975B68}">
      <formula1>$DG$2:$DG$31</formula1>
    </dataValidation>
    <dataValidation type="list" allowBlank="1" showInputMessage="1" showErrorMessage="1" sqref="DA1 BU1 CP1 CF1:CH1" xr:uid="{1537C7E5-8237-4EE3-BD50-502FB20D3DC0}">
      <formula1>$DJ$2:$DJ$31</formula1>
    </dataValidation>
    <dataValidation type="list" allowBlank="1" showInputMessage="1" showErrorMessage="1" sqref="CQ1:CR1" xr:uid="{52624DA8-A491-45A9-BEC6-74BE9AA151C8}">
      <formula1>$DI$2:$DI$31</formula1>
    </dataValidation>
    <dataValidation type="list" allowBlank="1" showInputMessage="1" showErrorMessage="1" sqref="DB1:DC1" xr:uid="{C00B90AA-ED9F-4204-85B7-1ABDF1808F70}">
      <formula1>$DH$2:$DH$31</formula1>
    </dataValidation>
    <dataValidation type="list" allowBlank="1" showInputMessage="1" showErrorMessage="1" sqref="U1 U2016 U66 U131 U196 U261 U326 U391 U456 U521 U586 U651 U716 U781 U846 U911 U1041 U1106 U1171 U1236 U1301 U1366 U1431 U1496 U1561 U1626 U1691 U1756 U1821 U1886 U1951 U976" xr:uid="{9539A5CE-BB3E-4B46-BA52-8EDE83F3B74A}">
      <formula1>$DX$2:$DX$21</formula1>
    </dataValidation>
    <dataValidation type="list" allowBlank="1" showInputMessage="1" showErrorMessage="1" sqref="T15 T2030 T80 T145 T210 T275 T340 T405 T470 T535 T600 T665 T730 T795 T860 T925 T1055 T1120 T1185 T1250 T1315 T1965 T1380 T1510 T1445 T1575 T1640 T1705 T1770 T1835 T1900 T990" xr:uid="{484A70C1-E352-47AC-8C1B-662611EAE4EA}">
      <formula1>$DT$1:$DT$31</formula1>
    </dataValidation>
    <dataValidation type="list" allowBlank="1" showInputMessage="1" showErrorMessage="1" sqref="T10 T2025 T75 T140 T205 T270 T335 T400 T465 T530 T595 T660 T725 T790 T855 T920 T1050 T1115 T1180 T1245 T1310 T1375 T1440 T1505 T1570 T1635 T1700 T1765 T1830 T1895 T1960 T985" xr:uid="{14BEDC70-28D2-44C4-9A85-4B85EE123BED}">
      <formula1>"NormalMode,TestMode,VBMode,VBTMode,ClockMode"</formula1>
    </dataValidation>
    <dataValidation type="list" allowBlank="1" showInputMessage="1" showErrorMessage="1" sqref="T9 T2024 T74 T139 T204 T269 T334 T399 T464 T529 T594 T659 T724 T789 T854 T919 T1049 T1114 T1179 T1244 T1309 T1374 T1439 T1504 T1569 T1634 T1699 T1764 T1829 T1894 T1959 T984" xr:uid="{D715E497-027A-41D4-B026-3F5F4CD7A947}">
      <formula1>"Auto,FIX"</formula1>
    </dataValidation>
    <dataValidation type="list" allowBlank="1" showInputMessage="1" showErrorMessage="1" sqref="AB4 AB2019 AB69 AB134 AB199 AB264 AB329 AB394 AB459 AB524 AB589 AB654 AB719 AB784 AB849 AB914 AB1044 AB1109 AB1174 AB1239 AB1304 AB1369 AB1434 AB1499 AB1564 AB1629 AB1694 AB1759 AB1824 AB1889 AB1954 AB979" xr:uid="{DF347B57-504D-46D1-B3B7-B6BF525ACE94}">
      <formula1>$BM$1:$BN$1</formula1>
    </dataValidation>
    <dataValidation type="list" allowBlank="1" showInputMessage="1" showErrorMessage="1" sqref="AB5:AB12 AB915:AB922 AB70:AB77 AB135:AB142 AB200:AB207 AB265:AB272 AB330:AB337 AB395:AB402 AB460:AB467 AB525:AB532 AB590:AB597 AB655:AB662 AB720:AB727 AB785:AB792 AB850:AB857 AB1110:AB1119 AB1045:AB1053 AB1305:AB1318 AB1175:AB1183 AB1240:AB1248 AB1695:AB1709 AB1370:AB1383 AB1435:AB1448 AB1500:AB1513 AB1565:AB1578 AB1630:AB1643 AB2020:AB2032 AB1760:AB1773 AB1825:AB1840 AB1890:AB1902 AB1955:AB1967 AB980:AB987" xr:uid="{C825840A-0506-452A-AB54-2BEAD8732B9B}">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BA68A324-2F2D-4EDB-BE8F-DDCB2557EFC2}">
          <x14:formula1>
            <xm:f>ASIC!$A$2:$A$200</xm:f>
          </x14:formula1>
          <xm:sqref>T5 T2020 T70 T135 T200 T265 T330 T395 T460 T525 T590 T655 T720 T785 T850 T915 T1045 T1110 T1175 T1240 T1305 T1370 T1435 T1500 T1565 T1630 T1695 T1760 T1825 T1890 T1955 T980</xm:sqref>
        </x14:dataValidation>
        <x14:dataValidation type="list" allowBlank="1" showInputMessage="1" showErrorMessage="1" xr:uid="{AD224D2D-671D-4E0B-8CEC-D246C9597110}">
          <x14:formula1>
            <xm:f>MPN!$A$1:$A$504</xm:f>
          </x14:formula1>
          <xm:sqref>T4 T2019 T1954 T1889 T1824 T1759 T1694 T1629 T1564 T1499 T1434 T1369 T1304 T1239 T1174 T1109 T1044 T914 T849 T784 T719 T654 T589 T524 T459 T394 T329 T264 T199 T134 T69 T979</xm:sqref>
        </x14:dataValidation>
        <x14:dataValidation type="list" allowBlank="1" showInputMessage="1" showErrorMessage="1" xr:uid="{E757CFCD-848A-4D8A-AFD2-3A46E6ACC0D5}">
          <x14:formula1>
            <xm:f>'Check'!$D$2:$D$15</xm:f>
          </x14:formula1>
          <xm:sqref>T2 T2017 T67 T132 T197 T262 T327 T392 T457 T522 T587 T652 T717 T782 T847 T912 T1042 T1107 T1172 T1237 T1302 T1367 T1432 T1497 T1562 T1627 T1692 T1757 T1822 T1887 T1952 T977</xm:sqref>
        </x14:dataValidation>
        <x14:dataValidation type="list" allowBlank="1" showInputMessage="1" showErrorMessage="1" xr:uid="{05239D8E-3B0E-4948-8C4E-A37E593E926F}">
          <x14:formula1>
            <xm:f>Sensor!$A$1:$A$200</xm:f>
          </x14:formula1>
          <xm:sqref>T6 T2021 T71 T136 T201 T266 T331 T396 T461 T526 T591 T656 T721 T786 T851 T916 T1046 T1111 T1176 T1241 T1306 T1371 T1436 T1501 T1566 T1631 T1696 T1761 T1826 T1891 T1956 T981</xm:sqref>
        </x14:dataValidation>
        <x14:dataValidation type="list" allowBlank="1" showInputMessage="1" showErrorMessage="1" xr:uid="{CAD54771-78AD-4AB3-B47D-3DB10EEC8D78}">
          <x14:formula1>
            <xm:f>'Check'!$A$2:$A$15</xm:f>
          </x14:formula1>
          <xm:sqref>T3 T2018 T68 T133 T198 T263 T328 T393 T458 T523 T588 T653 T718 T783 T848 T913 T1043 T1108 T1173 T1238 T1303 T1368 T1433 T1498 T1563 T1628 T1693 T1758 T1823 T1888 T1953 T978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2FAFC-07C2-4413-A67F-95C95FDDD9BC}">
  <sheetPr codeName="工作表22">
    <tabColor theme="0"/>
  </sheetPr>
  <dimension ref="A1:EJ2080"/>
  <sheetViews>
    <sheetView topLeftCell="DQ1" zoomScale="80" zoomScaleNormal="80" workbookViewId="0">
      <selection activeCell="DZ2" sqref="DZ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79" bestFit="1" customWidth="1"/>
    <col min="67" max="69" width="6.75" style="79" bestFit="1" customWidth="1"/>
    <col min="70" max="70" width="5" style="79" customWidth="1"/>
    <col min="71" max="72" width="3" style="79" bestFit="1" customWidth="1"/>
    <col min="73" max="75" width="20.125" style="79"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1379</v>
      </c>
      <c r="V1" s="12"/>
      <c r="W1" s="65"/>
      <c r="X1" s="12"/>
      <c r="Y1" s="7" t="str">
        <f>VLOOKUP(U1,$DX$1:$DZ$21,3,FALSE)</f>
        <v>ModeSel 10,sel_diocpfil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5" t="s">
        <v>1315</v>
      </c>
      <c r="BN1" s="115" t="s">
        <v>1317</v>
      </c>
      <c r="BO1" s="115" t="s">
        <v>565</v>
      </c>
      <c r="BP1" s="115" t="s">
        <v>974</v>
      </c>
      <c r="BQ1" s="115" t="s">
        <v>1082</v>
      </c>
      <c r="BR1" s="115" t="s">
        <v>1083</v>
      </c>
      <c r="BS1" s="115" t="s">
        <v>255</v>
      </c>
      <c r="BT1" s="115" t="s">
        <v>255</v>
      </c>
      <c r="BU1" s="79" t="s">
        <v>576</v>
      </c>
      <c r="BV1" s="115" t="s">
        <v>255</v>
      </c>
      <c r="BW1" s="115" t="s">
        <v>255</v>
      </c>
      <c r="BX1" s="9"/>
      <c r="BY1" s="11" t="s">
        <v>608</v>
      </c>
      <c r="BZ1" s="11" t="s">
        <v>1306</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6.47V(7V)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ZTS6856SR</v>
      </c>
      <c r="H2" s="59" t="str" cm="1">
        <f t="array" aca="1" ref="H2" ca="1">BoxVal($A2,5,COLUMN(INDIRECT("T"&amp;($A2-1)*65+2)),1)</f>
        <v>4807ZC</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default_NormalMode_38dB_304ZC_2227F_375_438_ZTS6856SR_PR1.4</v>
      </c>
      <c r="Q2" s="64" t="str" cm="1">
        <f t="array" aca="1" ref="Q2" ca="1">BoxVal($A2,2,COLUMN(INDIRECT("AJ"&amp;($A2-1)*65+2)),1)</f>
        <v>For信賴性(高壓燒錄)</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default_NormalMode_38dB_304ZC_2227F_375_438_ZTS6856SR_PR1.4</v>
      </c>
      <c r="AC2" s="18"/>
      <c r="AD2" s="18"/>
      <c r="AE2" s="18"/>
      <c r="AF2" s="18"/>
      <c r="AG2" s="18"/>
      <c r="AH2" s="19"/>
      <c r="AI2" s="19" t="s">
        <v>2</v>
      </c>
      <c r="AJ2" s="16" t="s">
        <v>1370</v>
      </c>
      <c r="AK2" s="16"/>
      <c r="AL2" s="16"/>
      <c r="AM2" s="16"/>
      <c r="AN2" s="16"/>
      <c r="AO2" s="16"/>
      <c r="AP2" s="16"/>
      <c r="AQ2" s="16"/>
      <c r="AR2" s="16"/>
      <c r="AS2" s="16"/>
      <c r="AT2" s="34"/>
      <c r="AU2" s="14" t="s">
        <v>581</v>
      </c>
      <c r="AV2" s="5" t="s">
        <v>818</v>
      </c>
      <c r="AW2" s="5" t="s">
        <v>581</v>
      </c>
      <c r="AX2" s="5" t="s">
        <v>255</v>
      </c>
      <c r="AY2" s="5" t="s">
        <v>255</v>
      </c>
      <c r="AZ2" s="5" t="s">
        <v>255</v>
      </c>
      <c r="BB2" s="14" t="s">
        <v>581</v>
      </c>
      <c r="BC2" s="5">
        <v>0</v>
      </c>
      <c r="BD2" s="5">
        <v>0</v>
      </c>
      <c r="BE2" s="5">
        <v>1</v>
      </c>
      <c r="BF2" s="14"/>
      <c r="BG2" s="14"/>
      <c r="BH2" s="14"/>
      <c r="BI2" s="14" t="s">
        <v>811</v>
      </c>
      <c r="BJ2" s="14" t="s">
        <v>562</v>
      </c>
      <c r="BK2" s="14" t="s">
        <v>562</v>
      </c>
      <c r="BM2" s="79">
        <v>-4.4000000000000004</v>
      </c>
      <c r="BN2" s="116" t="s">
        <v>562</v>
      </c>
      <c r="BO2" s="79">
        <v>0</v>
      </c>
      <c r="BP2" s="79">
        <v>0</v>
      </c>
      <c r="BQ2" s="79">
        <v>0</v>
      </c>
      <c r="BR2" s="79">
        <v>1</v>
      </c>
      <c r="BU2" s="116" t="s">
        <v>784</v>
      </c>
      <c r="BV2" s="116" t="s">
        <v>562</v>
      </c>
      <c r="BW2" s="116"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1380</v>
      </c>
      <c r="DY2" s="22" t="s">
        <v>1308</v>
      </c>
      <c r="DZ2" s="22" t="s">
        <v>1398</v>
      </c>
      <c r="EB2" s="22" t="s">
        <v>1399</v>
      </c>
      <c r="EC2" s="22" t="s">
        <v>1395</v>
      </c>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8"/>
      <c r="Z3" s="8"/>
      <c r="AA3" s="19"/>
      <c r="AB3" s="118"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1344</v>
      </c>
      <c r="AV3" s="5" t="s">
        <v>580</v>
      </c>
      <c r="AW3" s="5" t="s">
        <v>580</v>
      </c>
      <c r="AX3" s="5" t="s">
        <v>255</v>
      </c>
      <c r="AY3" s="5" t="s">
        <v>255</v>
      </c>
      <c r="AZ3" s="5" t="s">
        <v>255</v>
      </c>
      <c r="BB3" s="14" t="s">
        <v>1344</v>
      </c>
      <c r="BC3" s="5">
        <v>0</v>
      </c>
      <c r="BD3" s="5">
        <v>1</v>
      </c>
      <c r="BE3" s="5">
        <v>1</v>
      </c>
      <c r="BF3" s="14"/>
      <c r="BG3" s="14"/>
      <c r="BH3" s="14"/>
      <c r="BI3" s="14" t="s">
        <v>810</v>
      </c>
      <c r="BJ3" s="14" t="s">
        <v>562</v>
      </c>
      <c r="BK3" s="14" t="s">
        <v>562</v>
      </c>
      <c r="BM3" s="79">
        <v>-3.1</v>
      </c>
      <c r="BN3" s="116" t="s">
        <v>562</v>
      </c>
      <c r="BO3" s="79">
        <v>0</v>
      </c>
      <c r="BP3" s="79">
        <v>0</v>
      </c>
      <c r="BQ3" s="79">
        <v>1</v>
      </c>
      <c r="BR3" s="79">
        <v>1</v>
      </c>
      <c r="BU3" s="116" t="s">
        <v>785</v>
      </c>
      <c r="BV3" s="116" t="s">
        <v>562</v>
      </c>
      <c r="BW3" s="116"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1400</v>
      </c>
      <c r="EC3" s="22" t="s">
        <v>1404</v>
      </c>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350</v>
      </c>
      <c r="U4" s="52" t="s">
        <v>775</v>
      </c>
      <c r="V4" s="33" t="s">
        <v>601</v>
      </c>
      <c r="W4" s="33" t="s">
        <v>602</v>
      </c>
      <c r="X4" s="33" t="s">
        <v>603</v>
      </c>
      <c r="Y4" s="33" t="s">
        <v>603</v>
      </c>
      <c r="Z4" s="33" t="s">
        <v>591</v>
      </c>
      <c r="AA4" s="33" t="s">
        <v>7</v>
      </c>
      <c r="AB4" s="117" t="s">
        <v>1314</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1345</v>
      </c>
      <c r="AV4" s="5" t="s">
        <v>587</v>
      </c>
      <c r="AW4" s="5" t="s">
        <v>587</v>
      </c>
      <c r="AX4" s="5" t="s">
        <v>255</v>
      </c>
      <c r="AY4" s="5" t="s">
        <v>255</v>
      </c>
      <c r="AZ4" s="5" t="s">
        <v>255</v>
      </c>
      <c r="BB4" s="14" t="s">
        <v>1345</v>
      </c>
      <c r="BC4" s="5">
        <v>0</v>
      </c>
      <c r="BD4" s="5">
        <v>1</v>
      </c>
      <c r="BE4" s="5">
        <v>0</v>
      </c>
      <c r="BF4" s="14"/>
      <c r="BG4" s="14"/>
      <c r="BH4" s="14"/>
      <c r="BI4" s="14" t="s">
        <v>809</v>
      </c>
      <c r="BJ4" s="14" t="s">
        <v>562</v>
      </c>
      <c r="BK4" s="14" t="s">
        <v>562</v>
      </c>
      <c r="BM4" s="79">
        <v>-2</v>
      </c>
      <c r="BN4" s="116" t="s">
        <v>562</v>
      </c>
      <c r="BO4" s="79">
        <v>1</v>
      </c>
      <c r="BP4" s="79">
        <v>1</v>
      </c>
      <c r="BQ4" s="79">
        <v>0</v>
      </c>
      <c r="BR4" s="79">
        <v>0</v>
      </c>
      <c r="BU4" s="116" t="s">
        <v>793</v>
      </c>
      <c r="BV4" s="116" t="s">
        <v>562</v>
      </c>
      <c r="BW4" s="116"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1319</v>
      </c>
      <c r="DM4" s="5" t="s">
        <v>255</v>
      </c>
      <c r="DN4" s="5" t="s">
        <v>255</v>
      </c>
      <c r="DO4" s="5" t="str">
        <f>ADDRESS(1,COLUMN($BN$1))&amp;":"&amp;ADDRESS(31,COLUMN($BW$1))</f>
        <v>$BN$1:$BW$31</v>
      </c>
      <c r="DX4" s="22"/>
      <c r="DY4" s="22"/>
      <c r="DZ4" s="22"/>
      <c r="EB4" s="22" t="s">
        <v>1401</v>
      </c>
      <c r="EC4" s="22" t="s">
        <v>1396</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163</v>
      </c>
      <c r="U5" s="36" t="str">
        <f t="shared" ref="U5:U16" ca="1" si="1">ConfigCode($AA5,$AN5,$AO5,$AP5,$AQ5,$AR5,$AF5,$AG5,2)</f>
        <v>0x3B=-38.30,-37.50;</v>
      </c>
      <c r="V5" s="37"/>
      <c r="W5" s="37"/>
      <c r="X5" s="68"/>
      <c r="Y5" s="68"/>
      <c r="Z5" s="55">
        <f t="shared" ref="Z5:Z16" ca="1" si="2" xml:space="preserve">
N("vbias,vlookup vbias range")+
VLOOKUP($AA5,INDIRECT(BoxVal(ROW($AA5),34,COLUMN(T1))),2,FALSE)+
N("gain")+
$AB5+
N("vcm")+
VLOOKUP($AC5,$CT$1:$DC$31,7,FALSE)+
N("(vbias*vcp*vbg-vbias)*sensor ratio")+
VbiasCal($AA5,$AD5,$AE5,BoxVal(ROW($AC5),18,COLUMN($T$22)))+
N("vbias ref+gain ref")+
$V5+$W5</f>
        <v>4.7</v>
      </c>
      <c r="AA5" s="39" t="s">
        <v>1347</v>
      </c>
      <c r="AB5" s="40">
        <v>0.5</v>
      </c>
      <c r="AC5" s="40" t="s">
        <v>996</v>
      </c>
      <c r="AD5" s="40">
        <v>1</v>
      </c>
      <c r="AE5" s="41">
        <v>0</v>
      </c>
      <c r="AF5" s="42">
        <v>-38.299999999999997</v>
      </c>
      <c r="AG5" s="42">
        <v>-37.5</v>
      </c>
      <c r="AH5" s="43">
        <f t="shared" ref="AH5:AH16" ca="1" si="3">$AF5+$Z5</f>
        <v>-33.599999999999994</v>
      </c>
      <c r="AI5" s="43">
        <f t="shared" ref="AI5:AI16" ca="1" si="4">$AG5+$Z5</f>
        <v>-32.799999999999997</v>
      </c>
      <c r="AJ5" s="44">
        <f t="shared" ref="AJ5:AJ16" ca="1" si="5" xml:space="preserve">
N("initial sens-loopgain")+
$AF5-BoxVal(ROW($AA5),26,COLUMN(INDIRECT("T"&amp;(INT(ROW($AA22)/65))*65+2)))</f>
        <v>-38.299999999999997</v>
      </c>
      <c r="AK5" s="44">
        <f t="shared" ref="AK5:AK12" ca="1" si="6">AJ5+(AG5-AF5)</f>
        <v>-37.5</v>
      </c>
      <c r="AL5" s="44">
        <f t="shared" ref="AL5:AL16" ca="1" si="7" xml:space="preserve">
N("initial sens-loopgain-gain-gain ref-vcm")+
$AH5-
BoxVal(ROW($AA5),26,COLUMN(INDIRECT("T"&amp;(INT(ROW($AA22)/65))*65+2)))-
$AB5-
$W5-
IFERROR(VLOOKUP($AC5,$CT$1:$DC$31,7,FALSE),0)</f>
        <v>-34.099999999999994</v>
      </c>
      <c r="AM5" s="44">
        <f t="shared" ref="AM5:AM12" ca="1" si="8">AL5+(AG5-AF5)</f>
        <v>-33.299999999999997</v>
      </c>
      <c r="AN5" s="36" t="str">
        <f t="shared" ref="AN5:AN12" ca="1" si="9">IF(BoxVal(ROW(AA5),9,COLUMN(T3))="FIX","00",ManualLookup(AA5,BoxVal(ROW(AA5),4,COLUMN(AN3)),INDIRECT(DN$3)))</f>
        <v>30</v>
      </c>
      <c r="AO5" s="36" t="str">
        <f t="shared" ref="AO5:AO12" ca="1" si="10">ManualLookup(AB5,BoxVal(ROW(AB5),4,COLUMN(AO3)),IF(INDIRECT("$AB$"&amp;(INT((ROW()-4)/65)*65+4))="Gain-outphase",INDIRECT(DO$4),INDIRECT(DO$3)))</f>
        <v>0B</v>
      </c>
      <c r="AP5" s="36" t="str">
        <f t="shared" ref="AP5:AR12" ca="1" si="11">ManualLookup(AC5,BoxVal(ROW(AC5),4,COLUMN(AP3)),INDIRECT(DP$3))</f>
        <v>00</v>
      </c>
      <c r="AQ5" s="36" t="str">
        <f t="shared" ca="1" si="11"/>
        <v>00</v>
      </c>
      <c r="AR5" s="36" t="str">
        <f t="shared" ca="1" si="11"/>
        <v>00</v>
      </c>
      <c r="AS5" s="33"/>
      <c r="AT5" s="34"/>
      <c r="AU5" s="14" t="s">
        <v>1346</v>
      </c>
      <c r="AV5" s="5" t="s">
        <v>586</v>
      </c>
      <c r="AW5" s="5" t="s">
        <v>586</v>
      </c>
      <c r="AX5" s="5" t="s">
        <v>255</v>
      </c>
      <c r="AY5" s="5" t="s">
        <v>255</v>
      </c>
      <c r="AZ5" s="5" t="s">
        <v>255</v>
      </c>
      <c r="BB5" s="14" t="s">
        <v>1346</v>
      </c>
      <c r="BC5" s="5">
        <v>1</v>
      </c>
      <c r="BD5" s="5">
        <v>0</v>
      </c>
      <c r="BE5" s="5">
        <v>1</v>
      </c>
      <c r="BF5" s="14"/>
      <c r="BG5" s="14"/>
      <c r="BH5" s="14"/>
      <c r="BI5" s="14" t="s">
        <v>808</v>
      </c>
      <c r="BJ5" s="14" t="s">
        <v>562</v>
      </c>
      <c r="BK5" s="14" t="s">
        <v>562</v>
      </c>
      <c r="BM5" s="79">
        <v>-1</v>
      </c>
      <c r="BN5" s="116" t="s">
        <v>562</v>
      </c>
      <c r="BO5" s="79">
        <v>0</v>
      </c>
      <c r="BP5" s="79">
        <v>0</v>
      </c>
      <c r="BQ5" s="79">
        <v>1</v>
      </c>
      <c r="BR5" s="79">
        <v>0</v>
      </c>
      <c r="BU5" s="116" t="s">
        <v>786</v>
      </c>
      <c r="BV5" s="116" t="s">
        <v>562</v>
      </c>
      <c r="BW5" s="116"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1402</v>
      </c>
      <c r="EC5" s="22" t="s">
        <v>1405</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0xCB=-38.90,-38.30;</v>
      </c>
      <c r="V6" s="37"/>
      <c r="W6" s="37"/>
      <c r="X6" s="68"/>
      <c r="Y6" s="68"/>
      <c r="Z6" s="55">
        <f t="shared" ca="1" si="2"/>
        <v>5.09856</v>
      </c>
      <c r="AA6" s="39" t="s">
        <v>1346</v>
      </c>
      <c r="AB6" s="40">
        <v>0.5</v>
      </c>
      <c r="AC6" s="40" t="s">
        <v>996</v>
      </c>
      <c r="AD6" s="40">
        <v>1</v>
      </c>
      <c r="AE6" s="41">
        <v>-6.4000000000000001E-2</v>
      </c>
      <c r="AF6" s="42">
        <v>-38.9</v>
      </c>
      <c r="AG6" s="47">
        <f t="shared" ref="AG6:AG12" si="12">AF5</f>
        <v>-38.299999999999997</v>
      </c>
      <c r="AH6" s="43">
        <f t="shared" ca="1" si="3"/>
        <v>-33.801439999999999</v>
      </c>
      <c r="AI6" s="43">
        <f t="shared" ca="1" si="4"/>
        <v>-33.201439999999998</v>
      </c>
      <c r="AJ6" s="44">
        <f t="shared" ca="1" si="5"/>
        <v>-38.9</v>
      </c>
      <c r="AK6" s="44">
        <f t="shared" ca="1" si="6"/>
        <v>-38.299999999999997</v>
      </c>
      <c r="AL6" s="44">
        <f t="shared" ca="1" si="7"/>
        <v>-34.301439999999999</v>
      </c>
      <c r="AM6" s="44">
        <f t="shared" ca="1" si="8"/>
        <v>-33.701439999999998</v>
      </c>
      <c r="AN6" s="36" t="str">
        <f t="shared" ca="1" si="9"/>
        <v>40</v>
      </c>
      <c r="AO6" s="36" t="str">
        <f t="shared" ca="1" si="10"/>
        <v>0B</v>
      </c>
      <c r="AP6" s="36" t="str">
        <f t="shared" ca="1" si="11"/>
        <v>00</v>
      </c>
      <c r="AQ6" s="36" t="str">
        <f t="shared" ca="1" si="11"/>
        <v>00</v>
      </c>
      <c r="AR6" s="36" t="str">
        <f t="shared" ca="1" si="11"/>
        <v>80</v>
      </c>
      <c r="AS6" s="36"/>
      <c r="AT6" s="34"/>
      <c r="AU6" s="14" t="s">
        <v>1347</v>
      </c>
      <c r="AV6" s="5" t="s">
        <v>584</v>
      </c>
      <c r="AW6" s="5" t="s">
        <v>584</v>
      </c>
      <c r="AX6" s="5" t="s">
        <v>255</v>
      </c>
      <c r="AY6" s="5" t="s">
        <v>255</v>
      </c>
      <c r="AZ6" s="5" t="s">
        <v>255</v>
      </c>
      <c r="BB6" s="14" t="s">
        <v>1347</v>
      </c>
      <c r="BC6" s="5">
        <v>1</v>
      </c>
      <c r="BD6" s="5">
        <v>0</v>
      </c>
      <c r="BE6" s="5">
        <v>0</v>
      </c>
      <c r="BF6" s="14"/>
      <c r="BG6" s="14"/>
      <c r="BH6" s="14"/>
      <c r="BI6" s="14" t="s">
        <v>807</v>
      </c>
      <c r="BJ6" s="14" t="s">
        <v>562</v>
      </c>
      <c r="BK6" s="14" t="s">
        <v>562</v>
      </c>
      <c r="BM6" s="79">
        <v>0</v>
      </c>
      <c r="BN6" s="116" t="s">
        <v>562</v>
      </c>
      <c r="BO6" s="79">
        <v>0</v>
      </c>
      <c r="BP6" s="79">
        <v>0</v>
      </c>
      <c r="BQ6" s="79">
        <v>0</v>
      </c>
      <c r="BR6" s="79">
        <v>0</v>
      </c>
      <c r="BU6" s="116" t="s">
        <v>783</v>
      </c>
      <c r="BV6" s="116" t="s">
        <v>562</v>
      </c>
      <c r="BW6" s="116"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1403</v>
      </c>
      <c r="EC6" s="22" t="s">
        <v>1406</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0x40=-39.50,-38.90;</v>
      </c>
      <c r="V7" s="37"/>
      <c r="W7" s="37"/>
      <c r="X7" s="68"/>
      <c r="Y7" s="68"/>
      <c r="Z7" s="55">
        <f t="shared" ca="1" si="2"/>
        <v>5.3</v>
      </c>
      <c r="AA7" s="39" t="s">
        <v>1346</v>
      </c>
      <c r="AB7" s="40">
        <v>0</v>
      </c>
      <c r="AC7" s="40" t="s">
        <v>995</v>
      </c>
      <c r="AD7" s="40">
        <v>1</v>
      </c>
      <c r="AE7" s="41">
        <v>0</v>
      </c>
      <c r="AF7" s="42">
        <v>-39.5</v>
      </c>
      <c r="AG7" s="47">
        <f t="shared" si="12"/>
        <v>-38.9</v>
      </c>
      <c r="AH7" s="43">
        <f t="shared" ca="1" si="3"/>
        <v>-34.200000000000003</v>
      </c>
      <c r="AI7" s="43">
        <f t="shared" ca="1" si="4"/>
        <v>-33.6</v>
      </c>
      <c r="AJ7" s="44">
        <f t="shared" ca="1" si="5"/>
        <v>-39.5</v>
      </c>
      <c r="AK7" s="44">
        <f t="shared" ca="1" si="6"/>
        <v>-38.9</v>
      </c>
      <c r="AL7" s="44">
        <f t="shared" ca="1" si="7"/>
        <v>-34.200000000000003</v>
      </c>
      <c r="AM7" s="44">
        <f t="shared" ca="1" si="8"/>
        <v>-33.6</v>
      </c>
      <c r="AN7" s="36" t="str">
        <f t="shared" ca="1" si="9"/>
        <v>40</v>
      </c>
      <c r="AO7" s="36" t="str">
        <f t="shared" ca="1" si="10"/>
        <v>00</v>
      </c>
      <c r="AP7" s="36" t="str">
        <f t="shared" ca="1" si="11"/>
        <v>00</v>
      </c>
      <c r="AQ7" s="36" t="str">
        <f t="shared" ca="1" si="11"/>
        <v>00</v>
      </c>
      <c r="AR7" s="36" t="str">
        <f t="shared" ca="1" si="11"/>
        <v>00</v>
      </c>
      <c r="AS7" s="36"/>
      <c r="AT7" s="34"/>
      <c r="AU7" s="14" t="s">
        <v>1348</v>
      </c>
      <c r="AV7" s="5" t="s">
        <v>583</v>
      </c>
      <c r="AW7" s="5" t="s">
        <v>583</v>
      </c>
      <c r="AX7" s="5" t="s">
        <v>255</v>
      </c>
      <c r="AY7" s="5" t="s">
        <v>255</v>
      </c>
      <c r="AZ7" s="5" t="s">
        <v>255</v>
      </c>
      <c r="BB7" s="14" t="s">
        <v>1348</v>
      </c>
      <c r="BC7" s="5">
        <v>1</v>
      </c>
      <c r="BD7" s="5">
        <v>1</v>
      </c>
      <c r="BE7" s="5">
        <v>1</v>
      </c>
      <c r="BF7" s="14"/>
      <c r="BG7" s="14"/>
      <c r="BH7" s="14"/>
      <c r="BI7" s="14" t="s">
        <v>806</v>
      </c>
      <c r="BJ7" s="14" t="s">
        <v>562</v>
      </c>
      <c r="BK7" s="14" t="s">
        <v>562</v>
      </c>
      <c r="BM7" s="79">
        <v>0.5</v>
      </c>
      <c r="BN7" s="116" t="s">
        <v>562</v>
      </c>
      <c r="BO7" s="79">
        <v>1</v>
      </c>
      <c r="BP7" s="79">
        <v>0</v>
      </c>
      <c r="BQ7" s="79">
        <v>1</v>
      </c>
      <c r="BR7" s="79">
        <v>1</v>
      </c>
      <c r="BU7" s="116" t="s">
        <v>792</v>
      </c>
      <c r="BV7" s="116" t="s">
        <v>562</v>
      </c>
      <c r="BW7" s="116"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t="s">
        <v>1065</v>
      </c>
      <c r="EC7" s="22" t="s">
        <v>1407</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1350</v>
      </c>
      <c r="U8" s="36" t="str">
        <f t="shared" ca="1" si="1"/>
        <v>0x4B=-40.00,-39.50;</v>
      </c>
      <c r="V8" s="37"/>
      <c r="W8" s="37"/>
      <c r="X8" s="68"/>
      <c r="Y8" s="68"/>
      <c r="Z8" s="55">
        <f t="shared" ca="1" si="2"/>
        <v>5.8</v>
      </c>
      <c r="AA8" s="39" t="s">
        <v>1346</v>
      </c>
      <c r="AB8" s="40">
        <v>0.5</v>
      </c>
      <c r="AC8" s="40" t="s">
        <v>995</v>
      </c>
      <c r="AD8" s="40">
        <v>1</v>
      </c>
      <c r="AE8" s="41">
        <v>0</v>
      </c>
      <c r="AF8" s="42">
        <v>-40</v>
      </c>
      <c r="AG8" s="47">
        <f t="shared" si="12"/>
        <v>-39.5</v>
      </c>
      <c r="AH8" s="43">
        <f t="shared" ca="1" si="3"/>
        <v>-34.200000000000003</v>
      </c>
      <c r="AI8" s="43">
        <f t="shared" ca="1" si="4"/>
        <v>-33.700000000000003</v>
      </c>
      <c r="AJ8" s="44">
        <f t="shared" ca="1" si="5"/>
        <v>-40</v>
      </c>
      <c r="AK8" s="44">
        <f t="shared" ca="1" si="6"/>
        <v>-39.5</v>
      </c>
      <c r="AL8" s="44">
        <f t="shared" ca="1" si="7"/>
        <v>-34.700000000000003</v>
      </c>
      <c r="AM8" s="44">
        <f t="shared" ca="1" si="8"/>
        <v>-34.200000000000003</v>
      </c>
      <c r="AN8" s="36" t="str">
        <f t="shared" ca="1" si="9"/>
        <v>40</v>
      </c>
      <c r="AO8" s="36" t="str">
        <f t="shared" ca="1" si="10"/>
        <v>0B</v>
      </c>
      <c r="AP8" s="36" t="str">
        <f t="shared" ca="1" si="11"/>
        <v>00</v>
      </c>
      <c r="AQ8" s="36" t="str">
        <f t="shared" ca="1" si="11"/>
        <v>00</v>
      </c>
      <c r="AR8" s="36" t="str">
        <f t="shared" ca="1" si="11"/>
        <v>00</v>
      </c>
      <c r="AS8" s="36"/>
      <c r="AT8" s="34"/>
      <c r="AU8" s="14" t="s">
        <v>1349</v>
      </c>
      <c r="AV8" s="14" t="s">
        <v>582</v>
      </c>
      <c r="AW8" s="5" t="s">
        <v>582</v>
      </c>
      <c r="AX8" s="5" t="s">
        <v>255</v>
      </c>
      <c r="AY8" s="5" t="s">
        <v>255</v>
      </c>
      <c r="AZ8" s="5" t="s">
        <v>255</v>
      </c>
      <c r="BB8" s="14" t="s">
        <v>1349</v>
      </c>
      <c r="BC8" s="5">
        <v>1</v>
      </c>
      <c r="BD8" s="5">
        <v>1</v>
      </c>
      <c r="BE8" s="5">
        <v>0</v>
      </c>
      <c r="BF8" s="14"/>
      <c r="BG8" s="14"/>
      <c r="BH8" s="14"/>
      <c r="BI8" s="14" t="s">
        <v>805</v>
      </c>
      <c r="BJ8" s="14" t="s">
        <v>562</v>
      </c>
      <c r="BK8" s="14" t="s">
        <v>562</v>
      </c>
      <c r="BM8" s="79">
        <v>1</v>
      </c>
      <c r="BN8" s="116" t="s">
        <v>562</v>
      </c>
      <c r="BO8" s="79">
        <v>0</v>
      </c>
      <c r="BP8" s="79">
        <v>1</v>
      </c>
      <c r="BQ8" s="79">
        <v>0</v>
      </c>
      <c r="BR8" s="79">
        <v>0</v>
      </c>
      <c r="BU8" s="116" t="s">
        <v>787</v>
      </c>
      <c r="BV8" s="116" t="s">
        <v>562</v>
      </c>
      <c r="BW8" s="116"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0xDB=-40.40,-40.00;</v>
      </c>
      <c r="V9" s="37"/>
      <c r="W9" s="37"/>
      <c r="X9" s="68"/>
      <c r="Y9" s="68"/>
      <c r="Z9" s="55">
        <f t="shared" ca="1" si="2"/>
        <v>6.32944</v>
      </c>
      <c r="AA9" s="39" t="s">
        <v>1345</v>
      </c>
      <c r="AB9" s="40">
        <v>0.5</v>
      </c>
      <c r="AC9" s="40" t="s">
        <v>995</v>
      </c>
      <c r="AD9" s="40">
        <v>1</v>
      </c>
      <c r="AE9" s="41">
        <v>-6.4000000000000001E-2</v>
      </c>
      <c r="AF9" s="42">
        <v>-40.4</v>
      </c>
      <c r="AG9" s="47">
        <f t="shared" si="12"/>
        <v>-40</v>
      </c>
      <c r="AH9" s="43">
        <f t="shared" ca="1" si="3"/>
        <v>-34.07056</v>
      </c>
      <c r="AI9" s="43">
        <f t="shared" ca="1" si="4"/>
        <v>-33.670560000000002</v>
      </c>
      <c r="AJ9" s="44">
        <f t="shared" ca="1" si="5"/>
        <v>-40.4</v>
      </c>
      <c r="AK9" s="44">
        <f t="shared" ca="1" si="6"/>
        <v>-40</v>
      </c>
      <c r="AL9" s="44">
        <f t="shared" ca="1" si="7"/>
        <v>-34.57056</v>
      </c>
      <c r="AM9" s="44">
        <f t="shared" ca="1" si="8"/>
        <v>-34.170560000000002</v>
      </c>
      <c r="AN9" s="36" t="str">
        <f t="shared" ca="1" si="9"/>
        <v>50</v>
      </c>
      <c r="AO9" s="36" t="str">
        <f t="shared" ca="1" si="10"/>
        <v>0B</v>
      </c>
      <c r="AP9" s="36" t="str">
        <f t="shared" ca="1" si="11"/>
        <v>00</v>
      </c>
      <c r="AQ9" s="36" t="str">
        <f t="shared" ca="1" si="11"/>
        <v>00</v>
      </c>
      <c r="AR9" s="36" t="str">
        <f t="shared" ca="1" si="11"/>
        <v>80</v>
      </c>
      <c r="AS9" s="36"/>
      <c r="AT9" s="34"/>
      <c r="AU9" s="14" t="s">
        <v>1350</v>
      </c>
      <c r="AV9" s="14" t="s">
        <v>581</v>
      </c>
      <c r="AW9" s="5" t="s">
        <v>585</v>
      </c>
      <c r="AX9" s="5" t="s">
        <v>255</v>
      </c>
      <c r="AY9" s="5" t="s">
        <v>255</v>
      </c>
      <c r="AZ9" s="5" t="s">
        <v>255</v>
      </c>
      <c r="BB9" s="14" t="s">
        <v>1350</v>
      </c>
      <c r="BC9" s="5">
        <v>0</v>
      </c>
      <c r="BD9" s="5">
        <v>0</v>
      </c>
      <c r="BE9" s="5">
        <v>0</v>
      </c>
      <c r="BF9" s="14"/>
      <c r="BG9" s="14"/>
      <c r="BH9" s="14"/>
      <c r="BI9" s="14" t="s">
        <v>783</v>
      </c>
      <c r="BJ9" s="14" t="s">
        <v>562</v>
      </c>
      <c r="BK9" s="14" t="s">
        <v>562</v>
      </c>
      <c r="BM9" s="79">
        <v>1.5</v>
      </c>
      <c r="BN9" s="116" t="s">
        <v>562</v>
      </c>
      <c r="BO9" s="79">
        <v>0</v>
      </c>
      <c r="BP9" s="79">
        <v>1</v>
      </c>
      <c r="BQ9" s="79">
        <v>0</v>
      </c>
      <c r="BR9" s="79">
        <v>1</v>
      </c>
      <c r="BU9" s="116" t="s">
        <v>788</v>
      </c>
      <c r="BV9" s="116" t="s">
        <v>562</v>
      </c>
      <c r="BW9" s="116"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0xD4=-40.90,-40.40;</v>
      </c>
      <c r="V10" s="37"/>
      <c r="W10" s="37"/>
      <c r="X10" s="68"/>
      <c r="Y10" s="68"/>
      <c r="Z10" s="55">
        <f t="shared" ca="1" si="2"/>
        <v>6.82944</v>
      </c>
      <c r="AA10" s="39" t="s">
        <v>1345</v>
      </c>
      <c r="AB10" s="40">
        <v>1</v>
      </c>
      <c r="AC10" s="40" t="s">
        <v>995</v>
      </c>
      <c r="AD10" s="40">
        <v>1</v>
      </c>
      <c r="AE10" s="41">
        <v>-6.4000000000000001E-2</v>
      </c>
      <c r="AF10" s="42">
        <v>-40.9</v>
      </c>
      <c r="AG10" s="47">
        <f t="shared" si="12"/>
        <v>-40.4</v>
      </c>
      <c r="AH10" s="43">
        <f t="shared" ca="1" si="3"/>
        <v>-34.07056</v>
      </c>
      <c r="AI10" s="43">
        <f t="shared" ca="1" si="4"/>
        <v>-33.57056</v>
      </c>
      <c r="AJ10" s="44">
        <f t="shared" ca="1" si="5"/>
        <v>-40.9</v>
      </c>
      <c r="AK10" s="44">
        <f t="shared" ca="1" si="6"/>
        <v>-40.4</v>
      </c>
      <c r="AL10" s="44">
        <f t="shared" ca="1" si="7"/>
        <v>-35.07056</v>
      </c>
      <c r="AM10" s="44">
        <f t="shared" ca="1" si="8"/>
        <v>-34.57056</v>
      </c>
      <c r="AN10" s="36" t="str">
        <f t="shared" ca="1" si="9"/>
        <v>50</v>
      </c>
      <c r="AO10" s="36" t="str">
        <f t="shared" ca="1" si="10"/>
        <v>04</v>
      </c>
      <c r="AP10" s="36" t="str">
        <f t="shared" ca="1" si="11"/>
        <v>00</v>
      </c>
      <c r="AQ10" s="36" t="str">
        <f t="shared" ca="1" si="11"/>
        <v>00</v>
      </c>
      <c r="AR10" s="36" t="str">
        <f t="shared" ca="1" si="11"/>
        <v>80</v>
      </c>
      <c r="AS10" s="36"/>
      <c r="AT10" s="34"/>
      <c r="AU10" s="14" t="s">
        <v>436</v>
      </c>
      <c r="AV10" s="14" t="s">
        <v>818</v>
      </c>
      <c r="AW10" s="5" t="s">
        <v>818</v>
      </c>
      <c r="AX10" s="5" t="s">
        <v>255</v>
      </c>
      <c r="AY10" s="5" t="s">
        <v>255</v>
      </c>
      <c r="AZ10" s="5" t="s">
        <v>255</v>
      </c>
      <c r="BB10" s="14" t="s">
        <v>436</v>
      </c>
      <c r="BC10" s="5">
        <v>0</v>
      </c>
      <c r="BD10" s="5">
        <v>0</v>
      </c>
      <c r="BE10" s="5">
        <v>0</v>
      </c>
      <c r="BF10" s="14"/>
      <c r="BG10" s="14"/>
      <c r="BH10" s="14"/>
      <c r="BI10" s="14" t="s">
        <v>783</v>
      </c>
      <c r="BJ10" s="14" t="s">
        <v>562</v>
      </c>
      <c r="BK10" s="14" t="s">
        <v>562</v>
      </c>
      <c r="BM10" s="79">
        <v>2</v>
      </c>
      <c r="BN10" s="116" t="s">
        <v>562</v>
      </c>
      <c r="BO10" s="79">
        <v>0</v>
      </c>
      <c r="BP10" s="79">
        <v>1</v>
      </c>
      <c r="BQ10" s="79">
        <v>1</v>
      </c>
      <c r="BR10" s="79">
        <v>0</v>
      </c>
      <c r="BU10" s="116" t="s">
        <v>789</v>
      </c>
      <c r="BV10" s="116" t="s">
        <v>562</v>
      </c>
      <c r="BW10" s="116"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0x5B=-41.40,-40.90;</v>
      </c>
      <c r="V11" s="37"/>
      <c r="W11" s="37"/>
      <c r="X11" s="68"/>
      <c r="Y11" s="68"/>
      <c r="Z11" s="55">
        <f t="shared" ca="1" si="2"/>
        <v>7.1</v>
      </c>
      <c r="AA11" s="39" t="s">
        <v>1345</v>
      </c>
      <c r="AB11" s="40">
        <v>0.5</v>
      </c>
      <c r="AC11" s="40" t="s">
        <v>995</v>
      </c>
      <c r="AD11" s="40">
        <v>1</v>
      </c>
      <c r="AE11" s="41">
        <v>0</v>
      </c>
      <c r="AF11" s="42">
        <v>-41.4</v>
      </c>
      <c r="AG11" s="47">
        <f t="shared" si="12"/>
        <v>-40.9</v>
      </c>
      <c r="AH11" s="43">
        <f t="shared" ca="1" si="3"/>
        <v>-34.299999999999997</v>
      </c>
      <c r="AI11" s="43">
        <f t="shared" ca="1" si="4"/>
        <v>-33.799999999999997</v>
      </c>
      <c r="AJ11" s="44">
        <f t="shared" ca="1" si="5"/>
        <v>-41.4</v>
      </c>
      <c r="AK11" s="44">
        <f t="shared" ca="1" si="6"/>
        <v>-40.9</v>
      </c>
      <c r="AL11" s="44">
        <f t="shared" ca="1" si="7"/>
        <v>-34.799999999999997</v>
      </c>
      <c r="AM11" s="44">
        <f t="shared" ca="1" si="8"/>
        <v>-34.299999999999997</v>
      </c>
      <c r="AN11" s="36" t="str">
        <f t="shared" ca="1" si="9"/>
        <v>50</v>
      </c>
      <c r="AO11" s="36" t="str">
        <f t="shared" ca="1" si="10"/>
        <v>0B</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79">
        <v>2.5</v>
      </c>
      <c r="BN11" s="116" t="s">
        <v>562</v>
      </c>
      <c r="BO11" s="79">
        <v>0</v>
      </c>
      <c r="BP11" s="79">
        <v>1</v>
      </c>
      <c r="BQ11" s="79">
        <v>1</v>
      </c>
      <c r="BR11" s="79">
        <v>1</v>
      </c>
      <c r="BU11" s="116" t="s">
        <v>790</v>
      </c>
      <c r="BV11" s="116" t="s">
        <v>562</v>
      </c>
      <c r="BW11" s="116"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0xEB=-41.90,-41.40;</v>
      </c>
      <c r="V12" s="37"/>
      <c r="W12" s="37"/>
      <c r="X12" s="68"/>
      <c r="Y12" s="68"/>
      <c r="Z12" s="55">
        <f t="shared" ca="1" si="2"/>
        <v>7.3609599999999995</v>
      </c>
      <c r="AA12" s="39" t="s">
        <v>1344</v>
      </c>
      <c r="AB12" s="40">
        <v>0.5</v>
      </c>
      <c r="AC12" s="40" t="s">
        <v>995</v>
      </c>
      <c r="AD12" s="40">
        <v>1</v>
      </c>
      <c r="AE12" s="41">
        <v>-6.4000000000000001E-2</v>
      </c>
      <c r="AF12" s="42">
        <v>-41.9</v>
      </c>
      <c r="AG12" s="47">
        <f t="shared" si="12"/>
        <v>-41.4</v>
      </c>
      <c r="AH12" s="43">
        <f t="shared" ca="1" si="3"/>
        <v>-34.53904</v>
      </c>
      <c r="AI12" s="43">
        <f t="shared" ca="1" si="4"/>
        <v>-34.03904</v>
      </c>
      <c r="AJ12" s="44">
        <f t="shared" ca="1" si="5"/>
        <v>-41.9</v>
      </c>
      <c r="AK12" s="44">
        <f t="shared" ca="1" si="6"/>
        <v>-41.4</v>
      </c>
      <c r="AL12" s="44">
        <f t="shared" ca="1" si="7"/>
        <v>-35.03904</v>
      </c>
      <c r="AM12" s="44">
        <f t="shared" ca="1" si="8"/>
        <v>-34.53904</v>
      </c>
      <c r="AN12" s="36" t="str">
        <f t="shared" ca="1" si="9"/>
        <v>60</v>
      </c>
      <c r="AO12" s="36" t="str">
        <f t="shared" ca="1" si="10"/>
        <v>0B</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79">
        <v>3.5</v>
      </c>
      <c r="BN12" s="116" t="s">
        <v>562</v>
      </c>
      <c r="BO12" s="79">
        <v>1</v>
      </c>
      <c r="BP12" s="79">
        <v>0</v>
      </c>
      <c r="BQ12" s="79">
        <v>0</v>
      </c>
      <c r="BR12" s="79">
        <v>0</v>
      </c>
      <c r="BU12" s="116" t="s">
        <v>813</v>
      </c>
      <c r="BV12" s="116" t="s">
        <v>562</v>
      </c>
      <c r="BW12" s="116"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0xE4=-42.40,-41.90;</v>
      </c>
      <c r="V13" s="37"/>
      <c r="W13" s="37"/>
      <c r="X13" s="38"/>
      <c r="Y13" s="38"/>
      <c r="Z13" s="55">
        <f t="shared" ca="1" si="2"/>
        <v>7.8609599999999995</v>
      </c>
      <c r="AA13" s="39" t="s">
        <v>1344</v>
      </c>
      <c r="AB13" s="40">
        <v>1</v>
      </c>
      <c r="AC13" s="40" t="s">
        <v>995</v>
      </c>
      <c r="AD13" s="40">
        <v>1</v>
      </c>
      <c r="AE13" s="41">
        <v>-6.4000000000000001E-2</v>
      </c>
      <c r="AF13" s="42">
        <v>-42.4</v>
      </c>
      <c r="AG13" s="47">
        <f t="shared" ref="AG13:AG16" si="13">AF12</f>
        <v>-41.9</v>
      </c>
      <c r="AH13" s="43">
        <f t="shared" ca="1" si="3"/>
        <v>-34.53904</v>
      </c>
      <c r="AI13" s="43">
        <f t="shared" ca="1" si="4"/>
        <v>-34.03904</v>
      </c>
      <c r="AJ13" s="44">
        <f t="shared" ca="1" si="5"/>
        <v>-42.4</v>
      </c>
      <c r="AK13" s="44">
        <f t="shared" ref="AK13:AK16" ca="1" si="14">AJ13+(AG13-AF13)</f>
        <v>-41.9</v>
      </c>
      <c r="AL13" s="44">
        <f t="shared" ca="1" si="7"/>
        <v>-35.53904</v>
      </c>
      <c r="AM13" s="44">
        <f t="shared" ref="AM13:AM16" ca="1" si="15">AL13+(AG13-AF13)</f>
        <v>-35.03904</v>
      </c>
      <c r="AN13" s="36" t="str">
        <f t="shared" ref="AN13:AN16" ca="1" si="16">IF(BoxVal(ROW(AA13),9,COLUMN(T11))="FIX","00",ManualLookup(AA13,BoxVal(ROW(AA13),4,COLUMN(AN11)),INDIRECT(DN$3)))</f>
        <v>60</v>
      </c>
      <c r="AO13" s="36" t="str">
        <f t="shared" ref="AO13:AO16" ca="1" si="17">ManualLookup(AB13,BoxVal(ROW(AB13),4,COLUMN(AO11)),IF(INDIRECT("$AB$"&amp;(INT((ROW()-4)/65)*65+4))="Gain-outphase",INDIRECT(DO$4),INDIRECT(DO$3)))</f>
        <v>04</v>
      </c>
      <c r="AP13" s="36" t="str">
        <f t="shared" ref="AP13:AP16" ca="1" si="18">ManualLookup(AC13,BoxVal(ROW(AC13),4,COLUMN(AP11)),INDIRECT(DP$3))</f>
        <v>00</v>
      </c>
      <c r="AQ13" s="36" t="str">
        <f t="shared" ref="AQ13:AQ16" ca="1" si="19">ManualLookup(AD13,BoxVal(ROW(AD13),4,COLUMN(AQ11)),INDIRECT(DQ$3))</f>
        <v>00</v>
      </c>
      <c r="AR13" s="36" t="str">
        <f t="shared" ref="AR13:AR16" ca="1" si="20">ManualLookup(AE13,BoxVal(ROW(AE13),4,COLUMN(AR11)),INDIRECT(DR$3))</f>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79">
        <v>4.5</v>
      </c>
      <c r="BN13" s="116" t="s">
        <v>562</v>
      </c>
      <c r="BO13" s="79">
        <v>1</v>
      </c>
      <c r="BP13" s="79">
        <v>0</v>
      </c>
      <c r="BQ13" s="79">
        <v>0</v>
      </c>
      <c r="BR13" s="79">
        <v>1</v>
      </c>
      <c r="BU13" s="116" t="s">
        <v>975</v>
      </c>
      <c r="BV13" s="116" t="s">
        <v>562</v>
      </c>
      <c r="BW13" s="116"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121"/>
      <c r="EC13" s="72"/>
      <c r="ED13" s="7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1318</v>
      </c>
      <c r="U14" s="36" t="str">
        <f t="shared" ca="1" si="1"/>
        <v>0xE5=-42.90,-42.40;</v>
      </c>
      <c r="V14" s="37">
        <v>-0.2</v>
      </c>
      <c r="W14" s="37"/>
      <c r="X14" s="38"/>
      <c r="Y14" s="38"/>
      <c r="Z14" s="55">
        <f t="shared" ca="1" si="2"/>
        <v>8.1609599999999993</v>
      </c>
      <c r="AA14" s="39" t="s">
        <v>1344</v>
      </c>
      <c r="AB14" s="40">
        <v>1.5</v>
      </c>
      <c r="AC14" s="40" t="s">
        <v>995</v>
      </c>
      <c r="AD14" s="40">
        <v>1</v>
      </c>
      <c r="AE14" s="41">
        <v>-6.4000000000000001E-2</v>
      </c>
      <c r="AF14" s="42">
        <v>-42.9</v>
      </c>
      <c r="AG14" s="47">
        <f t="shared" si="13"/>
        <v>-42.4</v>
      </c>
      <c r="AH14" s="43">
        <f t="shared" ca="1" si="3"/>
        <v>-34.739040000000003</v>
      </c>
      <c r="AI14" s="43">
        <f t="shared" ca="1" si="4"/>
        <v>-34.239040000000003</v>
      </c>
      <c r="AJ14" s="44">
        <f t="shared" ca="1" si="5"/>
        <v>-42.9</v>
      </c>
      <c r="AK14" s="44">
        <f t="shared" ca="1" si="14"/>
        <v>-42.4</v>
      </c>
      <c r="AL14" s="44">
        <f t="shared" ca="1" si="7"/>
        <v>-36.239040000000003</v>
      </c>
      <c r="AM14" s="44">
        <f t="shared" ca="1" si="15"/>
        <v>-35.739040000000003</v>
      </c>
      <c r="AN14" s="36" t="str">
        <f t="shared" ca="1" si="16"/>
        <v>60</v>
      </c>
      <c r="AO14" s="36" t="str">
        <f t="shared" ca="1" si="17"/>
        <v>05</v>
      </c>
      <c r="AP14" s="36" t="str">
        <f t="shared" ca="1" si="18"/>
        <v>00</v>
      </c>
      <c r="AQ14" s="36" t="str">
        <f t="shared" ca="1" si="19"/>
        <v>00</v>
      </c>
      <c r="AR14" s="36" t="str">
        <f t="shared" ca="1" si="20"/>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79">
        <v>5.5</v>
      </c>
      <c r="BN14" s="116" t="s">
        <v>562</v>
      </c>
      <c r="BO14" s="79">
        <v>1</v>
      </c>
      <c r="BP14" s="79">
        <v>0</v>
      </c>
      <c r="BQ14" s="79">
        <v>1</v>
      </c>
      <c r="BR14" s="79">
        <v>0</v>
      </c>
      <c r="BU14" s="116" t="s">
        <v>791</v>
      </c>
      <c r="BV14" s="116" t="s">
        <v>562</v>
      </c>
      <c r="BW14" s="116"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1"/>
      <c r="EC14" s="119"/>
      <c r="ED14" s="7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0xE6=-43.40,-42.90;</v>
      </c>
      <c r="V15" s="37">
        <v>-0.3</v>
      </c>
      <c r="W15" s="37"/>
      <c r="X15" s="38"/>
      <c r="Y15" s="38"/>
      <c r="Z15" s="55">
        <f t="shared" ca="1" si="2"/>
        <v>8.5609599999999979</v>
      </c>
      <c r="AA15" s="39" t="s">
        <v>1344</v>
      </c>
      <c r="AB15" s="40">
        <v>2</v>
      </c>
      <c r="AC15" s="40" t="s">
        <v>995</v>
      </c>
      <c r="AD15" s="40">
        <v>1</v>
      </c>
      <c r="AE15" s="41">
        <v>-6.4000000000000001E-2</v>
      </c>
      <c r="AF15" s="42">
        <v>-43.4</v>
      </c>
      <c r="AG15" s="47">
        <f t="shared" si="13"/>
        <v>-42.9</v>
      </c>
      <c r="AH15" s="43">
        <f t="shared" ca="1" si="3"/>
        <v>-34.839039999999997</v>
      </c>
      <c r="AI15" s="43">
        <f t="shared" ca="1" si="4"/>
        <v>-34.339039999999997</v>
      </c>
      <c r="AJ15" s="44">
        <f t="shared" ca="1" si="5"/>
        <v>-43.4</v>
      </c>
      <c r="AK15" s="44">
        <f t="shared" ca="1" si="14"/>
        <v>-42.9</v>
      </c>
      <c r="AL15" s="44">
        <f t="shared" ca="1" si="7"/>
        <v>-36.839039999999997</v>
      </c>
      <c r="AM15" s="44">
        <f t="shared" ca="1" si="15"/>
        <v>-36.339039999999997</v>
      </c>
      <c r="AN15" s="36" t="str">
        <f t="shared" ca="1" si="16"/>
        <v>60</v>
      </c>
      <c r="AO15" s="36" t="str">
        <f t="shared" ca="1" si="17"/>
        <v>06</v>
      </c>
      <c r="AP15" s="36" t="str">
        <f t="shared" ca="1" si="18"/>
        <v>00</v>
      </c>
      <c r="AQ15" s="36" t="str">
        <f t="shared" ca="1" si="19"/>
        <v>00</v>
      </c>
      <c r="AR15" s="36" t="str">
        <f t="shared" ca="1" si="20"/>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79">
        <v>10.5</v>
      </c>
      <c r="BN15" s="116" t="s">
        <v>562</v>
      </c>
      <c r="BO15" s="79">
        <v>1</v>
      </c>
      <c r="BP15" s="79">
        <v>1</v>
      </c>
      <c r="BQ15" s="79">
        <v>0</v>
      </c>
      <c r="BR15" s="79">
        <v>1</v>
      </c>
      <c r="BU15" s="116" t="s">
        <v>794</v>
      </c>
      <c r="BV15" s="116" t="s">
        <v>562</v>
      </c>
      <c r="BW15" s="116"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1"/>
      <c r="EC15" s="119"/>
      <c r="ED15" s="72"/>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0xE7=-43.90,-43.40;</v>
      </c>
      <c r="V16" s="37">
        <v>-0.4</v>
      </c>
      <c r="W16" s="37"/>
      <c r="X16" s="38"/>
      <c r="Y16" s="38"/>
      <c r="Z16" s="55">
        <f t="shared" ca="1" si="2"/>
        <v>8.9609599999999983</v>
      </c>
      <c r="AA16" s="39" t="s">
        <v>1344</v>
      </c>
      <c r="AB16" s="40">
        <v>2.5</v>
      </c>
      <c r="AC16" s="40" t="s">
        <v>995</v>
      </c>
      <c r="AD16" s="40">
        <v>1</v>
      </c>
      <c r="AE16" s="41">
        <v>-6.4000000000000001E-2</v>
      </c>
      <c r="AF16" s="42">
        <v>-43.9</v>
      </c>
      <c r="AG16" s="47">
        <f t="shared" si="13"/>
        <v>-43.4</v>
      </c>
      <c r="AH16" s="43">
        <f t="shared" ca="1" si="3"/>
        <v>-34.939039999999999</v>
      </c>
      <c r="AI16" s="43">
        <f t="shared" ca="1" si="4"/>
        <v>-34.439039999999999</v>
      </c>
      <c r="AJ16" s="44">
        <f t="shared" ca="1" si="5"/>
        <v>-43.9</v>
      </c>
      <c r="AK16" s="44">
        <f t="shared" ca="1" si="14"/>
        <v>-43.4</v>
      </c>
      <c r="AL16" s="44">
        <f t="shared" ca="1" si="7"/>
        <v>-37.439039999999999</v>
      </c>
      <c r="AM16" s="44">
        <f t="shared" ca="1" si="15"/>
        <v>-36.939039999999999</v>
      </c>
      <c r="AN16" s="36" t="str">
        <f t="shared" ca="1" si="16"/>
        <v>60</v>
      </c>
      <c r="AO16" s="36" t="str">
        <f t="shared" ca="1" si="17"/>
        <v>07</v>
      </c>
      <c r="AP16" s="36" t="str">
        <f t="shared" ca="1" si="18"/>
        <v>00</v>
      </c>
      <c r="AQ16" s="36" t="str">
        <f t="shared" ca="1" si="19"/>
        <v>00</v>
      </c>
      <c r="AR16" s="36" t="str">
        <f t="shared" ca="1" si="20"/>
        <v>80</v>
      </c>
      <c r="AS16" s="36"/>
      <c r="AT16" s="34"/>
      <c r="AU16" s="14" t="s">
        <v>562</v>
      </c>
      <c r="AV16" s="14" t="s">
        <v>562</v>
      </c>
      <c r="AW16" s="14" t="s">
        <v>562</v>
      </c>
      <c r="AX16" s="5" t="s">
        <v>255</v>
      </c>
      <c r="AY16" s="5" t="s">
        <v>255</v>
      </c>
      <c r="AZ16" s="5" t="s">
        <v>255</v>
      </c>
      <c r="BB16" s="14" t="s">
        <v>562</v>
      </c>
      <c r="BI16" s="14" t="s">
        <v>562</v>
      </c>
      <c r="BJ16" s="14" t="s">
        <v>562</v>
      </c>
      <c r="BK16" s="14" t="s">
        <v>562</v>
      </c>
      <c r="BM16" s="79">
        <v>11.5</v>
      </c>
      <c r="BN16" s="116" t="s">
        <v>562</v>
      </c>
      <c r="BO16" s="79">
        <v>1</v>
      </c>
      <c r="BP16" s="79">
        <v>1</v>
      </c>
      <c r="BQ16" s="79">
        <v>1</v>
      </c>
      <c r="BR16" s="79">
        <v>0</v>
      </c>
      <c r="BU16" s="79" t="s">
        <v>795</v>
      </c>
      <c r="BV16" s="116" t="s">
        <v>562</v>
      </c>
      <c r="BW16" s="79"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1"/>
      <c r="EC16" s="119"/>
      <c r="ED16" s="72"/>
    </row>
    <row r="17" spans="1:140"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79">
        <v>12.5</v>
      </c>
      <c r="BN17" s="116" t="s">
        <v>562</v>
      </c>
      <c r="BO17" s="79">
        <v>1</v>
      </c>
      <c r="BP17" s="79">
        <v>1</v>
      </c>
      <c r="BQ17" s="79">
        <v>1</v>
      </c>
      <c r="BR17" s="79">
        <v>1</v>
      </c>
      <c r="BU17" s="79" t="s">
        <v>796</v>
      </c>
      <c r="BV17" s="116" t="s">
        <v>562</v>
      </c>
      <c r="BW17" s="79"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c r="EB17" s="79"/>
      <c r="EC17" s="119"/>
      <c r="ED17" s="72"/>
    </row>
    <row r="18" spans="1:140"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79" t="s">
        <v>562</v>
      </c>
      <c r="BN18" s="116" t="s">
        <v>562</v>
      </c>
      <c r="BU18" s="79" t="s">
        <v>562</v>
      </c>
      <c r="BV18" s="116" t="s">
        <v>562</v>
      </c>
      <c r="BW18" s="79"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2" t="s">
        <v>1312</v>
      </c>
      <c r="DY18" s="72"/>
      <c r="EB18" s="79"/>
      <c r="EC18" s="120"/>
      <c r="ED18" s="72"/>
    </row>
    <row r="19" spans="1:140"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79" t="s">
        <v>562</v>
      </c>
      <c r="BU19" s="79" t="s">
        <v>562</v>
      </c>
      <c r="BV19" s="79" t="s">
        <v>562</v>
      </c>
      <c r="BW19" s="79"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19" t="s">
        <v>1313</v>
      </c>
      <c r="DY19" s="120"/>
    </row>
    <row r="20" spans="1:140"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79" t="s">
        <v>562</v>
      </c>
      <c r="BU20" s="79" t="s">
        <v>562</v>
      </c>
      <c r="BV20" s="79" t="s">
        <v>562</v>
      </c>
      <c r="BW20" s="79"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19" t="s">
        <v>1393</v>
      </c>
      <c r="DY20" s="120"/>
    </row>
    <row r="21" spans="1:140"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79" t="s">
        <v>562</v>
      </c>
      <c r="BU21" s="79" t="s">
        <v>562</v>
      </c>
      <c r="BV21" s="79" t="s">
        <v>562</v>
      </c>
      <c r="BW21" s="79"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32"/>
      <c r="DY21" s="120"/>
      <c r="DZ21" s="133"/>
    </row>
    <row r="22" spans="1:140"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79" t="s">
        <v>562</v>
      </c>
      <c r="BU22" s="79" t="s">
        <v>562</v>
      </c>
      <c r="BV22" s="79" t="s">
        <v>562</v>
      </c>
      <c r="BW22" s="79"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32"/>
      <c r="DY22" s="120"/>
      <c r="DZ22" s="134"/>
    </row>
    <row r="23" spans="1:140"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79" t="s">
        <v>562</v>
      </c>
      <c r="BU23" s="79" t="s">
        <v>562</v>
      </c>
      <c r="BV23" s="79" t="s">
        <v>562</v>
      </c>
      <c r="BW23" s="79"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19" t="s">
        <v>1408</v>
      </c>
      <c r="DY23" s="120"/>
      <c r="DZ23" s="134"/>
    </row>
    <row r="24" spans="1:140"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79" t="s">
        <v>562</v>
      </c>
      <c r="BU24" s="79" t="s">
        <v>562</v>
      </c>
      <c r="BV24" s="79" t="s">
        <v>562</v>
      </c>
      <c r="BW24" s="79"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t="s">
        <v>1362</v>
      </c>
      <c r="DY24" s="120"/>
      <c r="DZ24" s="134"/>
    </row>
    <row r="25" spans="1:140"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79" t="s">
        <v>562</v>
      </c>
      <c r="BU25" s="79" t="s">
        <v>562</v>
      </c>
      <c r="BV25" s="79" t="s">
        <v>562</v>
      </c>
      <c r="BW25" s="79"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72" t="s">
        <v>1363</v>
      </c>
      <c r="DY25" s="72"/>
      <c r="DZ25" s="134"/>
    </row>
    <row r="26" spans="1:140"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79" t="s">
        <v>562</v>
      </c>
      <c r="BU26" s="79" t="s">
        <v>562</v>
      </c>
      <c r="BV26" s="79" t="s">
        <v>562</v>
      </c>
      <c r="BW26" s="79"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7" t="s">
        <v>1409</v>
      </c>
      <c r="DZ26" s="134"/>
    </row>
    <row r="27" spans="1:140"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79" t="s">
        <v>562</v>
      </c>
      <c r="BU27" s="79" t="s">
        <v>562</v>
      </c>
      <c r="BV27" s="79" t="s">
        <v>562</v>
      </c>
      <c r="BW27" s="79"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7" t="s">
        <v>1365</v>
      </c>
      <c r="DZ27" s="134"/>
    </row>
    <row r="28" spans="1:140"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45384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79" t="s">
        <v>562</v>
      </c>
      <c r="BU28" s="79" t="s">
        <v>562</v>
      </c>
      <c r="BV28" s="79" t="s">
        <v>562</v>
      </c>
      <c r="BW28" s="79"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7" t="s">
        <v>1410</v>
      </c>
      <c r="DZ28" s="134"/>
    </row>
    <row r="29" spans="1:140"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79" t="s">
        <v>562</v>
      </c>
      <c r="BU29" s="79" t="s">
        <v>562</v>
      </c>
      <c r="BV29" s="79" t="s">
        <v>562</v>
      </c>
      <c r="BW29" s="79"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 t="s">
        <v>1411</v>
      </c>
      <c r="DZ29" s="134"/>
    </row>
    <row r="30" spans="1:140"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79" t="s">
        <v>562</v>
      </c>
      <c r="BU30" s="79" t="s">
        <v>562</v>
      </c>
      <c r="BV30" s="79" t="s">
        <v>562</v>
      </c>
      <c r="BW30" s="79"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 t="s">
        <v>1412</v>
      </c>
    </row>
    <row r="31" spans="1:140"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79" t="s">
        <v>562</v>
      </c>
      <c r="BU31" s="79" t="s">
        <v>562</v>
      </c>
      <c r="BV31" s="79" t="s">
        <v>562</v>
      </c>
      <c r="BW31" s="79"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X31" s="7" t="s">
        <v>1413</v>
      </c>
    </row>
    <row r="32" spans="1:140"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2"/>
      <c r="BN32" s="112"/>
      <c r="BO32" s="112"/>
      <c r="BP32" s="112"/>
      <c r="BQ32" s="112"/>
      <c r="BR32" s="112"/>
      <c r="BS32" s="112"/>
      <c r="BT32" s="112"/>
      <c r="BU32" s="112"/>
      <c r="BV32" s="112"/>
      <c r="BW32" s="112"/>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EB32" s="7"/>
      <c r="EF32" s="7"/>
      <c r="EG32" s="7"/>
      <c r="EH32" s="7"/>
      <c r="EI32" s="7"/>
      <c r="EJ32" s="7"/>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EB33" s="7"/>
      <c r="EF33" s="7"/>
      <c r="EG33" s="7"/>
      <c r="EH33" s="7"/>
      <c r="EI33" s="7"/>
      <c r="EJ33" s="7"/>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EB34" s="7"/>
      <c r="EF34" s="7"/>
      <c r="EG34" s="7"/>
      <c r="EH34" s="7"/>
      <c r="EI34" s="7"/>
      <c r="EJ34" s="7"/>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EB35" s="7"/>
      <c r="EF35" s="7"/>
      <c r="EG35" s="7"/>
      <c r="EH35" s="7"/>
      <c r="EI35" s="7"/>
      <c r="EJ35" s="7"/>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13.11V(13V)</v>
      </c>
      <c r="T36" s="3">
        <v>7.7</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EB36" s="7"/>
      <c r="EF36" s="7"/>
      <c r="EG36" s="7"/>
      <c r="EH36" s="7"/>
      <c r="EI36" s="7"/>
      <c r="EJ36" s="7"/>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12.04VV(12V)</v>
      </c>
      <c r="T37" s="3">
        <v>6.6</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EB37" s="7"/>
      <c r="EF37" s="7"/>
      <c r="EG37" s="7"/>
      <c r="EH37" s="7"/>
      <c r="EI37" s="7"/>
      <c r="EJ37" s="7"/>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10.96V(11V)</v>
      </c>
      <c r="T38" s="3">
        <v>5.3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EB38" s="7"/>
      <c r="EF38" s="7"/>
      <c r="EG38" s="7"/>
      <c r="EH38" s="7"/>
      <c r="EI38" s="7"/>
      <c r="EJ38" s="7"/>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9.83V(10V)</v>
      </c>
      <c r="T39" s="3">
        <v>4.2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EB39" s="7"/>
      <c r="EF39" s="7"/>
      <c r="EG39" s="7"/>
      <c r="EH39" s="7"/>
      <c r="EI39" s="7"/>
      <c r="EJ39" s="7"/>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8.72V(9V)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EB40" s="7"/>
      <c r="EF40" s="7"/>
      <c r="EG40" s="7"/>
      <c r="EH40" s="7"/>
      <c r="EI40" s="7"/>
      <c r="EJ40" s="7"/>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7.58V(8V)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EB41" s="7"/>
      <c r="EF41" s="7"/>
      <c r="EG41" s="7"/>
      <c r="EH41" s="7"/>
      <c r="EI41" s="7"/>
      <c r="EJ41" s="7"/>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6.47V(7V)</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EB42" s="7"/>
      <c r="EF42" s="7"/>
      <c r="EG42" s="7"/>
      <c r="EH42" s="7"/>
      <c r="EI42" s="7"/>
      <c r="EJ42" s="7"/>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EB43" s="7"/>
      <c r="EF43" s="7"/>
      <c r="EG43" s="7"/>
      <c r="EH43" s="7"/>
      <c r="EI43" s="7"/>
      <c r="EJ43" s="7"/>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8"/>
      <c r="Z68" s="8"/>
      <c r="AA68" s="19"/>
      <c r="AB68" s="118"/>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17"/>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18"/>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17"/>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18"/>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17"/>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18"/>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17"/>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18"/>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17"/>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18"/>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17"/>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18"/>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17"/>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18"/>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17"/>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18"/>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17"/>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18"/>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17"/>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3"/>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18"/>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17"/>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18"/>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17"/>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18"/>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17"/>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18"/>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17"/>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18"/>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17"/>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18"/>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17"/>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3"/>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18"/>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17"/>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18"/>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17"/>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18"/>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17"/>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3"/>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18"/>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17"/>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18"/>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17"/>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3"/>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18"/>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17"/>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18"/>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17"/>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18"/>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17"/>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18"/>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17"/>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18"/>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17"/>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18"/>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17"/>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18"/>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17"/>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18"/>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17"/>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18"/>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17"/>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18"/>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17"/>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19">
    <dataValidation type="list" allowBlank="1" showInputMessage="1" showErrorMessage="1" sqref="AB5:AB12 AB980:AB990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70:AB77" xr:uid="{C72FADB2-3398-4FE2-A59C-5C668C532FBC}">
      <formula1>INDIRECT(INDIRECT(ADDRESS((QUOTIENT(ROW($AB5)-0.1,65)*65)+3,COLUMN($AB5))))</formula1>
    </dataValidation>
    <dataValidation type="list" allowBlank="1" showInputMessage="1" showErrorMessage="1" sqref="AB143:AB145" xr:uid="{96028067-96FA-4C07-8E16-38BFE191B082}">
      <formula1>IF($AB142="Gain-inphase",$BM$2:$BM$31,$BN$2:$BN$31)</formula1>
    </dataValidation>
    <dataValidation type="list" allowBlank="1" showInputMessage="1" showErrorMessage="1" sqref="AB4 AB2019 AB134 AB199 AB264 AB329 AB394 AB459 AB524 AB589 AB654 AB719 AB784 AB849 AB914 AB979 AB1044 AB1109 AB1174 AB1239 AB1304 AB1369 AB1434 AB1499 AB1564 AB1629 AB1694 AB1759 AB1824 AB1889 AB1954 AB69" xr:uid="{E6A17DC9-3342-4636-893B-BD609FA23FE3}">
      <formula1>$BM$1:$BN$1</formula1>
    </dataValidation>
    <dataValidation type="list" allowBlank="1" showInputMessage="1" showErrorMessage="1" sqref="T9 T2024 T139 T204 T269 T334 T399 T464 T529 T594 T659 T724 T789 T854 T919 T984 T1049 T1114 T1179 T1244 T1309 T1374 T1439 T1504 T1569 T1634 T1699 T1764 T1829 T1894 T1959 T74" xr:uid="{B657645E-9310-4979-8B59-053C04E53838}">
      <formula1>"Auto,FIX"</formula1>
    </dataValidation>
    <dataValidation type="list" allowBlank="1" showInputMessage="1" showErrorMessage="1" sqref="T10 T2025 T140 T205 T270 T335 T400 T465 T530 T595 T660 T725 T790 T855 T920 T985 T1050 T1115 T1180 T1245 T1310 T1375 T1440 T1505 T1570 T1635 T1700 T1765 T1830 T1895 T1960 T75" xr:uid="{A6EAFD14-A0DC-4EA1-98C9-FBF7E5AFD60E}">
      <formula1>"NormalMode,TestMode,VBMode,VBTMode,ClockMode"</formula1>
    </dataValidation>
    <dataValidation type="list" allowBlank="1" showInputMessage="1" showErrorMessage="1" sqref="T15 T2030 T145 T210 T275 T340 T405 T470 T535 T600 T665 T730 T795 T860 T925 T990 T1055 T1120 T1185 T1250 T1315 T1965 T1380 T1510 T1445 T1575 T1640 T1705 T1770 T1835 T1900 T80" xr:uid="{5CF36D90-7141-4E39-8A98-4BE31BF2207A}">
      <formula1>$DT$1:$DT$31</formula1>
    </dataValidation>
    <dataValidation type="list" allowBlank="1" showInputMessage="1" showErrorMessage="1" sqref="U1 U2016 U131 U196 U261 U326 U391 U456 U521 U586 U651 U716 U781 U846 U911 U976 U1041 U1106 U1171 U1236 U1301 U1366 U1431 U1496 U1561 U1626 U1691 U1756 U1821 U1886 U1951 U66" xr:uid="{2D94C406-EB99-4B69-A660-6D485ADAC884}">
      <formula1>$DX$2:$DX$21</formula1>
    </dataValidation>
    <dataValidation type="list" allowBlank="1" showInputMessage="1" showErrorMessage="1" sqref="DB1:DC1" xr:uid="{F1842010-4982-43CB-B3BE-349FDCF4C6C0}">
      <formula1>$DH$2:$DH$31</formula1>
    </dataValidation>
    <dataValidation type="list" allowBlank="1" showInputMessage="1" showErrorMessage="1" sqref="CQ1:CR1" xr:uid="{1E951F0E-4A20-41EE-BAFB-D927B0D06CD5}">
      <formula1>$DI$2:$DI$31</formula1>
    </dataValidation>
    <dataValidation type="list" allowBlank="1" showInputMessage="1" showErrorMessage="1" sqref="CF1:CH1 BU1 CP1 DA1" xr:uid="{CBBF4A41-74D2-4459-B7B6-D17C5E8D4C02}">
      <formula1>$DJ$2:$DJ$31</formula1>
    </dataValidation>
    <dataValidation type="list" allowBlank="1" showInputMessage="1" showErrorMessage="1" sqref="BV1:BW1" xr:uid="{9D5458A2-29C2-4A9A-AF61-E3CF54D9273B}">
      <formula1>$DG$2:$DG$31</formula1>
    </dataValidation>
    <dataValidation type="list" allowBlank="1" showInputMessage="1" showErrorMessage="1" sqref="BI1:BK1" xr:uid="{212B14C7-DE59-4A91-B2E3-6C72DAE8FBC6}">
      <formula1>$DF$2:$DF$31</formula1>
    </dataValidation>
    <dataValidation type="list" allowBlank="1" showInputMessage="1" showErrorMessage="1" sqref="T8 T2023 T138 T203 T268 T333 T398 T463 T528 T593 T658 T723 T788 T853 T918 T983 T1048 T1113 T1178 T1243 T1308 T1373 T1438 T1503 T1568 T1633 T1698 T1763 T1828 T1893 T1958 T73" xr:uid="{DC6D34F4-B721-452A-B0B8-A88D394274E9}">
      <formula1>$AU$2:$AU$31</formula1>
    </dataValidation>
    <dataValidation type="list" allowBlank="1" showInputMessage="1" showErrorMessage="1" sqref="AE5:AE64 AE1890:AE194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70:AE129" xr:uid="{03CAFCD9-441F-43CC-BA43-5661E2224798}">
      <formula1>$BY$2:$BY$31</formula1>
    </dataValidation>
    <dataValidation type="list" allowBlank="1" showInputMessage="1" showErrorMessage="1" sqref="AD2020:AD2079 AD5:AD64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70:AD129" xr:uid="{4185BA33-107D-4135-B043-B80B876C20A9}">
      <formula1>$CJ$2:$CJ$31</formula1>
    </dataValidation>
    <dataValidation type="list" allowBlank="1" showInputMessage="1" showErrorMessage="1" sqref="AC2020:AC2079 AC5:AC64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70:AC129" xr:uid="{F6B4A9D1-FEAE-4BD3-92C9-EA2F796DA00A}">
      <formula1>$CT$2:$CT$31</formula1>
    </dataValidation>
    <dataValidation type="list" allowBlank="1" showInputMessage="1" showErrorMessage="1" sqref="AB1968:AB2014 AB13:AB64 AB991:AB103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78:AB129" xr:uid="{FECABB77-0322-49EA-83EE-512C1B13A458}">
      <formula1>$BM$2:$BM$31</formula1>
    </dataValidation>
    <dataValidation type="list" allowBlank="1" showInputMessage="1" showErrorMessage="1" sqref="AA5:AA64 AA2020:AA207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70:AA129" xr:uid="{BFA340CC-3C36-4606-9039-B8775CEACD0D}">
      <formula1>$BB$2:$BB$31</formula1>
    </dataValidation>
    <dataValidation type="list" allowBlank="1" showInputMessage="1" showErrorMessage="1" sqref="T12 T2027 T142 T207 T272 T337 T402 T467 T532 T597 T662 T727 T792 T857 T922 T987 T1052 T1117 T1182 T1247 T1312 T1377 T1442 T1507 T1572 T1637 T1702 T1767 T1832 T1897 T1962 T77" xr:uid="{25EADFB0-1C36-4556-86D4-B3E4D2C7444F}">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A46FA060-86E8-412E-8635-F646D6DB297C}">
          <x14:formula1>
            <xm:f>'Check'!$A$2:$A$15</xm:f>
          </x14:formula1>
          <xm:sqref>T3 T2018 T133 T198 T263 T328 T393 T458 T523 T588 T653 T718 T783 T848 T913 T978 T1043 T1108 T1173 T1238 T1303 T1368 T1433 T1498 T1563 T1628 T1693 T1758 T1823 T1888 T1953 T68</xm:sqref>
        </x14:dataValidation>
        <x14:dataValidation type="list" allowBlank="1" showInputMessage="1" showErrorMessage="1" xr:uid="{67B6FC8A-049C-4EE4-988A-8BFD5F42D859}">
          <x14:formula1>
            <xm:f>Sensor!$A$1:$A$200</xm:f>
          </x14:formula1>
          <xm:sqref>T6 T2021 T136 T201 T266 T331 T396 T461 T526 T591 T656 T721 T786 T851 T916 T981 T1046 T1111 T1176 T1241 T1306 T1371 T1436 T1501 T1566 T1631 T1696 T1761 T1826 T1891 T1956 T71</xm:sqref>
        </x14:dataValidation>
        <x14:dataValidation type="list" allowBlank="1" showInputMessage="1" showErrorMessage="1" xr:uid="{312508EE-7D2D-4AB7-BCFB-C5199F81095D}">
          <x14:formula1>
            <xm:f>'Check'!$D$2:$D$15</xm:f>
          </x14:formula1>
          <xm:sqref>T2 T2017 T132 T197 T262 T327 T392 T457 T522 T587 T652 T717 T782 T847 T912 T977 T1042 T1107 T1172 T1237 T1302 T1367 T1432 T1497 T1562 T1627 T1692 T1757 T1822 T1887 T1952 T67</xm:sqref>
        </x14:dataValidation>
        <x14:dataValidation type="list" allowBlank="1" showInputMessage="1" showErrorMessage="1" xr:uid="{C4C5923B-95F2-42B3-A94F-F5EA4D4A75CD}">
          <x14:formula1>
            <xm:f>MPN!$A$1:$A$504</xm:f>
          </x14:formula1>
          <xm:sqref>T4 T69 T1954 T1889 T1824 T1759 T1694 T1629 T1564 T1499 T1434 T1369 T1304 T1239 T1174 T1109 T1044 T979 T914 T849 T784 T719 T654 T589 T524 T459 T394 T329 T264 T199 T134 T2019</xm:sqref>
        </x14:dataValidation>
        <x14:dataValidation type="list" allowBlank="1" showInputMessage="1" showErrorMessage="1" xr:uid="{D98DD844-886B-4B4F-82BB-E6FE5FF227A8}">
          <x14:formula1>
            <xm:f>ASIC!$A$2:$A$200</xm:f>
          </x14:formula1>
          <xm:sqref>T5 T2020 T135 T200 T265 T330 T395 T460 T525 T590 T655 T720 T785 T850 T915 T980 T1045 T1110 T1175 T1240 T1305 T1370 T1435 T1500 T1565 T1630 T1695 T1760 T1825 T1890 T1955 T70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CR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VLOOKUP(T134,MPN!$A$1:$E$1004,4,FALSE)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VLOOKUP($T134,MPN!$A$1:$E$504,2,FALSE)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VLOOKUP($T134,MPN!$A$1:$E$504,5,FALSE)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VLOOKUP(T199,MPN!$A$1:$E$1004,4,FALSE)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VLOOKUP($T199,MPN!$A$1:$E$504,2,FALSE)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VLOOKUP($T199,MPN!$A$1:$E$504,5,FALSE)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MPN!$A$1:$A$504</xm:f>
          </x14:formula1>
          <xm:sqref>T4 T199 T134 T69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DB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MPN!$A$1:$A$504</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J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MPN!$A$1:$A$504</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AA1" zoomScale="70" zoomScaleNormal="70" workbookViewId="0">
      <selection activeCell="AO3" sqref="AO3:AO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VLOOKUP(T134,MPN!$A$1:$E$1004,4,FALSE)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VLOOKUP($T134,MPN!$A$1:$E$504,2,FALSE)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VLOOKUP($T134,MPN!$A$1:$E$504,5,FALSE)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VLOOKUP(T199,MPN!$A$1:$E$1004,4,FALSE)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VLOOKUP($T199,MPN!$A$1:$E$504,2,FALSE)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VLOOKUP($T199,MPN!$A$1:$E$504,5,FALSE)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VLOOKUP(T264,MPN!$A$1:$E$1004,4,FALSE)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VLOOKUP($T264,MPN!$A$1:$E$504,2,FALSE)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VLOOKUP($T264,MPN!$A$1:$E$504,5,FALSE)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MPN!$A$1:$A$504</xm:f>
          </x14:formula1>
          <xm:sqref>T4 T69 T134 T199 T264</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BU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MPN!$A$1:$A$504</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CV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MPN!$A$1:$A$504</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CH1" zoomScale="70" zoomScaleNormal="70" workbookViewId="0">
      <selection activeCell="ED14" sqref="ED1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VLOOKUP(T134,MPN!$A$1:$E$1004,4,FALSE)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VLOOKUP($T134,MPN!$A$1:$E$504,2,FALSE)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VLOOKUP($T134,MPN!$A$1:$E$504,5,FALSE)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MPN!$A$1:$A$504</xm:f>
          </x14:formula1>
          <xm:sqref>T4 T69 T134</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D1" zoomScale="70" zoomScaleNormal="70" workbookViewId="0">
      <selection activeCell="AO3" sqref="AO3:AO11"/>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VLOOKUP(T4,MPN!$A$1:$E$1004,4,FALSE)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MPN!$A$1:$A$504</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Q1" zoomScale="50" zoomScaleNormal="50" workbookViewId="0">
      <selection activeCell="P10" sqref="P10"/>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VLOOKUP(T4,MPN!$A$1:$E$1004,4,FALSE)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VLOOKUP($T4,MPN!$A$1:$E$504,2,FALSE)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VLOOKUP($T4,MPN!$A$1:$E$504,5,FALSE)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VLOOKUP(T69,MPN!$A$1:$E$1004,4,FALSE)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VLOOKUP($T69,MPN!$A$1:$E$504,2,FALSE)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VLOOKUP($T69,MPN!$A$1:$E$504,5,FALSE)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VLOOKUP(T134,MPN!$A$1:$E$1004,4,FALSE)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VLOOKUP(T199,MPN!$A$1:$E$1004,4,FALSE)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MPN!$A$1:$A$504</xm:f>
          </x14:formula1>
          <xm:sqref>T4 T199 T134 T69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FAA7A-33F7-4CBC-A0A6-0E73E075ABF3}">
  <sheetPr codeName="工作表25">
    <tabColor rgb="FFFFC000"/>
  </sheetPr>
  <dimension ref="A1:EE1365"/>
  <sheetViews>
    <sheetView tabSelected="1" topLeftCell="Q1170" zoomScale="60" zoomScaleNormal="60" workbookViewId="0">
      <selection activeCell="T1189" sqref="T118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9.8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1421</v>
      </c>
      <c r="V1" s="12"/>
      <c r="W1" s="65"/>
      <c r="X1" s="12"/>
      <c r="Y1" s="7" t="str">
        <f>VLOOKUP(U1,$DX$1:$DZ$21,3,FALSE)</f>
        <v>ModeSel 10,sel_diocpfil,disb_vos</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0" t="s">
        <v>1419</v>
      </c>
      <c r="BV1" s="10" t="s">
        <v>1417</v>
      </c>
      <c r="BW1" s="10" t="s">
        <v>255</v>
      </c>
      <c r="BX1" s="9"/>
      <c r="BY1" s="11" t="s">
        <v>608</v>
      </c>
      <c r="BZ1" s="11" t="s">
        <v>1306</v>
      </c>
      <c r="CA1" s="11" t="s">
        <v>812</v>
      </c>
      <c r="CB1" s="5" t="s">
        <v>562</v>
      </c>
      <c r="CC1" s="5" t="s">
        <v>562</v>
      </c>
      <c r="CD1" s="5" t="s">
        <v>562</v>
      </c>
      <c r="CE1" s="5" t="s">
        <v>255</v>
      </c>
      <c r="CF1" s="12" t="s">
        <v>1420</v>
      </c>
      <c r="CG1" s="12" t="s">
        <v>1418</v>
      </c>
      <c r="CH1" s="12" t="s">
        <v>255</v>
      </c>
      <c r="CI1" s="9"/>
      <c r="CJ1" s="5" t="s">
        <v>607</v>
      </c>
      <c r="CK1" s="5" t="s">
        <v>255</v>
      </c>
      <c r="CL1" s="5" t="s">
        <v>255</v>
      </c>
      <c r="CM1" s="5" t="s">
        <v>255</v>
      </c>
      <c r="CN1" s="5" t="s">
        <v>255</v>
      </c>
      <c r="CO1" s="5" t="s">
        <v>255</v>
      </c>
      <c r="CP1" s="12" t="s">
        <v>610</v>
      </c>
      <c r="CQ1" s="12" t="s">
        <v>255</v>
      </c>
      <c r="CR1" s="12" t="s">
        <v>255</v>
      </c>
      <c r="CS1" s="9"/>
      <c r="CT1" s="5" t="s">
        <v>577</v>
      </c>
      <c r="CU1" s="5" t="s">
        <v>255</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6.48V(7V)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ZTS6156SE26</v>
      </c>
      <c r="H2" s="59" t="str" cm="1">
        <f t="array" aca="1" ref="H2" ca="1">BoxVal($A2,5,COLUMN(INDIRECT("T"&amp;($A2-1)*65+2)),1)</f>
        <v>4807ZE</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-26+/-0.8 dBV</v>
      </c>
      <c r="N2" s="59" t="str" cm="1">
        <f t="array" aca="1" ref="N2" ca="1">BoxVal($A2,12,COLUMN(INDIRECT("T"&amp;($A2-1)*65+2)),1)</f>
        <v>High gain</v>
      </c>
      <c r="O2" s="64" t="str" cm="1">
        <f t="array" ref="O2">BoxVal($A2,2,COLUMN(V3),1)</f>
        <v>bit2,11,15</v>
      </c>
      <c r="P2" s="64" t="str" cm="1">
        <f t="array" aca="1" ref="P2" ca="1">BoxVal($A2,2,COLUMN(INDIRECT("AB"&amp;($A2-1)*65+2)),1)</f>
        <v>default_NormalMode_26dB_304ZE_2227F_417_480_ZTS6156SE26_MP1.8</v>
      </c>
      <c r="Q2" s="64" t="str" cm="1">
        <f t="array" aca="1" ref="Q2" ca="1">BoxVal($A2,2,COLUMN(INDIRECT("AJ"&amp;($A2-1)*65+2)),1)</f>
        <v>N/A</v>
      </c>
      <c r="R2" s="34"/>
      <c r="S2" s="7" t="s">
        <v>24</v>
      </c>
      <c r="T2" s="15" t="s">
        <v>606</v>
      </c>
      <c r="U2" s="5" t="s">
        <v>23</v>
      </c>
      <c r="V2" s="7" t="str">
        <f>VLOOKUP(U1,$DX$1:$DZ$21,2,FALSE)</f>
        <v>bit2,11,15</v>
      </c>
      <c r="W2" s="19"/>
      <c r="X2" s="19"/>
      <c r="Y2" s="19"/>
      <c r="Z2" s="19"/>
      <c r="AA2" s="5" t="s">
        <v>592</v>
      </c>
      <c r="AB2" s="26" t="str">
        <f>T21&amp;"_"&amp;ABS(T19)&amp;"dB_"&amp;T23&amp;"_"&amp;T24&amp;"_"&amp;GetAbsMaxMinText(AF5:AG64)&amp;"_"&amp;T4&amp;"_"&amp;T3&amp;S1&amp;"."&amp;T27</f>
        <v>default_NormalMode_26dB_304ZE_2227F_417_480_ZTS6156SE26_MP1.8</v>
      </c>
      <c r="AC2" s="18"/>
      <c r="AD2" s="18"/>
      <c r="AE2" s="18"/>
      <c r="AF2" s="18"/>
      <c r="AG2" s="18"/>
      <c r="AH2" s="19"/>
      <c r="AI2" s="19" t="s">
        <v>2</v>
      </c>
      <c r="AJ2" s="16" t="s">
        <v>1267</v>
      </c>
      <c r="AK2" s="16"/>
      <c r="AL2" s="16"/>
      <c r="AM2" s="16"/>
      <c r="AN2" s="16"/>
      <c r="AO2" s="16"/>
      <c r="AP2" s="16"/>
      <c r="AQ2" s="16"/>
      <c r="AR2" s="16"/>
      <c r="AS2" s="16"/>
      <c r="AT2" s="34"/>
      <c r="AU2" s="14" t="s">
        <v>1371</v>
      </c>
      <c r="AV2" s="5" t="s">
        <v>818</v>
      </c>
      <c r="AW2" s="5" t="s">
        <v>581</v>
      </c>
      <c r="AX2" s="5" t="s">
        <v>255</v>
      </c>
      <c r="AY2" s="5" t="s">
        <v>255</v>
      </c>
      <c r="AZ2" s="5" t="s">
        <v>255</v>
      </c>
      <c r="BB2" s="14" t="s">
        <v>1371</v>
      </c>
      <c r="BC2" s="5">
        <v>0</v>
      </c>
      <c r="BD2" s="5">
        <v>0</v>
      </c>
      <c r="BE2" s="5">
        <v>1</v>
      </c>
      <c r="BF2" s="14"/>
      <c r="BG2" s="14"/>
      <c r="BH2" s="14"/>
      <c r="BI2" s="14" t="s">
        <v>811</v>
      </c>
      <c r="BJ2" s="14" t="s">
        <v>562</v>
      </c>
      <c r="BK2" s="14" t="s">
        <v>562</v>
      </c>
      <c r="BM2" s="5">
        <v>-4.4000000000000004</v>
      </c>
      <c r="BN2" s="5">
        <v>0</v>
      </c>
      <c r="BO2" s="5">
        <v>0</v>
      </c>
      <c r="BP2" s="5">
        <v>0</v>
      </c>
      <c r="BQ2" s="5">
        <v>1</v>
      </c>
      <c r="BU2" s="14" t="s">
        <v>784</v>
      </c>
      <c r="BV2" s="14" t="s">
        <v>255</v>
      </c>
      <c r="BW2" s="14" t="s">
        <v>562</v>
      </c>
      <c r="BY2" s="21">
        <v>0</v>
      </c>
      <c r="BZ2" s="5">
        <v>0</v>
      </c>
      <c r="CA2" s="5">
        <v>0</v>
      </c>
      <c r="CF2" s="14" t="s">
        <v>783</v>
      </c>
      <c r="CG2" s="14" t="s">
        <v>783</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1419</v>
      </c>
      <c r="DH2" s="5" t="s">
        <v>610</v>
      </c>
      <c r="DI2" s="5" t="s">
        <v>610</v>
      </c>
      <c r="DJ2" s="5" t="s">
        <v>1418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1379</v>
      </c>
      <c r="DY2" s="22" t="s">
        <v>1414</v>
      </c>
      <c r="DZ2" s="22" t="s">
        <v>1397</v>
      </c>
      <c r="EB2" s="22"/>
      <c r="EC2" s="22"/>
      <c r="ED2" s="22"/>
    </row>
    <row r="3" spans="1:134" ht="30" customHeight="1" x14ac:dyDescent="0.25">
      <c r="A3" s="58">
        <v>2</v>
      </c>
      <c r="B3" s="63" t="str">
        <f t="shared" si="0"/>
        <v>=Block2==</v>
      </c>
      <c r="C3" s="59" t="str" cm="1">
        <f t="array" aca="1" ref="C3" ca="1">BoxVal($A3,8,COLUMN(INDIRECT("T"&amp;($A3-1)*65+2)),1)</f>
        <v>13.18V(13V)</v>
      </c>
      <c r="D3" s="59" t="str" cm="1">
        <f t="array" aca="1" ref="D3" ca="1">BoxVal($A3,2,COLUMN(INDIRECT("T"&amp;($A3-1)*65+2)),1)</f>
        <v>CPC</v>
      </c>
      <c r="E3" s="59" t="str" cm="1">
        <f t="array" aca="1" ref="E3" ca="1">BoxVal($A3,3,COLUMN(INDIRECT("T"&amp;($A3-1)*65+2)),1)</f>
        <v>TR</v>
      </c>
      <c r="F3" s="59" t="str" cm="1">
        <f t="array" aca="1" ref="F3" ca="1">BoxVal($A3,16,COLUMN(INDIRECT("T"&amp;($A3-1)*65+2)),1)</f>
        <v>non</v>
      </c>
      <c r="G3" s="59" t="str" cm="1">
        <f t="array" aca="1" ref="G3" ca="1">BoxVal($A3,4,COLUMN(INDIRECT("T"&amp;($A3-1)*65+2)),1)</f>
        <v>ZTS6853S</v>
      </c>
      <c r="H3" s="59" t="str" cm="1">
        <f t="array" aca="1" ref="H3" ca="1">BoxVal($A3,5,COLUMN(INDIRECT("T"&amp;($A3-1)*65+2)),1)</f>
        <v>4807ZE</v>
      </c>
      <c r="I3" s="59" t="str" cm="1">
        <f t="array" aca="1" ref="I3" ca="1">BoxVal($A3,6,COLUMN(INDIRECT("T"&amp;($A3-1)*65+2)),1)</f>
        <v>1102LAZ</v>
      </c>
      <c r="J3" s="59" t="str" cm="1">
        <f t="array" aca="1" ref="J3" ca="1">BoxVal($A3,21,COLUMN(INDIRECT("T"&amp;($A3-1)*65+2)),1)</f>
        <v>13V_TestMode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-25.8+/-0.2 dBV</v>
      </c>
      <c r="N3" s="59" t="str" cm="1">
        <f t="array" aca="1" ref="N3" ca="1">BoxVal($A3,12,COLUMN(INDIRECT("T"&amp;($A3-1)*65+2)),1)</f>
        <v>High gain</v>
      </c>
      <c r="O3" s="64" t="str" cm="1">
        <f t="array" ref="O3">BoxVal($A3,2,COLUMN(V4),1)</f>
        <v>bit2,11,14,15</v>
      </c>
      <c r="P3" s="64" t="str" cm="1">
        <f t="array" aca="1" ref="P3" ca="1">BoxVal($A3,2,COLUMN(INDIRECT("AB"&amp;($A3-1)*65+2)),1)</f>
        <v>13V_TestMode_25.8dB_304ZE_N045A_360_388_ZTS6853S_TR2.2</v>
      </c>
      <c r="Q3" s="64" t="str" cm="1">
        <f t="array" aca="1" ref="Q3" ca="1">BoxVal($A3,2,COLUMN(INDIRECT("AJ"&amp;($A3-1)*65+2)),1)</f>
        <v>N/A</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1372</v>
      </c>
      <c r="AV3" s="5" t="s">
        <v>580</v>
      </c>
      <c r="AW3" s="5" t="s">
        <v>580</v>
      </c>
      <c r="AX3" s="5" t="s">
        <v>255</v>
      </c>
      <c r="AY3" s="5" t="s">
        <v>255</v>
      </c>
      <c r="AZ3" s="5" t="s">
        <v>255</v>
      </c>
      <c r="BB3" s="14" t="s">
        <v>1372</v>
      </c>
      <c r="BC3" s="5">
        <v>0</v>
      </c>
      <c r="BD3" s="5">
        <v>1</v>
      </c>
      <c r="BE3" s="5">
        <v>1</v>
      </c>
      <c r="BF3" s="14"/>
      <c r="BG3" s="14"/>
      <c r="BH3" s="14"/>
      <c r="BI3" s="14" t="s">
        <v>810</v>
      </c>
      <c r="BJ3" s="14" t="s">
        <v>562</v>
      </c>
      <c r="BK3" s="14" t="s">
        <v>562</v>
      </c>
      <c r="BM3" s="5">
        <v>-3.1</v>
      </c>
      <c r="BN3" s="5">
        <v>0</v>
      </c>
      <c r="BO3" s="5">
        <v>0</v>
      </c>
      <c r="BP3" s="5">
        <v>1</v>
      </c>
      <c r="BQ3" s="5">
        <v>0</v>
      </c>
      <c r="BU3" s="14" t="s">
        <v>785</v>
      </c>
      <c r="BV3" s="14" t="s">
        <v>255</v>
      </c>
      <c r="BW3" s="14" t="s">
        <v>562</v>
      </c>
      <c r="BY3" s="21">
        <v>-3.2000000000000001E-2</v>
      </c>
      <c r="BZ3" s="5">
        <v>0</v>
      </c>
      <c r="CA3" s="5">
        <v>1</v>
      </c>
      <c r="CF3" s="14" t="s">
        <v>784</v>
      </c>
      <c r="CG3" s="14" t="s">
        <v>255</v>
      </c>
      <c r="CH3" s="14" t="s">
        <v>562</v>
      </c>
      <c r="CJ3" s="14" t="s">
        <v>562</v>
      </c>
      <c r="CP3" s="14" t="s">
        <v>562</v>
      </c>
      <c r="CQ3" s="14" t="s">
        <v>562</v>
      </c>
      <c r="CR3" s="14" t="s">
        <v>562</v>
      </c>
      <c r="CT3" s="14" t="s">
        <v>562</v>
      </c>
      <c r="CU3" s="14" t="s">
        <v>562</v>
      </c>
      <c r="DA3" s="14" t="s">
        <v>562</v>
      </c>
      <c r="DB3" s="14" t="s">
        <v>562</v>
      </c>
      <c r="DC3" s="14" t="s">
        <v>562</v>
      </c>
      <c r="DE3" s="5" t="s">
        <v>1417</v>
      </c>
      <c r="DF3" s="5" t="s">
        <v>576</v>
      </c>
      <c r="DG3" s="5" t="s">
        <v>1417</v>
      </c>
      <c r="DH3" s="5" t="s">
        <v>610</v>
      </c>
      <c r="DI3" s="5" t="s">
        <v>610</v>
      </c>
      <c r="DJ3" s="5" t="s">
        <v>1420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1422</v>
      </c>
      <c r="DY3" s="22" t="s">
        <v>1415</v>
      </c>
      <c r="DZ3" s="22" t="s">
        <v>1423</v>
      </c>
      <c r="EB3" s="22"/>
      <c r="EC3" s="22"/>
      <c r="ED3" s="22"/>
    </row>
    <row r="4" spans="1:134" ht="30" customHeight="1" x14ac:dyDescent="0.25">
      <c r="A4" s="58">
        <v>3</v>
      </c>
      <c r="B4" s="63" t="str">
        <f t="shared" si="0"/>
        <v>=Block3==</v>
      </c>
      <c r="C4" s="59" t="str" cm="1">
        <f t="array" aca="1" ref="C4" ca="1">BoxVal($A4,8,COLUMN(INDIRECT("T"&amp;($A4-1)*65+2)),1)</f>
        <v>12.07V(12V)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ZTS6856SR-377</v>
      </c>
      <c r="H4" s="59" t="str" cm="1">
        <f t="array" aca="1" ref="H4" ca="1">BoxVal($A4,5,COLUMN(INDIRECT("T"&amp;($A4-1)*65+2)),1)</f>
        <v>4807ZE</v>
      </c>
      <c r="I4" s="59" t="str" cm="1">
        <f t="array" aca="1" ref="I4" ca="1">BoxVal($A4,6,COLUMN(INDIRECT("T"&amp;($A4-1)*65+2)),1)</f>
        <v>3004_V11</v>
      </c>
      <c r="J4" s="59" t="str" cm="1">
        <f t="array" aca="1" ref="J4" ca="1">BoxVal($A4,21,COLUMN(INDIRECT("T"&amp;($A4-1)*65+2)),1)</f>
        <v>12V_TestMode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-37.7+/-0.7 dBV</v>
      </c>
      <c r="N4" s="59" t="str" cm="1">
        <f t="array" aca="1" ref="N4" ca="1">BoxVal($A4,12,COLUMN(INDIRECT("T"&amp;($A4-1)*65+2)),1)</f>
        <v>Normal</v>
      </c>
      <c r="O4" s="64" t="str" cm="1">
        <f t="array" ref="O4">BoxVal($A4,2,COLUMN(V5),1)</f>
        <v>bit11,15</v>
      </c>
      <c r="P4" s="64" t="str" cm="1">
        <f t="array" aca="1" ref="P4" ca="1">BoxVal($A4,2,COLUMN(INDIRECT("AB"&amp;($A4-1)*65+2)),1)</f>
        <v>12V_TestMode_37.7dB_304ZE_2227F_367_432_ZTS6856SR-377_MP3.7</v>
      </c>
      <c r="Q4" s="64" t="str" cm="1">
        <f t="array" aca="1" ref="Q4" ca="1">BoxVal($A4,2,COLUMN(INDIRECT("AJ"&amp;($A4-1)*65+2)),1)</f>
        <v>埋容埋阻_高壓燒錄</v>
      </c>
      <c r="R4" s="34"/>
      <c r="S4" s="7" t="s">
        <v>10</v>
      </c>
      <c r="T4" s="15" t="s">
        <v>1427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 gain</v>
      </c>
      <c r="AP4" s="56" t="str">
        <f>VLOOKUP($T12,$DE$1:$DJ$31,4,FALSE)</f>
        <v>non</v>
      </c>
      <c r="AQ4" s="56" t="str">
        <f>VLOOKUP($T12,$DE$1:$DJ$31,5,FALSE)</f>
        <v>non</v>
      </c>
      <c r="AR4" s="56" t="str">
        <f>VLOOKUP($T12,$DE$1:$DJ$31,6,FALSE)</f>
        <v>Full vbg</v>
      </c>
      <c r="AS4" s="35"/>
      <c r="AT4" s="34"/>
      <c r="AU4" s="14" t="s">
        <v>1373</v>
      </c>
      <c r="AV4" s="5" t="s">
        <v>587</v>
      </c>
      <c r="AW4" s="5" t="s">
        <v>587</v>
      </c>
      <c r="AX4" s="5" t="s">
        <v>255</v>
      </c>
      <c r="AY4" s="5" t="s">
        <v>255</v>
      </c>
      <c r="AZ4" s="5" t="s">
        <v>255</v>
      </c>
      <c r="BB4" s="14" t="s">
        <v>1373</v>
      </c>
      <c r="BC4" s="5">
        <v>0</v>
      </c>
      <c r="BD4" s="5">
        <v>1</v>
      </c>
      <c r="BE4" s="5">
        <v>0</v>
      </c>
      <c r="BF4" s="14"/>
      <c r="BG4" s="14"/>
      <c r="BH4" s="14"/>
      <c r="BI4" s="14" t="s">
        <v>809</v>
      </c>
      <c r="BJ4" s="14" t="s">
        <v>562</v>
      </c>
      <c r="BK4" s="14" t="s">
        <v>562</v>
      </c>
      <c r="BM4" s="5">
        <v>-2</v>
      </c>
      <c r="BN4" s="5">
        <v>0</v>
      </c>
      <c r="BO4" s="5">
        <v>1</v>
      </c>
      <c r="BP4" s="5">
        <v>0</v>
      </c>
      <c r="BQ4" s="5">
        <v>0</v>
      </c>
      <c r="BU4" s="14" t="s">
        <v>793</v>
      </c>
      <c r="BV4" s="14" t="s">
        <v>255</v>
      </c>
      <c r="BW4" s="14" t="s">
        <v>562</v>
      </c>
      <c r="BY4" s="21">
        <v>-6.4000000000000001E-2</v>
      </c>
      <c r="BZ4" s="5">
        <v>1</v>
      </c>
      <c r="CA4" s="5">
        <v>0</v>
      </c>
      <c r="CF4" s="14" t="s">
        <v>785</v>
      </c>
      <c r="CG4" s="14" t="s">
        <v>817</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t="s">
        <v>1425</v>
      </c>
      <c r="DY4" s="22" t="s">
        <v>1416</v>
      </c>
      <c r="DZ4" s="22" t="s">
        <v>1426</v>
      </c>
      <c r="EB4" s="22"/>
      <c r="EC4" s="22"/>
      <c r="ED4" s="22"/>
    </row>
    <row r="5" spans="1:134" ht="30" customHeight="1" x14ac:dyDescent="0.25">
      <c r="A5" s="58">
        <v>4</v>
      </c>
      <c r="B5" s="63" t="str">
        <f t="shared" si="0"/>
        <v>=Block4==</v>
      </c>
      <c r="C5" s="59" t="str" cm="1">
        <f t="array" aca="1" ref="C5" ca="1">BoxVal($A5,8,COLUMN(INDIRECT("T"&amp;($A5-1)*65+2)),1)</f>
        <v>9.82V(10V)</v>
      </c>
      <c r="D5" s="59" t="str" cm="1">
        <f t="array" aca="1" ref="D5" ca="1">BoxVal($A5,2,COLUMN(INDIRECT("T"&amp;($A5-1)*65+2)),1)</f>
        <v>CPC</v>
      </c>
      <c r="E5" s="59" t="str" cm="1">
        <f t="array" aca="1" ref="E5" ca="1">BoxVal($A5,3,COLUMN(INDIRECT("T"&amp;($A5-1)*65+2)),1)</f>
        <v>TR</v>
      </c>
      <c r="F5" s="59" t="str" cm="1">
        <f t="array" aca="1" ref="F5" ca="1">BoxVal($A5,16,COLUMN(INDIRECT("T"&amp;($A5-1)*65+2)),1)</f>
        <v>non</v>
      </c>
      <c r="G5" s="59" t="str" cm="1">
        <f t="array" aca="1" ref="G5" ca="1">BoxVal($A5,4,COLUMN(INDIRECT("T"&amp;($A5-1)*65+2)),1)</f>
        <v>ZTS6853S</v>
      </c>
      <c r="H5" s="59" t="str" cm="1">
        <f t="array" aca="1" ref="H5" ca="1">BoxVal($A5,5,COLUMN(INDIRECT("T"&amp;($A5-1)*65+2)),1)</f>
        <v>4807ZE</v>
      </c>
      <c r="I5" s="59" t="str" cm="1">
        <f t="array" aca="1" ref="I5" ca="1">BoxVal($A5,6,COLUMN(INDIRECT("T"&amp;($A5-1)*65+2)),1)</f>
        <v>ZTS2110</v>
      </c>
      <c r="J5" s="59" t="str" cm="1">
        <f t="array" aca="1" ref="J5" ca="1">BoxVal($A5,21,COLUMN(INDIRECT("T"&amp;($A5-1)*65+2)),1)</f>
        <v>10V_TestMode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-25.8+/-0.2 dBV</v>
      </c>
      <c r="N5" s="59" t="str" cm="1">
        <f t="array" aca="1" ref="N5" ca="1">BoxVal($A5,12,COLUMN(INDIRECT("T"&amp;($A5-1)*65+2)),1)</f>
        <v>High gain</v>
      </c>
      <c r="O5" s="64" t="str" cm="1">
        <f t="array" ref="O5">BoxVal($A5,2,COLUMN(V6),1)</f>
        <v>bit2,11,14,15</v>
      </c>
      <c r="P5" s="64" t="str" cm="1">
        <f t="array" aca="1" ref="P5" ca="1">BoxVal($A5,2,COLUMN(INDIRECT("AB"&amp;($A5-1)*65+2)),1)</f>
        <v>10V_TestMode_25.8dB_304ZE_N002A_370_427_ZTS6853S_TR4.0</v>
      </c>
      <c r="Q5" s="64" t="str" cm="1">
        <f t="array" aca="1" ref="Q5" ca="1">BoxVal($A5,2,COLUMN(INDIRECT("AJ"&amp;($A5-1)*65+2)),1)</f>
        <v>N/A</v>
      </c>
      <c r="R5" s="34"/>
      <c r="S5" s="7" t="s">
        <v>18</v>
      </c>
      <c r="T5" s="15" t="s">
        <v>1428</v>
      </c>
      <c r="U5" s="36" t="str">
        <f ca="1">ConfigCode($AA5,$AN5,$AO5,$AP5,$AQ5,$AR5,$AF5,$AG5,2)</f>
        <v>0x3F=-42.20,-41.70;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15.857280000000001</v>
      </c>
      <c r="AA5" s="39" t="s">
        <v>1430</v>
      </c>
      <c r="AB5" s="40">
        <v>12.5</v>
      </c>
      <c r="AC5" s="40" t="s">
        <v>996</v>
      </c>
      <c r="AD5" s="40">
        <v>1</v>
      </c>
      <c r="AE5" s="41">
        <v>-9.6000000000000002E-2</v>
      </c>
      <c r="AF5" s="42">
        <v>-42.2</v>
      </c>
      <c r="AG5" s="42">
        <v>-41.7</v>
      </c>
      <c r="AH5" s="43">
        <f ca="1">$AF5+$Z5</f>
        <v>-26.34272</v>
      </c>
      <c r="AI5" s="43">
        <f ca="1">$AG5+$Z5</f>
        <v>-25.84272</v>
      </c>
      <c r="AJ5" s="44">
        <f ca="1" xml:space="preserve">
N("initial sens-loopgain")+
$AF5-BoxVal(ROW($AA5),26,COLUMN(INDIRECT("T"&amp;(INT(ROW($AA22)/65))*65+2)))</f>
        <v>-42.2</v>
      </c>
      <c r="AK5" s="44">
        <f ca="1">AJ5+(AG5-AF5)</f>
        <v>-41.7</v>
      </c>
      <c r="AL5" s="44">
        <f ca="1" xml:space="preserve">
N("initial sens-loopgain-gain-gain ref-vcm")+
$AH5-
BoxVal(ROW($AA5),26,COLUMN(INDIRECT("T"&amp;(INT(ROW($AA22)/65))*65+2)))-
$AB5-
$W5-
IFERROR(VLOOKUP($AC5,$CT$1:$DC$31,7,FALSE),0)</f>
        <v>-38.84272</v>
      </c>
      <c r="AM5" s="44">
        <f ca="1">AL5+(AG5-AF5)</f>
        <v>-38.34272</v>
      </c>
      <c r="AN5" s="36" t="str">
        <f ca="1">IF(BoxVal(ROW(AA5),9,COLUMN(T3))="FIX","00",ManualLookup(AA5,BoxVal(ROW(AA5),4,COLUMN(AN3)),INDIRECT(DN$3)))</f>
        <v>30</v>
      </c>
      <c r="AO5" s="36" t="str" cm="1">
        <f t="array" aca="1" ref="AO5" ca="1">ManualLookup(AB5,BoxVal(ROW(AB5),4,COLUMN(AO3)),INDIRECT(DO$3))</f>
        <v>0C</v>
      </c>
      <c r="AP5" s="36" t="str">
        <f ca="1">ManualLookup(AC5,BoxVal(ROW(AC5),4,COLUMN(AP3)),INDIRECT(DP$3))</f>
        <v>00</v>
      </c>
      <c r="AQ5" s="36" t="str">
        <f ca="1">ManualLookup(AD5,BoxVal(ROW(AD5),4,COLUMN(AQ3)),INDIRECT(DQ$3))</f>
        <v>00</v>
      </c>
      <c r="AR5" s="36" t="str">
        <f ca="1">ManualLookup(AE5,BoxVal(ROW(AE5),4,COLUMN(AR3)),INDIRECT(DR$3))</f>
        <v>03</v>
      </c>
      <c r="AS5" s="33"/>
      <c r="AT5" s="34"/>
      <c r="AU5" s="14" t="s">
        <v>1374</v>
      </c>
      <c r="AV5" s="5" t="s">
        <v>586</v>
      </c>
      <c r="AW5" s="5" t="s">
        <v>586</v>
      </c>
      <c r="AX5" s="5" t="s">
        <v>255</v>
      </c>
      <c r="AY5" s="5" t="s">
        <v>255</v>
      </c>
      <c r="AZ5" s="5" t="s">
        <v>255</v>
      </c>
      <c r="BB5" s="14" t="s">
        <v>1374</v>
      </c>
      <c r="BC5" s="5">
        <v>1</v>
      </c>
      <c r="BD5" s="5">
        <v>0</v>
      </c>
      <c r="BE5" s="5">
        <v>1</v>
      </c>
      <c r="BF5" s="14"/>
      <c r="BG5" s="14"/>
      <c r="BH5" s="14"/>
      <c r="BI5" s="14" t="s">
        <v>808</v>
      </c>
      <c r="BJ5" s="14" t="s">
        <v>562</v>
      </c>
      <c r="BK5" s="14" t="s">
        <v>562</v>
      </c>
      <c r="BM5" s="5">
        <v>-1</v>
      </c>
      <c r="BN5" s="5">
        <v>0</v>
      </c>
      <c r="BO5" s="5">
        <v>0</v>
      </c>
      <c r="BP5" s="5">
        <v>1</v>
      </c>
      <c r="BQ5" s="5">
        <v>1</v>
      </c>
      <c r="BU5" s="14" t="s">
        <v>786</v>
      </c>
      <c r="BV5" s="14" t="s">
        <v>255</v>
      </c>
      <c r="BW5" s="14" t="s">
        <v>562</v>
      </c>
      <c r="BY5" s="21">
        <v>-9.6000000000000002E-2</v>
      </c>
      <c r="BZ5" s="5">
        <v>1</v>
      </c>
      <c r="CA5" s="5">
        <v>1</v>
      </c>
      <c r="CF5" s="14" t="s">
        <v>786</v>
      </c>
      <c r="CG5" s="14" t="s">
        <v>255</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12.07V(12V)</v>
      </c>
      <c r="D6" s="59" t="str" cm="1">
        <f t="array" aca="1" ref="D6" ca="1">BoxVal($A6,2,COLUMN(INDIRECT("T"&amp;($A6-1)*65+2)),1)</f>
        <v>CPC</v>
      </c>
      <c r="E6" s="59" t="str" cm="1">
        <f t="array" aca="1" ref="E6" ca="1">BoxVal($A6,3,COLUMN(INDIRECT("T"&amp;($A6-1)*65+2)),1)</f>
        <v>PR</v>
      </c>
      <c r="F6" s="59" t="str" cm="1">
        <f t="array" aca="1" ref="F6" ca="1">BoxVal($A6,16,COLUMN(INDIRECT("T"&amp;($A6-1)*65+2)),1)</f>
        <v>non</v>
      </c>
      <c r="G6" s="59" t="str" cm="1">
        <f t="array" aca="1" ref="G6" ca="1">BoxVal($A6,4,COLUMN(INDIRECT("T"&amp;($A6-1)*65+2)),1)</f>
        <v>ZTS6853</v>
      </c>
      <c r="H6" s="59" t="str" cm="1">
        <f t="array" aca="1" ref="H6" ca="1">BoxVal($A6,5,COLUMN(INDIRECT("T"&amp;($A6-1)*65+2)),1)</f>
        <v>4807ZE</v>
      </c>
      <c r="I6" s="59" t="str" cm="1">
        <f t="array" aca="1" ref="I6" ca="1">BoxVal($A6,6,COLUMN(INDIRECT("T"&amp;($A6-1)*65+2)),1)</f>
        <v>1101LAV</v>
      </c>
      <c r="J6" s="59" t="str" cm="1">
        <f t="array" aca="1" ref="J6" ca="1">BoxVal($A6,21,COLUMN(INDIRECT("T"&amp;($A6-1)*65+2)),1)</f>
        <v>12V_TestMode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-38+/-0.7 dBV</v>
      </c>
      <c r="N6" s="59" t="str" cm="1">
        <f t="array" aca="1" ref="N6" ca="1">BoxVal($A6,12,COLUMN(INDIRECT("T"&amp;($A6-1)*65+2)),1)</f>
        <v>Normal</v>
      </c>
      <c r="O6" s="64" t="str" cm="1">
        <f t="array" ref="O6">BoxVal($A6,2,COLUMN(V7),1)</f>
        <v>bit11,15</v>
      </c>
      <c r="P6" s="64" t="str" cm="1">
        <f t="array" aca="1" ref="P6" ca="1">BoxVal($A6,2,COLUMN(INDIRECT("AB"&amp;($A6-1)*65+2)),1)</f>
        <v>12V_TestMode_38dB_304ZE_N039A_372_417_ZTS6853_PR5.1</v>
      </c>
      <c r="Q6" s="64" t="str" cm="1">
        <f t="array" aca="1" ref="Q6" ca="1">BoxVal($A6,2,COLUMN(INDIRECT("AJ"&amp;($A6-1)*65+2)),1)</f>
        <v>N/A</v>
      </c>
      <c r="R6" s="34"/>
      <c r="S6" s="7" t="s">
        <v>13</v>
      </c>
      <c r="T6" s="15" t="s">
        <v>1155</v>
      </c>
      <c r="U6" s="36" t="str">
        <f ca="1">ConfigCode($AA6,$AN6,$AO6,$AP6,$AQ6,$AR6,$AF6,$AG6,2)</f>
        <v>0x3E=-42.40,-42.20;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16.171520000000001</v>
      </c>
      <c r="AA6" s="39" t="s">
        <v>1430</v>
      </c>
      <c r="AB6" s="40">
        <v>12.5</v>
      </c>
      <c r="AC6" s="40" t="s">
        <v>996</v>
      </c>
      <c r="AD6" s="40">
        <v>1</v>
      </c>
      <c r="AE6" s="41">
        <v>-6.4000000000000001E-2</v>
      </c>
      <c r="AF6" s="42">
        <v>-42.4</v>
      </c>
      <c r="AG6" s="47">
        <f>AF5</f>
        <v>-42.2</v>
      </c>
      <c r="AH6" s="43">
        <f ca="1">$AF6+$Z6</f>
        <v>-26.228479999999998</v>
      </c>
      <c r="AI6" s="43">
        <f ca="1">$AG6+$Z6</f>
        <v>-26.028480000000002</v>
      </c>
      <c r="AJ6" s="44">
        <f ca="1" xml:space="preserve">
N("initial sens-loopgain")+
$AF6-BoxVal(ROW($AA6),26,COLUMN(INDIRECT("T"&amp;(INT(ROW($AA23)/65))*65+2)))</f>
        <v>-42.4</v>
      </c>
      <c r="AK6" s="44">
        <f ca="1">AJ6+(AG6-AF6)</f>
        <v>-42.2</v>
      </c>
      <c r="AL6" s="44">
        <f ca="1" xml:space="preserve">
N("initial sens-loopgain-gain-gain ref-vcm")+
$AH6-
BoxVal(ROW($AA6),26,COLUMN(INDIRECT("T"&amp;(INT(ROW($AA23)/65))*65+2)))-
$AB6-
$W6-
IFERROR(VLOOKUP($AC6,$CT$1:$DC$31,7,FALSE),0)</f>
        <v>-38.728479999999998</v>
      </c>
      <c r="AM6" s="44">
        <f ca="1">AL6+(AG6-AF6)</f>
        <v>-38.528480000000002</v>
      </c>
      <c r="AN6" s="36" t="str">
        <f ca="1">IF(BoxVal(ROW(AA6),9,COLUMN(T4))="FIX","00",ManualLookup(AA6,BoxVal(ROW(AA6),4,COLUMN(AN4)),INDIRECT(DN$3)))</f>
        <v>30</v>
      </c>
      <c r="AO6" s="36" t="str" cm="1">
        <f t="array" aca="1" ref="AO6" ca="1">ManualLookup(AB6,BoxVal(ROW(AB6),4,COLUMN(AO4)),INDIRECT(DO$3))</f>
        <v>0C</v>
      </c>
      <c r="AP6" s="36" t="str">
        <f ca="1">ManualLookup(AC6,BoxVal(ROW(AC6),4,COLUMN(AP4)),INDIRECT(DP$3))</f>
        <v>00</v>
      </c>
      <c r="AQ6" s="36" t="str">
        <f ca="1">ManualLookup(AD6,BoxVal(ROW(AD6),4,COLUMN(AQ4)),INDIRECT(DQ$3))</f>
        <v>00</v>
      </c>
      <c r="AR6" s="36" t="str">
        <f ca="1">ManualLookup(AE6,BoxVal(ROW(AE6),4,COLUMN(AR4)),INDIRECT(DR$3))</f>
        <v>02</v>
      </c>
      <c r="AS6" s="36"/>
      <c r="AT6" s="34"/>
      <c r="AU6" s="14" t="s">
        <v>1375</v>
      </c>
      <c r="AV6" s="5" t="s">
        <v>584</v>
      </c>
      <c r="AW6" s="5" t="s">
        <v>584</v>
      </c>
      <c r="AX6" s="5" t="s">
        <v>255</v>
      </c>
      <c r="AY6" s="5" t="s">
        <v>255</v>
      </c>
      <c r="AZ6" s="5" t="s">
        <v>255</v>
      </c>
      <c r="BB6" s="14" t="s">
        <v>1375</v>
      </c>
      <c r="BC6" s="5">
        <v>1</v>
      </c>
      <c r="BD6" s="5">
        <v>0</v>
      </c>
      <c r="BE6" s="5">
        <v>0</v>
      </c>
      <c r="BF6" s="14"/>
      <c r="BG6" s="14"/>
      <c r="BH6" s="14"/>
      <c r="BI6" s="14" t="s">
        <v>807</v>
      </c>
      <c r="BJ6" s="14" t="s">
        <v>562</v>
      </c>
      <c r="BK6" s="14" t="s">
        <v>562</v>
      </c>
      <c r="BM6" s="5">
        <v>0</v>
      </c>
      <c r="BN6" s="5">
        <v>0</v>
      </c>
      <c r="BO6" s="5">
        <v>0</v>
      </c>
      <c r="BP6" s="5">
        <v>0</v>
      </c>
      <c r="BQ6" s="5">
        <v>0</v>
      </c>
      <c r="BU6" s="14" t="s">
        <v>783</v>
      </c>
      <c r="BV6" s="14" t="s">
        <v>783</v>
      </c>
      <c r="BW6" s="14" t="s">
        <v>562</v>
      </c>
      <c r="BY6" s="21" t="s">
        <v>436</v>
      </c>
      <c r="BZ6" s="5">
        <v>0</v>
      </c>
      <c r="CA6" s="5">
        <v>0</v>
      </c>
      <c r="CF6" s="14" t="s">
        <v>783</v>
      </c>
      <c r="CG6" s="14" t="s">
        <v>783</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8.71V(9V)</v>
      </c>
      <c r="D7" s="59" t="str" cm="1">
        <f t="array" aca="1" ref="D7" ca="1">BoxVal($A7,2,COLUMN(INDIRECT("T"&amp;($A7-1)*65+2)),1)</f>
        <v>CPC</v>
      </c>
      <c r="E7" s="59" t="str" cm="1">
        <f t="array" aca="1" ref="E7" ca="1">BoxVal($A7,3,COLUMN(INDIRECT("T"&amp;($A7-1)*65+2)),1)</f>
        <v>PR</v>
      </c>
      <c r="F7" s="59" t="str" cm="1">
        <f t="array" aca="1" ref="F7" ca="1">BoxVal($A7,16,COLUMN(INDIRECT("T"&amp;($A7-1)*65+2)),1)</f>
        <v>non</v>
      </c>
      <c r="G7" s="59" t="str" cm="1">
        <f t="array" aca="1" ref="G7" ca="1">BoxVal($A7,4,COLUMN(INDIRECT("T"&amp;($A7-1)*65+2)),1)</f>
        <v>ZTS6856A</v>
      </c>
      <c r="H7" s="59" t="str" cm="1">
        <f t="array" aca="1" ref="H7" ca="1">BoxVal($A7,5,COLUMN(INDIRECT("T"&amp;($A7-1)*65+2)),1)</f>
        <v>4807ZE</v>
      </c>
      <c r="I7" s="59" t="str" cm="1">
        <f t="array" aca="1" ref="I7" ca="1">BoxVal($A7,6,COLUMN(INDIRECT("T"&amp;($A7-1)*65+2)),1)</f>
        <v>2181L</v>
      </c>
      <c r="J7" s="59" t="str" cm="1">
        <f t="array" aca="1" ref="J7" ca="1">BoxVal($A7,21,COLUMN(INDIRECT("T"&amp;($A7-1)*65+2)),1)</f>
        <v>16V_TestMode</v>
      </c>
      <c r="K7" s="59" t="str" cm="1">
        <f t="array" aca="1" ref="K7" ca="1">BoxVal($A7,25,COLUMN(INDIRECT("T"&amp;($A7-1)*65+2)),1)</f>
        <v>Inphase</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16V_TestMode_38dB_304ZE_N010A_353_417_ZTS6856A_PR6.2</v>
      </c>
      <c r="Q7" s="64" t="str" cm="1">
        <f t="array" aca="1" ref="Q7" ca="1">BoxVal($A7,2,COLUMN(INDIRECT("AJ"&amp;($A7-1)*65+2)),1)</f>
        <v>初感與燒錄後抬高0.15dB，FW? Check ?</v>
      </c>
      <c r="R7" s="34"/>
      <c r="S7" s="26"/>
      <c r="T7" s="17"/>
      <c r="U7" s="36" t="str">
        <f ca="1">ConfigCode($AA7,$AN7,$AO7,$AP7,$AQ7,$AR7,$AF7,$AG7,2)</f>
        <v>0x3D=-42.80,-42.40;</v>
      </c>
      <c r="V7" s="37"/>
      <c r="W7" s="37"/>
      <c r="X7" s="68"/>
      <c r="Y7" s="68"/>
      <c r="Z7" s="55">
        <f ca="1" xml:space="preserve">
N("vbias,vlookup vbias range")+
VLOOKUP($AA7,INDIRECT(BoxVal(ROW($AA7),34,COLUMN(T3))),2,FALSE)+
N("gain")+
$AB7+
N("vcm")+
VLOOKUP($AC7,$CT$1:$DC$31,7,FALSE)+
N("(vbias*vcp*vbg-vbias)*sensor ratio")+
VbiasCal($AA7,$AD7,$AE7,BoxVal(ROW($AC7),18,COLUMN($T$22)))+
N("vbias ref+gain ref")+
$V7+$W7</f>
        <v>16.485759999999999</v>
      </c>
      <c r="AA7" s="39" t="s">
        <v>1375</v>
      </c>
      <c r="AB7" s="40">
        <v>12.5</v>
      </c>
      <c r="AC7" s="40" t="s">
        <v>995</v>
      </c>
      <c r="AD7" s="40">
        <v>1</v>
      </c>
      <c r="AE7" s="41">
        <v>-3.2000000000000001E-2</v>
      </c>
      <c r="AF7" s="42">
        <v>-42.8</v>
      </c>
      <c r="AG7" s="47">
        <f>AF6</f>
        <v>-42.4</v>
      </c>
      <c r="AH7" s="43">
        <f ca="1">$AF7+$Z7</f>
        <v>-26.314239999999998</v>
      </c>
      <c r="AI7" s="43">
        <f ca="1">$AG7+$Z7</f>
        <v>-25.914239999999999</v>
      </c>
      <c r="AJ7" s="44">
        <f ca="1" xml:space="preserve">
N("initial sens-loopgain")+
$AF7-BoxVal(ROW($AA7),26,COLUMN(INDIRECT("T"&amp;(INT(ROW($AA24)/65))*65+2)))</f>
        <v>-42.8</v>
      </c>
      <c r="AK7" s="44">
        <f ca="1">AJ7+(AG7-AF7)</f>
        <v>-42.4</v>
      </c>
      <c r="AL7" s="44">
        <f ca="1" xml:space="preserve">
N("initial sens-loopgain-gain-gain ref-vcm")+
$AH7-
BoxVal(ROW($AA7),26,COLUMN(INDIRECT("T"&amp;(INT(ROW($AA24)/65))*65+2)))-
$AB7-
$W7-
IFERROR(VLOOKUP($AC7,$CT$1:$DC$31,7,FALSE),0)</f>
        <v>-38.814239999999998</v>
      </c>
      <c r="AM7" s="44">
        <f ca="1">AL7+(AG7-AF7)</f>
        <v>-38.414239999999999</v>
      </c>
      <c r="AN7" s="36" t="str">
        <f ca="1">IF(BoxVal(ROW(AA7),9,COLUMN(T5))="FIX","00",ManualLookup(AA7,BoxVal(ROW(AA7),4,COLUMN(AN5)),INDIRECT(DN$3)))</f>
        <v>30</v>
      </c>
      <c r="AO7" s="36" t="str" cm="1">
        <f t="array" aca="1" ref="AO7" ca="1">ManualLookup(AB7,BoxVal(ROW(AB7),4,COLUMN(AO5)),INDIRECT(DO$3))</f>
        <v>0C</v>
      </c>
      <c r="AP7" s="36" t="str">
        <f ca="1">ManualLookup(AC7,BoxVal(ROW(AC7),4,COLUMN(AP5)),INDIRECT(DP$3))</f>
        <v>00</v>
      </c>
      <c r="AQ7" s="36" t="str">
        <f ca="1">ManualLookup(AD7,BoxVal(ROW(AD7),4,COLUMN(AQ5)),INDIRECT(DQ$3))</f>
        <v>00</v>
      </c>
      <c r="AR7" s="36" t="str">
        <f ca="1">ManualLookup(AE7,BoxVal(ROW(AE7),4,COLUMN(AR5)),INDIRECT(DR$3))</f>
        <v>01</v>
      </c>
      <c r="AS7" s="36"/>
      <c r="AT7" s="34"/>
      <c r="AU7" s="14" t="s">
        <v>1376</v>
      </c>
      <c r="AV7" s="5" t="s">
        <v>583</v>
      </c>
      <c r="AW7" s="5" t="s">
        <v>583</v>
      </c>
      <c r="AX7" s="5" t="s">
        <v>255</v>
      </c>
      <c r="AY7" s="5" t="s">
        <v>255</v>
      </c>
      <c r="AZ7" s="5" t="s">
        <v>255</v>
      </c>
      <c r="BB7" s="14" t="s">
        <v>1376</v>
      </c>
      <c r="BC7" s="5">
        <v>1</v>
      </c>
      <c r="BD7" s="5">
        <v>1</v>
      </c>
      <c r="BE7" s="5">
        <v>1</v>
      </c>
      <c r="BF7" s="14"/>
      <c r="BG7" s="14"/>
      <c r="BH7" s="14"/>
      <c r="BI7" s="14" t="s">
        <v>806</v>
      </c>
      <c r="BJ7" s="14" t="s">
        <v>562</v>
      </c>
      <c r="BK7" s="14" t="s">
        <v>562</v>
      </c>
      <c r="BM7" s="5">
        <v>0.5</v>
      </c>
      <c r="BN7" s="5">
        <v>0</v>
      </c>
      <c r="BO7" s="5">
        <v>1</v>
      </c>
      <c r="BP7" s="5">
        <v>0</v>
      </c>
      <c r="BQ7" s="5">
        <v>1</v>
      </c>
      <c r="BU7" s="14" t="s">
        <v>792</v>
      </c>
      <c r="BV7" s="14" t="s">
        <v>255</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14.38V(14V)</v>
      </c>
      <c r="D8" s="59" t="str" cm="1">
        <f t="array" aca="1" ref="D8" ca="1">BoxVal($A8,2,COLUMN(INDIRECT("T"&amp;($A8-1)*65+2)),1)</f>
        <v>CPC</v>
      </c>
      <c r="E8" s="59" t="str" cm="1">
        <f t="array" aca="1" ref="E8" ca="1">BoxVal($A8,3,COLUMN(INDIRECT("T"&amp;($A8-1)*65+2)),1)</f>
        <v>PR</v>
      </c>
      <c r="F8" s="59" t="str" cm="1">
        <f t="array" aca="1" ref="F8" ca="1">BoxVal($A8,16,COLUMN(INDIRECT("T"&amp;($A8-1)*65+2)),1)</f>
        <v>non</v>
      </c>
      <c r="G8" s="59" t="str" cm="1">
        <f t="array" aca="1" ref="G8" ca="1">BoxVal($A8,4,COLUMN(INDIRECT("T"&amp;($A8-1)*65+2)),1)</f>
        <v>ZTS6853S</v>
      </c>
      <c r="H8" s="59" t="str" cm="1">
        <f t="array" aca="1" ref="H8" ca="1">BoxVal($A8,5,COLUMN(INDIRECT("T"&amp;($A8-1)*65+2)),1)</f>
        <v>4807ZE</v>
      </c>
      <c r="I8" s="59" t="str" cm="1">
        <f t="array" aca="1" ref="I8" ca="1">BoxVal($A8,6,COLUMN(INDIRECT("T"&amp;($A8-1)*65+2)),1)</f>
        <v>1102LAV</v>
      </c>
      <c r="J8" s="59" t="str" cm="1">
        <f t="array" aca="1" ref="J8" ca="1">BoxVal($A8,21,COLUMN(INDIRECT("T"&amp;($A8-1)*65+2)),1)</f>
        <v>14V_NormalMode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-25.8+/-0.75 dBV</v>
      </c>
      <c r="N8" s="59" t="str" cm="1">
        <f t="array" aca="1" ref="N8" ca="1">BoxVal($A8,12,COLUMN(INDIRECT("T"&amp;($A8-1)*65+2)),1)</f>
        <v>High gain</v>
      </c>
      <c r="O8" s="64" t="str" cm="1">
        <f t="array" ref="O8">BoxVal($A8,2,COLUMN(V9),1)</f>
        <v>bit2,11,14,15</v>
      </c>
      <c r="P8" s="64" t="str" cm="1">
        <f t="array" aca="1" ref="P8" ca="1">BoxVal($A8,2,COLUMN(INDIRECT("AB"&amp;($A8-1)*65+2)),1)</f>
        <v>14V_NormalMode_25.8dB_304ZE_N22LAV_365_385_ZTS6853S_PR7.0</v>
      </c>
      <c r="Q8" s="64" t="str" cm="1">
        <f t="array" aca="1" ref="Q8" ca="1">BoxVal($A8,2,COLUMN(INDIRECT("AJ"&amp;($A8-1)*65+2)),1)</f>
        <v>特殊分Bin出貨
BinB : -25.4~-25.7
BinC : -25.1~-25.4
BinD : -24.8~-25.1
BinE : -24.5~-24.8
BinF : -24.2~-24.5</v>
      </c>
      <c r="R8" s="34"/>
      <c r="S8" s="7" t="s">
        <v>19</v>
      </c>
      <c r="T8" s="15" t="s">
        <v>1429</v>
      </c>
      <c r="U8" s="36" t="str">
        <f ca="1">ConfigCode($AA8,$AN8,$AO8,$AP8,$AQ8,$AR8,$AF8,$AG8,2)</f>
        <v>0x4F=-43.10,-42.80;</v>
      </c>
      <c r="V8" s="37"/>
      <c r="W8" s="37"/>
      <c r="X8" s="68"/>
      <c r="Y8" s="68"/>
      <c r="Z8" s="55">
        <f ca="1" xml:space="preserve">
N("vbias,vlookup vbias range")+
VLOOKUP($AA8,INDIRECT(BoxVal(ROW($AA8),34,COLUMN(T4))),2,FALSE)+
N("gain")+
$AB8+
N("vcm")+
VLOOKUP($AC8,$CT$1:$DC$31,7,FALSE)+
N("(vbias*vcp*vbg-vbias)*sensor ratio")+
VbiasCal($AA8,$AD8,$AE8,BoxVal(ROW($AC8),18,COLUMN($T$22)))+
N("vbias ref+gain ref")+
$V8+$W8</f>
        <v>16.948799999999999</v>
      </c>
      <c r="AA8" s="39" t="s">
        <v>1374</v>
      </c>
      <c r="AB8" s="40">
        <v>12.5</v>
      </c>
      <c r="AC8" s="40" t="s">
        <v>995</v>
      </c>
      <c r="AD8" s="40">
        <v>1</v>
      </c>
      <c r="AE8" s="41">
        <v>-9.6000000000000002E-2</v>
      </c>
      <c r="AF8" s="42">
        <v>-43.1</v>
      </c>
      <c r="AG8" s="47">
        <f>AF7</f>
        <v>-42.8</v>
      </c>
      <c r="AH8" s="43">
        <f ca="1">$AF8+$Z8</f>
        <v>-26.151200000000003</v>
      </c>
      <c r="AI8" s="43">
        <f ca="1">$AG8+$Z8</f>
        <v>-25.851199999999999</v>
      </c>
      <c r="AJ8" s="44">
        <f ca="1" xml:space="preserve">
N("initial sens-loopgain")+
$AF8-BoxVal(ROW($AA8),26,COLUMN(INDIRECT("T"&amp;(INT(ROW($AA25)/65))*65+2)))</f>
        <v>-43.1</v>
      </c>
      <c r="AK8" s="44">
        <f ca="1">AJ8+(AG8-AF8)</f>
        <v>-42.8</v>
      </c>
      <c r="AL8" s="44">
        <f ca="1" xml:space="preserve">
N("initial sens-loopgain-gain-gain ref-vcm")+
$AH8-
BoxVal(ROW($AA8),26,COLUMN(INDIRECT("T"&amp;(INT(ROW($AA25)/65))*65+2)))-
$AB8-
$W8-
IFERROR(VLOOKUP($AC8,$CT$1:$DC$31,7,FALSE),0)</f>
        <v>-38.651200000000003</v>
      </c>
      <c r="AM8" s="44">
        <f ca="1">AL8+(AG8-AF8)</f>
        <v>-38.351199999999999</v>
      </c>
      <c r="AN8" s="36" t="str">
        <f ca="1">IF(BoxVal(ROW(AA8),9,COLUMN(T6))="FIX","00",ManualLookup(AA8,BoxVal(ROW(AA8),4,COLUMN(AN6)),INDIRECT(DN$3)))</f>
        <v>40</v>
      </c>
      <c r="AO8" s="36" t="str" cm="1">
        <f t="array" aca="1" ref="AO8" ca="1">ManualLookup(AB8,BoxVal(ROW(AB8),4,COLUMN(AO6)),INDIRECT(DO$3))</f>
        <v>0C</v>
      </c>
      <c r="AP8" s="36" t="str">
        <f ca="1">ManualLookup(AC8,BoxVal(ROW(AC8),4,COLUMN(AP6)),INDIRECT(DP$3))</f>
        <v>00</v>
      </c>
      <c r="AQ8" s="36" t="str">
        <f ca="1">ManualLookup(AD8,BoxVal(ROW(AD8),4,COLUMN(AQ6)),INDIRECT(DQ$3))</f>
        <v>00</v>
      </c>
      <c r="AR8" s="36" t="str">
        <f ca="1">ManualLookup(AE8,BoxVal(ROW(AE8),4,COLUMN(AR6)),INDIRECT(DR$3))</f>
        <v>03</v>
      </c>
      <c r="AS8" s="36"/>
      <c r="AT8" s="34"/>
      <c r="AU8" s="14" t="s">
        <v>1377</v>
      </c>
      <c r="AV8" s="14" t="s">
        <v>582</v>
      </c>
      <c r="AW8" s="5" t="s">
        <v>582</v>
      </c>
      <c r="AX8" s="5" t="s">
        <v>255</v>
      </c>
      <c r="AY8" s="5" t="s">
        <v>255</v>
      </c>
      <c r="AZ8" s="5" t="s">
        <v>255</v>
      </c>
      <c r="BB8" s="14" t="s">
        <v>1377</v>
      </c>
      <c r="BC8" s="5">
        <v>1</v>
      </c>
      <c r="BD8" s="5">
        <v>1</v>
      </c>
      <c r="BE8" s="5">
        <v>0</v>
      </c>
      <c r="BF8" s="14"/>
      <c r="BG8" s="14"/>
      <c r="BH8" s="14"/>
      <c r="BI8" s="14" t="s">
        <v>805</v>
      </c>
      <c r="BJ8" s="14" t="s">
        <v>562</v>
      </c>
      <c r="BK8" s="14" t="s">
        <v>562</v>
      </c>
      <c r="BM8" s="5">
        <v>1</v>
      </c>
      <c r="BN8" s="5">
        <v>0</v>
      </c>
      <c r="BO8" s="5">
        <v>1</v>
      </c>
      <c r="BP8" s="5">
        <v>1</v>
      </c>
      <c r="BQ8" s="5">
        <v>0</v>
      </c>
      <c r="BU8" s="14" t="s">
        <v>787</v>
      </c>
      <c r="BV8" s="14" t="s">
        <v>255</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14.38V(14V)</v>
      </c>
      <c r="D9" s="59" t="str" cm="1">
        <f t="array" aca="1" ref="D9" ca="1">BoxVal($A9,2,COLUMN(INDIRECT("T"&amp;($A9-1)*65+2)),1)</f>
        <v>CPC</v>
      </c>
      <c r="E9" s="59" t="str" cm="1">
        <f t="array" aca="1" ref="E9" ca="1">BoxVal($A9,3,COLUMN(INDIRECT("T"&amp;($A9-1)*65+2)),1)</f>
        <v>PR</v>
      </c>
      <c r="F9" s="59" t="str" cm="1">
        <f t="array" aca="1" ref="F9" ca="1">BoxVal($A9,16,COLUMN(INDIRECT("T"&amp;($A9-1)*65+2)),1)</f>
        <v>non</v>
      </c>
      <c r="G9" s="59" t="str" cm="1">
        <f t="array" aca="1" ref="G9" ca="1">BoxVal($A9,4,COLUMN(INDIRECT("T"&amp;($A9-1)*65+2)),1)</f>
        <v>ZTS6853S</v>
      </c>
      <c r="H9" s="59" t="str" cm="1">
        <f t="array" aca="1" ref="H9" ca="1">BoxVal($A9,5,COLUMN(INDIRECT("T"&amp;($A9-1)*65+2)),1)</f>
        <v>4807ZE</v>
      </c>
      <c r="I9" s="59" t="str" cm="1">
        <f t="array" aca="1" ref="I9" ca="1">BoxVal($A9,6,COLUMN(INDIRECT("T"&amp;($A9-1)*65+2)),1)</f>
        <v>1102LDV</v>
      </c>
      <c r="J9" s="59" t="str" cm="1">
        <f t="array" aca="1" ref="J9" ca="1">BoxVal($A9,21,COLUMN(INDIRECT("T"&amp;($A9-1)*65+2)),1)</f>
        <v>14V_NormalMode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-25.8+/-0.75 dBV</v>
      </c>
      <c r="N9" s="59" t="str" cm="1">
        <f t="array" aca="1" ref="N9" ca="1">BoxVal($A9,12,COLUMN(INDIRECT("T"&amp;($A9-1)*65+2)),1)</f>
        <v>High gain</v>
      </c>
      <c r="O9" s="64" t="str" cm="1">
        <f t="array" ref="O9">BoxVal($A9,2,COLUMN(V10),1)</f>
        <v>bit2,11,14,15</v>
      </c>
      <c r="P9" s="64" t="str" cm="1">
        <f t="array" aca="1" ref="P9" ca="1">BoxVal($A9,2,COLUMN(INDIRECT("AB"&amp;($A9-1)*65+2)),1)</f>
        <v>14V_NormalMode_25.8dB_304ZE_N22LDV_365_385_ZTS6853S_PR8.0</v>
      </c>
      <c r="Q9" s="64" t="str" cm="1">
        <f t="array" aca="1" ref="Q9" ca="1">BoxVal($A9,2,COLUMN(INDIRECT("AJ"&amp;($A9-1)*65+2)),1)</f>
        <v>特殊分Bin出貨
BinB : -25.4~-25.7
BinC : -25.1~-25.4
BinD : -24.8~-25.1
BinE : -24.5~-24.8
BinF : -24.2~-24.5</v>
      </c>
      <c r="R9" s="34"/>
      <c r="S9" s="7" t="s">
        <v>15</v>
      </c>
      <c r="T9" s="15" t="s">
        <v>1151</v>
      </c>
      <c r="U9" s="36" t="str">
        <f ca="1">ConfigCode($AA9,$AN9,$AO9,$AP9,$AQ9,$AR9,$AF9,$AG9,2)</f>
        <v>0x4E=-43.60,-43.10;</v>
      </c>
      <c r="V9" s="37"/>
      <c r="W9" s="37"/>
      <c r="X9" s="68"/>
      <c r="Y9" s="68"/>
      <c r="Z9" s="55">
        <f ca="1" xml:space="preserve">
N("vbias,vlookup vbias range")+
VLOOKUP($AA9,INDIRECT(BoxVal(ROW($AA9),34,COLUMN(T5))),2,FALSE)+
N("gain")+
$AB9+
N("vcm")+
VLOOKUP($AC9,$CT$1:$DC$31,7,FALSE)+
N("(vbias*vcp*vbg-vbias)*sensor ratio")+
VbiasCal($AA9,$AD9,$AE9,BoxVal(ROW($AC9),18,COLUMN($T$22)))+
N("vbias ref+gain ref")+
$V9+$W9</f>
        <v>17.299199999999999</v>
      </c>
      <c r="AA9" s="39" t="s">
        <v>1374</v>
      </c>
      <c r="AB9" s="40">
        <v>12.5</v>
      </c>
      <c r="AC9" s="40" t="s">
        <v>995</v>
      </c>
      <c r="AD9" s="40">
        <v>1</v>
      </c>
      <c r="AE9" s="41">
        <v>-6.4000000000000001E-2</v>
      </c>
      <c r="AF9" s="42">
        <v>-43.6</v>
      </c>
      <c r="AG9" s="47">
        <f>AF8</f>
        <v>-43.1</v>
      </c>
      <c r="AH9" s="43">
        <f ca="1">$AF9+$Z9</f>
        <v>-26.300800000000002</v>
      </c>
      <c r="AI9" s="43">
        <f ca="1">$AG9+$Z9</f>
        <v>-25.800800000000002</v>
      </c>
      <c r="AJ9" s="44">
        <f ca="1" xml:space="preserve">
N("initial sens-loopgain")+
$AF9-BoxVal(ROW($AA9),26,COLUMN(INDIRECT("T"&amp;(INT(ROW($AA26)/65))*65+2)))</f>
        <v>-43.6</v>
      </c>
      <c r="AK9" s="44">
        <f ca="1">AJ9+(AG9-AF9)</f>
        <v>-43.1</v>
      </c>
      <c r="AL9" s="44">
        <f ca="1" xml:space="preserve">
N("initial sens-loopgain-gain-gain ref-vcm")+
$AH9-
BoxVal(ROW($AA9),26,COLUMN(INDIRECT("T"&amp;(INT(ROW($AA26)/65))*65+2)))-
$AB9-
$W9-
IFERROR(VLOOKUP($AC9,$CT$1:$DC$31,7,FALSE),0)</f>
        <v>-38.800800000000002</v>
      </c>
      <c r="AM9" s="44">
        <f ca="1">AL9+(AG9-AF9)</f>
        <v>-38.300800000000002</v>
      </c>
      <c r="AN9" s="36" t="str">
        <f ca="1">IF(BoxVal(ROW(AA9),9,COLUMN(T7))="FIX","00",ManualLookup(AA9,BoxVal(ROW(AA9),4,COLUMN(AN7)),INDIRECT(DN$3)))</f>
        <v>40</v>
      </c>
      <c r="AO9" s="36" t="str" cm="1">
        <f t="array" aca="1" ref="AO9" ca="1">ManualLookup(AB9,BoxVal(ROW(AB9),4,COLUMN(AO7)),INDIRECT(DO$3))</f>
        <v>0C</v>
      </c>
      <c r="AP9" s="36" t="str">
        <f ca="1">ManualLookup(AC9,BoxVal(ROW(AC9),4,COLUMN(AP7)),INDIRECT(DP$3))</f>
        <v>00</v>
      </c>
      <c r="AQ9" s="36" t="str">
        <f ca="1">ManualLookup(AD9,BoxVal(ROW(AD9),4,COLUMN(AQ7)),INDIRECT(DQ$3))</f>
        <v>00</v>
      </c>
      <c r="AR9" s="36" t="str">
        <f ca="1">ManualLookup(AE9,BoxVal(ROW(AE9),4,COLUMN(AR7)),INDIRECT(DR$3))</f>
        <v>02</v>
      </c>
      <c r="AS9" s="36"/>
      <c r="AT9" s="34"/>
      <c r="AU9" s="14" t="s">
        <v>1378</v>
      </c>
      <c r="AV9" s="14" t="s">
        <v>581</v>
      </c>
      <c r="AW9" s="5" t="s">
        <v>585</v>
      </c>
      <c r="AX9" s="5" t="s">
        <v>255</v>
      </c>
      <c r="AY9" s="5" t="s">
        <v>255</v>
      </c>
      <c r="AZ9" s="5" t="s">
        <v>255</v>
      </c>
      <c r="BB9" s="14" t="s">
        <v>1378</v>
      </c>
      <c r="BC9" s="5">
        <v>0</v>
      </c>
      <c r="BD9" s="5">
        <v>0</v>
      </c>
      <c r="BE9" s="5">
        <v>0</v>
      </c>
      <c r="BF9" s="14"/>
      <c r="BG9" s="14"/>
      <c r="BH9" s="14"/>
      <c r="BI9" s="14" t="s">
        <v>783</v>
      </c>
      <c r="BJ9" s="14" t="s">
        <v>562</v>
      </c>
      <c r="BK9" s="14" t="s">
        <v>562</v>
      </c>
      <c r="BM9" s="5">
        <v>1.5</v>
      </c>
      <c r="BN9" s="5">
        <v>0</v>
      </c>
      <c r="BO9" s="5">
        <v>1</v>
      </c>
      <c r="BP9" s="5">
        <v>1</v>
      </c>
      <c r="BQ9" s="5">
        <v>1</v>
      </c>
      <c r="BU9" s="14" t="s">
        <v>788</v>
      </c>
      <c r="BV9" s="14" t="s">
        <v>255</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12.07V(12V)</v>
      </c>
      <c r="D10" s="59" t="str" cm="1">
        <f t="array" aca="1" ref="D10" ca="1">BoxVal($A10,2,COLUMN(INDIRECT("T"&amp;($A10-1)*65+2)),1)</f>
        <v>CPC</v>
      </c>
      <c r="E10" s="59" t="str" cm="1">
        <f t="array" aca="1" ref="E10" ca="1">BoxVal($A10,3,COLUMN(INDIRECT("T"&amp;($A10-1)*65+2)),1)</f>
        <v>PR</v>
      </c>
      <c r="F10" s="59" t="str" cm="1">
        <f t="array" aca="1" ref="F10" ca="1">BoxVal($A10,16,COLUMN(INDIRECT("T"&amp;($A10-1)*65+2)),1)</f>
        <v>non</v>
      </c>
      <c r="G10" s="59" t="str" cm="1">
        <f t="array" aca="1" ref="G10" ca="1">BoxVal($A10,4,COLUMN(INDIRECT("T"&amp;($A10-1)*65+2)),1)</f>
        <v>ZTS6856A</v>
      </c>
      <c r="H10" s="59" t="str" cm="1">
        <f t="array" aca="1" ref="H10" ca="1">BoxVal($A10,5,COLUMN(INDIRECT("T"&amp;($A10-1)*65+2)),1)</f>
        <v>4807ZE</v>
      </c>
      <c r="I10" s="59" t="str" cm="1">
        <f t="array" aca="1" ref="I10" ca="1">BoxVal($A10,6,COLUMN(INDIRECT("T"&amp;($A10-1)*65+2)),1)</f>
        <v>1101LAV</v>
      </c>
      <c r="J10" s="59" t="str" cm="1">
        <f t="array" aca="1" ref="J10" ca="1">BoxVal($A10,21,COLUMN(INDIRECT("T"&amp;($A10-1)*65+2)),1)</f>
        <v>12V_TestMode</v>
      </c>
      <c r="K10" s="59" t="str" cm="1">
        <f t="array" aca="1" ref="K10" ca="1">BoxVal($A10,25,COLUMN(INDIRECT("T"&amp;($A10-1)*65+2)),1)</f>
        <v>Inphase</v>
      </c>
      <c r="L10" s="60" t="str" cm="1">
        <f t="array" aca="1" ref="L10" ca="1">BoxVal($A10,32,COLUMN(INDIRECT("T"&amp;($A10-1)*65+2)),1)</f>
        <v>3.3V : 100~200 (uA)
Vdc&amp;Remark: -</v>
      </c>
      <c r="M10" s="59" t="str" cm="1">
        <f t="array" aca="1" ref="M10" ca="1">BoxVal($A10,31,COLUMN(INDIRECT("T"&amp;($A10-1)*65+2)),1)</f>
        <v>-38+/-0.7 dBV</v>
      </c>
      <c r="N10" s="59" t="str" cm="1">
        <f t="array" aca="1" ref="N10" ca="1">BoxVal($A10,12,COLUMN(INDIRECT("T"&amp;($A10-1)*65+2)),1)</f>
        <v>Normal</v>
      </c>
      <c r="O10" s="64" t="str" cm="1">
        <f t="array" ref="O10">BoxVal($A10,2,COLUMN(V11),1)</f>
        <v>bit11,15</v>
      </c>
      <c r="P10" s="64" t="str" cm="1">
        <f t="array" aca="1" ref="P10" ca="1">BoxVal($A10,2,COLUMN(INDIRECT("AB"&amp;($A10-1)*65+2)),1)</f>
        <v>12V_TestMode_38dB_304ZE_N039A_372_417_ZTS6856A_PR9.0</v>
      </c>
      <c r="Q10" s="64" t="str" cm="1">
        <f t="array" aca="1" ref="Q10" ca="1">BoxVal($A10,2,COLUMN(INDIRECT("AJ"&amp;($A10-1)*65+2)),1)</f>
        <v>N/A</v>
      </c>
      <c r="R10" s="34"/>
      <c r="S10" s="7" t="s">
        <v>705</v>
      </c>
      <c r="T10" s="15" t="s">
        <v>1152</v>
      </c>
      <c r="U10" s="36" t="str">
        <f ca="1">ConfigCode($AA10,$AN10,$AO10,$AP10,$AQ10,$AR10,$AF10,$AG10,2)</f>
        <v>0x4D=-43.90,-43.60;</v>
      </c>
      <c r="V10" s="37"/>
      <c r="W10" s="37"/>
      <c r="X10" s="68"/>
      <c r="Y10" s="68"/>
      <c r="Z10" s="55">
        <f ca="1" xml:space="preserve">
N("vbias,vlookup vbias range")+
VLOOKUP($AA10,INDIRECT(BoxVal(ROW($AA10),34,COLUMN(T6))),2,FALSE)+
N("gain")+
$AB10+
N("vcm")+
VLOOKUP($AC10,$CT$1:$DC$31,7,FALSE)+
N("(vbias*vcp*vbg-vbias)*sensor ratio")+
VbiasCal($AA10,$AD10,$AE10,BoxVal(ROW($AC10),18,COLUMN($T$22)))+
N("vbias ref+gain ref")+
$V10+$W10</f>
        <v>17.6496</v>
      </c>
      <c r="AA10" s="39" t="s">
        <v>1374</v>
      </c>
      <c r="AB10" s="40">
        <v>12.5</v>
      </c>
      <c r="AC10" s="40" t="s">
        <v>995</v>
      </c>
      <c r="AD10" s="40">
        <v>1</v>
      </c>
      <c r="AE10" s="41">
        <v>-3.2000000000000001E-2</v>
      </c>
      <c r="AF10" s="42">
        <v>-43.9</v>
      </c>
      <c r="AG10" s="47">
        <f>AF9</f>
        <v>-43.6</v>
      </c>
      <c r="AH10" s="43">
        <f ca="1">$AF10+$Z10</f>
        <v>-26.250399999999999</v>
      </c>
      <c r="AI10" s="43">
        <f ca="1">$AG10+$Z10</f>
        <v>-25.950400000000002</v>
      </c>
      <c r="AJ10" s="44">
        <f ca="1" xml:space="preserve">
N("initial sens-loopgain")+
$AF10-BoxVal(ROW($AA10),26,COLUMN(INDIRECT("T"&amp;(INT(ROW($AA27)/65))*65+2)))</f>
        <v>-43.9</v>
      </c>
      <c r="AK10" s="44">
        <f ca="1">AJ10+(AG10-AF10)</f>
        <v>-43.6</v>
      </c>
      <c r="AL10" s="44">
        <f ca="1" xml:space="preserve">
N("initial sens-loopgain-gain-gain ref-vcm")+
$AH10-
BoxVal(ROW($AA10),26,COLUMN(INDIRECT("T"&amp;(INT(ROW($AA27)/65))*65+2)))-
$AB10-
$W10-
IFERROR(VLOOKUP($AC10,$CT$1:$DC$31,7,FALSE),0)</f>
        <v>-38.750399999999999</v>
      </c>
      <c r="AM10" s="44">
        <f ca="1">AL10+(AG10-AF10)</f>
        <v>-38.450400000000002</v>
      </c>
      <c r="AN10" s="36" t="str">
        <f ca="1">IF(BoxVal(ROW(AA10),9,COLUMN(T8))="FIX","00",ManualLookup(AA10,BoxVal(ROW(AA10),4,COLUMN(AN8)),INDIRECT(DN$3)))</f>
        <v>40</v>
      </c>
      <c r="AO10" s="36" t="str" cm="1">
        <f t="array" aca="1" ref="AO10" ca="1">ManualLookup(AB10,BoxVal(ROW(AB10),4,COLUMN(AO8)),INDIRECT(DO$3))</f>
        <v>0C</v>
      </c>
      <c r="AP10" s="36" t="str">
        <f ca="1">ManualLookup(AC10,BoxVal(ROW(AC10),4,COLUMN(AP8)),INDIRECT(DP$3))</f>
        <v>00</v>
      </c>
      <c r="AQ10" s="36" t="str">
        <f ca="1">ManualLookup(AD10,BoxVal(ROW(AD10),4,COLUMN(AQ8)),INDIRECT(DQ$3))</f>
        <v>00</v>
      </c>
      <c r="AR10" s="36" t="str">
        <f ca="1">ManualLookup(AE10,BoxVal(ROW(AE10),4,COLUMN(AR8)),INDIRECT(DR$3))</f>
        <v>01</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5">
        <v>2</v>
      </c>
      <c r="BN10" s="5">
        <v>1</v>
      </c>
      <c r="BO10" s="5">
        <v>0</v>
      </c>
      <c r="BP10" s="5">
        <v>0</v>
      </c>
      <c r="BQ10" s="5">
        <v>0</v>
      </c>
      <c r="BU10" s="14" t="s">
        <v>789</v>
      </c>
      <c r="BV10" s="14" t="s">
        <v>255</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12.07V(12V)</v>
      </c>
      <c r="D11" s="59" t="str" cm="1">
        <f t="array" aca="1" ref="D11" ca="1">BoxVal($A11,2,COLUMN(INDIRECT("T"&amp;($A11-1)*65+2)),1)</f>
        <v>CPC</v>
      </c>
      <c r="E11" s="59" t="str" cm="1">
        <f t="array" aca="1" ref="E11" ca="1">BoxVal($A11,3,COLUMN(INDIRECT("T"&amp;($A11-1)*65+2)),1)</f>
        <v>PR</v>
      </c>
      <c r="F11" s="59" t="str" cm="1">
        <f t="array" aca="1" ref="F11" ca="1">BoxVal($A11,16,COLUMN(INDIRECT("T"&amp;($A11-1)*65+2)),1)</f>
        <v>non</v>
      </c>
      <c r="G11" s="59" t="str" cm="1">
        <f t="array" aca="1" ref="G11" ca="1">BoxVal($A11,4,COLUMN(INDIRECT("T"&amp;($A11-1)*65+2)),1)</f>
        <v>ZTS6856SL</v>
      </c>
      <c r="H11" s="59" t="str" cm="1">
        <f t="array" aca="1" ref="H11" ca="1">BoxVal($A11,5,COLUMN(INDIRECT("T"&amp;($A11-1)*65+2)),1)</f>
        <v>4807ZE</v>
      </c>
      <c r="I11" s="59" t="str" cm="1">
        <f t="array" aca="1" ref="I11" ca="1">BoxVal($A11,6,COLUMN(INDIRECT("T"&amp;($A11-1)*65+2)),1)</f>
        <v>1101LAV</v>
      </c>
      <c r="J11" s="59" t="str" cm="1">
        <f t="array" aca="1" ref="J11" ca="1">BoxVal($A11,21,COLUMN(INDIRECT("T"&amp;($A11-1)*65+2)),1)</f>
        <v>12V_TestMode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-38+/-0.7 dBV</v>
      </c>
      <c r="N11" s="59" t="str" cm="1">
        <f t="array" aca="1" ref="N11" ca="1">BoxVal($A11,12,COLUMN(INDIRECT("T"&amp;($A11-1)*65+2)),1)</f>
        <v>Normal</v>
      </c>
      <c r="O11" s="64" t="str" cm="1">
        <f t="array" ref="O11">BoxVal($A11,2,COLUMN(V12),1)</f>
        <v>bit11,15</v>
      </c>
      <c r="P11" s="64" t="str" cm="1">
        <f t="array" aca="1" ref="P11" ca="1">BoxVal($A11,2,COLUMN(INDIRECT("AB"&amp;($A11-1)*65+2)),1)</f>
        <v>12V_TestMode_38dB_304ZE_N039A_372_417_ZTS6856SL_PR10.0</v>
      </c>
      <c r="Q11" s="64" t="str" cm="1">
        <f t="array" aca="1" ref="Q11" ca="1">BoxVal($A11,2,COLUMN(INDIRECT("AJ"&amp;($A11-1)*65+2)),1)</f>
        <v>埋容埋阻高壓燒錄</v>
      </c>
      <c r="R11" s="34"/>
      <c r="S11" s="7" t="s">
        <v>605</v>
      </c>
      <c r="T11" s="15" t="s">
        <v>991</v>
      </c>
      <c r="U11" s="36" t="str">
        <f ca="1">ConfigCode($AA11,$AN11,$AO11,$AP11,$AQ11,$AR11,$AF11,$AG11,2)</f>
        <v>0x5F=-44.41,-43.90;</v>
      </c>
      <c r="V11" s="37">
        <v>7.3719999999777741E-2</v>
      </c>
      <c r="W11" s="37"/>
      <c r="X11" s="68"/>
      <c r="Y11" s="68"/>
      <c r="Z11" s="55">
        <f ca="1" xml:space="preserve">
N("vbias,vlookup vbias range")+
VLOOKUP($AA11,INDIRECT(BoxVal(ROW($AA11),34,COLUMN(T7))),2,FALSE)+
N("gain")+
$AB11+
N("vcm")+
VLOOKUP($AC11,$CT$1:$DC$31,7,FALSE)+
N("(vbias*vcp*vbg-vbias)*sensor ratio")+
VbiasCal($AA11,$AD11,$AE11,BoxVal(ROW($AC11),18,COLUMN($T$22)))+
N("vbias ref+gain ref")+
$V11+$W11</f>
        <v>18.114999999999778</v>
      </c>
      <c r="AA11" s="39" t="s">
        <v>1373</v>
      </c>
      <c r="AB11" s="40">
        <v>12.5</v>
      </c>
      <c r="AC11" s="40" t="s">
        <v>995</v>
      </c>
      <c r="AD11" s="40">
        <v>1</v>
      </c>
      <c r="AE11" s="41">
        <v>-9.6000000000000002E-2</v>
      </c>
      <c r="AF11" s="42">
        <v>-44.414999999999779</v>
      </c>
      <c r="AG11" s="47">
        <f>AF10</f>
        <v>-43.9</v>
      </c>
      <c r="AH11" s="43">
        <f ca="1">$AF11+$Z11</f>
        <v>-26.3</v>
      </c>
      <c r="AI11" s="43">
        <f ca="1">$AG11+$Z11</f>
        <v>-25.78500000000022</v>
      </c>
      <c r="AJ11" s="44">
        <f ca="1" xml:space="preserve">
N("initial sens-loopgain")+
$AF11-BoxVal(ROW($AA11),26,COLUMN(INDIRECT("T"&amp;(INT(ROW($AA28)/65))*65+2)))</f>
        <v>-44.414999999999779</v>
      </c>
      <c r="AK11" s="44">
        <f ca="1">AJ11+(AG11-AF11)</f>
        <v>-43.9</v>
      </c>
      <c r="AL11" s="44">
        <f ca="1" xml:space="preserve">
N("initial sens-loopgain-gain-gain ref-vcm")+
$AH11-
BoxVal(ROW($AA11),26,COLUMN(INDIRECT("T"&amp;(INT(ROW($AA28)/65))*65+2)))-
$AB11-
$W11-
IFERROR(VLOOKUP($AC11,$CT$1:$DC$31,7,FALSE),0)</f>
        <v>-38.799999999999997</v>
      </c>
      <c r="AM11" s="44">
        <f ca="1">AL11+(AG11-AF11)</f>
        <v>-38.285000000000217</v>
      </c>
      <c r="AN11" s="36" t="str">
        <f ca="1">IF(BoxVal(ROW(AA11),9,COLUMN(T9))="FIX","00",ManualLookup(AA11,BoxVal(ROW(AA11),4,COLUMN(AN9)),INDIRECT(DN$3)))</f>
        <v>50</v>
      </c>
      <c r="AO11" s="36" t="str" cm="1">
        <f t="array" aca="1" ref="AO11" ca="1">ManualLookup(AB11,BoxVal(ROW(AB11),4,COLUMN(AO9)),INDIRECT(DO$3))</f>
        <v>0C</v>
      </c>
      <c r="AP11" s="36" t="str">
        <f ca="1">ManualLookup(AC11,BoxVal(ROW(AC11),4,COLUMN(AP9)),INDIRECT(DP$3))</f>
        <v>00</v>
      </c>
      <c r="AQ11" s="36" t="str">
        <f ca="1">ManualLookup(AD11,BoxVal(ROW(AD11),4,COLUMN(AQ9)),INDIRECT(DQ$3))</f>
        <v>00</v>
      </c>
      <c r="AR11" s="36" t="str">
        <f ca="1">ManualLookup(AE11,BoxVal(ROW(AE11),4,COLUMN(AR9)),INDIRECT(DR$3))</f>
        <v>03</v>
      </c>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2.5</v>
      </c>
      <c r="BN11" s="5">
        <v>1</v>
      </c>
      <c r="BO11" s="5">
        <v>0</v>
      </c>
      <c r="BP11" s="5">
        <v>0</v>
      </c>
      <c r="BQ11" s="5">
        <v>1</v>
      </c>
      <c r="BU11" s="14" t="s">
        <v>790</v>
      </c>
      <c r="BV11" s="14" t="s">
        <v>255</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10.95V(11V)</v>
      </c>
      <c r="D12" s="59" t="str" cm="1">
        <f t="array" aca="1" ref="D12" ca="1">BoxVal($A12,2,COLUMN(INDIRECT("T"&amp;($A12-1)*65+2)),1)</f>
        <v>HELE</v>
      </c>
      <c r="E12" s="59" t="str" cm="1">
        <f t="array" aca="1" ref="E12" ca="1">BoxVal($A12,3,COLUMN(INDIRECT("T"&amp;($A12-1)*65+2)),1)</f>
        <v>PR</v>
      </c>
      <c r="F12" s="59" t="str" cm="1">
        <f t="array" aca="1" ref="F12" ca="1">BoxVal($A12,16,COLUMN(INDIRECT("T"&amp;($A12-1)*65+2)),1)</f>
        <v>non</v>
      </c>
      <c r="G12" s="59" t="str" cm="1">
        <f t="array" aca="1" ref="G12" ca="1">BoxVal($A12,4,COLUMN(INDIRECT("T"&amp;($A12-1)*65+2)),1)</f>
        <v>ZTSQ6811</v>
      </c>
      <c r="H12" s="59" t="str" cm="1">
        <f t="array" aca="1" ref="H12" ca="1">BoxVal($A12,5,COLUMN(INDIRECT("T"&amp;($A12-1)*65+2)),1)</f>
        <v>4807ZE</v>
      </c>
      <c r="I12" s="59" t="str" cm="1">
        <f t="array" aca="1" ref="I12" ca="1">BoxVal($A12,6,COLUMN(INDIRECT("T"&amp;($A12-1)*65+2)),1)</f>
        <v>3004_V11</v>
      </c>
      <c r="J12" s="59" t="str" cm="1">
        <f t="array" aca="1" ref="J12" ca="1">BoxVal($A12,21,COLUMN(INDIRECT("T"&amp;($A12-1)*65+2)),1)</f>
        <v>11V_TestMode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-42+/-0.8 dBV</v>
      </c>
      <c r="N12" s="59" t="str" cm="1">
        <f t="array" aca="1" ref="N12" ca="1">BoxVal($A12,12,COLUMN(INDIRECT("T"&amp;($A12-1)*65+2)),1)</f>
        <v>Normal</v>
      </c>
      <c r="O12" s="64" t="str" cm="1">
        <f t="array" ref="O12">BoxVal($A12,2,COLUMN(V13),1)</f>
        <v>bit11,15</v>
      </c>
      <c r="P12" s="64" t="str" cm="1">
        <f t="array" aca="1" ref="P12" ca="1">BoxVal($A12,2,COLUMN(INDIRECT("AB"&amp;($A12-1)*65+2)),1)</f>
        <v>11V_TestMode_42dB_304ZE_2227F_407_465_ZTSQ6811_PR11.0</v>
      </c>
      <c r="Q12" s="64" t="str" cm="1">
        <f t="array" aca="1" ref="Q12" ca="1">BoxVal($A12,2,COLUMN(INDIRECT("AJ"&amp;($A12-1)*65+2)),1)</f>
        <v>N/A</v>
      </c>
      <c r="R12" s="34"/>
      <c r="S12" s="7" t="s">
        <v>721</v>
      </c>
      <c r="T12" s="15" t="s">
        <v>1417</v>
      </c>
      <c r="U12" s="36" t="str">
        <f ca="1">ConfigCode($AA12,$AN12,$AO12,$AP12,$AQ12,$AR12,$AF12,$AG12,2)</f>
        <v>0x5E=-44.80,-44.41;</v>
      </c>
      <c r="V12" s="37">
        <v>7.7479999999702898E-2</v>
      </c>
      <c r="W12" s="37"/>
      <c r="X12" s="68"/>
      <c r="Y12" s="68"/>
      <c r="Z12" s="55">
        <f ca="1" xml:space="preserve">
N("vbias,vlookup vbias range")+
VLOOKUP($AA12,INDIRECT(BoxVal(ROW($AA12),34,COLUMN(T8))),2,FALSE)+
N("gain")+
$AB12+
N("vcm")+
VLOOKUP($AC12,$CT$1:$DC$31,7,FALSE)+
N("(vbias*vcp*vbg-vbias)*sensor ratio")+
VbiasCal($AA12,$AD12,$AE12,BoxVal(ROW($AC12),18,COLUMN($T$22)))+
N("vbias ref+gain ref")+
$V12+$W12</f>
        <v>18.504999999999701</v>
      </c>
      <c r="AA12" s="39" t="s">
        <v>1373</v>
      </c>
      <c r="AB12" s="40">
        <v>12.5</v>
      </c>
      <c r="AC12" s="40" t="s">
        <v>995</v>
      </c>
      <c r="AD12" s="40">
        <v>1</v>
      </c>
      <c r="AE12" s="41">
        <v>-6.4000000000000001E-2</v>
      </c>
      <c r="AF12" s="42">
        <v>-44.804999999999701</v>
      </c>
      <c r="AG12" s="47">
        <f>AF11</f>
        <v>-44.414999999999779</v>
      </c>
      <c r="AH12" s="43">
        <f ca="1">$AF12+$Z12</f>
        <v>-26.3</v>
      </c>
      <c r="AI12" s="43">
        <f ca="1">$AG12+$Z12</f>
        <v>-25.910000000000078</v>
      </c>
      <c r="AJ12" s="44">
        <f ca="1" xml:space="preserve">
N("initial sens-loopgain")+
$AF12-BoxVal(ROW($AA12),26,COLUMN(INDIRECT("T"&amp;(INT(ROW($AA29)/65))*65+2)))</f>
        <v>-44.804999999999701</v>
      </c>
      <c r="AK12" s="44">
        <f ca="1">AJ12+(AG12-AF12)</f>
        <v>-44.414999999999779</v>
      </c>
      <c r="AL12" s="44">
        <f ca="1" xml:space="preserve">
N("initial sens-loopgain-gain-gain ref-vcm")+
$AH12-
BoxVal(ROW($AA12),26,COLUMN(INDIRECT("T"&amp;(INT(ROW($AA29)/65))*65+2)))-
$AB12-
$W12-
IFERROR(VLOOKUP($AC12,$CT$1:$DC$31,7,FALSE),0)</f>
        <v>-38.799999999999997</v>
      </c>
      <c r="AM12" s="44">
        <f ca="1">AL12+(AG12-AF12)</f>
        <v>-38.410000000000075</v>
      </c>
      <c r="AN12" s="36" t="str">
        <f ca="1">IF(BoxVal(ROW(AA12),9,COLUMN(T10))="FIX","00",ManualLookup(AA12,BoxVal(ROW(AA12),4,COLUMN(AN10)),INDIRECT(DN$3)))</f>
        <v>50</v>
      </c>
      <c r="AO12" s="36" t="str" cm="1">
        <f t="array" aca="1" ref="AO12" ca="1">ManualLookup(AB12,BoxVal(ROW(AB12),4,COLUMN(AO10)),INDIRECT(DO$3))</f>
        <v>0C</v>
      </c>
      <c r="AP12" s="36" t="str">
        <f ca="1">ManualLookup(AC12,BoxVal(ROW(AC12),4,COLUMN(AP10)),INDIRECT(DP$3))</f>
        <v>00</v>
      </c>
      <c r="AQ12" s="36" t="str">
        <f ca="1">ManualLookup(AD12,BoxVal(ROW(AD12),4,COLUMN(AQ10)),INDIRECT(DQ$3))</f>
        <v>00</v>
      </c>
      <c r="AR12" s="36" t="str">
        <f ca="1">ManualLookup(AE12,BoxVal(ROW(AE12),4,COLUMN(AR10)),INDIRECT(DR$3))</f>
        <v>02</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3.5</v>
      </c>
      <c r="BN12" s="5">
        <v>1</v>
      </c>
      <c r="BO12" s="5">
        <v>0</v>
      </c>
      <c r="BP12" s="5">
        <v>1</v>
      </c>
      <c r="BQ12" s="5">
        <v>0</v>
      </c>
      <c r="BU12" s="14" t="s">
        <v>813</v>
      </c>
      <c r="BV12" s="14" t="s">
        <v>255</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12.07V(12V)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ZTS6213</v>
      </c>
      <c r="H13" s="59" t="str" cm="1">
        <f t="array" aca="1" ref="H13" ca="1">BoxVal($A13,5,COLUMN(INDIRECT("T"&amp;($A13-1)*65+2)),1)</f>
        <v>4807ZE</v>
      </c>
      <c r="I13" s="59" t="str" cm="1">
        <f t="array" aca="1" ref="I13" ca="1">BoxVal($A13,6,COLUMN(INDIRECT("T"&amp;($A13-1)*65+2)),1)</f>
        <v>1101LAV</v>
      </c>
      <c r="J13" s="59" t="str" cm="1">
        <f t="array" aca="1" ref="J13" ca="1">BoxVal($A13,21,COLUMN(INDIRECT("T"&amp;($A13-1)*65+2)),1)</f>
        <v>12V_TestMode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-38+/-0.7 dBV</v>
      </c>
      <c r="N13" s="59" t="str" cm="1">
        <f t="array" aca="1" ref="N13" ca="1">BoxVal($A13,12,COLUMN(INDIRECT("T"&amp;($A13-1)*65+2)),1)</f>
        <v>Normal</v>
      </c>
      <c r="O13" s="64" t="str" cm="1">
        <f t="array" ref="O13">BoxVal($A13,2,COLUMN(V14),1)</f>
        <v>bit11,15</v>
      </c>
      <c r="P13" s="64" t="str" cm="1">
        <f t="array" aca="1" ref="P13" ca="1">BoxVal($A13,2,COLUMN(INDIRECT("AB"&amp;($A13-1)*65+2)),1)</f>
        <v>12V_TestMode_38dB_304ZE_N039A_372_417_ZTS6213_PR12.0</v>
      </c>
      <c r="Q13" s="64" t="str" cm="1">
        <f t="array" aca="1" ref="Q13" ca="1">BoxVal($A13,2,COLUMN(INDIRECT("AJ"&amp;($A13-1)*65+2)),1)</f>
        <v>N/A</v>
      </c>
      <c r="R13" s="34"/>
      <c r="S13" s="7" t="s">
        <v>20</v>
      </c>
      <c r="T13" s="15">
        <v>-37.5</v>
      </c>
      <c r="U13" s="36" t="str">
        <f ca="1">ConfigCode($AA13,$AN13,$AO13,$AP13,$AQ13,$AR13,$AF13,$AG13,2)</f>
        <v>0x5D=-45.16,-44.80;</v>
      </c>
      <c r="V13" s="37">
        <v>5.123999999963047E-2</v>
      </c>
      <c r="W13" s="37"/>
      <c r="X13" s="38"/>
      <c r="Y13" s="38"/>
      <c r="Z13" s="55">
        <f ca="1" xml:space="preserve">
N("vbias,vlookup vbias range")+
VLOOKUP($AA13,INDIRECT(BoxVal(ROW($AA13),34,COLUMN(T9))),2,FALSE)+
N("gain")+
$AB13+
N("vcm")+
VLOOKUP($AC13,$CT$1:$DC$31,7,FALSE)+
N("(vbias*vcp*vbg-vbias)*sensor ratio")+
VbiasCal($AA13,$AD13,$AE13,BoxVal(ROW($AC13),18,COLUMN($T$22)))+
N("vbias ref+gain ref")+
$V13+$W13</f>
        <v>18.864999999999629</v>
      </c>
      <c r="AA13" s="39" t="s">
        <v>1373</v>
      </c>
      <c r="AB13" s="40">
        <v>12.5</v>
      </c>
      <c r="AC13" s="40" t="s">
        <v>995</v>
      </c>
      <c r="AD13" s="40">
        <v>1</v>
      </c>
      <c r="AE13" s="41">
        <v>-3.2000000000000001E-2</v>
      </c>
      <c r="AF13" s="42">
        <v>-45.16499999999963</v>
      </c>
      <c r="AG13" s="47">
        <f>AF12</f>
        <v>-44.804999999999701</v>
      </c>
      <c r="AH13" s="43">
        <f ca="1">$AF13+$Z13</f>
        <v>-26.3</v>
      </c>
      <c r="AI13" s="43">
        <f ca="1">$AG13+$Z13</f>
        <v>-25.940000000000072</v>
      </c>
      <c r="AJ13" s="44">
        <f ca="1" xml:space="preserve">
N("initial sens-loopgain")+
$AF13-BoxVal(ROW($AA13),26,COLUMN(INDIRECT("T"&amp;(INT(ROW($AA30)/65))*65+2)))</f>
        <v>-45.16499999999963</v>
      </c>
      <c r="AK13" s="44">
        <f ca="1">AJ13+(AG13-AF13)</f>
        <v>-44.804999999999701</v>
      </c>
      <c r="AL13" s="44">
        <f ca="1" xml:space="preserve">
N("initial sens-loopgain-gain-gain ref-vcm")+
$AH13-
BoxVal(ROW($AA13),26,COLUMN(INDIRECT("T"&amp;(INT(ROW($AA30)/65))*65+2)))-
$AB13-
$W13-
IFERROR(VLOOKUP($AC13,$CT$1:$DC$31,7,FALSE),0)</f>
        <v>-38.799999999999997</v>
      </c>
      <c r="AM13" s="44">
        <f ca="1">AL13+(AG13-AF13)</f>
        <v>-38.440000000000069</v>
      </c>
      <c r="AN13" s="36" t="str">
        <f ca="1">IF(BoxVal(ROW(AA13),9,COLUMN(T11))="FIX","00",ManualLookup(AA13,BoxVal(ROW(AA13),4,COLUMN(AN11)),INDIRECT(DN$3)))</f>
        <v>50</v>
      </c>
      <c r="AO13" s="36" t="str" cm="1">
        <f t="array" aca="1" ref="AO13" ca="1">ManualLookup(AB13,BoxVal(ROW(AB13),4,COLUMN(AO11)),INDIRECT(DO$3))</f>
        <v>0C</v>
      </c>
      <c r="AP13" s="36" t="str">
        <f ca="1">ManualLookup(AC13,BoxVal(ROW(AC13),4,COLUMN(AP11)),INDIRECT(DP$3))</f>
        <v>00</v>
      </c>
      <c r="AQ13" s="36" t="str">
        <f ca="1">ManualLookup(AD13,BoxVal(ROW(AD13),4,COLUMN(AQ11)),INDIRECT(DQ$3))</f>
        <v>00</v>
      </c>
      <c r="AR13" s="36" t="str">
        <f ca="1">ManualLookup(AE13,BoxVal(ROW(AE13),4,COLUMN(AR11)),INDIRECT(DR$3))</f>
        <v>01</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975</v>
      </c>
      <c r="BV13" s="14" t="s">
        <v>255</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12.07V(12V)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ZTSQ6853</v>
      </c>
      <c r="H14" s="59" t="str" cm="1">
        <f t="array" aca="1" ref="H14" ca="1">BoxVal($A14,5,COLUMN(INDIRECT("T"&amp;($A14-1)*65+2)),1)</f>
        <v>4807ZE</v>
      </c>
      <c r="I14" s="59" t="str" cm="1">
        <f t="array" aca="1" ref="I14" ca="1">BoxVal($A14,6,COLUMN(INDIRECT("T"&amp;($A14-1)*65+2)),1)</f>
        <v>1101LAV</v>
      </c>
      <c r="J14" s="59" t="str" cm="1">
        <f t="array" aca="1" ref="J14" ca="1">BoxVal($A14,21,COLUMN(INDIRECT("T"&amp;($A14-1)*65+2)),1)</f>
        <v>12V_TestMode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-38+/-0.8 dBV</v>
      </c>
      <c r="N14" s="59" t="str" cm="1">
        <f t="array" aca="1" ref="N14" ca="1">BoxVal($A14,12,COLUMN(INDIRECT("T"&amp;($A14-1)*65+2)),1)</f>
        <v>Normal</v>
      </c>
      <c r="O14" s="64" t="str" cm="1">
        <f t="array" ref="O14">BoxVal($A14,2,COLUMN(V15),1)</f>
        <v>bit11,15</v>
      </c>
      <c r="P14" s="64" t="str" cm="1">
        <f t="array" aca="1" ref="P14" ca="1">BoxVal($A14,2,COLUMN(INDIRECT("AB"&amp;($A14-1)*65+2)),1)</f>
        <v>12V_TestMode_38dB_304ZE_N039A_372_407_ZTSQ6853_MP13.1</v>
      </c>
      <c r="Q14" s="64" t="str" cm="1">
        <f t="array" aca="1" ref="Q14" ca="1">BoxVal($A14,2,COLUMN(INDIRECT("AJ"&amp;($A14-1)*65+2)),1)</f>
        <v>N/A</v>
      </c>
      <c r="R14" s="34"/>
      <c r="S14" s="7" t="s">
        <v>691</v>
      </c>
      <c r="T14" s="15" t="s">
        <v>1098</v>
      </c>
      <c r="U14" s="36" t="str">
        <f ca="1">ConfigCode($AA14,$AN14,$AO14,$AP14,$AQ14,$AR14,$AF14,$AG14,2)</f>
        <v>0x5C=-45.50,-45.16;</v>
      </c>
      <c r="V14" s="37">
        <v>4.9999999995620215E-3</v>
      </c>
      <c r="W14" s="37"/>
      <c r="X14" s="38"/>
      <c r="Y14" s="38"/>
      <c r="Z14" s="55">
        <f ca="1" xml:space="preserve">
N("vbias,vlookup vbias range")+
VLOOKUP($AA14,INDIRECT(BoxVal(ROW($AA14),34,COLUMN(T10))),2,FALSE)+
N("gain")+
$AB14+
N("vcm")+
VLOOKUP($AC14,$CT$1:$DC$31,7,FALSE)+
N("(vbias*vcp*vbg-vbias)*sensor ratio")+
VbiasCal($AA14,$AD14,$AE14,BoxVal(ROW($AC14),18,COLUMN($T$22)))+
N("vbias ref+gain ref")+
$V14+$W14</f>
        <v>19.204999999999561</v>
      </c>
      <c r="AA14" s="39" t="s">
        <v>1373</v>
      </c>
      <c r="AB14" s="40">
        <v>12.5</v>
      </c>
      <c r="AC14" s="40" t="s">
        <v>995</v>
      </c>
      <c r="AD14" s="40">
        <v>1</v>
      </c>
      <c r="AE14" s="41">
        <v>0</v>
      </c>
      <c r="AF14" s="42">
        <v>-45.504999999999562</v>
      </c>
      <c r="AG14" s="47">
        <f>AF13</f>
        <v>-45.16499999999963</v>
      </c>
      <c r="AH14" s="43">
        <f ca="1">$AF14+$Z14</f>
        <v>-26.3</v>
      </c>
      <c r="AI14" s="43">
        <f ca="1">$AG14+$Z14</f>
        <v>-25.960000000000068</v>
      </c>
      <c r="AJ14" s="44">
        <f ca="1" xml:space="preserve">
N("initial sens-loopgain")+
$AF14-BoxVal(ROW($AA14),26,COLUMN(INDIRECT("T"&amp;(INT(ROW($AA31)/65))*65+2)))</f>
        <v>-45.504999999999562</v>
      </c>
      <c r="AK14" s="44">
        <f ca="1">AJ14+(AG14-AF14)</f>
        <v>-45.16499999999963</v>
      </c>
      <c r="AL14" s="44">
        <f ca="1" xml:space="preserve">
N("initial sens-loopgain-gain-gain ref-vcm")+
$AH14-
BoxVal(ROW($AA14),26,COLUMN(INDIRECT("T"&amp;(INT(ROW($AA31)/65))*65+2)))-
$AB14-
$W14-
IFERROR(VLOOKUP($AC14,$CT$1:$DC$31,7,FALSE),0)</f>
        <v>-38.799999999999997</v>
      </c>
      <c r="AM14" s="44">
        <f ca="1">AL14+(AG14-AF14)</f>
        <v>-38.460000000000065</v>
      </c>
      <c r="AN14" s="36" t="str">
        <f ca="1">IF(BoxVal(ROW(AA14),9,COLUMN(T12))="FIX","00",ManualLookup(AA14,BoxVal(ROW(AA14),4,COLUMN(AN12)),INDIRECT(DN$3)))</f>
        <v>50</v>
      </c>
      <c r="AO14" s="36" t="str" cm="1">
        <f t="array" aca="1" ref="AO14" ca="1">ManualLookup(AB14,BoxVal(ROW(AB14),4,COLUMN(AO12)),INDIRECT(DO$3))</f>
        <v>0C</v>
      </c>
      <c r="AP14" s="36" t="str">
        <f ca="1">ManualLookup(AC14,BoxVal(ROW(AC14),4,COLUMN(AP12)),INDIRECT(DP$3))</f>
        <v>00</v>
      </c>
      <c r="AQ14" s="36" t="str">
        <f ca="1">ManualLookup(AD14,BoxVal(ROW(AD14),4,COLUMN(AQ12)),INDIRECT(DQ$3))</f>
        <v>00</v>
      </c>
      <c r="AR14" s="36" t="str">
        <f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791</v>
      </c>
      <c r="BV14" s="14" t="s">
        <v>255</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12.07V(12V)</v>
      </c>
      <c r="D15" s="59" t="str" cm="1">
        <f t="array" aca="1" ref="D15" ca="1">BoxVal($A15,2,COLUMN(INDIRECT("T"&amp;($A15-1)*65+2)),1)</f>
        <v>HELE</v>
      </c>
      <c r="E15" s="59" t="str" cm="1">
        <f t="array" aca="1" ref="E15" ca="1">BoxVal($A15,3,COLUMN(INDIRECT("T"&amp;($A15-1)*65+2)),1)</f>
        <v>MP</v>
      </c>
      <c r="F15" s="59" t="str" cm="1">
        <f t="array" aca="1" ref="F15" ca="1">BoxVal($A15,16,COLUMN(INDIRECT("T"&amp;($A15-1)*65+2)),1)</f>
        <v>non</v>
      </c>
      <c r="G15" s="59" t="str" cm="1">
        <f t="array" aca="1" ref="G15" ca="1">BoxVal($A15,4,COLUMN(INDIRECT("T"&amp;($A15-1)*65+2)),1)</f>
        <v>ZTSQ6853</v>
      </c>
      <c r="H15" s="59" t="str" cm="1">
        <f t="array" aca="1" ref="H15" ca="1">BoxVal($A15,5,COLUMN(INDIRECT("T"&amp;($A15-1)*65+2)),1)</f>
        <v>4807ZE</v>
      </c>
      <c r="I15" s="59" t="str" cm="1">
        <f t="array" aca="1" ref="I15" ca="1">BoxVal($A15,6,COLUMN(INDIRECT("T"&amp;($A15-1)*65+2)),1)</f>
        <v>1101LAV</v>
      </c>
      <c r="J15" s="59" t="str" cm="1">
        <f t="array" aca="1" ref="J15" ca="1">BoxVal($A15,21,COLUMN(INDIRECT("T"&amp;($A15-1)*65+2)),1)</f>
        <v>12V_TestMode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12V_TestMode_38dB_304ZE_N039A_372_417_ZTSQ6853_MP14.0</v>
      </c>
      <c r="Q15" s="64" t="str" cm="1">
        <f t="array" aca="1" ref="Q15" ca="1">BoxVal($A15,2,COLUMN(INDIRECT("AJ"&amp;($A15-1)*65+2)),1)</f>
        <v>N/A</v>
      </c>
      <c r="R15" s="34"/>
      <c r="S15" s="7" t="s">
        <v>544</v>
      </c>
      <c r="T15" s="15" t="s">
        <v>993</v>
      </c>
      <c r="U15" s="36" t="str">
        <f ca="1">ConfigCode($AA15,$AN15,$AO15,$AP15,$AQ15,$AR15,$AF15,$AG15,2)</f>
        <v>0x6E=-45.77,-45.50;</v>
      </c>
      <c r="V15" s="37">
        <v>0.11851999999950991</v>
      </c>
      <c r="W15" s="37"/>
      <c r="X15" s="38"/>
      <c r="Y15" s="38"/>
      <c r="Z15" s="71">
        <f ca="1" xml:space="preserve">
N("vbias,vlookup vbias range")+
VLOOKUP($AA15,INDIRECT(BoxVal(ROW($AA15),34,COLUMN(T11))),2,FALSE)+
N("gain")+
$AB15+
N("vcm")+
VLOOKUP($AC15,$CT$1:$DC$31,7,FALSE)+
N("(vbias*vcp*vbg-vbias)*sensor ratio")+
VbiasCal($AA15,$AD15,$AE15,BoxVal(ROW($AC15),18,COLUMN($T$22)))+
N("vbias ref+gain ref")+
$V15+$W15</f>
        <v>19.474999999999508</v>
      </c>
      <c r="AA15" s="39" t="s">
        <v>1372</v>
      </c>
      <c r="AB15" s="40">
        <v>12.5</v>
      </c>
      <c r="AC15" s="40" t="s">
        <v>995</v>
      </c>
      <c r="AD15" s="40">
        <v>1</v>
      </c>
      <c r="AE15" s="41">
        <v>-6.4000000000000001E-2</v>
      </c>
      <c r="AF15" s="42">
        <v>-45.774999999999508</v>
      </c>
      <c r="AG15" s="49">
        <f>AF14</f>
        <v>-45.504999999999562</v>
      </c>
      <c r="AH15" s="43">
        <f ca="1">$AF15+$Z15</f>
        <v>-26.3</v>
      </c>
      <c r="AI15" s="43">
        <f ca="1">$AG15+$Z15</f>
        <v>-26.030000000000054</v>
      </c>
      <c r="AJ15" s="44">
        <f ca="1" xml:space="preserve">
N("initial sens-loopgain")+
$AF15-BoxVal(ROW($AA15),26,COLUMN(INDIRECT("T"&amp;(INT(ROW($AA32)/65))*65+2)))</f>
        <v>-45.774999999999508</v>
      </c>
      <c r="AK15" s="44">
        <f ca="1">AJ15+(AG15-AF15)</f>
        <v>-45.504999999999562</v>
      </c>
      <c r="AL15" s="44">
        <f ca="1" xml:space="preserve">
N("initial sens-loopgain-gain-gain ref-vcm")+
$AH15-
BoxVal(ROW($AA15),26,COLUMN(INDIRECT("T"&amp;(INT(ROW($AA32)/65))*65+2)))-
$AB15-
$W15-
IFERROR(VLOOKUP($AC15,$CT$1:$DC$31,7,FALSE),0)</f>
        <v>-38.799999999999997</v>
      </c>
      <c r="AM15" s="44">
        <f ca="1">AL15+(AG15-AF15)</f>
        <v>-38.530000000000051</v>
      </c>
      <c r="AN15" s="36" t="str">
        <f ca="1">IF(BoxVal(ROW(AA15),9,COLUMN(T13))="FIX","00",ManualLookup(AA15,BoxVal(ROW(AA15),4,COLUMN(AN13)),INDIRECT(DN$3)))</f>
        <v>60</v>
      </c>
      <c r="AO15" s="36" t="str" cm="1">
        <f t="array" aca="1" ref="AO15" ca="1">ManualLookup(AB15,BoxVal(ROW(AB15),4,COLUMN(AO13)),INDIRECT(DO$3))</f>
        <v>0C</v>
      </c>
      <c r="AP15" s="36" t="str">
        <f ca="1">ManualLookup(AC15,BoxVal(ROW(AC15),4,COLUMN(AP13)),INDIRECT(DP$3))</f>
        <v>00</v>
      </c>
      <c r="AQ15" s="36" t="str">
        <f ca="1">ManualLookup(AD15,BoxVal(ROW(AD15),4,COLUMN(AQ13)),INDIRECT(DQ$3))</f>
        <v>00</v>
      </c>
      <c r="AR15" s="36" t="str">
        <f ca="1">ManualLookup(AE15,BoxVal(ROW(AE15),4,COLUMN(AR13)),INDIRECT(DR$3))</f>
        <v>02</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787</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10.95V(11V)</v>
      </c>
      <c r="D16" s="59" t="str" cm="1">
        <f t="array" aca="1" ref="D16" ca="1">BoxVal($A16,2,COLUMN(INDIRECT("T"&amp;($A16-1)*65+2)),1)</f>
        <v>CPC</v>
      </c>
      <c r="E16" s="59" t="str" cm="1">
        <f t="array" aca="1" ref="E16" ca="1">BoxVal($A16,3,COLUMN(INDIRECT("T"&amp;($A16-1)*65+2)),1)</f>
        <v>PR</v>
      </c>
      <c r="F16" s="59" t="str" cm="1">
        <f t="array" aca="1" ref="F16" ca="1">BoxVal($A16,16,COLUMN(INDIRECT("T"&amp;($A16-1)*65+2)),1)</f>
        <v>non</v>
      </c>
      <c r="G16" s="59" t="str" cm="1">
        <f t="array" aca="1" ref="G16" ca="1">BoxVal($A16,4,COLUMN(INDIRECT("T"&amp;($A16-1)*65+2)),1)</f>
        <v>ZTSQ6811</v>
      </c>
      <c r="H16" s="59" t="str" cm="1">
        <f t="array" aca="1" ref="H16" ca="1">BoxVal($A16,5,COLUMN(INDIRECT("T"&amp;($A16-1)*65+2)),1)</f>
        <v>4807ZE</v>
      </c>
      <c r="I16" s="59" t="str" cm="1">
        <f t="array" aca="1" ref="I16" ca="1">BoxVal($A16,6,COLUMN(INDIRECT("T"&amp;($A16-1)*65+2)),1)</f>
        <v>3004_V11</v>
      </c>
      <c r="J16" s="59" t="str" cm="1">
        <f t="array" aca="1" ref="J16" ca="1">BoxVal($A16,21,COLUMN(INDIRECT("T"&amp;($A16-1)*65+2)),1)</f>
        <v>11V_TestMode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-42+/-0.8 dBV</v>
      </c>
      <c r="N16" s="59" t="str" cm="1">
        <f t="array" aca="1" ref="N16" ca="1">BoxVal($A16,12,COLUMN(INDIRECT("T"&amp;($A16-1)*65+2)),1)</f>
        <v>Normal</v>
      </c>
      <c r="O16" s="64" t="str" cm="1">
        <f t="array" ref="O16">BoxVal($A16,2,COLUMN(V17),1)</f>
        <v>bit11,15</v>
      </c>
      <c r="P16" s="64" t="str" cm="1">
        <f t="array" aca="1" ref="P16" ca="1">BoxVal($A16,2,COLUMN(INDIRECT("AB"&amp;($A16-1)*65+2)),1)</f>
        <v>11V_TestMode_42dB_304ZE_2227F_417_465_ZTSQ6811_PR15.1</v>
      </c>
      <c r="Q16" s="64" t="str" cm="1">
        <f t="array" aca="1" ref="Q16" ca="1">BoxVal($A16,2,COLUMN(INDIRECT("AJ"&amp;($A16-1)*65+2)),1)</f>
        <v>N/A</v>
      </c>
      <c r="R16" s="34"/>
      <c r="S16" s="7" t="s">
        <v>12</v>
      </c>
      <c r="T16" s="15" t="s">
        <v>548</v>
      </c>
      <c r="U16" s="36" t="str">
        <f ca="1">ConfigCode($AA16,$AN16,$AO16,$AP16,$AQ16,$AR16,$AF16,$AG16,2)</f>
        <v>0x6D=-46.18,-45.77;</v>
      </c>
      <c r="V16" s="37">
        <v>0.10675999999942576</v>
      </c>
      <c r="W16" s="37"/>
      <c r="X16" s="38"/>
      <c r="Y16" s="38"/>
      <c r="Z16" s="71">
        <f ca="1" xml:space="preserve">
N("vbias,vlookup vbias range")+
VLOOKUP($AA16,INDIRECT(BoxVal(ROW($AA16),34,COLUMN(T12))),2,FALSE)+
N("gain")+
$AB16+
N("vcm")+
VLOOKUP($AC16,$CT$1:$DC$31,7,FALSE)+
N("(vbias*vcp*vbg-vbias)*sensor ratio")+
VbiasCal($AA16,$AD16,$AE16,BoxVal(ROW($AC16),18,COLUMN($T$22)))+
N("vbias ref+gain ref")+
$V16+$W16</f>
        <v>19.884999999999426</v>
      </c>
      <c r="AA16" s="39" t="s">
        <v>1372</v>
      </c>
      <c r="AB16" s="40">
        <v>12.5</v>
      </c>
      <c r="AC16" s="40" t="s">
        <v>995</v>
      </c>
      <c r="AD16" s="40">
        <v>1</v>
      </c>
      <c r="AE16" s="41">
        <v>-3.2000000000000001E-2</v>
      </c>
      <c r="AF16" s="42">
        <v>-46.184999999999427</v>
      </c>
      <c r="AG16" s="49">
        <f>AF15</f>
        <v>-45.774999999999508</v>
      </c>
      <c r="AH16" s="43">
        <f ca="1">$AF16+$Z16</f>
        <v>-26.3</v>
      </c>
      <c r="AI16" s="43">
        <f ca="1">$AG16+$Z16</f>
        <v>-25.890000000000082</v>
      </c>
      <c r="AJ16" s="44">
        <f ca="1" xml:space="preserve">
N("initial sens-loopgain")+
$AF16-BoxVal(ROW($AA16),26,COLUMN(INDIRECT("T"&amp;(INT(ROW($AA33)/65))*65+2)))</f>
        <v>-46.184999999999427</v>
      </c>
      <c r="AK16" s="44">
        <f ca="1">AJ16+(AG16-AF16)</f>
        <v>-45.774999999999508</v>
      </c>
      <c r="AL16" s="44">
        <f ca="1" xml:space="preserve">
N("initial sens-loopgain-gain-gain ref-vcm")+
$AH16-
BoxVal(ROW($AA16),26,COLUMN(INDIRECT("T"&amp;(INT(ROW($AA33)/65))*65+2)))-
$AB16-
$W16-
IFERROR(VLOOKUP($AC16,$CT$1:$DC$31,7,FALSE),0)</f>
        <v>-38.799999999999997</v>
      </c>
      <c r="AM16" s="44">
        <f ca="1">AL16+(AG16-AF16)</f>
        <v>-38.390000000000079</v>
      </c>
      <c r="AN16" s="36" t="str">
        <f ca="1">IF(BoxVal(ROW(AA16),9,COLUMN(T14))="FIX","00",ManualLookup(AA16,BoxVal(ROW(AA16),4,COLUMN(AN14)),INDIRECT(DN$3)))</f>
        <v>60</v>
      </c>
      <c r="AO16" s="36" t="str" cm="1">
        <f t="array" aca="1" ref="AO16" ca="1">ManualLookup(AB16,BoxVal(ROW(AB16),4,COLUMN(AO14)),INDIRECT(DO$3))</f>
        <v>0C</v>
      </c>
      <c r="AP16" s="36" t="str">
        <f ca="1">ManualLookup(AC16,BoxVal(ROW(AC16),4,COLUMN(AP14)),INDIRECT(DP$3))</f>
        <v>00</v>
      </c>
      <c r="AQ16" s="36" t="str">
        <f ca="1">ManualLookup(AD16,BoxVal(ROW(AD16),4,COLUMN(AQ14)),INDIRECT(DQ$3))</f>
        <v>00</v>
      </c>
      <c r="AR16" s="36" t="str">
        <f ca="1">ManualLookup(AE16,BoxVal(ROW(AE16),4,COLUMN(AR14)),INDIRECT(DR$3))</f>
        <v>01</v>
      </c>
      <c r="AS16" s="36"/>
      <c r="AT16" s="34"/>
      <c r="AU16" s="14" t="s">
        <v>562</v>
      </c>
      <c r="AV16" s="14" t="s">
        <v>562</v>
      </c>
      <c r="AW16" s="14" t="s">
        <v>562</v>
      </c>
      <c r="AX16" s="5" t="s">
        <v>255</v>
      </c>
      <c r="AY16" s="5" t="s">
        <v>255</v>
      </c>
      <c r="AZ16" s="5" t="s">
        <v>255</v>
      </c>
      <c r="BB16" s="14" t="s">
        <v>562</v>
      </c>
      <c r="BI16" s="14" t="s">
        <v>562</v>
      </c>
      <c r="BJ16" s="14" t="s">
        <v>562</v>
      </c>
      <c r="BK16" s="14" t="s">
        <v>562</v>
      </c>
      <c r="BM16" s="5">
        <v>11.5</v>
      </c>
      <c r="BN16" s="5">
        <v>1</v>
      </c>
      <c r="BO16" s="5">
        <v>1</v>
      </c>
      <c r="BP16" s="5">
        <v>1</v>
      </c>
      <c r="BQ16" s="5">
        <v>0</v>
      </c>
      <c r="BU16" s="5" t="s">
        <v>795</v>
      </c>
      <c r="BV16" s="14" t="s">
        <v>813</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8" ht="30" customHeight="1" x14ac:dyDescent="0.25">
      <c r="A17" s="58">
        <v>16</v>
      </c>
      <c r="B17" s="63" t="str">
        <f t="shared" si="0"/>
        <v>=Block16==</v>
      </c>
      <c r="C17" s="59" t="str" cm="1">
        <f t="array" aca="1" ref="C17" ca="1">BoxVal($A17,8,COLUMN(INDIRECT("T"&amp;($A17-1)*65+2)),1)</f>
        <v>10.95V(11V)</v>
      </c>
      <c r="D17" s="59" t="str" cm="1">
        <f t="array" aca="1" ref="D17" ca="1">BoxVal($A17,2,COLUMN(INDIRECT("T"&amp;($A17-1)*65+2)),1)</f>
        <v>CPC</v>
      </c>
      <c r="E17" s="59" t="str" cm="1">
        <f t="array" aca="1" ref="E17" ca="1">BoxVal($A17,3,COLUMN(INDIRECT("T"&amp;($A17-1)*65+2)),1)</f>
        <v>PR</v>
      </c>
      <c r="F17" s="59" t="str" cm="1">
        <f t="array" aca="1" ref="F17" ca="1">BoxVal($A17,16,COLUMN(INDIRECT("T"&amp;($A17-1)*65+2)),1)</f>
        <v>non</v>
      </c>
      <c r="G17" s="59" t="str" cm="1">
        <f t="array" aca="1" ref="G17" ca="1">BoxVal($A17,4,COLUMN(INDIRECT("T"&amp;($A17-1)*65+2)),1)</f>
        <v>ZTSQ6011</v>
      </c>
      <c r="H17" s="59" t="str" cm="1">
        <f t="array" aca="1" ref="H17" ca="1">BoxVal($A17,5,COLUMN(INDIRECT("T"&amp;($A17-1)*65+2)),1)</f>
        <v>4807ZE</v>
      </c>
      <c r="I17" s="59" t="str" cm="1">
        <f t="array" aca="1" ref="I17" ca="1">BoxVal($A17,6,COLUMN(INDIRECT("T"&amp;($A17-1)*65+2)),1)</f>
        <v>3004_V11</v>
      </c>
      <c r="J17" s="59" t="str" cm="1">
        <f t="array" aca="1" ref="J17" ca="1">BoxVal($A17,21,COLUMN(INDIRECT("T"&amp;($A17-1)*65+2)),1)</f>
        <v>11V_TestMode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bit11,15</v>
      </c>
      <c r="P17" s="64" t="str" cm="1">
        <f t="array" aca="1" ref="P17" ca="1">BoxVal($A17,2,COLUMN(INDIRECT("AB"&amp;($A17-1)*65+2)),1)</f>
        <v>11V_TestMode_42dB_304ZE_2227F_417_465_ZTSQ6011_PR16.1</v>
      </c>
      <c r="Q17" s="64" t="str" cm="1">
        <f t="array" aca="1" ref="Q17" ca="1">BoxVal($A17,2,COLUMN(INDIRECT("AJ"&amp;($A17-1)*65+2)),1)</f>
        <v>N/A</v>
      </c>
      <c r="R17" s="34"/>
      <c r="S17" s="26" t="s">
        <v>773</v>
      </c>
      <c r="T17" s="15" t="s">
        <v>562</v>
      </c>
      <c r="U17" s="36" t="str">
        <f ca="1">ConfigCode($AA17,$AN17,$AO17,$AP17,$AQ17,$AR17,$AF17,$AG17,2)</f>
        <v>0x6C=-46.56,-46.18;</v>
      </c>
      <c r="V17" s="37">
        <v>6.4999999999351132E-2</v>
      </c>
      <c r="W17" s="37"/>
      <c r="X17" s="38"/>
      <c r="Y17" s="38"/>
      <c r="Z17" s="71">
        <f ca="1" xml:space="preserve">
N("vbias,vlookup vbias range")+
VLOOKUP($AA17,INDIRECT(BoxVal(ROW($AA17),34,COLUMN(T13))),2,FALSE)+
N("gain")+
$AB17+
N("vcm")+
VLOOKUP($AC17,$CT$1:$DC$31,7,FALSE)+
N("(vbias*vcp*vbg-vbias)*sensor ratio")+
VbiasCal($AA17,$AD17,$AE17,BoxVal(ROW($AC17),18,COLUMN($T$22)))+
N("vbias ref+gain ref")+
$V17+$W17</f>
        <v>20.26499999999935</v>
      </c>
      <c r="AA17" s="39" t="s">
        <v>1372</v>
      </c>
      <c r="AB17" s="40">
        <v>12.5</v>
      </c>
      <c r="AC17" s="40" t="s">
        <v>995</v>
      </c>
      <c r="AD17" s="40">
        <v>1</v>
      </c>
      <c r="AE17" s="41">
        <v>0</v>
      </c>
      <c r="AF17" s="42">
        <v>-46.564999999999351</v>
      </c>
      <c r="AG17" s="49">
        <f>AF16</f>
        <v>-46.184999999999427</v>
      </c>
      <c r="AH17" s="43">
        <f ca="1">$AF17+$Z17</f>
        <v>-26.3</v>
      </c>
      <c r="AI17" s="43">
        <f ca="1">$AG17+$Z17</f>
        <v>-25.920000000000076</v>
      </c>
      <c r="AJ17" s="44">
        <f ca="1" xml:space="preserve">
N("initial sens-loopgain")+
$AF17-BoxVal(ROW($AA17),26,COLUMN(INDIRECT("T"&amp;(INT(ROW($AA34)/65))*65+2)))</f>
        <v>-46.564999999999351</v>
      </c>
      <c r="AK17" s="44">
        <f ca="1">AJ17+(AG17-AF17)</f>
        <v>-46.184999999999427</v>
      </c>
      <c r="AL17" s="44">
        <f ca="1" xml:space="preserve">
N("initial sens-loopgain-gain-gain ref-vcm")+
$AH17-
BoxVal(ROW($AA17),26,COLUMN(INDIRECT("T"&amp;(INT(ROW($AA34)/65))*65+2)))-
$AB17-
$W17-
IFERROR(VLOOKUP($AC17,$CT$1:$DC$31,7,FALSE),0)</f>
        <v>-38.799999999999997</v>
      </c>
      <c r="AM17" s="44">
        <f ca="1">AL17+(AG17-AF17)</f>
        <v>-38.420000000000073</v>
      </c>
      <c r="AN17" s="36" t="str">
        <f ca="1">IF(BoxVal(ROW(AA17),9,COLUMN(T15))="FIX","00",ManualLookup(AA17,BoxVal(ROW(AA17),4,COLUMN(AN15)),INDIRECT(DN$3)))</f>
        <v>60</v>
      </c>
      <c r="AO17" s="36" t="str" cm="1">
        <f t="array" aca="1" ref="AO17" ca="1">ManualLookup(AB17,BoxVal(ROW(AB17),4,COLUMN(AO15)),INDIRECT(DO$3))</f>
        <v>0C</v>
      </c>
      <c r="AP17" s="36" t="str">
        <f ca="1">ManualLookup(AC17,BoxVal(ROW(AC17),4,COLUMN(AP15)),INDIRECT(DP$3))</f>
        <v>00</v>
      </c>
      <c r="AQ17" s="36" t="str">
        <f ca="1">ManualLookup(AD17,BoxVal(ROW(AD17),4,COLUMN(AQ15)),INDIRECT(DQ$3))</f>
        <v>00</v>
      </c>
      <c r="AR17" s="36" t="str">
        <f ca="1">ManualLookup(AE17,BoxVal(ROW(AE17),4,COLUMN(AR15)),INDIRECT(DR$3))</f>
        <v>00</v>
      </c>
      <c r="AS17" s="36"/>
      <c r="AT17" s="34"/>
      <c r="AU17" s="14" t="s">
        <v>562</v>
      </c>
      <c r="AV17" s="14" t="s">
        <v>562</v>
      </c>
      <c r="AW17" s="14" t="s">
        <v>562</v>
      </c>
      <c r="AX17" s="5" t="s">
        <v>255</v>
      </c>
      <c r="AY17" s="5" t="s">
        <v>255</v>
      </c>
      <c r="AZ17" s="5" t="s">
        <v>255</v>
      </c>
      <c r="BB17" s="14" t="s">
        <v>562</v>
      </c>
      <c r="BI17" s="14" t="s">
        <v>562</v>
      </c>
      <c r="BJ17" s="14" t="s">
        <v>562</v>
      </c>
      <c r="BK17" s="14" t="s">
        <v>562</v>
      </c>
      <c r="BM17" s="5">
        <v>12.5</v>
      </c>
      <c r="BN17" s="5">
        <v>1</v>
      </c>
      <c r="BO17" s="5">
        <v>1</v>
      </c>
      <c r="BP17" s="5">
        <v>1</v>
      </c>
      <c r="BQ17" s="5">
        <v>1</v>
      </c>
      <c r="BU17" s="5" t="s">
        <v>796</v>
      </c>
      <c r="BV17" s="14" t="s">
        <v>793</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DX17" s="7" t="s">
        <v>1311</v>
      </c>
    </row>
    <row r="18" spans="1:128" ht="30" customHeight="1" x14ac:dyDescent="0.25">
      <c r="A18" s="58">
        <v>17</v>
      </c>
      <c r="B18" s="63" t="str">
        <f t="shared" si="0"/>
        <v>=Block17==</v>
      </c>
      <c r="C18" s="59" t="str" cm="1">
        <f t="array" aca="1" ref="C18" ca="1">BoxVal($A18,8,COLUMN(INDIRECT("T"&amp;($A18-1)*65+2)),1)</f>
        <v>14.38V(14V)</v>
      </c>
      <c r="D18" s="59" t="str" cm="1">
        <f t="array" aca="1" ref="D18" ca="1">BoxVal($A18,2,COLUMN(INDIRECT("T"&amp;($A18-1)*65+2)),1)</f>
        <v>CPC</v>
      </c>
      <c r="E18" s="59" t="str" cm="1">
        <f t="array" aca="1" ref="E18" ca="1">BoxVal($A18,3,COLUMN(INDIRECT("T"&amp;($A18-1)*65+2)),1)</f>
        <v>PR</v>
      </c>
      <c r="F18" s="59" t="str" cm="1">
        <f t="array" aca="1" ref="F18" ca="1">BoxVal($A18,16,COLUMN(INDIRECT("T"&amp;($A18-1)*65+2)),1)</f>
        <v>non</v>
      </c>
      <c r="G18" s="59" t="str" cm="1">
        <f t="array" aca="1" ref="G18" ca="1">BoxVal($A18,4,COLUMN(INDIRECT("T"&amp;($A18-1)*65+2)),1)</f>
        <v>ZTS6853S</v>
      </c>
      <c r="H18" s="59" t="str" cm="1">
        <f t="array" aca="1" ref="H18" ca="1">BoxVal($A18,5,COLUMN(INDIRECT("T"&amp;($A18-1)*65+2)),1)</f>
        <v>4807ZE</v>
      </c>
      <c r="I18" s="59" t="str" cm="1">
        <f t="array" aca="1" ref="I18" ca="1">BoxVal($A18,6,COLUMN(INDIRECT("T"&amp;($A18-1)*65+2)),1)</f>
        <v>1102LAV</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-25.8+/-0.75 dBV</v>
      </c>
      <c r="N18" s="59" t="str" cm="1">
        <f t="array" aca="1" ref="N18" ca="1">BoxVal($A18,12,COLUMN(INDIRECT("T"&amp;($A18-1)*65+2)),1)</f>
        <v>High gain</v>
      </c>
      <c r="O18" s="64" t="str" cm="1">
        <f t="array" ref="O18">BoxVal($A18,2,COLUMN(V19),1)</f>
        <v>bit2,11,14,15</v>
      </c>
      <c r="P18" s="64" t="str" cm="1">
        <f t="array" aca="1" ref="P18" ca="1">BoxVal($A18,2,COLUMN(INDIRECT("AB"&amp;($A18-1)*65+2)),1)</f>
        <v>14V_NormalMode_25.8dB_304ZE_N22LAV_365_385_ZTS6853S_PR17.0</v>
      </c>
      <c r="Q18" s="64" t="str" cm="1">
        <f t="array" aca="1" ref="Q18" ca="1">BoxVal($A18,2,COLUMN(INDIRECT("AJ"&amp;($A18-1)*65+2)),1)</f>
        <v>特殊分Bin出貨
BinB : -25.4~-25.7
BinC : -25.1~-25.4
BinD : -24.8~-25.1
BinE : -24.5~-24.8
BinF : -24.2~-24.5</v>
      </c>
      <c r="R18" s="34"/>
      <c r="S18" s="7" t="s">
        <v>573</v>
      </c>
      <c r="T18" s="15">
        <v>1</v>
      </c>
      <c r="U18" s="36" t="str">
        <f ca="1">ConfigCode($AA18,$AN18,$AO18,$AP18,$AQ18,$AR18,$AF18,$AG18,2)</f>
        <v>0x7E=-46.84,-46.56;</v>
      </c>
      <c r="V18" s="37">
        <v>0.16531999999929425</v>
      </c>
      <c r="W18" s="37"/>
      <c r="X18" s="38"/>
      <c r="Y18" s="38"/>
      <c r="Z18" s="71">
        <f ca="1" xml:space="preserve">
N("vbias,vlookup vbias range")+
VLOOKUP($AA18,INDIRECT(BoxVal(ROW($AA18),34,COLUMN(T14))),2,FALSE)+
N("gain")+
$AB18+
N("vcm")+
VLOOKUP($AC18,$CT$1:$DC$31,7,FALSE)+
N("(vbias*vcp*vbg-vbias)*sensor ratio")+
VbiasCal($AA18,$AD18,$AE18,BoxVal(ROW($AC18),18,COLUMN($T$22)))+
N("vbias ref+gain ref")+
$V18+$W18</f>
        <v>20.544999999999295</v>
      </c>
      <c r="AA18" s="39" t="s">
        <v>1371</v>
      </c>
      <c r="AB18" s="40">
        <v>12.5</v>
      </c>
      <c r="AC18" s="40" t="s">
        <v>995</v>
      </c>
      <c r="AD18" s="40">
        <v>1</v>
      </c>
      <c r="AE18" s="41">
        <v>-6.4000000000000001E-2</v>
      </c>
      <c r="AF18" s="42">
        <v>-46.844999999999295</v>
      </c>
      <c r="AG18" s="49">
        <f>AF17</f>
        <v>-46.564999999999351</v>
      </c>
      <c r="AH18" s="43">
        <f ca="1">$AF18+$Z18</f>
        <v>-26.3</v>
      </c>
      <c r="AI18" s="43">
        <f ca="1">$AG18+$Z18</f>
        <v>-26.020000000000056</v>
      </c>
      <c r="AJ18" s="44">
        <f ca="1" xml:space="preserve">
N("initial sens-loopgain")+
$AF18-BoxVal(ROW($AA18),26,COLUMN(INDIRECT("T"&amp;(INT(ROW($AA35)/65))*65+2)))</f>
        <v>-46.844999999999295</v>
      </c>
      <c r="AK18" s="44">
        <f ca="1">AJ18+(AG18-AF18)</f>
        <v>-46.564999999999351</v>
      </c>
      <c r="AL18" s="44">
        <f ca="1" xml:space="preserve">
N("initial sens-loopgain-gain-gain ref-vcm")+
$AH18-
BoxVal(ROW($AA18),26,COLUMN(INDIRECT("T"&amp;(INT(ROW($AA35)/65))*65+2)))-
$AB18-
$W18-
IFERROR(VLOOKUP($AC18,$CT$1:$DC$31,7,FALSE),0)</f>
        <v>-38.799999999999997</v>
      </c>
      <c r="AM18" s="44">
        <f ca="1">AL18+(AG18-AF18)</f>
        <v>-38.520000000000053</v>
      </c>
      <c r="AN18" s="36" t="str">
        <f ca="1">IF(BoxVal(ROW(AA18),9,COLUMN(T16))="FIX","00",ManualLookup(AA18,BoxVal(ROW(AA18),4,COLUMN(AN16)),INDIRECT(DN$3)))</f>
        <v>70</v>
      </c>
      <c r="AO18" s="36" t="str" cm="1">
        <f t="array" aca="1" ref="AO18" ca="1">ManualLookup(AB18,BoxVal(ROW(AB18),4,COLUMN(AO16)),INDIRECT(DO$3))</f>
        <v>0C</v>
      </c>
      <c r="AP18" s="36" t="str">
        <f ca="1">ManualLookup(AC18,BoxVal(ROW(AC18),4,COLUMN(AP16)),INDIRECT(DP$3))</f>
        <v>00</v>
      </c>
      <c r="AQ18" s="36" t="str">
        <f ca="1">ManualLookup(AD18,BoxVal(ROW(AD18),4,COLUMN(AQ16)),INDIRECT(DQ$3))</f>
        <v>00</v>
      </c>
      <c r="AR18" s="36" t="str">
        <f ca="1">ManualLookup(AE18,BoxVal(ROW(AE18),4,COLUMN(AR16)),INDIRECT(DR$3))</f>
        <v>02</v>
      </c>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DX18" s="72" t="s">
        <v>1312</v>
      </c>
    </row>
    <row r="19" spans="1:128" ht="30" customHeight="1" x14ac:dyDescent="0.25">
      <c r="A19" s="58">
        <v>18</v>
      </c>
      <c r="B19" s="63" t="str">
        <f t="shared" si="0"/>
        <v>=Block18==</v>
      </c>
      <c r="C19" s="59" t="str" cm="1">
        <f t="array" aca="1" ref="C19" ca="1">BoxVal($A19,8,COLUMN(INDIRECT("T"&amp;($A19-1)*65+2)),1)</f>
        <v>12.07V(12V)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ZTSQ6851</v>
      </c>
      <c r="H19" s="59" t="str" cm="1">
        <f t="array" aca="1" ref="H19" ca="1">BoxVal($A19,5,COLUMN(INDIRECT("T"&amp;($A19-1)*65+2)),1)</f>
        <v>4807ZE</v>
      </c>
      <c r="I19" s="59" t="str" cm="1">
        <f t="array" aca="1" ref="I19" ca="1">BoxVal($A19,6,COLUMN(INDIRECT("T"&amp;($A19-1)*65+2)),1)</f>
        <v>1102LAV</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-38+/-0.75 dBV</v>
      </c>
      <c r="N19" s="59" t="str" cm="1">
        <f t="array" aca="1" ref="N19" ca="1">BoxVal($A19,12,COLUMN(INDIRECT("T"&amp;($A19-1)*65+2)),1)</f>
        <v>Normal</v>
      </c>
      <c r="O19" s="64" t="str" cm="1">
        <f t="array" ref="O19">BoxVal($A19,2,COLUMN(V20),1)</f>
        <v>bit11,15</v>
      </c>
      <c r="P19" s="64" t="str" cm="1">
        <f t="array" aca="1" ref="P19" ca="1">BoxVal($A19,2,COLUMN(INDIRECT("AB"&amp;($A19-1)*65+2)),1)</f>
        <v>12V_TestMode_38dB_304ZE_N22LAV_380_411_ZTSQ6851_PR18.0</v>
      </c>
      <c r="Q19" s="64" t="str" cm="1">
        <f t="array" aca="1" ref="Q19" ca="1">BoxVal($A19,2,COLUMN(INDIRECT("AJ"&amp;($A19-1)*65+2)),1)</f>
        <v/>
      </c>
      <c r="R19" s="34"/>
      <c r="S19" s="7" t="s">
        <v>590</v>
      </c>
      <c r="T19" s="15">
        <f>VLOOKUP(T4,MPN!$A$1:$E$1004,4,FALSE)</f>
        <v>-26</v>
      </c>
      <c r="U19" s="36" t="str">
        <f ca="1">ConfigCode($AA19,$AN19,$AO19,$AP19,$AQ19,$AR19,$AF19,$AG19,2)</f>
        <v>0x7D=-47.25,-46.84;</v>
      </c>
      <c r="V19" s="37">
        <v>0.11515999999921078</v>
      </c>
      <c r="W19" s="37"/>
      <c r="X19" s="38"/>
      <c r="Y19" s="38"/>
      <c r="Z19" s="71">
        <f ca="1" xml:space="preserve">
N("vbias,vlookup vbias range")+
VLOOKUP($AA19,INDIRECT(BoxVal(ROW($AA19),34,COLUMN(T15))),2,FALSE)+
N("gain")+
$AB19+
N("vcm")+
VLOOKUP($AC19,$CT$1:$DC$31,7,FALSE)+
N("(vbias*vcp*vbg-vbias)*sensor ratio")+
VbiasCal($AA19,$AD19,$AE19,BoxVal(ROW($AC19),18,COLUMN($T$22)))+
N("vbias ref+gain ref")+
$V19+$W19</f>
        <v>20.954999999999213</v>
      </c>
      <c r="AA19" s="39" t="s">
        <v>1371</v>
      </c>
      <c r="AB19" s="40">
        <v>12.5</v>
      </c>
      <c r="AC19" s="40" t="s">
        <v>995</v>
      </c>
      <c r="AD19" s="40">
        <v>1</v>
      </c>
      <c r="AE19" s="41">
        <v>-3.2000000000000001E-2</v>
      </c>
      <c r="AF19" s="42">
        <v>-47.254999999999214</v>
      </c>
      <c r="AG19" s="49">
        <f>AF18</f>
        <v>-46.844999999999295</v>
      </c>
      <c r="AH19" s="43">
        <f ca="1">$AF19+$Z19</f>
        <v>-26.3</v>
      </c>
      <c r="AI19" s="43">
        <f ca="1">$AG19+$Z19</f>
        <v>-25.890000000000082</v>
      </c>
      <c r="AJ19" s="44">
        <f ca="1" xml:space="preserve">
N("initial sens-loopgain")+
$AF19-BoxVal(ROW($AA19),26,COLUMN(INDIRECT("T"&amp;(INT(ROW($AA36)/65))*65+2)))</f>
        <v>-47.254999999999214</v>
      </c>
      <c r="AK19" s="44">
        <f ca="1">AJ19+(AG19-AF19)</f>
        <v>-46.844999999999295</v>
      </c>
      <c r="AL19" s="44">
        <f ca="1" xml:space="preserve">
N("initial sens-loopgain-gain-gain ref-vcm")+
$AH19-
BoxVal(ROW($AA19),26,COLUMN(INDIRECT("T"&amp;(INT(ROW($AA36)/65))*65+2)))-
$AB19-
$W19-
IFERROR(VLOOKUP($AC19,$CT$1:$DC$31,7,FALSE),0)</f>
        <v>-38.799999999999997</v>
      </c>
      <c r="AM19" s="44">
        <f ca="1">AL19+(AG19-AF19)</f>
        <v>-38.390000000000079</v>
      </c>
      <c r="AN19" s="36" t="str">
        <f ca="1">IF(BoxVal(ROW(AA19),9,COLUMN(T17))="FIX","00",ManualLookup(AA19,BoxVal(ROW(AA19),4,COLUMN(AN17)),INDIRECT(DN$3)))</f>
        <v>70</v>
      </c>
      <c r="AO19" s="36" t="str" cm="1">
        <f t="array" aca="1" ref="AO19" ca="1">ManualLookup(AB19,BoxVal(ROW(AB19),4,COLUMN(AO17)),INDIRECT(DO$3))</f>
        <v>0C</v>
      </c>
      <c r="AP19" s="36" t="str">
        <f ca="1">ManualLookup(AC19,BoxVal(ROW(AC19),4,COLUMN(AP17)),INDIRECT(DP$3))</f>
        <v>00</v>
      </c>
      <c r="AQ19" s="36" t="str">
        <f ca="1">ManualLookup(AD19,BoxVal(ROW(AD19),4,COLUMN(AQ17)),INDIRECT(DQ$3))</f>
        <v>00</v>
      </c>
      <c r="AR19" s="36" t="str">
        <f ca="1">ManualLookup(AE19,BoxVal(ROW(AE19),4,COLUMN(AR17)),INDIRECT(DR$3))</f>
        <v>01</v>
      </c>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19" t="s">
        <v>1313</v>
      </c>
    </row>
    <row r="20" spans="1:128" ht="30" customHeight="1" x14ac:dyDescent="0.25">
      <c r="A20" s="58">
        <v>19</v>
      </c>
      <c r="B20" s="63" t="str">
        <f t="shared" si="0"/>
        <v>=Block19==</v>
      </c>
      <c r="C20" s="59" t="str" cm="1">
        <f t="array" aca="1" ref="C20" ca="1">BoxVal($A20,8,COLUMN(INDIRECT("T"&amp;($A20-1)*65+2)),1)</f>
        <v>12.07V(12V)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ZTS6753</v>
      </c>
      <c r="H20" s="59" t="str" cm="1">
        <f t="array" aca="1" ref="H20" ca="1">BoxVal($A20,5,COLUMN(INDIRECT("T"&amp;($A20-1)*65+2)),1)</f>
        <v>4807ZE</v>
      </c>
      <c r="I20" s="59" t="str" cm="1">
        <f t="array" aca="1" ref="I20" ca="1">BoxVal($A20,6,COLUMN(INDIRECT("T"&amp;($A20-1)*65+2)),1)</f>
        <v>1102LAV</v>
      </c>
      <c r="J20" s="59" t="str" cm="1">
        <f t="array" aca="1" ref="J20" ca="1">BoxVal($A20,21,COLUMN(INDIRECT("T"&amp;($A20-1)*65+2)),1)</f>
        <v>12V_TestMode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-38+/-0.8 dBV</v>
      </c>
      <c r="N20" s="59" t="str" cm="1">
        <f t="array" aca="1" ref="N20" ca="1">BoxVal($A20,12,COLUMN(INDIRECT("T"&amp;($A20-1)*65+2)),1)</f>
        <v>Normal</v>
      </c>
      <c r="O20" s="64" t="str" cm="1">
        <f t="array" ref="O20">BoxVal($A20,2,COLUMN(V21),1)</f>
        <v>bit2,11,15</v>
      </c>
      <c r="P20" s="64" t="str" cm="1">
        <f t="array" aca="1" ref="P20" ca="1">BoxVal($A20,2,COLUMN(INDIRECT("AB"&amp;($A20-1)*65+2)),1)</f>
        <v>12V_TestMode_38dB_304ZE_N22LAV_377_417_ZTS6753_PR19.1</v>
      </c>
      <c r="Q20" s="64" t="str" cm="1">
        <f t="array" aca="1" ref="Q20" ca="1">BoxVal($A20,2,COLUMN(INDIRECT("AJ"&amp;($A20-1)*65+2)),1)</f>
        <v/>
      </c>
      <c r="R20" s="34"/>
      <c r="S20" s="7" t="s">
        <v>693</v>
      </c>
      <c r="T20" s="15">
        <v>0.8</v>
      </c>
      <c r="U20" s="36" t="str">
        <f ca="1">ConfigCode($AA20,$AN20,$AO20,$AP20,$AQ20,$AR20,$AF20,$AG20,2)</f>
        <v>0x7C=-48.00,-47.25;</v>
      </c>
      <c r="V20" s="37">
        <v>-3.5000000000849241E-2</v>
      </c>
      <c r="W20" s="37"/>
      <c r="X20" s="38"/>
      <c r="Y20" s="38"/>
      <c r="Z20" s="71">
        <f ca="1" xml:space="preserve">
N("vbias,vlookup vbias range")+
VLOOKUP($AA20,INDIRECT(BoxVal(ROW($AA20),34,COLUMN(T16))),2,FALSE)+
N("gain")+
$AB20+
N("vcm")+
VLOOKUP($AC20,$CT$1:$DC$31,7,FALSE)+
N("(vbias*vcp*vbg-vbias)*sensor ratio")+
VbiasCal($AA20,$AD20,$AE20,BoxVal(ROW($AC20),18,COLUMN($T$22)))+
N("vbias ref+gain ref")+
$V20+$W20</f>
        <v>21.264999999999151</v>
      </c>
      <c r="AA20" s="39" t="s">
        <v>1371</v>
      </c>
      <c r="AB20" s="40">
        <v>12.5</v>
      </c>
      <c r="AC20" s="40" t="s">
        <v>995</v>
      </c>
      <c r="AD20" s="40">
        <v>1</v>
      </c>
      <c r="AE20" s="41">
        <v>0</v>
      </c>
      <c r="AF20" s="42">
        <v>-48</v>
      </c>
      <c r="AG20" s="49">
        <f>AF19</f>
        <v>-47.254999999999214</v>
      </c>
      <c r="AH20" s="43">
        <f ca="1">$AF20+$Z20</f>
        <v>-26.735000000000849</v>
      </c>
      <c r="AI20" s="43">
        <f ca="1">$AG20+$Z20</f>
        <v>-25.990000000000062</v>
      </c>
      <c r="AJ20" s="44">
        <f ca="1" xml:space="preserve">
N("initial sens-loopgain")+
$AF20-BoxVal(ROW($AA20),26,COLUMN(INDIRECT("T"&amp;(INT(ROW($AA37)/65))*65+2)))</f>
        <v>-48</v>
      </c>
      <c r="AK20" s="44">
        <f ca="1">AJ20+(AG20-AF20)</f>
        <v>-47.254999999999214</v>
      </c>
      <c r="AL20" s="44">
        <f ca="1" xml:space="preserve">
N("initial sens-loopgain-gain-gain ref-vcm")+
$AH20-
BoxVal(ROW($AA20),26,COLUMN(INDIRECT("T"&amp;(INT(ROW($AA37)/65))*65+2)))-
$AB20-
$W20-
IFERROR(VLOOKUP($AC20,$CT$1:$DC$31,7,FALSE),0)</f>
        <v>-39.235000000000852</v>
      </c>
      <c r="AM20" s="44">
        <f ca="1">AL20+(AG20-AF20)</f>
        <v>-38.490000000000066</v>
      </c>
      <c r="AN20" s="36" t="str">
        <f ca="1">IF(BoxVal(ROW(AA20),9,COLUMN(T18))="FIX","00",ManualLookup(AA20,BoxVal(ROW(AA20),4,COLUMN(AN18)),INDIRECT(DN$3)))</f>
        <v>70</v>
      </c>
      <c r="AO20" s="36" t="str" cm="1">
        <f t="array" aca="1" ref="AO20" ca="1">ManualLookup(AB20,BoxVal(ROW(AB20),4,COLUMN(AO18)),INDIRECT(DO$3))</f>
        <v>0C</v>
      </c>
      <c r="AP20" s="36" t="str">
        <f ca="1">ManualLookup(AC20,BoxVal(ROW(AC20),4,COLUMN(AP18)),INDIRECT(DP$3))</f>
        <v>00</v>
      </c>
      <c r="AQ20" s="36" t="str">
        <f ca="1">ManualLookup(AD20,BoxVal(ROW(AD20),4,COLUMN(AQ18)),INDIRECT(DQ$3))</f>
        <v>00</v>
      </c>
      <c r="AR20" s="36" t="str">
        <f ca="1">ManualLookup(AE20,BoxVal(ROW(AE20),4,COLUMN(AR18)),INDIRECT(DR$3))</f>
        <v>00</v>
      </c>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19" t="s">
        <v>1393</v>
      </c>
    </row>
    <row r="21" spans="1:128"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32"/>
    </row>
    <row r="22" spans="1:128"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VLOOKUP($T4,MPN!$A$1:$E$504,2,FALSE)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32"/>
    </row>
    <row r="23" spans="1:128"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304ZE</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19" t="s">
        <v>1408</v>
      </c>
    </row>
    <row r="24" spans="1:128"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9" t="s">
        <v>1362</v>
      </c>
    </row>
    <row r="25" spans="1:128"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VLOOKUP($T4,MPN!$A$1:$E$504,5,FALSE)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72" t="s">
        <v>1363</v>
      </c>
    </row>
    <row r="26" spans="1:128"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7" t="s">
        <v>1409</v>
      </c>
    </row>
    <row r="27" spans="1:128"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8</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7" t="s">
        <v>1365</v>
      </c>
    </row>
    <row r="28" spans="1:128"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45537</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7" t="s">
        <v>1410</v>
      </c>
    </row>
    <row r="29" spans="1:128"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X29" s="7" t="s">
        <v>1411</v>
      </c>
    </row>
    <row r="30" spans="1:128"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16</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X30" s="7" t="s">
        <v>1412</v>
      </c>
    </row>
    <row r="31" spans="1:128"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-26+/-0.8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X31" s="7" t="s">
        <v>1413</v>
      </c>
    </row>
    <row r="32" spans="1:128"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14.38V(14V)</v>
      </c>
      <c r="T35" s="3">
        <v>8.8000000000000007</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13.18V(13V)</v>
      </c>
      <c r="T36" s="3">
        <v>7.7</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12.07V(12V)</v>
      </c>
      <c r="T37" s="3">
        <v>6.7</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10.95V(11V)</v>
      </c>
      <c r="T38" s="3">
        <v>5.5</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9.82V(10V)</v>
      </c>
      <c r="T39" s="3">
        <v>4.3</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8.71V(9V)</v>
      </c>
      <c r="T40" s="3">
        <v>3</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7.59V(8V)</v>
      </c>
      <c r="T41" s="3">
        <v>1.6</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6.48V(7V)</v>
      </c>
      <c r="T42" s="3">
        <v>0</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1424</v>
      </c>
      <c r="V66" s="12"/>
      <c r="W66" s="65"/>
      <c r="X66" s="12"/>
      <c r="Y66" s="7" t="str">
        <f>VLOOKUP(U66,$DX$1:$DZ$21,3,FALSE)</f>
        <v>ModeSel 10,sel_diocpfil,disb_vos,Rfil</v>
      </c>
      <c r="AD66" s="8"/>
    </row>
    <row r="67" spans="19:45" ht="30" customHeight="1" x14ac:dyDescent="0.25">
      <c r="S67" s="7" t="s">
        <v>24</v>
      </c>
      <c r="T67" s="15" t="s">
        <v>606</v>
      </c>
      <c r="U67" s="5" t="s">
        <v>23</v>
      </c>
      <c r="V67" s="7" t="str">
        <f>VLOOKUP(U66,$DX$1:$DZ$21,2,FALSE)</f>
        <v>bit2,11,14,15</v>
      </c>
      <c r="W67" s="19"/>
      <c r="X67" s="19"/>
      <c r="Y67" s="19"/>
      <c r="Z67" s="19"/>
      <c r="AA67" s="5" t="s">
        <v>592</v>
      </c>
      <c r="AB67" s="26" t="str">
        <f>T86&amp;"_"&amp;ABS(T84)&amp;"dB_"&amp;T88&amp;"_"&amp;T89&amp;"_"&amp;GetAbsMaxMinText(AF70:AG129)&amp;"_"&amp;T69&amp;"_"&amp;T68&amp;S66&amp;"."&amp;T92</f>
        <v>13V_TestMode_25.8dB_304ZE_N045A_360_388_ZTS6853S_TR2.2</v>
      </c>
      <c r="AC67" s="18"/>
      <c r="AD67" s="18"/>
      <c r="AE67" s="18"/>
      <c r="AF67" s="18"/>
      <c r="AG67" s="18"/>
      <c r="AH67" s="19"/>
      <c r="AI67" s="19" t="s">
        <v>2</v>
      </c>
      <c r="AJ67" s="16" t="s">
        <v>1267</v>
      </c>
      <c r="AK67" s="16"/>
      <c r="AL67" s="16"/>
      <c r="AM67" s="16"/>
      <c r="AN67" s="16"/>
      <c r="AO67" s="16"/>
      <c r="AP67" s="16"/>
      <c r="AQ67" s="16"/>
      <c r="AR67" s="16"/>
      <c r="AS67" s="16"/>
    </row>
    <row r="68" spans="19:45" ht="30" customHeight="1" x14ac:dyDescent="0.25">
      <c r="S68" s="7" t="s">
        <v>5</v>
      </c>
      <c r="T68" s="15" t="s">
        <v>1271</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1431</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 gain</v>
      </c>
      <c r="AP69" s="56" t="str">
        <f>VLOOKUP($T77,$DE$1:$DJ$31,4,FALSE)</f>
        <v>non</v>
      </c>
      <c r="AQ69" s="56" t="str">
        <f>VLOOKUP($T77,$DE$1:$DJ$31,5,FALSE)</f>
        <v>non</v>
      </c>
      <c r="AR69" s="56" t="str">
        <f>VLOOKUP($T77,$DE$1:$DJ$31,6,FALSE)</f>
        <v>Full vbg</v>
      </c>
      <c r="AS69" s="35"/>
    </row>
    <row r="70" spans="19:45" ht="30" customHeight="1" x14ac:dyDescent="0.25">
      <c r="S70" s="7" t="s">
        <v>18</v>
      </c>
      <c r="T70" s="15" t="s">
        <v>1428</v>
      </c>
      <c r="U70" s="36" t="str">
        <f ca="1">ConfigCode($AA70,$AN70,$AO70,$AP70,$AQ70,$AR70,$AF70,$AG70,2)</f>
        <v>0x6A=-36.55,-36.00;</v>
      </c>
      <c r="V70" s="37">
        <v>0.25</v>
      </c>
      <c r="W70" s="37"/>
      <c r="X70" s="68"/>
      <c r="Y70" s="68"/>
      <c r="Z70" s="55">
        <f ca="1" xml:space="preserve">
N("vbias,vlookup vbias range")+
VLOOKUP($AA70,INDIRECT(BoxVal(ROW($AA70),34,COLUMN(T66))),2,FALSE)+
N("gain")+
$AB70+
N("vcm")+
VLOOKUP($AC70,$CT$1:$DC$31,7,FALSE)+
N("(vbias*vcp*vbg-vbias)*sensor ratio")+
VbiasCal($AA70,$AD70,$AE70,BoxVal(ROW($AC70),18,COLUMN($T$22)))+
N("vbias ref+gain ref")+
$V70+$W70</f>
        <v>10.653423999999999</v>
      </c>
      <c r="AA70" s="39" t="s">
        <v>1433</v>
      </c>
      <c r="AB70" s="40">
        <v>11.5</v>
      </c>
      <c r="AC70" s="40" t="s">
        <v>996</v>
      </c>
      <c r="AD70" s="40">
        <v>1</v>
      </c>
      <c r="AE70" s="41">
        <v>-6.4000000000000001E-2</v>
      </c>
      <c r="AF70" s="42">
        <v>-36.553424</v>
      </c>
      <c r="AG70" s="42">
        <v>-36</v>
      </c>
      <c r="AH70" s="43">
        <f ca="1">$AF70+$Z70</f>
        <v>-25.9</v>
      </c>
      <c r="AI70" s="43">
        <f ca="1">$AG70+$Z70</f>
        <v>-25.346575999999999</v>
      </c>
      <c r="AJ70" s="44">
        <f ca="1" xml:space="preserve">
N("initial sens-loopgain")+
$AF70-BoxVal(ROW($AA70),26,COLUMN(INDIRECT("T"&amp;(INT(ROW($AA87)/65))*65+2)))</f>
        <v>-36.553424</v>
      </c>
      <c r="AK70" s="44">
        <f ca="1">AJ70+(AG70-AF70)</f>
        <v>-36</v>
      </c>
      <c r="AL70" s="44">
        <f ca="1" xml:space="preserve">
N("initial sens-loopgain-gain-gain ref-vcm")+
$AH70-
BoxVal(ROW($AA70),26,COLUMN(INDIRECT("T"&amp;(INT(ROW($AA87)/65))*65+2)))-
$AB70-
$W70-
IFERROR(VLOOKUP($AC70,$CT$1:$DC$31,7,FALSE),0)</f>
        <v>-37.4</v>
      </c>
      <c r="AM70" s="44">
        <f ca="1">AL70+(AG70-AF70)</f>
        <v>-36.846575999999999</v>
      </c>
      <c r="AN70" s="36" t="str">
        <f ca="1">IF(BoxVal(ROW(AA70),9,COLUMN(T68))="FIX","00",ManualLookup(AA70,BoxVal(ROW(AA70),4,COLUMN(AN68)),INDIRECT(DN$3)))</f>
        <v>60</v>
      </c>
      <c r="AO70" s="36" t="str">
        <f ca="1">ManualLookup(AB70,BoxVal(ROW(AB70),4,COLUMN(AO68)),INDIRECT(DO$3))</f>
        <v>08</v>
      </c>
      <c r="AP70" s="36" t="str">
        <f ca="1">ManualLookup(AC70,BoxVal(ROW(AC70),4,COLUMN(AP68)),INDIRECT(DP$3))</f>
        <v>00</v>
      </c>
      <c r="AQ70" s="36" t="str">
        <f ca="1">ManualLookup(AD70,BoxVal(ROW(AD70),4,COLUMN(AQ68)),INDIRECT(DQ$3))</f>
        <v>00</v>
      </c>
      <c r="AR70" s="36" t="str">
        <f ca="1">ManualLookup(AE70,BoxVal(ROW(AE70),4,COLUMN(AR68)),INDIRECT(DR$3))</f>
        <v>02</v>
      </c>
      <c r="AS70" s="33"/>
    </row>
    <row r="71" spans="19:45" ht="30" customHeight="1" x14ac:dyDescent="0.25">
      <c r="S71" s="7" t="s">
        <v>13</v>
      </c>
      <c r="T71" s="15" t="s">
        <v>1432</v>
      </c>
      <c r="U71" s="36" t="str">
        <f ca="1">ConfigCode($AA71,$AN71,$AO71,$AP71,$AQ71,$AR71,$AF71,$AG71,2)</f>
        <v>0x69=-37.00,-36.55;</v>
      </c>
      <c r="V71" s="37">
        <v>0.25</v>
      </c>
      <c r="W71" s="37"/>
      <c r="X71" s="68"/>
      <c r="Y71" s="68"/>
      <c r="Z71" s="55">
        <f ca="1" xml:space="preserve">
N("vbias,vlookup vbias range")+
VLOOKUP($AA71,INDIRECT(BoxVal(ROW($AA71),34,COLUMN(T67))),2,FALSE)+
N("gain")+
$AB71+
N("vcm")+
VLOOKUP($AC71,$CT$1:$DC$31,7,FALSE)+
N("(vbias*vcp*vbg-vbias)*sensor ratio")+
VbiasCal($AA71,$AD71,$AE71,BoxVal(ROW($AC71),18,COLUMN($T$22)))+
N("vbias ref+gain ref")+
$V71+$W71</f>
        <v>11.201712000000001</v>
      </c>
      <c r="AA71" s="39" t="s">
        <v>1433</v>
      </c>
      <c r="AB71" s="40">
        <v>11.5</v>
      </c>
      <c r="AC71" s="40" t="s">
        <v>996</v>
      </c>
      <c r="AD71" s="40">
        <v>1</v>
      </c>
      <c r="AE71" s="41">
        <v>-3.2000000000000001E-2</v>
      </c>
      <c r="AF71" s="42">
        <v>-37</v>
      </c>
      <c r="AG71" s="47">
        <f>AF70</f>
        <v>-36.553424</v>
      </c>
      <c r="AH71" s="43">
        <f ca="1">$AF71+$Z71</f>
        <v>-25.798287999999999</v>
      </c>
      <c r="AI71" s="43">
        <f ca="1">$AG71+$Z71</f>
        <v>-25.351711999999999</v>
      </c>
      <c r="AJ71" s="44">
        <f ca="1" xml:space="preserve">
N("initial sens-loopgain")+
$AF71-BoxVal(ROW($AA71),26,COLUMN(INDIRECT("T"&amp;(INT(ROW($AA88)/65))*65+2)))</f>
        <v>-37</v>
      </c>
      <c r="AK71" s="44">
        <f ca="1">AJ71+(AG71-AF71)</f>
        <v>-36.553424</v>
      </c>
      <c r="AL71" s="44">
        <f ca="1" xml:space="preserve">
N("initial sens-loopgain-gain-gain ref-vcm")+
$AH71-
BoxVal(ROW($AA71),26,COLUMN(INDIRECT("T"&amp;(INT(ROW($AA88)/65))*65+2)))-
$AB71-
$W71-
IFERROR(VLOOKUP($AC71,$CT$1:$DC$31,7,FALSE),0)</f>
        <v>-37.298287999999999</v>
      </c>
      <c r="AM71" s="44">
        <f ca="1">AL71+(AG71-AF71)</f>
        <v>-36.851711999999999</v>
      </c>
      <c r="AN71" s="36" t="str">
        <f ca="1">IF(BoxVal(ROW(AA71),9,COLUMN(T69))="FIX","00",ManualLookup(AA71,BoxVal(ROW(AA71),4,COLUMN(AN69)),INDIRECT(DN$3)))</f>
        <v>60</v>
      </c>
      <c r="AO71" s="36" t="str">
        <f ca="1">ManualLookup(AB71,BoxVal(ROW(AB71),4,COLUMN(AO69)),INDIRECT(DO$3))</f>
        <v>08</v>
      </c>
      <c r="AP71" s="36" t="str">
        <f ca="1">ManualLookup(AC71,BoxVal(ROW(AC71),4,COLUMN(AP69)),INDIRECT(DP$3))</f>
        <v>00</v>
      </c>
      <c r="AQ71" s="36" t="str">
        <f ca="1">ManualLookup(AD71,BoxVal(ROW(AD71),4,COLUMN(AQ69)),INDIRECT(DQ$3))</f>
        <v>00</v>
      </c>
      <c r="AR71" s="36" t="str">
        <f ca="1">ManualLookup(AE71,BoxVal(ROW(AE71),4,COLUMN(AR69)),INDIRECT(DR$3))</f>
        <v>01</v>
      </c>
      <c r="AS71" s="36"/>
    </row>
    <row r="72" spans="19:45" ht="30" customHeight="1" x14ac:dyDescent="0.25">
      <c r="S72" s="26"/>
      <c r="T72" s="17"/>
      <c r="U72" s="36" t="str">
        <f ca="1">ConfigCode($AA72,$AN72,$AO72,$AP72,$AQ72,$AR72,$AF72,$AG72,2)</f>
        <v>0x7B=-37.21,-37.00;</v>
      </c>
      <c r="V72" s="37">
        <v>0.3</v>
      </c>
      <c r="W72" s="37"/>
      <c r="X72" s="68"/>
      <c r="Y72" s="68"/>
      <c r="Z72" s="55">
        <f ca="1" xml:space="preserve">
N("vbias,vlookup vbias range")+
VLOOKUP($AA72,INDIRECT(BoxVal(ROW($AA72),34,COLUMN(T68))),2,FALSE)+
N("gain")+
$AB72+
N("vcm")+
VLOOKUP($AC72,$CT$1:$DC$31,7,FALSE)+
N("(vbias*vcp*vbg-vbias)*sensor ratio")+
VbiasCal($AA72,$AD72,$AE72,BoxVal(ROW($AC72),18,COLUMN($T$22)))+
N("vbias ref+gain ref")+
$V72+$W72</f>
        <v>11.505376</v>
      </c>
      <c r="AA72" s="39" t="s">
        <v>1371</v>
      </c>
      <c r="AB72" s="40">
        <v>11.5</v>
      </c>
      <c r="AC72" s="40" t="s">
        <v>995</v>
      </c>
      <c r="AD72" s="40">
        <v>1</v>
      </c>
      <c r="AE72" s="41">
        <v>-9.6000000000000002E-2</v>
      </c>
      <c r="AF72" s="42">
        <v>-37.21</v>
      </c>
      <c r="AG72" s="47">
        <f>AF71</f>
        <v>-37</v>
      </c>
      <c r="AH72" s="43">
        <f ca="1">$AF72+$Z72</f>
        <v>-25.704624000000003</v>
      </c>
      <c r="AI72" s="43">
        <f ca="1">$AG72+$Z72</f>
        <v>-25.494624000000002</v>
      </c>
      <c r="AJ72" s="44">
        <f ca="1" xml:space="preserve">
N("initial sens-loopgain")+
$AF72-BoxVal(ROW($AA72),26,COLUMN(INDIRECT("T"&amp;(INT(ROW($AA89)/65))*65+2)))</f>
        <v>-37.21</v>
      </c>
      <c r="AK72" s="44">
        <f ca="1">AJ72+(AG72-AF72)</f>
        <v>-37</v>
      </c>
      <c r="AL72" s="44">
        <f ca="1" xml:space="preserve">
N("initial sens-loopgain-gain-gain ref-vcm")+
$AH72-
BoxVal(ROW($AA72),26,COLUMN(INDIRECT("T"&amp;(INT(ROW($AA89)/65))*65+2)))-
$AB72-
$W72-
IFERROR(VLOOKUP($AC72,$CT$1:$DC$31,7,FALSE),0)</f>
        <v>-37.204624000000003</v>
      </c>
      <c r="AM72" s="44">
        <f ca="1">AL72+(AG72-AF72)</f>
        <v>-36.994624000000002</v>
      </c>
      <c r="AN72" s="36" t="str">
        <f ca="1">IF(BoxVal(ROW(AA72),9,COLUMN(T70))="FIX","00",ManualLookup(AA72,BoxVal(ROW(AA72),4,COLUMN(AN70)),INDIRECT(DN$3)))</f>
        <v>70</v>
      </c>
      <c r="AO72" s="36" t="str">
        <f ca="1">ManualLookup(AB72,BoxVal(ROW(AB72),4,COLUMN(AO70)),INDIRECT(DO$3))</f>
        <v>08</v>
      </c>
      <c r="AP72" s="36" t="str">
        <f ca="1">ManualLookup(AC72,BoxVal(ROW(AC72),4,COLUMN(AP70)),INDIRECT(DP$3))</f>
        <v>00</v>
      </c>
      <c r="AQ72" s="36" t="str">
        <f ca="1">ManualLookup(AD72,BoxVal(ROW(AD72),4,COLUMN(AQ70)),INDIRECT(DQ$3))</f>
        <v>00</v>
      </c>
      <c r="AR72" s="36" t="str">
        <f ca="1">ManualLookup(AE72,BoxVal(ROW(AE72),4,COLUMN(AR70)),INDIRECT(DR$3))</f>
        <v>03</v>
      </c>
      <c r="AS72" s="36"/>
    </row>
    <row r="73" spans="19:45" ht="30" customHeight="1" x14ac:dyDescent="0.25">
      <c r="S73" s="7" t="s">
        <v>19</v>
      </c>
      <c r="T73" s="15" t="s">
        <v>1433</v>
      </c>
      <c r="U73" s="36" t="str">
        <f ca="1">ConfigCode($AA73,$AN73,$AO73,$AP73,$AQ73,$AR73,$AF73,$AG73,2)</f>
        <v>0x68=-37.40,-37.21;</v>
      </c>
      <c r="V73" s="37">
        <v>0.2</v>
      </c>
      <c r="W73" s="37"/>
      <c r="X73" s="68"/>
      <c r="Y73" s="68"/>
      <c r="Z73" s="55">
        <f ca="1" xml:space="preserve">
N("vbias,vlookup vbias range")+
VLOOKUP($AA73,INDIRECT(BoxVal(ROW($AA73),34,COLUMN(T69))),2,FALSE)+
N("gain")+
$AB73+
N("vcm")+
VLOOKUP($AC73,$CT$1:$DC$31,7,FALSE)+
N("(vbias*vcp*vbg-vbias)*sensor ratio")+
VbiasCal($AA73,$AD73,$AE73,BoxVal(ROW($AC73),18,COLUMN($T$22)))+
N("vbias ref+gain ref")+
$V73+$W73</f>
        <v>11.7</v>
      </c>
      <c r="AA73" s="39" t="s">
        <v>1372</v>
      </c>
      <c r="AB73" s="40">
        <v>11.5</v>
      </c>
      <c r="AC73" s="40" t="s">
        <v>995</v>
      </c>
      <c r="AD73" s="40">
        <v>1</v>
      </c>
      <c r="AE73" s="41">
        <v>0</v>
      </c>
      <c r="AF73" s="42">
        <v>-37.4</v>
      </c>
      <c r="AG73" s="47">
        <f>AF72</f>
        <v>-37.21</v>
      </c>
      <c r="AH73" s="43">
        <f ca="1">$AF73+$Z73</f>
        <v>-25.7</v>
      </c>
      <c r="AI73" s="43">
        <f ca="1">$AG73+$Z73</f>
        <v>-25.51</v>
      </c>
      <c r="AJ73" s="44">
        <f ca="1" xml:space="preserve">
N("initial sens-loopgain")+
$AF73-BoxVal(ROW($AA73),26,COLUMN(INDIRECT("T"&amp;(INT(ROW($AA90)/65))*65+2)))</f>
        <v>-37.4</v>
      </c>
      <c r="AK73" s="44">
        <f ca="1">AJ73+(AG73-AF73)</f>
        <v>-37.21</v>
      </c>
      <c r="AL73" s="44">
        <f ca="1" xml:space="preserve">
N("initial sens-loopgain-gain-gain ref-vcm")+
$AH73-
BoxVal(ROW($AA73),26,COLUMN(INDIRECT("T"&amp;(INT(ROW($AA90)/65))*65+2)))-
$AB73-
$W73-
IFERROR(VLOOKUP($AC73,$CT$1:$DC$31,7,FALSE),0)</f>
        <v>-37.200000000000003</v>
      </c>
      <c r="AM73" s="44">
        <f ca="1">AL73+(AG73-AF73)</f>
        <v>-37.010000000000005</v>
      </c>
      <c r="AN73" s="36" t="str">
        <f ca="1">IF(BoxVal(ROW(AA73),9,COLUMN(T71))="FIX","00",ManualLookup(AA73,BoxVal(ROW(AA73),4,COLUMN(AN71)),INDIRECT(DN$3)))</f>
        <v>60</v>
      </c>
      <c r="AO73" s="36" t="str">
        <f ca="1">ManualLookup(AB73,BoxVal(ROW(AB73),4,COLUMN(AO71)),INDIRECT(DO$3))</f>
        <v>08</v>
      </c>
      <c r="AP73" s="36" t="str">
        <f ca="1">ManualLookup(AC73,BoxVal(ROW(AC73),4,COLUMN(AP71)),INDIRECT(DP$3))</f>
        <v>00</v>
      </c>
      <c r="AQ73" s="36" t="str">
        <f ca="1">ManualLookup(AD73,BoxVal(ROW(AD73),4,COLUMN(AQ71)),INDIRECT(DQ$3))</f>
        <v>00</v>
      </c>
      <c r="AR73" s="36" t="str">
        <f ca="1">ManualLookup(AE73,BoxVal(ROW(AE73),4,COLUMN(AR71)),INDIRECT(DR$3))</f>
        <v>00</v>
      </c>
      <c r="AS73" s="36"/>
    </row>
    <row r="74" spans="19:45" ht="30" customHeight="1" x14ac:dyDescent="0.25">
      <c r="S74" s="7" t="s">
        <v>15</v>
      </c>
      <c r="T74" s="15" t="s">
        <v>1151</v>
      </c>
      <c r="U74" s="36" t="str">
        <f ca="1">ConfigCode($AA74,$AN74,$AO74,$AP74,$AQ74,$AR74,$AF74,$AG74,2)</f>
        <v>0x7A=-37.90,-37.40;</v>
      </c>
      <c r="V74" s="37">
        <v>0.2</v>
      </c>
      <c r="W74" s="37"/>
      <c r="X74" s="68"/>
      <c r="Y74" s="68"/>
      <c r="Z74" s="55">
        <f ca="1" xml:space="preserve">
N("vbias,vlookup vbias range")+
VLOOKUP($AA74,INDIRECT(BoxVal(ROW($AA74),34,COLUMN(T70))),2,FALSE)+
N("gain")+
$AB74+
N("vcm")+
VLOOKUP($AC74,$CT$1:$DC$31,7,FALSE)+
N("(vbias*vcp*vbg-vbias)*sensor ratio")+
VbiasCal($AA74,$AD74,$AE74,BoxVal(ROW($AC74),18,COLUMN($T$22)))+
N("vbias ref+gain ref")+
$V74+$W74</f>
        <v>12.003584</v>
      </c>
      <c r="AA74" s="39" t="s">
        <v>1371</v>
      </c>
      <c r="AB74" s="40">
        <v>11.5</v>
      </c>
      <c r="AC74" s="40" t="s">
        <v>995</v>
      </c>
      <c r="AD74" s="40">
        <v>1</v>
      </c>
      <c r="AE74" s="41">
        <v>-6.4000000000000001E-2</v>
      </c>
      <c r="AF74" s="42">
        <v>-37.903584000000002</v>
      </c>
      <c r="AG74" s="47">
        <f>AF73</f>
        <v>-37.4</v>
      </c>
      <c r="AH74" s="43">
        <f ca="1">$AF74+$Z74</f>
        <v>-25.900000000000002</v>
      </c>
      <c r="AI74" s="43">
        <f ca="1">$AG74+$Z74</f>
        <v>-25.396415999999999</v>
      </c>
      <c r="AJ74" s="44">
        <f ca="1" xml:space="preserve">
N("initial sens-loopgain")+
$AF74-BoxVal(ROW($AA74),26,COLUMN(INDIRECT("T"&amp;(INT(ROW($AA91)/65))*65+2)))</f>
        <v>-37.903584000000002</v>
      </c>
      <c r="AK74" s="44">
        <f ca="1">AJ74+(AG74-AF74)</f>
        <v>-37.4</v>
      </c>
      <c r="AL74" s="44">
        <f ca="1" xml:space="preserve">
N("initial sens-loopgain-gain-gain ref-vcm")+
$AH74-
BoxVal(ROW($AA74),26,COLUMN(INDIRECT("T"&amp;(INT(ROW($AA91)/65))*65+2)))-
$AB74-
$W74-
IFERROR(VLOOKUP($AC74,$CT$1:$DC$31,7,FALSE),0)</f>
        <v>-37.400000000000006</v>
      </c>
      <c r="AM74" s="44">
        <f ca="1">AL74+(AG74-AF74)</f>
        <v>-36.896416000000002</v>
      </c>
      <c r="AN74" s="36" t="str">
        <f ca="1">IF(BoxVal(ROW(AA74),9,COLUMN(T72))="FIX","00",ManualLookup(AA74,BoxVal(ROW(AA74),4,COLUMN(AN72)),INDIRECT(DN$3)))</f>
        <v>70</v>
      </c>
      <c r="AO74" s="36" t="str">
        <f ca="1">ManualLookup(AB74,BoxVal(ROW(AB74),4,COLUMN(AO72)),INDIRECT(DO$3))</f>
        <v>08</v>
      </c>
      <c r="AP74" s="36" t="str">
        <f ca="1">ManualLookup(AC74,BoxVal(ROW(AC74),4,COLUMN(AP72)),INDIRECT(DP$3))</f>
        <v>00</v>
      </c>
      <c r="AQ74" s="36" t="str">
        <f ca="1">ManualLookup(AD74,BoxVal(ROW(AD74),4,COLUMN(AQ72)),INDIRECT(DQ$3))</f>
        <v>00</v>
      </c>
      <c r="AR74" s="36" t="str">
        <f ca="1">ManualLookup(AE74,BoxVal(ROW(AE74),4,COLUMN(AR72)),INDIRECT(DR$3))</f>
        <v>02</v>
      </c>
      <c r="AS74" s="36"/>
    </row>
    <row r="75" spans="19:45" ht="30" customHeight="1" x14ac:dyDescent="0.25">
      <c r="S75" s="7" t="s">
        <v>705</v>
      </c>
      <c r="T75" s="15" t="s">
        <v>1296</v>
      </c>
      <c r="U75" s="36" t="str">
        <f ca="1">ConfigCode($AA75,$AN75,$AO75,$AP75,$AQ75,$AR75,$AF75,$AG75,2)</f>
        <v>0x79=-38.45,-37.90;</v>
      </c>
      <c r="V75" s="37">
        <v>0.15</v>
      </c>
      <c r="W75" s="37"/>
      <c r="X75" s="68"/>
      <c r="Y75" s="68"/>
      <c r="Z75" s="55">
        <f ca="1" xml:space="preserve">
N("vbias,vlookup vbias range")+
VLOOKUP($AA75,INDIRECT(BoxVal(ROW($AA75),34,COLUMN(T71))),2,FALSE)+
N("gain")+
$AB75+
N("vcm")+
VLOOKUP($AC75,$CT$1:$DC$31,7,FALSE)+
N("(vbias*vcp*vbg-vbias)*sensor ratio")+
VbiasCal($AA75,$AD75,$AE75,BoxVal(ROW($AC75),18,COLUMN($T$22)))+
N("vbias ref+gain ref")+
$V75+$W75</f>
        <v>12.551792000000001</v>
      </c>
      <c r="AA75" s="39" t="s">
        <v>1371</v>
      </c>
      <c r="AB75" s="40">
        <v>11.5</v>
      </c>
      <c r="AC75" s="40" t="s">
        <v>995</v>
      </c>
      <c r="AD75" s="40">
        <v>1</v>
      </c>
      <c r="AE75" s="41">
        <v>-3.2000000000000001E-2</v>
      </c>
      <c r="AF75" s="42">
        <v>-38.451791999999998</v>
      </c>
      <c r="AG75" s="47">
        <f>AF74</f>
        <v>-37.903584000000002</v>
      </c>
      <c r="AH75" s="43">
        <f ca="1">$AF75+$Z75</f>
        <v>-25.9</v>
      </c>
      <c r="AI75" s="43">
        <f ca="1">$AG75+$Z75</f>
        <v>-25.351792000000003</v>
      </c>
      <c r="AJ75" s="44">
        <f ca="1" xml:space="preserve">
N("initial sens-loopgain")+
$AF75-BoxVal(ROW($AA75),26,COLUMN(INDIRECT("T"&amp;(INT(ROW($AA92)/65))*65+2)))</f>
        <v>-38.451791999999998</v>
      </c>
      <c r="AK75" s="44">
        <f ca="1">AJ75+(AG75-AF75)</f>
        <v>-37.903584000000002</v>
      </c>
      <c r="AL75" s="44">
        <f ca="1" xml:space="preserve">
N("initial sens-loopgain-gain-gain ref-vcm")+
$AH75-
BoxVal(ROW($AA75),26,COLUMN(INDIRECT("T"&amp;(INT(ROW($AA92)/65))*65+2)))-
$AB75-
$W75-
IFERROR(VLOOKUP($AC75,$CT$1:$DC$31,7,FALSE),0)</f>
        <v>-37.4</v>
      </c>
      <c r="AM75" s="44">
        <f ca="1">AL75+(AG75-AF75)</f>
        <v>-36.851792000000003</v>
      </c>
      <c r="AN75" s="36" t="str">
        <f ca="1">IF(BoxVal(ROW(AA75),9,COLUMN(T73))="FIX","00",ManualLookup(AA75,BoxVal(ROW(AA75),4,COLUMN(AN73)),INDIRECT(DN$3)))</f>
        <v>70</v>
      </c>
      <c r="AO75" s="36" t="str">
        <f ca="1">ManualLookup(AB75,BoxVal(ROW(AB75),4,COLUMN(AO73)),INDIRECT(DO$3))</f>
        <v>08</v>
      </c>
      <c r="AP75" s="36" t="str">
        <f ca="1">ManualLookup(AC75,BoxVal(ROW(AC75),4,COLUMN(AP73)),INDIRECT(DP$3))</f>
        <v>00</v>
      </c>
      <c r="AQ75" s="36" t="str">
        <f ca="1">ManualLookup(AD75,BoxVal(ROW(AD75),4,COLUMN(AQ73)),INDIRECT(DQ$3))</f>
        <v>00</v>
      </c>
      <c r="AR75" s="36" t="str">
        <f ca="1">ManualLookup(AE75,BoxVal(ROW(AE75),4,COLUMN(AR73)),INDIRECT(DR$3))</f>
        <v>01</v>
      </c>
      <c r="AS75" s="36"/>
    </row>
    <row r="76" spans="19:45" ht="30" customHeight="1" x14ac:dyDescent="0.25">
      <c r="S76" s="7" t="s">
        <v>605</v>
      </c>
      <c r="T76" s="15" t="s">
        <v>991</v>
      </c>
      <c r="U76" s="36" t="str">
        <f ca="1">ConfigCode($AA76,$AN76,$AO76,$AP76,$AQ76,$AR76,$AF76,$AG76,2)</f>
        <v>0x78=-38.90,-38.45;</v>
      </c>
      <c r="V76" s="37"/>
      <c r="W76" s="37"/>
      <c r="X76" s="68"/>
      <c r="Y76" s="68"/>
      <c r="Z76" s="55">
        <f ca="1" xml:space="preserve">
N("vbias,vlookup vbias range")+
VLOOKUP($AA76,INDIRECT(BoxVal(ROW($AA76),34,COLUMN(T72))),2,FALSE)+
N("gain")+
$AB76+
N("vcm")+
VLOOKUP($AC76,$CT$1:$DC$31,7,FALSE)+
N("(vbias*vcp*vbg-vbias)*sensor ratio")+
VbiasCal($AA76,$AD76,$AE76,BoxVal(ROW($AC76),18,COLUMN($T$22)))+
N("vbias ref+gain ref")+
$V76+$W76</f>
        <v>13</v>
      </c>
      <c r="AA76" s="39" t="s">
        <v>1371</v>
      </c>
      <c r="AB76" s="40">
        <v>11.5</v>
      </c>
      <c r="AC76" s="40" t="s">
        <v>995</v>
      </c>
      <c r="AD76" s="40">
        <v>1</v>
      </c>
      <c r="AE76" s="41">
        <v>0</v>
      </c>
      <c r="AF76" s="42">
        <v>-38.9</v>
      </c>
      <c r="AG76" s="47">
        <f>AF75</f>
        <v>-38.451791999999998</v>
      </c>
      <c r="AH76" s="43">
        <f ca="1">$AF76+$Z76</f>
        <v>-25.9</v>
      </c>
      <c r="AI76" s="43">
        <f ca="1">$AG76+$Z76</f>
        <v>-25.451791999999998</v>
      </c>
      <c r="AJ76" s="44">
        <f ca="1" xml:space="preserve">
N("initial sens-loopgain")+
$AF76-BoxVal(ROW($AA76),26,COLUMN(INDIRECT("T"&amp;(INT(ROW($AA93)/65))*65+2)))</f>
        <v>-38.9</v>
      </c>
      <c r="AK76" s="44">
        <f ca="1">AJ76+(AG76-AF76)</f>
        <v>-38.451791999999998</v>
      </c>
      <c r="AL76" s="44">
        <f ca="1" xml:space="preserve">
N("initial sens-loopgain-gain-gain ref-vcm")+
$AH76-
BoxVal(ROW($AA76),26,COLUMN(INDIRECT("T"&amp;(INT(ROW($AA93)/65))*65+2)))-
$AB76-
$W76-
IFERROR(VLOOKUP($AC76,$CT$1:$DC$31,7,FALSE),0)</f>
        <v>-37.4</v>
      </c>
      <c r="AM76" s="44">
        <f ca="1">AL76+(AG76-AF76)</f>
        <v>-36.951791999999998</v>
      </c>
      <c r="AN76" s="36" t="str">
        <f ca="1">IF(BoxVal(ROW(AA76),9,COLUMN(T74))="FIX","00",ManualLookup(AA76,BoxVal(ROW(AA76),4,COLUMN(AN74)),INDIRECT(DN$3)))</f>
        <v>70</v>
      </c>
      <c r="AO76" s="36" t="str">
        <f ca="1">ManualLookup(AB76,BoxVal(ROW(AB76),4,COLUMN(AO74)),INDIRECT(DO$3))</f>
        <v>08</v>
      </c>
      <c r="AP76" s="36" t="str">
        <f ca="1">ManualLookup(AC76,BoxVal(ROW(AC76),4,COLUMN(AP74)),INDIRECT(DP$3))</f>
        <v>00</v>
      </c>
      <c r="AQ76" s="36" t="str">
        <f ca="1">ManualLookup(AD76,BoxVal(ROW(AD76),4,COLUMN(AQ74)),INDIRECT(DQ$3))</f>
        <v>00</v>
      </c>
      <c r="AR76" s="36" t="str">
        <f ca="1">ManualLookup(AE76,BoxVal(ROW(AE76),4,COLUMN(AR74)),INDIRECT(DR$3))</f>
        <v>00</v>
      </c>
      <c r="AS76" s="36"/>
    </row>
    <row r="77" spans="19:45" ht="30" customHeight="1" x14ac:dyDescent="0.25">
      <c r="S77" s="7" t="s">
        <v>721</v>
      </c>
      <c r="T77" s="15" t="s">
        <v>1417</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-37.5</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71"/>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1.3</v>
      </c>
      <c r="U83" s="36"/>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VLOOKUP(T69,MPN!$A$1:$E$1004,4,FALSE)</f>
        <v>-25.8</v>
      </c>
      <c r="U84" s="36"/>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0.2</v>
      </c>
      <c r="U85" s="36"/>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13V_TestMode</v>
      </c>
      <c r="U86" s="36"/>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VLOOKUP($T69,MPN!$A$1:$E$504,2,FALSE)</f>
        <v>AMIC</v>
      </c>
      <c r="U87" s="36"/>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304ZE</v>
      </c>
      <c r="U88" s="36"/>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N045A</v>
      </c>
      <c r="U89" s="36"/>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VLOOKUP($T69,MPN!$A$1:$E$504,5,FALSE)</f>
        <v>Default</v>
      </c>
      <c r="U90" s="36"/>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45496</v>
      </c>
      <c r="U93" s="36"/>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-25.8+/-0.2 dBV</v>
      </c>
      <c r="U96" s="36"/>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14.38V(14V)</v>
      </c>
      <c r="T100" s="3">
        <v>1.5</v>
      </c>
      <c r="U100" s="36"/>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13.18V(13V)</v>
      </c>
      <c r="T101" s="3">
        <v>0</v>
      </c>
      <c r="U101" s="36"/>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12.07V(12V)</v>
      </c>
      <c r="T102" s="3">
        <v>-1.2</v>
      </c>
      <c r="U102" s="36"/>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10.95V(11V)</v>
      </c>
      <c r="T103" s="3" t="s">
        <v>562</v>
      </c>
      <c r="U103" s="36"/>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9.82V(10V)</v>
      </c>
      <c r="T104" s="3" t="s">
        <v>562</v>
      </c>
      <c r="U104" s="36"/>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8.71V(9V)</v>
      </c>
      <c r="T105" s="3" t="s">
        <v>562</v>
      </c>
      <c r="U105" s="36"/>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7.59V(8V)</v>
      </c>
      <c r="T106" s="3" t="s">
        <v>562</v>
      </c>
      <c r="U106" s="36"/>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6.48V(7V)</v>
      </c>
      <c r="T107" s="3" t="s">
        <v>562</v>
      </c>
      <c r="U107" s="36"/>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1379</v>
      </c>
      <c r="V131" s="12"/>
      <c r="W131" s="65"/>
      <c r="X131" s="12"/>
      <c r="Y131" s="7" t="str">
        <f>VLOOKUP(U131,$DX$1:$DZ$21,3,FALSE)</f>
        <v>ModeSel 10,sel_diocpfil</v>
      </c>
      <c r="AD131" s="8"/>
    </row>
    <row r="132" spans="19:45" ht="30" customHeight="1" x14ac:dyDescent="0.25">
      <c r="S132" s="7" t="s">
        <v>24</v>
      </c>
      <c r="T132" s="15" t="s">
        <v>606</v>
      </c>
      <c r="U132" s="5" t="s">
        <v>23</v>
      </c>
      <c r="V132" s="7" t="str">
        <f>VLOOKUP(U131,$DX$1:$DZ$21,2,FALSE)</f>
        <v>bit11,15</v>
      </c>
      <c r="W132" s="19"/>
      <c r="X132" s="19"/>
      <c r="Y132" s="19"/>
      <c r="Z132" s="19"/>
      <c r="AA132" s="5" t="s">
        <v>592</v>
      </c>
      <c r="AB132" s="26" t="str">
        <f>T151&amp;"_"&amp;ABS(T149)&amp;"dB_"&amp;T153&amp;"_"&amp;T154&amp;"_"&amp;GetAbsMaxMinText(AF135:AG194)&amp;"_"&amp;T134&amp;"_"&amp;T133&amp;S131&amp;"."&amp;T157</f>
        <v>12V_TestMode_37.7dB_304ZE_2227F_367_432_ZTS6856SR-377_MP3.7</v>
      </c>
      <c r="AC132" s="18"/>
      <c r="AD132" s="18"/>
      <c r="AE132" s="18"/>
      <c r="AF132" s="18"/>
      <c r="AG132" s="18"/>
      <c r="AH132" s="19"/>
      <c r="AI132" s="19" t="s">
        <v>2</v>
      </c>
      <c r="AJ132" s="16" t="s">
        <v>1453</v>
      </c>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1434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Norman Gain</v>
      </c>
      <c r="AP134" s="56" t="str">
        <f>VLOOKUP($T142,$DE$1:$DJ$31,4,FALSE)</f>
        <v>non</v>
      </c>
      <c r="AQ134" s="56" t="str">
        <f>VLOOKUP($T142,$DE$1:$DJ$31,5,FALSE)</f>
        <v>non</v>
      </c>
      <c r="AR134" s="56" t="str">
        <f>VLOOKUP($T142,$DE$1:$DJ$31,6,FALSE)</f>
        <v>Signel vbg</v>
      </c>
      <c r="AS134" s="35"/>
    </row>
    <row r="135" spans="19:45" ht="30" customHeight="1" x14ac:dyDescent="0.25">
      <c r="S135" s="7" t="s">
        <v>18</v>
      </c>
      <c r="T135" s="15" t="s">
        <v>1428</v>
      </c>
      <c r="U135" s="36" t="str">
        <f ca="1">ConfigCode($AA135,$AN135,$AO135,$AP135,$AQ135,$AR135,$AF135,$AG135,2)</f>
        <v>0x35=-37.30,-36.70;</v>
      </c>
      <c r="V135" s="37"/>
      <c r="W135" s="37"/>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-0.70000000000000018</v>
      </c>
      <c r="AA135" s="39" t="s">
        <v>1430</v>
      </c>
      <c r="AB135" s="40">
        <v>1.5</v>
      </c>
      <c r="AC135" s="40" t="s">
        <v>996</v>
      </c>
      <c r="AD135" s="40">
        <v>1</v>
      </c>
      <c r="AE135" s="41">
        <v>0</v>
      </c>
      <c r="AF135" s="42">
        <v>-37.300000000000004</v>
      </c>
      <c r="AG135" s="42">
        <v>-36.700000000000003</v>
      </c>
      <c r="AH135" s="43">
        <f ca="1">$AF135+$Z135</f>
        <v>-38.000000000000007</v>
      </c>
      <c r="AI135" s="43">
        <f ca="1">$AG135+$Z135</f>
        <v>-37.400000000000006</v>
      </c>
      <c r="AJ135" s="44">
        <f ca="1" xml:space="preserve">
N("initial sens-loopgain")+
$AF135-BoxVal(ROW($AA135),26,COLUMN(INDIRECT("T"&amp;(INT(ROW($AA152)/65))*65+2)))</f>
        <v>-37.300000000000004</v>
      </c>
      <c r="AK135" s="44">
        <f ca="1">AJ135+(AG135-AF135)</f>
        <v>-36.700000000000003</v>
      </c>
      <c r="AL135" s="44">
        <f ca="1" xml:space="preserve">
N("initial sens-loopgain-gain-gain ref-vcm")+
$AH135-
BoxVal(ROW($AA135),26,COLUMN(INDIRECT("T"&amp;(INT(ROW($AA152)/65))*65+2)))-
$AB135-
$W135-
IFERROR(VLOOKUP($AC135,$CT$1:$DC$31,7,FALSE),0)</f>
        <v>-39.500000000000007</v>
      </c>
      <c r="AM135" s="44">
        <f ca="1">AL135+(AG135-AF135)</f>
        <v>-38.900000000000006</v>
      </c>
      <c r="AN135" s="36" t="str">
        <f ca="1">IF(BoxVal(ROW(AA135),9,COLUMN(T133))="FIX","00",ManualLookup(AA135,BoxVal(ROW(AA135),4,COLUMN(AN133)),INDIRECT(DN$3)))</f>
        <v>30</v>
      </c>
      <c r="AO135" s="36" t="str">
        <f ca="1">ManualLookup(AB135,BoxVal(ROW(AB135),4,COLUMN(AO133)),INDIRECT(DO$3))</f>
        <v>05</v>
      </c>
      <c r="AP135" s="36" t="str">
        <f ca="1">ManualLookup(AC135,BoxVal(ROW(AC135),4,COLUMN(AP133)),INDIRECT(DP$3))</f>
        <v>00</v>
      </c>
      <c r="AQ135" s="36" t="str">
        <f ca="1">ManualLookup(AD135,BoxVal(ROW(AD135),4,COLUMN(AQ133)),INDIRECT(DQ$3))</f>
        <v>00</v>
      </c>
      <c r="AR135" s="36" t="str">
        <f ca="1">ManualLookup(AE135,BoxVal(ROW(AE135),4,COLUMN(AR133)),INDIRECT(DR$3))</f>
        <v>00</v>
      </c>
      <c r="AS135" s="33"/>
    </row>
    <row r="136" spans="19:45" ht="30" customHeight="1" x14ac:dyDescent="0.25">
      <c r="S136" s="7" t="s">
        <v>13</v>
      </c>
      <c r="T136" s="15" t="s">
        <v>1155</v>
      </c>
      <c r="U136" s="36" t="str">
        <f ca="1">ConfigCode($AA136,$AN136,$AO136,$AP136,$AQ136,$AR136,$AF136,$AG136,2)</f>
        <v>0x44=-37.90,-37.30;</v>
      </c>
      <c r="V136" s="37"/>
      <c r="W136" s="37"/>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-0.10000000000000009</v>
      </c>
      <c r="AA136" s="39" t="s">
        <v>1436</v>
      </c>
      <c r="AB136" s="40">
        <v>1</v>
      </c>
      <c r="AC136" s="40" t="s">
        <v>996</v>
      </c>
      <c r="AD136" s="40">
        <v>1</v>
      </c>
      <c r="AE136" s="41">
        <v>0</v>
      </c>
      <c r="AF136" s="42">
        <v>-37.900000000000006</v>
      </c>
      <c r="AG136" s="47">
        <f>AF135</f>
        <v>-37.300000000000004</v>
      </c>
      <c r="AH136" s="43">
        <f ca="1">$AF136+$Z136</f>
        <v>-38.000000000000007</v>
      </c>
      <c r="AI136" s="43">
        <f ca="1">$AG136+$Z136</f>
        <v>-37.400000000000006</v>
      </c>
      <c r="AJ136" s="44">
        <f ca="1" xml:space="preserve">
N("initial sens-loopgain")+
$AF136-BoxVal(ROW($AA136),26,COLUMN(INDIRECT("T"&amp;(INT(ROW($AA153)/65))*65+2)))</f>
        <v>-37.900000000000006</v>
      </c>
      <c r="AK136" s="44">
        <f ca="1">AJ136+(AG136-AF136)</f>
        <v>-37.300000000000004</v>
      </c>
      <c r="AL136" s="44">
        <f ca="1" xml:space="preserve">
N("initial sens-loopgain-gain-gain ref-vcm")+
$AH136-
BoxVal(ROW($AA136),26,COLUMN(INDIRECT("T"&amp;(INT(ROW($AA153)/65))*65+2)))-
$AB136-
$W136-
IFERROR(VLOOKUP($AC136,$CT$1:$DC$31,7,FALSE),0)</f>
        <v>-39.000000000000007</v>
      </c>
      <c r="AM136" s="44">
        <f ca="1">AL136+(AG136-AF136)</f>
        <v>-38.400000000000006</v>
      </c>
      <c r="AN136" s="36" t="str">
        <f ca="1">IF(BoxVal(ROW(AA136),9,COLUMN(T134))="FIX","00",ManualLookup(AA136,BoxVal(ROW(AA136),4,COLUMN(AN134)),INDIRECT(DN$3)))</f>
        <v>40</v>
      </c>
      <c r="AO136" s="36" t="str">
        <f ca="1">ManualLookup(AB136,BoxVal(ROW(AB136),4,COLUMN(AO134)),INDIRECT(DO$3))</f>
        <v>04</v>
      </c>
      <c r="AP136" s="36" t="str">
        <f ca="1">ManualLookup(AC136,BoxVal(ROW(AC136),4,COLUMN(AP134)),INDIRECT(DP$3))</f>
        <v>00</v>
      </c>
      <c r="AQ136" s="36" t="str">
        <f ca="1">ManualLookup(AD136,BoxVal(ROW(AD136),4,COLUMN(AQ134)),INDIRECT(DQ$3))</f>
        <v>00</v>
      </c>
      <c r="AR136" s="36" t="str">
        <f ca="1">ManualLookup(AE136,BoxVal(ROW(AE136),4,COLUMN(AR134)),INDIRECT(DR$3))</f>
        <v>00</v>
      </c>
      <c r="AS136" s="36"/>
    </row>
    <row r="137" spans="19:45" ht="30" customHeight="1" x14ac:dyDescent="0.25">
      <c r="S137" s="26"/>
      <c r="T137" s="17"/>
      <c r="U137" s="36" t="str">
        <f ca="1">ConfigCode($AA137,$AN137,$AO137,$AP137,$AQ137,$AR137,$AF137,$AG137,2)</f>
        <v>0x45=-38.40,-37.90;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0.39999999999999991</v>
      </c>
      <c r="AA137" s="39" t="s">
        <v>1374</v>
      </c>
      <c r="AB137" s="40">
        <v>1.5</v>
      </c>
      <c r="AC137" s="40" t="s">
        <v>995</v>
      </c>
      <c r="AD137" s="40">
        <v>1</v>
      </c>
      <c r="AE137" s="41">
        <v>0</v>
      </c>
      <c r="AF137" s="42">
        <v>-38.400000000000006</v>
      </c>
      <c r="AG137" s="47">
        <f>AF136</f>
        <v>-37.900000000000006</v>
      </c>
      <c r="AH137" s="43">
        <f ca="1">$AF137+$Z137</f>
        <v>-38.000000000000007</v>
      </c>
      <c r="AI137" s="43">
        <f ca="1">$AG137+$Z137</f>
        <v>-37.500000000000007</v>
      </c>
      <c r="AJ137" s="44">
        <f ca="1" xml:space="preserve">
N("initial sens-loopgain")+
$AF137-BoxVal(ROW($AA137),26,COLUMN(INDIRECT("T"&amp;(INT(ROW($AA154)/65))*65+2)))</f>
        <v>-38.400000000000006</v>
      </c>
      <c r="AK137" s="44">
        <f ca="1">AJ137+(AG137-AF137)</f>
        <v>-37.900000000000006</v>
      </c>
      <c r="AL137" s="44">
        <f ca="1" xml:space="preserve">
N("initial sens-loopgain-gain-gain ref-vcm")+
$AH137-
BoxVal(ROW($AA137),26,COLUMN(INDIRECT("T"&amp;(INT(ROW($AA154)/65))*65+2)))-
$AB137-
$W137-
IFERROR(VLOOKUP($AC137,$CT$1:$DC$31,7,FALSE),0)</f>
        <v>-39.500000000000007</v>
      </c>
      <c r="AM137" s="44">
        <f ca="1">AL137+(AG137-AF137)</f>
        <v>-39.000000000000007</v>
      </c>
      <c r="AN137" s="36" t="str">
        <f ca="1">IF(BoxVal(ROW(AA137),9,COLUMN(T135))="FIX","00",ManualLookup(AA137,BoxVal(ROW(AA137),4,COLUMN(AN135)),INDIRECT(DN$3)))</f>
        <v>40</v>
      </c>
      <c r="AO137" s="36" t="str">
        <f ca="1">ManualLookup(AB137,BoxVal(ROW(AB137),4,COLUMN(AO135)),INDIRECT(DO$3))</f>
        <v>05</v>
      </c>
      <c r="AP137" s="36" t="str">
        <f ca="1">ManualLookup(AC137,BoxVal(ROW(AC137),4,COLUMN(AP135)),INDIRECT(DP$3))</f>
        <v>00</v>
      </c>
      <c r="AQ137" s="36" t="str">
        <f ca="1">ManualLookup(AD137,BoxVal(ROW(AD137),4,COLUMN(AQ135)),INDIRECT(DQ$3))</f>
        <v>00</v>
      </c>
      <c r="AR137" s="36" t="str">
        <f ca="1">ManualLookup(AE137,BoxVal(ROW(AE137),4,COLUMN(AR135)),INDIRECT(DR$3))</f>
        <v>00</v>
      </c>
      <c r="AS137" s="36"/>
    </row>
    <row r="138" spans="19:45" ht="30" customHeight="1" x14ac:dyDescent="0.25">
      <c r="S138" s="7" t="s">
        <v>19</v>
      </c>
      <c r="T138" s="15" t="s">
        <v>1435</v>
      </c>
      <c r="U138" s="36" t="str">
        <f ca="1">ConfigCode($AA138,$AN138,$AO138,$AP138,$AQ138,$AR138,$AF138,$AG138,2)</f>
        <v>0x54=-39.00,-38.40;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1</v>
      </c>
      <c r="AA138" s="39" t="s">
        <v>1373</v>
      </c>
      <c r="AB138" s="40">
        <v>1</v>
      </c>
      <c r="AC138" s="40" t="s">
        <v>995</v>
      </c>
      <c r="AD138" s="40">
        <v>1</v>
      </c>
      <c r="AE138" s="41">
        <v>0</v>
      </c>
      <c r="AF138" s="42">
        <v>-39</v>
      </c>
      <c r="AG138" s="47">
        <f>AF137</f>
        <v>-38.400000000000006</v>
      </c>
      <c r="AH138" s="43">
        <f ca="1">$AF138+$Z138</f>
        <v>-38</v>
      </c>
      <c r="AI138" s="43">
        <f ca="1">$AG138+$Z138</f>
        <v>-37.400000000000006</v>
      </c>
      <c r="AJ138" s="44">
        <f ca="1" xml:space="preserve">
N("initial sens-loopgain")+
$AF138-BoxVal(ROW($AA138),26,COLUMN(INDIRECT("T"&amp;(INT(ROW($AA155)/65))*65+2)))</f>
        <v>-39</v>
      </c>
      <c r="AK138" s="44">
        <f ca="1">AJ138+(AG138-AF138)</f>
        <v>-38.400000000000006</v>
      </c>
      <c r="AL138" s="44">
        <f ca="1" xml:space="preserve">
N("initial sens-loopgain-gain-gain ref-vcm")+
$AH138-
BoxVal(ROW($AA138),26,COLUMN(INDIRECT("T"&amp;(INT(ROW($AA155)/65))*65+2)))-
$AB138-
$W138-
IFERROR(VLOOKUP($AC138,$CT$1:$DC$31,7,FALSE),0)</f>
        <v>-39</v>
      </c>
      <c r="AM138" s="44">
        <f ca="1">AL138+(AG138-AF138)</f>
        <v>-38.400000000000006</v>
      </c>
      <c r="AN138" s="36" t="str">
        <f ca="1">IF(BoxVal(ROW(AA138),9,COLUMN(T136))="FIX","00",ManualLookup(AA138,BoxVal(ROW(AA138),4,COLUMN(AN136)),INDIRECT(DN$3)))</f>
        <v>50</v>
      </c>
      <c r="AO138" s="36" t="str">
        <f ca="1">ManualLookup(AB138,BoxVal(ROW(AB138),4,COLUMN(AO136)),INDIRECT(DO$3))</f>
        <v>04</v>
      </c>
      <c r="AP138" s="36" t="str">
        <f ca="1">ManualLookup(AC138,BoxVal(ROW(AC138),4,COLUMN(AP136)),INDIRECT(DP$3))</f>
        <v>00</v>
      </c>
      <c r="AQ138" s="36" t="str">
        <f ca="1">ManualLookup(AD138,BoxVal(ROW(AD138),4,COLUMN(AQ136)),INDIRECT(DQ$3))</f>
        <v>00</v>
      </c>
      <c r="AR138" s="36" t="str">
        <f ca="1">ManualLookup(AE138,BoxVal(ROW(AE138),4,COLUMN(AR136)),INDIRECT(DR$3))</f>
        <v>00</v>
      </c>
      <c r="AS138" s="36"/>
    </row>
    <row r="139" spans="19:45" ht="30" customHeight="1" x14ac:dyDescent="0.25">
      <c r="S139" s="7" t="s">
        <v>15</v>
      </c>
      <c r="T139" s="15" t="s">
        <v>1151</v>
      </c>
      <c r="U139" s="36" t="str">
        <f ca="1">ConfigCode($AA139,$AN139,$AO139,$AP139,$AQ139,$AR139,$AF139,$AG139,2)</f>
        <v>0x55=-39.50,-39.00;</v>
      </c>
      <c r="V139" s="37"/>
      <c r="W139" s="37"/>
      <c r="X139" s="68"/>
      <c r="Y139" s="68"/>
      <c r="Z139" s="55">
        <f ca="1" xml:space="preserve">
N("vbias,vlookup vbias range")+
VLOOKUP($AA139,INDIRECT(BoxVal(ROW($AA139),34,COLUMN(T135))),2,FALSE)+
N("gain")+
$AB139+
N("vcm")+
VLOOKUP($AC139,$CT$1:$DC$31,7,FALSE)+
N("(vbias*vcp*vbg-vbias)*sensor ratio")+
VbiasCal($AA139,$AD139,$AE139,BoxVal(ROW($AC139),18,COLUMN($T$22)))+
N("vbias ref+gain ref")+
$V139+$W139</f>
        <v>1.5</v>
      </c>
      <c r="AA139" s="39" t="s">
        <v>1373</v>
      </c>
      <c r="AB139" s="40">
        <v>1.5</v>
      </c>
      <c r="AC139" s="40" t="s">
        <v>995</v>
      </c>
      <c r="AD139" s="40">
        <v>1</v>
      </c>
      <c r="AE139" s="41">
        <v>0</v>
      </c>
      <c r="AF139" s="42">
        <v>-39.5</v>
      </c>
      <c r="AG139" s="47">
        <f>AF138</f>
        <v>-39</v>
      </c>
      <c r="AH139" s="43">
        <f ca="1">$AF139+$Z139</f>
        <v>-38</v>
      </c>
      <c r="AI139" s="43">
        <f ca="1">$AG139+$Z139</f>
        <v>-37.5</v>
      </c>
      <c r="AJ139" s="44">
        <f ca="1" xml:space="preserve">
N("initial sens-loopgain")+
$AF139-BoxVal(ROW($AA139),26,COLUMN(INDIRECT("T"&amp;(INT(ROW($AA156)/65))*65+2)))</f>
        <v>-39.5</v>
      </c>
      <c r="AK139" s="44">
        <f ca="1">AJ139+(AG139-AF139)</f>
        <v>-39</v>
      </c>
      <c r="AL139" s="44">
        <f ca="1" xml:space="preserve">
N("initial sens-loopgain-gain-gain ref-vcm")+
$AH139-
BoxVal(ROW($AA139),26,COLUMN(INDIRECT("T"&amp;(INT(ROW($AA156)/65))*65+2)))-
$AB139-
$W139-
IFERROR(VLOOKUP($AC139,$CT$1:$DC$31,7,FALSE),0)</f>
        <v>-39.5</v>
      </c>
      <c r="AM139" s="44">
        <f ca="1">AL139+(AG139-AF139)</f>
        <v>-39</v>
      </c>
      <c r="AN139" s="36" t="str">
        <f ca="1">IF(BoxVal(ROW(AA139),9,COLUMN(T137))="FIX","00",ManualLookup(AA139,BoxVal(ROW(AA139),4,COLUMN(AN137)),INDIRECT(DN$3)))</f>
        <v>50</v>
      </c>
      <c r="AO139" s="36" t="str">
        <f ca="1">ManualLookup(AB139,BoxVal(ROW(AB139),4,COLUMN(AO137)),INDIRECT(DO$3))</f>
        <v>05</v>
      </c>
      <c r="AP139" s="36" t="str">
        <f ca="1">ManualLookup(AC139,BoxVal(ROW(AC139),4,COLUMN(AP137)),INDIRECT(DP$3))</f>
        <v>00</v>
      </c>
      <c r="AQ139" s="36" t="str">
        <f ca="1">ManualLookup(AD139,BoxVal(ROW(AD139),4,COLUMN(AQ137)),INDIRECT(DQ$3))</f>
        <v>00</v>
      </c>
      <c r="AR139" s="36" t="str">
        <f ca="1">ManualLookup(AE139,BoxVal(ROW(AE139),4,COLUMN(AR137)),INDIRECT(DR$3))</f>
        <v>00</v>
      </c>
      <c r="AS139" s="36"/>
    </row>
    <row r="140" spans="19:45" ht="30" customHeight="1" x14ac:dyDescent="0.25">
      <c r="S140" s="7" t="s">
        <v>705</v>
      </c>
      <c r="T140" s="15" t="s">
        <v>1296</v>
      </c>
      <c r="U140" s="36" t="str">
        <f ca="1">ConfigCode($AA140,$AN140,$AO140,$AP140,$AQ140,$AR140,$AF140,$AG140,2)</f>
        <v>0x56=-40.00,-39.50;</v>
      </c>
      <c r="V140" s="37"/>
      <c r="W140" s="37"/>
      <c r="X140" s="68"/>
      <c r="Y140" s="68"/>
      <c r="Z140" s="55">
        <f ca="1" xml:space="preserve">
N("vbias,vlookup vbias range")+
VLOOKUP($AA140,INDIRECT(BoxVal(ROW($AA140),34,COLUMN(T136))),2,FALSE)+
N("gain")+
$AB140+
N("vcm")+
VLOOKUP($AC140,$CT$1:$DC$31,7,FALSE)+
N("(vbias*vcp*vbg-vbias)*sensor ratio")+
VbiasCal($AA140,$AD140,$AE140,BoxVal(ROW($AC140),18,COLUMN($T$22)))+
N("vbias ref+gain ref")+
$V140+$W140</f>
        <v>2</v>
      </c>
      <c r="AA140" s="39" t="s">
        <v>1373</v>
      </c>
      <c r="AB140" s="40">
        <v>2</v>
      </c>
      <c r="AC140" s="40" t="s">
        <v>995</v>
      </c>
      <c r="AD140" s="40">
        <v>1</v>
      </c>
      <c r="AE140" s="41">
        <v>0</v>
      </c>
      <c r="AF140" s="42">
        <v>-40</v>
      </c>
      <c r="AG140" s="47">
        <f>AF139</f>
        <v>-39.5</v>
      </c>
      <c r="AH140" s="43">
        <f ca="1">$AF140+$Z140</f>
        <v>-38</v>
      </c>
      <c r="AI140" s="43">
        <f ca="1">$AG140+$Z140</f>
        <v>-37.5</v>
      </c>
      <c r="AJ140" s="44">
        <f ca="1" xml:space="preserve">
N("initial sens-loopgain")+
$AF140-BoxVal(ROW($AA140),26,COLUMN(INDIRECT("T"&amp;(INT(ROW($AA157)/65))*65+2)))</f>
        <v>-40</v>
      </c>
      <c r="AK140" s="44">
        <f ca="1">AJ140+(AG140-AF140)</f>
        <v>-39.5</v>
      </c>
      <c r="AL140" s="44">
        <f ca="1" xml:space="preserve">
N("initial sens-loopgain-gain-gain ref-vcm")+
$AH140-
BoxVal(ROW($AA140),26,COLUMN(INDIRECT("T"&amp;(INT(ROW($AA157)/65))*65+2)))-
$AB140-
$W140-
IFERROR(VLOOKUP($AC140,$CT$1:$DC$31,7,FALSE),0)</f>
        <v>-40</v>
      </c>
      <c r="AM140" s="44">
        <f ca="1">AL140+(AG140-AF140)</f>
        <v>-39.5</v>
      </c>
      <c r="AN140" s="36" t="str">
        <f ca="1">IF(BoxVal(ROW(AA140),9,COLUMN(T138))="FIX","00",ManualLookup(AA140,BoxVal(ROW(AA140),4,COLUMN(AN138)),INDIRECT(DN$3)))</f>
        <v>50</v>
      </c>
      <c r="AO140" s="36" t="str">
        <f ca="1">ManualLookup(AB140,BoxVal(ROW(AB140),4,COLUMN(AO138)),INDIRECT(DO$3))</f>
        <v>06</v>
      </c>
      <c r="AP140" s="36" t="str">
        <f ca="1">ManualLookup(AC140,BoxVal(ROW(AC140),4,COLUMN(AP138)),INDIRECT(DP$3))</f>
        <v>00</v>
      </c>
      <c r="AQ140" s="36" t="str">
        <f ca="1">ManualLookup(AD140,BoxVal(ROW(AD140),4,COLUMN(AQ138)),INDIRECT(DQ$3))</f>
        <v>00</v>
      </c>
      <c r="AR140" s="36" t="str">
        <f ca="1">ManualLookup(AE140,BoxVal(ROW(AE140),4,COLUMN(AR138)),INDIRECT(DR$3))</f>
        <v>00</v>
      </c>
      <c r="AS140" s="36"/>
    </row>
    <row r="141" spans="19:45" ht="30" customHeight="1" x14ac:dyDescent="0.25">
      <c r="S141" s="7" t="s">
        <v>605</v>
      </c>
      <c r="T141" s="15" t="s">
        <v>991</v>
      </c>
      <c r="U141" s="36" t="str">
        <f ca="1">ConfigCode($AA141,$AN141,$AO141,$AP141,$AQ141,$AR141,$AF141,$AG141,2)</f>
        <v>0x57=-40.50,-40.00;</v>
      </c>
      <c r="V141" s="37"/>
      <c r="W141" s="37"/>
      <c r="X141" s="68"/>
      <c r="Y141" s="68"/>
      <c r="Z141" s="55">
        <f ca="1" xml:space="preserve">
N("vbias,vlookup vbias range")+
VLOOKUP($AA141,INDIRECT(BoxVal(ROW($AA141),34,COLUMN(T137))),2,FALSE)+
N("gain")+
$AB141+
N("vcm")+
VLOOKUP($AC141,$CT$1:$DC$31,7,FALSE)+
N("(vbias*vcp*vbg-vbias)*sensor ratio")+
VbiasCal($AA141,$AD141,$AE141,BoxVal(ROW($AC141),18,COLUMN($T$22)))+
N("vbias ref+gain ref")+
$V141+$W141</f>
        <v>2.5</v>
      </c>
      <c r="AA141" s="39" t="s">
        <v>1373</v>
      </c>
      <c r="AB141" s="40">
        <v>2.5</v>
      </c>
      <c r="AC141" s="40" t="s">
        <v>995</v>
      </c>
      <c r="AD141" s="40">
        <v>1</v>
      </c>
      <c r="AE141" s="41">
        <v>0</v>
      </c>
      <c r="AF141" s="42">
        <v>-40.5</v>
      </c>
      <c r="AG141" s="47">
        <f>AF140</f>
        <v>-40</v>
      </c>
      <c r="AH141" s="43">
        <f ca="1">$AF141+$Z141</f>
        <v>-38</v>
      </c>
      <c r="AI141" s="43">
        <f ca="1">$AG141+$Z141</f>
        <v>-37.5</v>
      </c>
      <c r="AJ141" s="44">
        <f ca="1" xml:space="preserve">
N("initial sens-loopgain")+
$AF141-BoxVal(ROW($AA141),26,COLUMN(INDIRECT("T"&amp;(INT(ROW($AA158)/65))*65+2)))</f>
        <v>-40.5</v>
      </c>
      <c r="AK141" s="44">
        <f ca="1">AJ141+(AG141-AF141)</f>
        <v>-40</v>
      </c>
      <c r="AL141" s="44">
        <f ca="1" xml:space="preserve">
N("initial sens-loopgain-gain-gain ref-vcm")+
$AH141-
BoxVal(ROW($AA141),26,COLUMN(INDIRECT("T"&amp;(INT(ROW($AA158)/65))*65+2)))-
$AB141-
$W141-
IFERROR(VLOOKUP($AC141,$CT$1:$DC$31,7,FALSE),0)</f>
        <v>-40.5</v>
      </c>
      <c r="AM141" s="44">
        <f ca="1">AL141+(AG141-AF141)</f>
        <v>-40</v>
      </c>
      <c r="AN141" s="36" t="str">
        <f ca="1">IF(BoxVal(ROW(AA141),9,COLUMN(T139))="FIX","00",ManualLookup(AA141,BoxVal(ROW(AA141),4,COLUMN(AN139)),INDIRECT(DN$3)))</f>
        <v>50</v>
      </c>
      <c r="AO141" s="36" t="str">
        <f ca="1">ManualLookup(AB141,BoxVal(ROW(AB141),4,COLUMN(AO139)),INDIRECT(DO$3))</f>
        <v>07</v>
      </c>
      <c r="AP141" s="36" t="str">
        <f ca="1">ManualLookup(AC141,BoxVal(ROW(AC141),4,COLUMN(AP139)),INDIRECT(DP$3))</f>
        <v>00</v>
      </c>
      <c r="AQ141" s="36" t="str">
        <f ca="1">ManualLookup(AD141,BoxVal(ROW(AD141),4,COLUMN(AQ139)),INDIRECT(DQ$3))</f>
        <v>00</v>
      </c>
      <c r="AR141" s="36" t="str">
        <f ca="1">ManualLookup(AE141,BoxVal(ROW(AE141),4,COLUMN(AR139)),INDIRECT(DR$3))</f>
        <v>00</v>
      </c>
      <c r="AS141" s="36"/>
    </row>
    <row r="142" spans="19:45" ht="30" customHeight="1" x14ac:dyDescent="0.25">
      <c r="S142" s="7" t="s">
        <v>721</v>
      </c>
      <c r="T142" s="15" t="s">
        <v>26</v>
      </c>
      <c r="U142" s="36" t="str">
        <f ca="1">ConfigCode($AA142,$AN142,$AO142,$AP142,$AQ142,$AR142,$AF142,$AG142,2)</f>
        <v>0x65=-40.70,-40.50;</v>
      </c>
      <c r="V142" s="37"/>
      <c r="W142" s="37"/>
      <c r="X142" s="68"/>
      <c r="Y142" s="68"/>
      <c r="Z142" s="55">
        <f ca="1" xml:space="preserve">
N("vbias,vlookup vbias range")+
VLOOKUP($AA142,INDIRECT(BoxVal(ROW($AA142),34,COLUMN(T138))),2,FALSE)+
N("gain")+
$AB142+
N("vcm")+
VLOOKUP($AC142,$CT$1:$DC$31,7,FALSE)+
N("(vbias*vcp*vbg-vbias)*sensor ratio")+
VbiasCal($AA142,$AD142,$AE142,BoxVal(ROW($AC142),18,COLUMN($T$22)))+
N("vbias ref+gain ref")+
$V142+$W142</f>
        <v>2.7</v>
      </c>
      <c r="AA142" s="39" t="s">
        <v>1372</v>
      </c>
      <c r="AB142" s="40">
        <v>1.5</v>
      </c>
      <c r="AC142" s="40" t="s">
        <v>995</v>
      </c>
      <c r="AD142" s="40">
        <v>1</v>
      </c>
      <c r="AE142" s="41">
        <v>0</v>
      </c>
      <c r="AF142" s="42">
        <v>-40.700000000000003</v>
      </c>
      <c r="AG142" s="47">
        <f>AF141</f>
        <v>-40.5</v>
      </c>
      <c r="AH142" s="43">
        <f ca="1">$AF142+$Z142</f>
        <v>-38</v>
      </c>
      <c r="AI142" s="43">
        <f ca="1">$AG142+$Z142</f>
        <v>-37.799999999999997</v>
      </c>
      <c r="AJ142" s="44">
        <f ca="1" xml:space="preserve">
N("initial sens-loopgain")+
$AF142-BoxVal(ROW($AA142),26,COLUMN(INDIRECT("T"&amp;(INT(ROW($AA159)/65))*65+2)))</f>
        <v>-40.700000000000003</v>
      </c>
      <c r="AK142" s="44">
        <f ca="1">AJ142+(AG142-AF142)</f>
        <v>-40.5</v>
      </c>
      <c r="AL142" s="44">
        <f ca="1" xml:space="preserve">
N("initial sens-loopgain-gain-gain ref-vcm")+
$AH142-
BoxVal(ROW($AA142),26,COLUMN(INDIRECT("T"&amp;(INT(ROW($AA159)/65))*65+2)))-
$AB142-
$W142-
IFERROR(VLOOKUP($AC142,$CT$1:$DC$31,7,FALSE),0)</f>
        <v>-39.5</v>
      </c>
      <c r="AM142" s="44">
        <f ca="1">AL142+(AG142-AF142)</f>
        <v>-39.299999999999997</v>
      </c>
      <c r="AN142" s="36" t="str">
        <f ca="1">IF(BoxVal(ROW(AA142),9,COLUMN(T140))="FIX","00",ManualLookup(AA142,BoxVal(ROW(AA142),4,COLUMN(AN140)),INDIRECT(DN$3)))</f>
        <v>60</v>
      </c>
      <c r="AO142" s="36" t="str">
        <f ca="1">ManualLookup(AB142,BoxVal(ROW(AB142),4,COLUMN(AO140)),INDIRECT(DO$3))</f>
        <v>05</v>
      </c>
      <c r="AP142" s="36" t="str">
        <f ca="1">ManualLookup(AC142,BoxVal(ROW(AC142),4,COLUMN(AP140)),INDIRECT(DP$3))</f>
        <v>00</v>
      </c>
      <c r="AQ142" s="36" t="str">
        <f ca="1">ManualLookup(AD142,BoxVal(ROW(AD142),4,COLUMN(AQ140)),INDIRECT(DQ$3))</f>
        <v>00</v>
      </c>
      <c r="AR142" s="36" t="str">
        <f ca="1">ManualLookup(AE142,BoxVal(ROW(AE142),4,COLUMN(AR140)),INDIRECT(DR$3))</f>
        <v>00</v>
      </c>
      <c r="AS142" s="36"/>
    </row>
    <row r="143" spans="19:45" ht="30" customHeight="1" x14ac:dyDescent="0.25">
      <c r="S143" s="7" t="s">
        <v>20</v>
      </c>
      <c r="T143" s="15">
        <v>-37.5</v>
      </c>
      <c r="U143" s="36" t="str">
        <f ca="1">ConfigCode($AA143,$AN143,$AO143,$AP143,$AQ143,$AR143,$AF143,$AG143,2)</f>
        <v>0x66=-41.20,-40.70;</v>
      </c>
      <c r="V143" s="37"/>
      <c r="W143" s="37"/>
      <c r="X143" s="38"/>
      <c r="Y143" s="38"/>
      <c r="Z143" s="55">
        <f ca="1" xml:space="preserve">
N("vbias,vlookup vbias range")+
VLOOKUP($AA143,INDIRECT(BoxVal(ROW($AA143),34,COLUMN(T139))),2,FALSE)+
N("gain")+
$AB143+
N("vcm")+
VLOOKUP($AC143,$CT$1:$DC$31,7,FALSE)+
N("(vbias*vcp*vbg-vbias)*sensor ratio")+
VbiasCal($AA143,$AD143,$AE143,BoxVal(ROW($AC143),18,COLUMN($T$22)))+
N("vbias ref+gain ref")+
$V143+$W143</f>
        <v>3.2</v>
      </c>
      <c r="AA143" s="39" t="s">
        <v>1372</v>
      </c>
      <c r="AB143" s="40">
        <v>2</v>
      </c>
      <c r="AC143" s="40" t="s">
        <v>995</v>
      </c>
      <c r="AD143" s="40">
        <v>1</v>
      </c>
      <c r="AE143" s="41">
        <v>0</v>
      </c>
      <c r="AF143" s="42">
        <v>-41.2</v>
      </c>
      <c r="AG143" s="47">
        <f>AF142</f>
        <v>-40.700000000000003</v>
      </c>
      <c r="AH143" s="43">
        <f ca="1">$AF143+$Z143</f>
        <v>-38</v>
      </c>
      <c r="AI143" s="43">
        <f ca="1">$AG143+$Z143</f>
        <v>-37.5</v>
      </c>
      <c r="AJ143" s="44">
        <f ca="1" xml:space="preserve">
N("initial sens-loopgain")+
$AF143-BoxVal(ROW($AA143),26,COLUMN(INDIRECT("T"&amp;(INT(ROW($AA160)/65))*65+2)))</f>
        <v>-41.2</v>
      </c>
      <c r="AK143" s="44">
        <f ca="1">AJ143+(AG143-AF143)</f>
        <v>-40.700000000000003</v>
      </c>
      <c r="AL143" s="44">
        <f ca="1" xml:space="preserve">
N("initial sens-loopgain-gain-gain ref-vcm")+
$AH143-
BoxVal(ROW($AA143),26,COLUMN(INDIRECT("T"&amp;(INT(ROW($AA160)/65))*65+2)))-
$AB143-
$W143-
IFERROR(VLOOKUP($AC143,$CT$1:$DC$31,7,FALSE),0)</f>
        <v>-40</v>
      </c>
      <c r="AM143" s="44">
        <f ca="1">AL143+(AG143-AF143)</f>
        <v>-39.5</v>
      </c>
      <c r="AN143" s="36" t="str">
        <f ca="1">IF(BoxVal(ROW(AA143),9,COLUMN(T141))="FIX","00",ManualLookup(AA143,BoxVal(ROW(AA143),4,COLUMN(AN141)),INDIRECT(DN$3)))</f>
        <v>60</v>
      </c>
      <c r="AO143" s="36" t="str">
        <f ca="1">ManualLookup(AB143,BoxVal(ROW(AB143),4,COLUMN(AO141)),INDIRECT(DO$3))</f>
        <v>06</v>
      </c>
      <c r="AP143" s="36" t="str">
        <f ca="1">ManualLookup(AC143,BoxVal(ROW(AC143),4,COLUMN(AP141)),INDIRECT(DP$3))</f>
        <v>00</v>
      </c>
      <c r="AQ143" s="36" t="str">
        <f ca="1">ManualLookup(AD143,BoxVal(ROW(AD143),4,COLUMN(AQ141)),INDIRECT(DQ$3))</f>
        <v>00</v>
      </c>
      <c r="AR143" s="36" t="str">
        <f ca="1">ManualLookup(AE143,BoxVal(ROW(AE143),4,COLUMN(AR141)),INDIRECT(DR$3))</f>
        <v>00</v>
      </c>
      <c r="AS143" s="36"/>
    </row>
    <row r="144" spans="19:45" ht="30" customHeight="1" x14ac:dyDescent="0.25">
      <c r="S144" s="7" t="s">
        <v>691</v>
      </c>
      <c r="T144" s="15" t="s">
        <v>1098</v>
      </c>
      <c r="U144" s="36" t="str">
        <f ca="1">ConfigCode($AA144,$AN144,$AO144,$AP144,$AQ144,$AR144,$AF144,$AG144,2)</f>
        <v>0x75=-41.80,-41.20;</v>
      </c>
      <c r="V144" s="37"/>
      <c r="W144" s="37"/>
      <c r="X144" s="38"/>
      <c r="Y144" s="38"/>
      <c r="Z144" s="55">
        <f ca="1" xml:space="preserve">
N("vbias,vlookup vbias range")+
VLOOKUP($AA144,INDIRECT(BoxVal(ROW($AA144),34,COLUMN(T140))),2,FALSE)+
N("gain")+
$AB144+
N("vcm")+
VLOOKUP($AC144,$CT$1:$DC$31,7,FALSE)+
N("(vbias*vcp*vbg-vbias)*sensor ratio")+
VbiasCal($AA144,$AD144,$AE144,BoxVal(ROW($AC144),18,COLUMN($T$22)))+
N("vbias ref+gain ref")+
$V144+$W144</f>
        <v>3.8</v>
      </c>
      <c r="AA144" s="39" t="s">
        <v>1371</v>
      </c>
      <c r="AB144" s="40">
        <v>1.5</v>
      </c>
      <c r="AC144" s="40" t="s">
        <v>995</v>
      </c>
      <c r="AD144" s="40">
        <v>1</v>
      </c>
      <c r="AE144" s="41">
        <v>0</v>
      </c>
      <c r="AF144" s="42">
        <v>-41.800000000000004</v>
      </c>
      <c r="AG144" s="47">
        <f>AF143</f>
        <v>-41.2</v>
      </c>
      <c r="AH144" s="43">
        <f ca="1">$AF144+$Z144</f>
        <v>-38.000000000000007</v>
      </c>
      <c r="AI144" s="43">
        <f ca="1">$AG144+$Z144</f>
        <v>-37.400000000000006</v>
      </c>
      <c r="AJ144" s="44">
        <f ca="1" xml:space="preserve">
N("initial sens-loopgain")+
$AF144-BoxVal(ROW($AA144),26,COLUMN(INDIRECT("T"&amp;(INT(ROW($AA161)/65))*65+2)))</f>
        <v>-41.800000000000004</v>
      </c>
      <c r="AK144" s="44">
        <f ca="1">AJ144+(AG144-AF144)</f>
        <v>-41.2</v>
      </c>
      <c r="AL144" s="44">
        <f ca="1" xml:space="preserve">
N("initial sens-loopgain-gain-gain ref-vcm")+
$AH144-
BoxVal(ROW($AA144),26,COLUMN(INDIRECT("T"&amp;(INT(ROW($AA161)/65))*65+2)))-
$AB144-
$W144-
IFERROR(VLOOKUP($AC144,$CT$1:$DC$31,7,FALSE),0)</f>
        <v>-39.500000000000007</v>
      </c>
      <c r="AM144" s="44">
        <f ca="1">AL144+(AG144-AF144)</f>
        <v>-38.900000000000006</v>
      </c>
      <c r="AN144" s="36" t="str">
        <f ca="1">IF(BoxVal(ROW(AA144),9,COLUMN(T142))="FIX","00",ManualLookup(AA144,BoxVal(ROW(AA144),4,COLUMN(AN142)),INDIRECT(DN$3)))</f>
        <v>70</v>
      </c>
      <c r="AO144" s="36" t="str">
        <f ca="1">ManualLookup(AB144,BoxVal(ROW(AB144),4,COLUMN(AO142)),INDIRECT(DO$3))</f>
        <v>05</v>
      </c>
      <c r="AP144" s="36" t="str">
        <f ca="1">ManualLookup(AC144,BoxVal(ROW(AC144),4,COLUMN(AP142)),INDIRECT(DP$3))</f>
        <v>00</v>
      </c>
      <c r="AQ144" s="36" t="str">
        <f ca="1">ManualLookup(AD144,BoxVal(ROW(AD144),4,COLUMN(AQ142)),INDIRECT(DQ$3))</f>
        <v>00</v>
      </c>
      <c r="AR144" s="36" t="str">
        <f ca="1">ManualLookup(AE144,BoxVal(ROW(AE144),4,COLUMN(AR142)),INDIRECT(DR$3))</f>
        <v>00</v>
      </c>
      <c r="AS144" s="36"/>
    </row>
    <row r="145" spans="19:45" ht="30" customHeight="1" x14ac:dyDescent="0.25">
      <c r="S145" s="7" t="s">
        <v>544</v>
      </c>
      <c r="T145" s="15" t="s">
        <v>993</v>
      </c>
      <c r="U145" s="36" t="str">
        <f ca="1">ConfigCode($AA145,$AN145,$AO145,$AP145,$AQ145,$AR145,$AF145,$AG145,2)</f>
        <v>0x76=-42.30,-41.80;</v>
      </c>
      <c r="V145" s="37"/>
      <c r="W145" s="37"/>
      <c r="X145" s="38"/>
      <c r="Y145" s="38"/>
      <c r="Z145" s="71">
        <f ca="1" xml:space="preserve">
N("vbias,vlookup vbias range")+
VLOOKUP($AA145,INDIRECT(BoxVal(ROW($AA145),34,COLUMN(T141))),2,FALSE)+
N("gain")+
$AB145+
N("vcm")+
VLOOKUP($AC145,$CT$1:$DC$31,7,FALSE)+
N("(vbias*vcp*vbg-vbias)*sensor ratio")+
VbiasCal($AA145,$AD145,$AE145,BoxVal(ROW($AC145),18,COLUMN($T$22)))+
N("vbias ref+gain ref")+
$V145+$W145</f>
        <v>4.3</v>
      </c>
      <c r="AA145" s="39" t="s">
        <v>1371</v>
      </c>
      <c r="AB145" s="40">
        <v>2</v>
      </c>
      <c r="AC145" s="40" t="s">
        <v>995</v>
      </c>
      <c r="AD145" s="40">
        <v>1</v>
      </c>
      <c r="AE145" s="41">
        <v>0</v>
      </c>
      <c r="AF145" s="42">
        <v>-42.300000000000004</v>
      </c>
      <c r="AG145" s="49">
        <f>AF144</f>
        <v>-41.800000000000004</v>
      </c>
      <c r="AH145" s="43">
        <f ca="1">$AF145+$Z145</f>
        <v>-38.000000000000007</v>
      </c>
      <c r="AI145" s="43">
        <f ca="1">$AG145+$Z145</f>
        <v>-37.500000000000007</v>
      </c>
      <c r="AJ145" s="44">
        <f ca="1" xml:space="preserve">
N("initial sens-loopgain")+
$AF145-BoxVal(ROW($AA145),26,COLUMN(INDIRECT("T"&amp;(INT(ROW($AA162)/65))*65+2)))</f>
        <v>-42.300000000000004</v>
      </c>
      <c r="AK145" s="44">
        <f ca="1">AJ145+(AG145-AF145)</f>
        <v>-41.800000000000004</v>
      </c>
      <c r="AL145" s="44">
        <f ca="1" xml:space="preserve">
N("initial sens-loopgain-gain-gain ref-vcm")+
$AH145-
BoxVal(ROW($AA145),26,COLUMN(INDIRECT("T"&amp;(INT(ROW($AA162)/65))*65+2)))-
$AB145-
$W145-
IFERROR(VLOOKUP($AC145,$CT$1:$DC$31,7,FALSE),0)</f>
        <v>-40.000000000000007</v>
      </c>
      <c r="AM145" s="44">
        <f ca="1">AL145+(AG145-AF145)</f>
        <v>-39.500000000000007</v>
      </c>
      <c r="AN145" s="36" t="str">
        <f ca="1">IF(BoxVal(ROW(AA145),9,COLUMN(T143))="FIX","00",ManualLookup(AA145,BoxVal(ROW(AA145),4,COLUMN(AN143)),INDIRECT(DN$3)))</f>
        <v>70</v>
      </c>
      <c r="AO145" s="36" t="str">
        <f ca="1">ManualLookup(AB145,BoxVal(ROW(AB145),4,COLUMN(AO143)),INDIRECT(DO$3))</f>
        <v>06</v>
      </c>
      <c r="AP145" s="36" t="str">
        <f ca="1">ManualLookup(AC145,BoxVal(ROW(AC145),4,COLUMN(AP143)),INDIRECT(DP$3))</f>
        <v>00</v>
      </c>
      <c r="AQ145" s="36" t="str">
        <f ca="1">ManualLookup(AD145,BoxVal(ROW(AD145),4,COLUMN(AQ143)),INDIRECT(DQ$3))</f>
        <v>00</v>
      </c>
      <c r="AR145" s="36" t="str">
        <f ca="1">ManualLookup(AE145,BoxVal(ROW(AE145),4,COLUMN(AR143)),INDIRECT(DR$3))</f>
        <v>00</v>
      </c>
      <c r="AS145" s="36"/>
    </row>
    <row r="146" spans="19:45" ht="30" customHeight="1" x14ac:dyDescent="0.25">
      <c r="S146" s="7" t="s">
        <v>12</v>
      </c>
      <c r="T146" s="15" t="s">
        <v>548</v>
      </c>
      <c r="U146" s="36" t="str">
        <f ca="1">ConfigCode($AA146,$AN146,$AO146,$AP146,$AQ146,$AR146,$AF146,$AG146,2)</f>
        <v>0x77=-42.80,-42.30;</v>
      </c>
      <c r="V146" s="37"/>
      <c r="W146" s="37"/>
      <c r="X146" s="38"/>
      <c r="Y146" s="38"/>
      <c r="Z146" s="71">
        <f ca="1" xml:space="preserve">
N("vbias,vlookup vbias range")+
VLOOKUP($AA146,INDIRECT(BoxVal(ROW($AA146),34,COLUMN(T142))),2,FALSE)+
N("gain")+
$AB146+
N("vcm")+
VLOOKUP($AC146,$CT$1:$DC$31,7,FALSE)+
N("(vbias*vcp*vbg-vbias)*sensor ratio")+
VbiasCal($AA146,$AD146,$AE146,BoxVal(ROW($AC146),18,COLUMN($T$22)))+
N("vbias ref+gain ref")+
$V146+$W146</f>
        <v>4.8</v>
      </c>
      <c r="AA146" s="39" t="s">
        <v>1371</v>
      </c>
      <c r="AB146" s="40">
        <v>2.5</v>
      </c>
      <c r="AC146" s="40" t="s">
        <v>995</v>
      </c>
      <c r="AD146" s="40">
        <v>1</v>
      </c>
      <c r="AE146" s="41">
        <v>0</v>
      </c>
      <c r="AF146" s="42">
        <v>-42.8</v>
      </c>
      <c r="AG146" s="49">
        <f>AF145</f>
        <v>-42.300000000000004</v>
      </c>
      <c r="AH146" s="43">
        <f ca="1">$AF146+$Z146</f>
        <v>-38</v>
      </c>
      <c r="AI146" s="43">
        <f ca="1">$AG146+$Z146</f>
        <v>-37.500000000000007</v>
      </c>
      <c r="AJ146" s="44">
        <f ca="1" xml:space="preserve">
N("initial sens-loopgain")+
$AF146-BoxVal(ROW($AA146),26,COLUMN(INDIRECT("T"&amp;(INT(ROW($AA163)/65))*65+2)))</f>
        <v>-42.8</v>
      </c>
      <c r="AK146" s="44">
        <f ca="1">AJ146+(AG146-AF146)</f>
        <v>-42.300000000000004</v>
      </c>
      <c r="AL146" s="44">
        <f ca="1" xml:space="preserve">
N("initial sens-loopgain-gain-gain ref-vcm")+
$AH146-
BoxVal(ROW($AA146),26,COLUMN(INDIRECT("T"&amp;(INT(ROW($AA163)/65))*65+2)))-
$AB146-
$W146-
IFERROR(VLOOKUP($AC146,$CT$1:$DC$31,7,FALSE),0)</f>
        <v>-40.5</v>
      </c>
      <c r="AM146" s="44">
        <f ca="1">AL146+(AG146-AF146)</f>
        <v>-40.000000000000007</v>
      </c>
      <c r="AN146" s="36" t="str">
        <f ca="1">IF(BoxVal(ROW(AA146),9,COLUMN(T144))="FIX","00",ManualLookup(AA146,BoxVal(ROW(AA146),4,COLUMN(AN144)),INDIRECT(DN$3)))</f>
        <v>70</v>
      </c>
      <c r="AO146" s="36" t="str">
        <f ca="1">ManualLookup(AB146,BoxVal(ROW(AB146),4,COLUMN(AO144)),INDIRECT(DO$3))</f>
        <v>07</v>
      </c>
      <c r="AP146" s="36" t="str">
        <f ca="1">ManualLookup(AC146,BoxVal(ROW(AC146),4,COLUMN(AP144)),INDIRECT(DP$3))</f>
        <v>00</v>
      </c>
      <c r="AQ146" s="36" t="str">
        <f ca="1">ManualLookup(AD146,BoxVal(ROW(AD146),4,COLUMN(AQ144)),INDIRECT(DQ$3))</f>
        <v>00</v>
      </c>
      <c r="AR146" s="36" t="str">
        <f ca="1">ManualLookup(AE146,BoxVal(ROW(AE146),4,COLUMN(AR144)),INDIRECT(DR$3))</f>
        <v>00</v>
      </c>
      <c r="AS146" s="36"/>
    </row>
    <row r="147" spans="19:45" ht="30" customHeight="1" x14ac:dyDescent="0.25">
      <c r="S147" s="26" t="s">
        <v>773</v>
      </c>
      <c r="T147" s="15" t="s">
        <v>562</v>
      </c>
      <c r="U147" s="36" t="str">
        <f ca="1">ConfigCode($AA147,$AN147,$AO147,$AP147,$AQ147,$AR147,$AF147,$AG147,2)</f>
        <v>0xF8=-43.20,-42.80;</v>
      </c>
      <c r="V147" s="37"/>
      <c r="W147" s="37"/>
      <c r="X147" s="38"/>
      <c r="Y147" s="38"/>
      <c r="Z147" s="71">
        <f ca="1" xml:space="preserve">
N("vbias,vlookup vbias range")+
VLOOKUP($AA147,INDIRECT(BoxVal(ROW($AA147),34,COLUMN(T143))),2,FALSE)+
N("gain")+
$AB147+
N("vcm")+
VLOOKUP($AC147,$CT$1:$DC$31,7,FALSE)+
N("(vbias*vcp*vbg-vbias)*sensor ratio")+
VbiasCal($AA147,$AD147,$AE147,BoxVal(ROW($AC147),18,COLUMN($T$22)))+
N("vbias ref+gain ref")+
$V147+$W147</f>
        <v>4.8796799999999996</v>
      </c>
      <c r="AA147" s="39" t="s">
        <v>1371</v>
      </c>
      <c r="AB147" s="40">
        <v>3.5</v>
      </c>
      <c r="AC147" s="40" t="s">
        <v>995</v>
      </c>
      <c r="AD147" s="40">
        <v>1</v>
      </c>
      <c r="AE147" s="41">
        <v>-6.4000000000000001E-2</v>
      </c>
      <c r="AF147" s="42">
        <v>-43.2</v>
      </c>
      <c r="AG147" s="49">
        <f>AF146</f>
        <v>-42.8</v>
      </c>
      <c r="AH147" s="43">
        <f ca="1">$AF147+$Z147</f>
        <v>-38.320320000000002</v>
      </c>
      <c r="AI147" s="43">
        <f ca="1">$AG147+$Z147</f>
        <v>-37.920319999999997</v>
      </c>
      <c r="AJ147" s="44">
        <f ca="1" xml:space="preserve">
N("initial sens-loopgain")+
$AF147-BoxVal(ROW($AA147),26,COLUMN(INDIRECT("T"&amp;(INT(ROW($AA164)/65))*65+2)))</f>
        <v>-43.2</v>
      </c>
      <c r="AK147" s="44">
        <f ca="1">AJ147+(AG147-AF147)</f>
        <v>-42.8</v>
      </c>
      <c r="AL147" s="44">
        <f ca="1" xml:space="preserve">
N("initial sens-loopgain-gain-gain ref-vcm")+
$AH147-
BoxVal(ROW($AA147),26,COLUMN(INDIRECT("T"&amp;(INT(ROW($AA164)/65))*65+2)))-
$AB147-
$W147-
IFERROR(VLOOKUP($AC147,$CT$1:$DC$31,7,FALSE),0)</f>
        <v>-41.820320000000002</v>
      </c>
      <c r="AM147" s="44">
        <f ca="1">AL147+(AG147-AF147)</f>
        <v>-41.420319999999997</v>
      </c>
      <c r="AN147" s="36" t="str">
        <f ca="1">IF(BoxVal(ROW(AA147),9,COLUMN(T145))="FIX","00",ManualLookup(AA147,BoxVal(ROW(AA147),4,COLUMN(AN145)),INDIRECT(DN$3)))</f>
        <v>70</v>
      </c>
      <c r="AO147" s="36" t="str">
        <f ca="1">ManualLookup(AB147,BoxVal(ROW(AB147),4,COLUMN(AO145)),INDIRECT(DO$3))</f>
        <v>08</v>
      </c>
      <c r="AP147" s="36" t="str">
        <f ca="1">ManualLookup(AC147,BoxVal(ROW(AC147),4,COLUMN(AP145)),INDIRECT(DP$3))</f>
        <v>00</v>
      </c>
      <c r="AQ147" s="36" t="str">
        <f ca="1">ManualLookup(AD147,BoxVal(ROW(AD147),4,COLUMN(AQ145)),INDIRECT(DQ$3))</f>
        <v>00</v>
      </c>
      <c r="AR147" s="36" t="str">
        <f ca="1">ManualLookup(AE147,BoxVal(ROW(AE147),4,COLUMN(AR145)),INDIRECT(DR$3))</f>
        <v>80</v>
      </c>
      <c r="AS147" s="36"/>
    </row>
    <row r="148" spans="19:45" ht="30" customHeight="1" x14ac:dyDescent="0.25">
      <c r="S148" s="7" t="s">
        <v>573</v>
      </c>
      <c r="T148" s="15">
        <v>1</v>
      </c>
      <c r="U148" s="36"/>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VLOOKUP(T134,MPN!$A$1:$E$1004,4,FALSE)</f>
        <v>-37.700000000000003</v>
      </c>
      <c r="U149" s="36"/>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12V_TestMode</v>
      </c>
      <c r="U151" s="36"/>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VLOOKUP($T134,MPN!$A$1:$E$504,2,FALSE)</f>
        <v>AMIC</v>
      </c>
      <c r="U152" s="36"/>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304ZE</v>
      </c>
      <c r="U153" s="36"/>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VLOOKUP($T134,MPN!$A$1:$E$504,5,FALSE)</f>
        <v>Default</v>
      </c>
      <c r="U155" s="36"/>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7</v>
      </c>
      <c r="U157" s="36"/>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45489</v>
      </c>
      <c r="U158" s="36"/>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13</v>
      </c>
      <c r="U160" s="36"/>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-37.7+/-0.7 dBV</v>
      </c>
      <c r="U161" s="36"/>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14.38V(14V)</v>
      </c>
      <c r="T165" s="3">
        <v>2.2999999999999998</v>
      </c>
      <c r="U165" s="36"/>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13.18V(13V)</v>
      </c>
      <c r="T166" s="3">
        <v>1.2</v>
      </c>
      <c r="U166" s="36"/>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12.07V(12V)</v>
      </c>
      <c r="T167" s="3">
        <v>0</v>
      </c>
      <c r="U167" s="36"/>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10.95V(11V)</v>
      </c>
      <c r="T168" s="3">
        <v>-1.1000000000000001</v>
      </c>
      <c r="U168" s="36"/>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9.82V(10V)</v>
      </c>
      <c r="T169" s="3">
        <v>-2.2000000000000002</v>
      </c>
      <c r="U169" s="36"/>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8.71V(9V)</v>
      </c>
      <c r="T170" s="3" t="s">
        <v>562</v>
      </c>
      <c r="U170" s="36"/>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7.59V(8V)</v>
      </c>
      <c r="T171" s="3" t="s">
        <v>562</v>
      </c>
      <c r="U171" s="36"/>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6.48V(7V)</v>
      </c>
      <c r="T172" s="3" t="s">
        <v>562</v>
      </c>
      <c r="U172" s="36"/>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1424</v>
      </c>
      <c r="V196" s="12"/>
      <c r="W196" s="65"/>
      <c r="X196" s="12"/>
      <c r="Y196" s="7" t="str">
        <f>VLOOKUP(U196,$DX$1:$DZ$21,3,FALSE)</f>
        <v>ModeSel 10,sel_diocpfil,disb_vos,Rfil</v>
      </c>
      <c r="AD196" s="8"/>
    </row>
    <row r="197" spans="19:45" ht="30" customHeight="1" x14ac:dyDescent="0.25">
      <c r="S197" s="7" t="s">
        <v>24</v>
      </c>
      <c r="T197" s="15" t="s">
        <v>606</v>
      </c>
      <c r="U197" s="5" t="s">
        <v>23</v>
      </c>
      <c r="V197" s="7" t="str">
        <f>VLOOKUP(U196,$DX$1:$DZ$21,2,FALSE)</f>
        <v>bit2,11,14,15</v>
      </c>
      <c r="W197" s="19"/>
      <c r="X197" s="19"/>
      <c r="Y197" s="19"/>
      <c r="Z197" s="19"/>
      <c r="AA197" s="5" t="s">
        <v>592</v>
      </c>
      <c r="AB197" s="26" t="str">
        <f>T216&amp;"_"&amp;ABS(T214)&amp;"dB_"&amp;T218&amp;"_"&amp;T219&amp;"_"&amp;GetAbsMaxMinText(AF200:AG259)&amp;"_"&amp;T199&amp;"_"&amp;T198&amp;S196&amp;"."&amp;T222</f>
        <v>10V_TestMode_25.8dB_304ZE_N002A_370_427_ZTS6853S_TR4.0</v>
      </c>
      <c r="AC197" s="18"/>
      <c r="AD197" s="18"/>
      <c r="AE197" s="18"/>
      <c r="AF197" s="18"/>
      <c r="AG197" s="18"/>
      <c r="AH197" s="19"/>
      <c r="AI197" s="19" t="s">
        <v>2</v>
      </c>
      <c r="AJ197" s="16" t="s">
        <v>1267</v>
      </c>
      <c r="AK197" s="16"/>
      <c r="AL197" s="16"/>
      <c r="AM197" s="16"/>
      <c r="AN197" s="16"/>
      <c r="AO197" s="16"/>
      <c r="AP197" s="16"/>
      <c r="AQ197" s="16"/>
      <c r="AR197" s="16"/>
      <c r="AS197" s="16"/>
    </row>
    <row r="198" spans="19:45" ht="30" customHeight="1" x14ac:dyDescent="0.25">
      <c r="S198" s="7" t="s">
        <v>5</v>
      </c>
      <c r="T198" s="15" t="s">
        <v>1271</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1431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 gain</v>
      </c>
      <c r="AP199" s="56" t="str">
        <f>VLOOKUP($T207,$DE$1:$DJ$31,4,FALSE)</f>
        <v>non</v>
      </c>
      <c r="AQ199" s="56" t="str">
        <f>VLOOKUP($T207,$DE$1:$DJ$31,5,FALSE)</f>
        <v>non</v>
      </c>
      <c r="AR199" s="56" t="str">
        <f>VLOOKUP($T207,$DE$1:$DJ$31,6,FALSE)</f>
        <v>Full vbg</v>
      </c>
      <c r="AS199" s="35"/>
    </row>
    <row r="200" spans="19:45" ht="30" customHeight="1" x14ac:dyDescent="0.25">
      <c r="S200" s="7" t="s">
        <v>18</v>
      </c>
      <c r="T200" s="15" t="s">
        <v>1428</v>
      </c>
      <c r="U200" s="36" t="str">
        <f ca="1">ConfigCode($AA200,$AN200,$AO200,$AP200,$AQ200,$AR200,$AF200,$AG200,2)</f>
        <v>0x28=-37.50,-37.00;</v>
      </c>
      <c r="V200" s="37"/>
      <c r="W200" s="37"/>
      <c r="X200" s="68"/>
      <c r="Y200" s="68"/>
      <c r="Z200" s="55">
        <f ca="1" xml:space="preserve">
N("vbias,vlookup vbias range")+
VLOOKUP($AA200,INDIRECT(BoxVal(ROW($AA200),34,COLUMN(T196))),2,FALSE)+
N("gain")+
$AB200+
N("vcm")+
VLOOKUP($AC200,$CT$1:$DC$31,7,FALSE)+
N("(vbias*vcp*vbg-vbias)*sensor ratio")+
VbiasCal($AA200,$AD200,$AE200,BoxVal(ROW($AC200),18,COLUMN($T$22)))+
N("vbias ref+gain ref")+
$V200+$W200</f>
        <v>11.5</v>
      </c>
      <c r="AA200" s="39" t="s">
        <v>1437</v>
      </c>
      <c r="AB200" s="40">
        <v>11.5</v>
      </c>
      <c r="AC200" s="40" t="s">
        <v>996</v>
      </c>
      <c r="AD200" s="40">
        <v>1</v>
      </c>
      <c r="AE200" s="41">
        <v>0</v>
      </c>
      <c r="AF200" s="42">
        <v>-37.5</v>
      </c>
      <c r="AG200" s="42">
        <v>-37</v>
      </c>
      <c r="AH200" s="43">
        <f ca="1">$AF200+$Z200</f>
        <v>-26</v>
      </c>
      <c r="AI200" s="43">
        <f ca="1">$AG200+$Z200</f>
        <v>-25.5</v>
      </c>
      <c r="AJ200" s="44">
        <f ca="1" xml:space="preserve">
N("initial sens-loopgain")+
$AF200-BoxVal(ROW($AA200),26,COLUMN(INDIRECT("T"&amp;(INT(ROW($AA217)/65))*65+2)))</f>
        <v>-37.5</v>
      </c>
      <c r="AK200" s="44">
        <f ca="1">AJ200+(AG200-AF200)</f>
        <v>-37</v>
      </c>
      <c r="AL200" s="44">
        <f ca="1" xml:space="preserve">
N("initial sens-loopgain-gain-gain ref-vcm")+
$AH200-
BoxVal(ROW($AA200),26,COLUMN(INDIRECT("T"&amp;(INT(ROW($AA217)/65))*65+2)))-
$AB200-
$W200-
IFERROR(VLOOKUP($AC200,$CT$1:$DC$31,7,FALSE),0)</f>
        <v>-37.5</v>
      </c>
      <c r="AM200" s="44">
        <f ca="1">AL200+(AG200-AF200)</f>
        <v>-37</v>
      </c>
      <c r="AN200" s="36" t="str">
        <f ca="1">IF(BoxVal(ROW(AA200),9,COLUMN(T198))="FIX","00",ManualLookup(AA200,BoxVal(ROW(AA200),4,COLUMN(AN198)),INDIRECT(DN$3)))</f>
        <v>20</v>
      </c>
      <c r="AO200" s="36" t="str">
        <f ca="1">ManualLookup(AB200,BoxVal(ROW(AB200),4,COLUMN(AO198)),INDIRECT(DO$3))</f>
        <v>08</v>
      </c>
      <c r="AP200" s="36" t="str">
        <f ca="1">ManualLookup(AC200,BoxVal(ROW(AC200),4,COLUMN(AP198)),INDIRECT(DP$3))</f>
        <v>00</v>
      </c>
      <c r="AQ200" s="36" t="str">
        <f ca="1">ManualLookup(AD200,BoxVal(ROW(AD200),4,COLUMN(AQ198)),INDIRECT(DQ$3))</f>
        <v>00</v>
      </c>
      <c r="AR200" s="36" t="str">
        <f ca="1">ManualLookup(AE200,BoxVal(ROW(AE200),4,COLUMN(AR198)),INDIRECT(DR$3))</f>
        <v>00</v>
      </c>
      <c r="AS200" s="33"/>
    </row>
    <row r="201" spans="19:45" ht="30" customHeight="1" x14ac:dyDescent="0.25">
      <c r="S201" s="7" t="s">
        <v>13</v>
      </c>
      <c r="T201" s="15" t="s">
        <v>1292</v>
      </c>
      <c r="U201" s="36" t="str">
        <f ca="1">ConfigCode($AA201,$AN201,$AO201,$AP201,$AQ201,$AR201,$AF201,$AG201,2)</f>
        <v>0x2D=-37.90,-37.50;</v>
      </c>
      <c r="V201" s="37"/>
      <c r="W201" s="37"/>
      <c r="X201" s="68"/>
      <c r="Y201" s="68"/>
      <c r="Z201" s="55">
        <f ca="1" xml:space="preserve">
N("vbias,vlookup vbias range")+
VLOOKUP($AA201,INDIRECT(BoxVal(ROW($AA201),34,COLUMN(T197))),2,FALSE)+
N("gain")+
$AB201+
N("vcm")+
VLOOKUP($AC201,$CT$1:$DC$31,7,FALSE)+
N("(vbias*vcp*vbg-vbias)*sensor ratio")+
VbiasCal($AA201,$AD201,$AE201,BoxVal(ROW($AC201),18,COLUMN($T$22)))+
N("vbias ref+gain ref")+
$V201+$W201</f>
        <v>11.900752000000001</v>
      </c>
      <c r="AA201" s="39" t="s">
        <v>1437</v>
      </c>
      <c r="AB201" s="40">
        <v>12.5</v>
      </c>
      <c r="AC201" s="40" t="s">
        <v>996</v>
      </c>
      <c r="AD201" s="40">
        <v>1</v>
      </c>
      <c r="AE201" s="41">
        <v>-3.2000000000000001E-2</v>
      </c>
      <c r="AF201" s="42">
        <v>-37.9</v>
      </c>
      <c r="AG201" s="47">
        <f>AF200</f>
        <v>-37.5</v>
      </c>
      <c r="AH201" s="43">
        <f ca="1">$AF201+$Z201</f>
        <v>-25.999247999999998</v>
      </c>
      <c r="AI201" s="43">
        <f ca="1">$AG201+$Z201</f>
        <v>-25.599247999999999</v>
      </c>
      <c r="AJ201" s="44">
        <f ca="1" xml:space="preserve">
N("initial sens-loopgain")+
$AF201-BoxVal(ROW($AA201),26,COLUMN(INDIRECT("T"&amp;(INT(ROW($AA218)/65))*65+2)))</f>
        <v>-37.9</v>
      </c>
      <c r="AK201" s="44">
        <f ca="1">AJ201+(AG201-AF201)</f>
        <v>-37.5</v>
      </c>
      <c r="AL201" s="44">
        <f ca="1" xml:space="preserve">
N("initial sens-loopgain-gain-gain ref-vcm")+
$AH201-
BoxVal(ROW($AA201),26,COLUMN(INDIRECT("T"&amp;(INT(ROW($AA218)/65))*65+2)))-
$AB201-
$W201-
IFERROR(VLOOKUP($AC201,$CT$1:$DC$31,7,FALSE),0)</f>
        <v>-38.499247999999994</v>
      </c>
      <c r="AM201" s="44">
        <f ca="1">AL201+(AG201-AF201)</f>
        <v>-38.099247999999996</v>
      </c>
      <c r="AN201" s="36" t="str">
        <f ca="1">IF(BoxVal(ROW(AA201),9,COLUMN(T199))="FIX","00",ManualLookup(AA201,BoxVal(ROW(AA201),4,COLUMN(AN199)),INDIRECT(DN$3)))</f>
        <v>20</v>
      </c>
      <c r="AO201" s="36" t="str">
        <f ca="1">ManualLookup(AB201,BoxVal(ROW(AB201),4,COLUMN(AO199)),INDIRECT(DO$3))</f>
        <v>0C</v>
      </c>
      <c r="AP201" s="36" t="str">
        <f ca="1">ManualLookup(AC201,BoxVal(ROW(AC201),4,COLUMN(AP199)),INDIRECT(DP$3))</f>
        <v>00</v>
      </c>
      <c r="AQ201" s="36" t="str">
        <f ca="1">ManualLookup(AD201,BoxVal(ROW(AD201),4,COLUMN(AQ199)),INDIRECT(DQ$3))</f>
        <v>00</v>
      </c>
      <c r="AR201" s="36" t="str">
        <f ca="1">ManualLookup(AE201,BoxVal(ROW(AE201),4,COLUMN(AR199)),INDIRECT(DR$3))</f>
        <v>01</v>
      </c>
      <c r="AS201" s="36"/>
    </row>
    <row r="202" spans="19:45" ht="30" customHeight="1" x14ac:dyDescent="0.25">
      <c r="S202" s="26"/>
      <c r="T202" s="17"/>
      <c r="U202" s="36" t="str">
        <f ca="1">ConfigCode($AA202,$AN202,$AO202,$AP202,$AQ202,$AR202,$AF202,$AG202,2)</f>
        <v>0x3F=-38.60,-37.90;</v>
      </c>
      <c r="V202" s="37"/>
      <c r="W202" s="37"/>
      <c r="X202" s="68"/>
      <c r="Y202" s="68"/>
      <c r="Z202" s="55">
        <f ca="1" xml:space="preserve">
N("vbias,vlookup vbias range")+
VLOOKUP($AA202,INDIRECT(BoxVal(ROW($AA202),34,COLUMN(T198))),2,FALSE)+
N("gain")+
$AB202+
N("vcm")+
VLOOKUP($AC202,$CT$1:$DC$31,7,FALSE)+
N("(vbias*vcp*vbg-vbias)*sensor ratio")+
VbiasCal($AA202,$AD202,$AE202,BoxVal(ROW($AC202),18,COLUMN($T$22)))+
N("vbias ref+gain ref")+
$V202+$W202</f>
        <v>12.623152000000001</v>
      </c>
      <c r="AA202" s="39" t="s">
        <v>1375</v>
      </c>
      <c r="AB202" s="40">
        <v>12.5</v>
      </c>
      <c r="AC202" s="40" t="s">
        <v>995</v>
      </c>
      <c r="AD202" s="40">
        <v>1</v>
      </c>
      <c r="AE202" s="41">
        <v>-9.6000000000000002E-2</v>
      </c>
      <c r="AF202" s="42">
        <v>-38.6</v>
      </c>
      <c r="AG202" s="47">
        <f>AF201</f>
        <v>-37.9</v>
      </c>
      <c r="AH202" s="43">
        <f ca="1">$AF202+$Z202</f>
        <v>-25.976848</v>
      </c>
      <c r="AI202" s="43">
        <f ca="1">$AG202+$Z202</f>
        <v>-25.276847999999998</v>
      </c>
      <c r="AJ202" s="44">
        <f ca="1" xml:space="preserve">
N("initial sens-loopgain")+
$AF202-BoxVal(ROW($AA202),26,COLUMN(INDIRECT("T"&amp;(INT(ROW($AA219)/65))*65+2)))</f>
        <v>-38.6</v>
      </c>
      <c r="AK202" s="44">
        <f ca="1">AJ202+(AG202-AF202)</f>
        <v>-37.9</v>
      </c>
      <c r="AL202" s="44">
        <f ca="1" xml:space="preserve">
N("initial sens-loopgain-gain-gain ref-vcm")+
$AH202-
BoxVal(ROW($AA202),26,COLUMN(INDIRECT("T"&amp;(INT(ROW($AA219)/65))*65+2)))-
$AB202-
$W202-
IFERROR(VLOOKUP($AC202,$CT$1:$DC$31,7,FALSE),0)</f>
        <v>-38.476848000000004</v>
      </c>
      <c r="AM202" s="44">
        <f ca="1">AL202+(AG202-AF202)</f>
        <v>-37.776848000000001</v>
      </c>
      <c r="AN202" s="36" t="str">
        <f ca="1">IF(BoxVal(ROW(AA202),9,COLUMN(T200))="FIX","00",ManualLookup(AA202,BoxVal(ROW(AA202),4,COLUMN(AN200)),INDIRECT(DN$3)))</f>
        <v>30</v>
      </c>
      <c r="AO202" s="36" t="str">
        <f ca="1">ManualLookup(AB202,BoxVal(ROW(AB202),4,COLUMN(AO200)),INDIRECT(DO$3))</f>
        <v>0C</v>
      </c>
      <c r="AP202" s="36" t="str">
        <f ca="1">ManualLookup(AC202,BoxVal(ROW(AC202),4,COLUMN(AP200)),INDIRECT(DP$3))</f>
        <v>00</v>
      </c>
      <c r="AQ202" s="36" t="str">
        <f ca="1">ManualLookup(AD202,BoxVal(ROW(AD202),4,COLUMN(AQ200)),INDIRECT(DQ$3))</f>
        <v>00</v>
      </c>
      <c r="AR202" s="36" t="str">
        <f ca="1">ManualLookup(AE202,BoxVal(ROW(AE202),4,COLUMN(AR200)),INDIRECT(DR$3))</f>
        <v>03</v>
      </c>
      <c r="AS202" s="36"/>
    </row>
    <row r="203" spans="19:45" ht="30" customHeight="1" x14ac:dyDescent="0.25">
      <c r="S203" s="7" t="s">
        <v>19</v>
      </c>
      <c r="T203" s="15" t="s">
        <v>1430</v>
      </c>
      <c r="U203" s="36" t="str">
        <f ca="1">ConfigCode($AA203,$AN203,$AO203,$AP203,$AQ203,$AR203,$AF203,$AG203,2)</f>
        <v>0x3E=-39.30,-38.60;</v>
      </c>
      <c r="V203" s="37"/>
      <c r="W203" s="37"/>
      <c r="X203" s="68"/>
      <c r="Y203" s="68"/>
      <c r="Z203" s="55">
        <f ca="1" xml:space="preserve">
N("vbias,vlookup vbias range")+
VLOOKUP($AA203,INDIRECT(BoxVal(ROW($AA203),34,COLUMN(T199))),2,FALSE)+
N("gain")+
$AB203+
N("vcm")+
VLOOKUP($AC203,$CT$1:$DC$31,7,FALSE)+
N("(vbias*vcp*vbg-vbias)*sensor ratio")+
VbiasCal($AA203,$AD203,$AE203,BoxVal(ROW($AC203),18,COLUMN($T$22)))+
N("vbias ref+gain ref")+
$V203+$W203</f>
        <v>13.298768000000001</v>
      </c>
      <c r="AA203" s="39" t="s">
        <v>1375</v>
      </c>
      <c r="AB203" s="40">
        <v>12.5</v>
      </c>
      <c r="AC203" s="40" t="s">
        <v>995</v>
      </c>
      <c r="AD203" s="40">
        <v>1</v>
      </c>
      <c r="AE203" s="41">
        <v>-6.4000000000000001E-2</v>
      </c>
      <c r="AF203" s="42">
        <v>-39.299999999999997</v>
      </c>
      <c r="AG203" s="47">
        <f>AF202</f>
        <v>-38.6</v>
      </c>
      <c r="AH203" s="43">
        <f ca="1">$AF203+$Z203</f>
        <v>-26.001231999999995</v>
      </c>
      <c r="AI203" s="43">
        <f ca="1">$AG203+$Z203</f>
        <v>-25.301231999999999</v>
      </c>
      <c r="AJ203" s="44">
        <f ca="1" xml:space="preserve">
N("initial sens-loopgain")+
$AF203-BoxVal(ROW($AA203),26,COLUMN(INDIRECT("T"&amp;(INT(ROW($AA220)/65))*65+2)))</f>
        <v>-39.299999999999997</v>
      </c>
      <c r="AK203" s="44">
        <f ca="1">AJ203+(AG203-AF203)</f>
        <v>-38.6</v>
      </c>
      <c r="AL203" s="44">
        <f ca="1" xml:space="preserve">
N("initial sens-loopgain-gain-gain ref-vcm")+
$AH203-
BoxVal(ROW($AA203),26,COLUMN(INDIRECT("T"&amp;(INT(ROW($AA220)/65))*65+2)))-
$AB203-
$W203-
IFERROR(VLOOKUP($AC203,$CT$1:$DC$31,7,FALSE),0)</f>
        <v>-38.501231999999995</v>
      </c>
      <c r="AM203" s="44">
        <f ca="1">AL203+(AG203-AF203)</f>
        <v>-37.801231999999999</v>
      </c>
      <c r="AN203" s="36" t="str">
        <f ca="1">IF(BoxVal(ROW(AA203),9,COLUMN(T201))="FIX","00",ManualLookup(AA203,BoxVal(ROW(AA203),4,COLUMN(AN201)),INDIRECT(DN$3)))</f>
        <v>30</v>
      </c>
      <c r="AO203" s="36" t="str">
        <f ca="1">ManualLookup(AB203,BoxVal(ROW(AB203),4,COLUMN(AO201)),INDIRECT(DO$3))</f>
        <v>0C</v>
      </c>
      <c r="AP203" s="36" t="str">
        <f ca="1">ManualLookup(AC203,BoxVal(ROW(AC203),4,COLUMN(AP201)),INDIRECT(DP$3))</f>
        <v>00</v>
      </c>
      <c r="AQ203" s="36" t="str">
        <f ca="1">ManualLookup(AD203,BoxVal(ROW(AD203),4,COLUMN(AQ201)),INDIRECT(DQ$3))</f>
        <v>00</v>
      </c>
      <c r="AR203" s="36" t="str">
        <f ca="1">ManualLookup(AE203,BoxVal(ROW(AE203),4,COLUMN(AR201)),INDIRECT(DR$3))</f>
        <v>02</v>
      </c>
      <c r="AS203" s="36"/>
    </row>
    <row r="204" spans="19:45" ht="30" customHeight="1" x14ac:dyDescent="0.25">
      <c r="S204" s="7" t="s">
        <v>15</v>
      </c>
      <c r="T204" s="15" t="s">
        <v>1151</v>
      </c>
      <c r="U204" s="36" t="str">
        <f ca="1">ConfigCode($AA204,$AN204,$AO204,$AP204,$AQ204,$AR204,$AF204,$AG204,2)</f>
        <v>0x3D=-40.00,-39.30;</v>
      </c>
      <c r="V204" s="37"/>
      <c r="W204" s="37"/>
      <c r="X204" s="68"/>
      <c r="Y204" s="68"/>
      <c r="Z204" s="55">
        <f ca="1" xml:space="preserve">
N("vbias,vlookup vbias range")+
VLOOKUP($AA204,INDIRECT(BoxVal(ROW($AA204),34,COLUMN(T200))),2,FALSE)+
N("gain")+
$AB204+
N("vcm")+
VLOOKUP($AC204,$CT$1:$DC$31,7,FALSE)+
N("(vbias*vcp*vbg-vbias)*sensor ratio")+
VbiasCal($AA204,$AD204,$AE204,BoxVal(ROW($AC204),18,COLUMN($T$22)))+
N("vbias ref+gain ref")+
$V204+$W204</f>
        <v>13.974384000000001</v>
      </c>
      <c r="AA204" s="39" t="s">
        <v>1375</v>
      </c>
      <c r="AB204" s="40">
        <v>12.5</v>
      </c>
      <c r="AC204" s="40" t="s">
        <v>995</v>
      </c>
      <c r="AD204" s="40">
        <v>1</v>
      </c>
      <c r="AE204" s="41">
        <v>-3.2000000000000001E-2</v>
      </c>
      <c r="AF204" s="42">
        <v>-40</v>
      </c>
      <c r="AG204" s="47">
        <f>AF203</f>
        <v>-39.299999999999997</v>
      </c>
      <c r="AH204" s="43">
        <f ca="1">$AF204+$Z204</f>
        <v>-26.025615999999999</v>
      </c>
      <c r="AI204" s="43">
        <f ca="1">$AG204+$Z204</f>
        <v>-25.325615999999997</v>
      </c>
      <c r="AJ204" s="44">
        <f ca="1" xml:space="preserve">
N("initial sens-loopgain")+
$AF204-BoxVal(ROW($AA204),26,COLUMN(INDIRECT("T"&amp;(INT(ROW($AA221)/65))*65+2)))</f>
        <v>-40</v>
      </c>
      <c r="AK204" s="44">
        <f ca="1">AJ204+(AG204-AF204)</f>
        <v>-39.299999999999997</v>
      </c>
      <c r="AL204" s="44">
        <f ca="1" xml:space="preserve">
N("initial sens-loopgain-gain-gain ref-vcm")+
$AH204-
BoxVal(ROW($AA204),26,COLUMN(INDIRECT("T"&amp;(INT(ROW($AA221)/65))*65+2)))-
$AB204-
$W204-
IFERROR(VLOOKUP($AC204,$CT$1:$DC$31,7,FALSE),0)</f>
        <v>-38.525615999999999</v>
      </c>
      <c r="AM204" s="44">
        <f ca="1">AL204+(AG204-AF204)</f>
        <v>-37.825615999999997</v>
      </c>
      <c r="AN204" s="36" t="str">
        <f ca="1">IF(BoxVal(ROW(AA204),9,COLUMN(T202))="FIX","00",ManualLookup(AA204,BoxVal(ROW(AA204),4,COLUMN(AN202)),INDIRECT(DN$3)))</f>
        <v>30</v>
      </c>
      <c r="AO204" s="36" t="str">
        <f ca="1">ManualLookup(AB204,BoxVal(ROW(AB204),4,COLUMN(AO202)),INDIRECT(DO$3))</f>
        <v>0C</v>
      </c>
      <c r="AP204" s="36" t="str">
        <f ca="1">ManualLookup(AC204,BoxVal(ROW(AC204),4,COLUMN(AP202)),INDIRECT(DP$3))</f>
        <v>00</v>
      </c>
      <c r="AQ204" s="36" t="str">
        <f ca="1">ManualLookup(AD204,BoxVal(ROW(AD204),4,COLUMN(AQ202)),INDIRECT(DQ$3))</f>
        <v>00</v>
      </c>
      <c r="AR204" s="36" t="str">
        <f ca="1">ManualLookup(AE204,BoxVal(ROW(AE204),4,COLUMN(AR202)),INDIRECT(DR$3))</f>
        <v>01</v>
      </c>
      <c r="AS204" s="36"/>
    </row>
    <row r="205" spans="19:45" ht="30" customHeight="1" x14ac:dyDescent="0.25">
      <c r="S205" s="7" t="s">
        <v>705</v>
      </c>
      <c r="T205" s="15" t="s">
        <v>1296</v>
      </c>
      <c r="U205" s="36" t="str">
        <f ca="1">ConfigCode($AA205,$AN205,$AO205,$AP205,$AQ205,$AR205,$AF205,$AG205,2)</f>
        <v>0x3C=-40.60,-40.00;</v>
      </c>
      <c r="V205" s="37"/>
      <c r="W205" s="37"/>
      <c r="X205" s="68"/>
      <c r="Y205" s="68"/>
      <c r="Z205" s="55">
        <f ca="1" xml:space="preserve">
N("vbias,vlookup vbias range")+
VLOOKUP($AA205,INDIRECT(BoxVal(ROW($AA205),34,COLUMN(T201))),2,FALSE)+
N("gain")+
$AB205+
N("vcm")+
VLOOKUP($AC205,$CT$1:$DC$31,7,FALSE)+
N("(vbias*vcp*vbg-vbias)*sensor ratio")+
VbiasCal($AA205,$AD205,$AE205,BoxVal(ROW($AC205),18,COLUMN($T$22)))+
N("vbias ref+gain ref")+
$V205+$W205</f>
        <v>14.65</v>
      </c>
      <c r="AA205" s="39" t="s">
        <v>1375</v>
      </c>
      <c r="AB205" s="40">
        <v>12.5</v>
      </c>
      <c r="AC205" s="40" t="s">
        <v>995</v>
      </c>
      <c r="AD205" s="40">
        <v>1</v>
      </c>
      <c r="AE205" s="41">
        <v>0</v>
      </c>
      <c r="AF205" s="42">
        <v>-40.6</v>
      </c>
      <c r="AG205" s="47">
        <f>AF204</f>
        <v>-40</v>
      </c>
      <c r="AH205" s="43">
        <f ca="1">$AF205+$Z205</f>
        <v>-25.950000000000003</v>
      </c>
      <c r="AI205" s="43">
        <f ca="1">$AG205+$Z205</f>
        <v>-25.35</v>
      </c>
      <c r="AJ205" s="44">
        <f ca="1" xml:space="preserve">
N("initial sens-loopgain")+
$AF205-BoxVal(ROW($AA205),26,COLUMN(INDIRECT("T"&amp;(INT(ROW($AA222)/65))*65+2)))</f>
        <v>-40.6</v>
      </c>
      <c r="AK205" s="44">
        <f ca="1">AJ205+(AG205-AF205)</f>
        <v>-40</v>
      </c>
      <c r="AL205" s="44">
        <f ca="1" xml:space="preserve">
N("initial sens-loopgain-gain-gain ref-vcm")+
$AH205-
BoxVal(ROW($AA205),26,COLUMN(INDIRECT("T"&amp;(INT(ROW($AA222)/65))*65+2)))-
$AB205-
$W205-
IFERROR(VLOOKUP($AC205,$CT$1:$DC$31,7,FALSE),0)</f>
        <v>-38.450000000000003</v>
      </c>
      <c r="AM205" s="44">
        <f ca="1">AL205+(AG205-AF205)</f>
        <v>-37.85</v>
      </c>
      <c r="AN205" s="36" t="str">
        <f ca="1">IF(BoxVal(ROW(AA205),9,COLUMN(T203))="FIX","00",ManualLookup(AA205,BoxVal(ROW(AA205),4,COLUMN(AN203)),INDIRECT(DN$3)))</f>
        <v>30</v>
      </c>
      <c r="AO205" s="36" t="str">
        <f ca="1">ManualLookup(AB205,BoxVal(ROW(AB205),4,COLUMN(AO203)),INDIRECT(DO$3))</f>
        <v>0C</v>
      </c>
      <c r="AP205" s="36" t="str">
        <f ca="1">ManualLookup(AC205,BoxVal(ROW(AC205),4,COLUMN(AP203)),INDIRECT(DP$3))</f>
        <v>00</v>
      </c>
      <c r="AQ205" s="36" t="str">
        <f ca="1">ManualLookup(AD205,BoxVal(ROW(AD205),4,COLUMN(AQ203)),INDIRECT(DQ$3))</f>
        <v>00</v>
      </c>
      <c r="AR205" s="36" t="str">
        <f ca="1">ManualLookup(AE205,BoxVal(ROW(AE205),4,COLUMN(AR203)),INDIRECT(DR$3))</f>
        <v>00</v>
      </c>
      <c r="AS205" s="36"/>
    </row>
    <row r="206" spans="19:45" ht="30" customHeight="1" x14ac:dyDescent="0.25">
      <c r="S206" s="7" t="s">
        <v>605</v>
      </c>
      <c r="T206" s="15" t="s">
        <v>991</v>
      </c>
      <c r="U206" s="36" t="str">
        <f ca="1">ConfigCode($AA206,$AN206,$AO206,$AP206,$AQ206,$AR206,$AF206,$AG206,2)</f>
        <v>0x4E=-41.30,-40.60;</v>
      </c>
      <c r="V206" s="37"/>
      <c r="W206" s="37"/>
      <c r="X206" s="68"/>
      <c r="Y206" s="68"/>
      <c r="Z206" s="55">
        <f ca="1" xml:space="preserve">
N("vbias,vlookup vbias range")+
VLOOKUP($AA206,INDIRECT(BoxVal(ROW($AA206),34,COLUMN(T202))),2,FALSE)+
N("gain")+
$AB206+
N("vcm")+
VLOOKUP($AC206,$CT$1:$DC$31,7,FALSE)+
N("(vbias*vcp*vbg-vbias)*sensor ratio")+
VbiasCal($AA206,$AD206,$AE206,BoxVal(ROW($AC206),18,COLUMN($T$22)))+
N("vbias ref+gain ref")+
$V206+$W206</f>
        <v>15.293280000000001</v>
      </c>
      <c r="AA206" s="39" t="s">
        <v>1374</v>
      </c>
      <c r="AB206" s="40">
        <v>12.5</v>
      </c>
      <c r="AC206" s="40" t="s">
        <v>995</v>
      </c>
      <c r="AD206" s="40">
        <v>1</v>
      </c>
      <c r="AE206" s="41">
        <v>-6.4000000000000001E-2</v>
      </c>
      <c r="AF206" s="42">
        <v>-41.3</v>
      </c>
      <c r="AG206" s="47">
        <f>AF205</f>
        <v>-40.6</v>
      </c>
      <c r="AH206" s="43">
        <f ca="1">$AF206+$Z206</f>
        <v>-26.006719999999994</v>
      </c>
      <c r="AI206" s="43">
        <f ca="1">$AG206+$Z206</f>
        <v>-25.306719999999999</v>
      </c>
      <c r="AJ206" s="44">
        <f ca="1" xml:space="preserve">
N("initial sens-loopgain")+
$AF206-BoxVal(ROW($AA206),26,COLUMN(INDIRECT("T"&amp;(INT(ROW($AA223)/65))*65+2)))</f>
        <v>-41.3</v>
      </c>
      <c r="AK206" s="44">
        <f ca="1">AJ206+(AG206-AF206)</f>
        <v>-40.6</v>
      </c>
      <c r="AL206" s="44">
        <f ca="1" xml:space="preserve">
N("initial sens-loopgain-gain-gain ref-vcm")+
$AH206-
BoxVal(ROW($AA206),26,COLUMN(INDIRECT("T"&amp;(INT(ROW($AA223)/65))*65+2)))-
$AB206-
$W206-
IFERROR(VLOOKUP($AC206,$CT$1:$DC$31,7,FALSE),0)</f>
        <v>-38.506719999999994</v>
      </c>
      <c r="AM206" s="44">
        <f ca="1">AL206+(AG206-AF206)</f>
        <v>-37.806719999999999</v>
      </c>
      <c r="AN206" s="36" t="str">
        <f ca="1">IF(BoxVal(ROW(AA206),9,COLUMN(T204))="FIX","00",ManualLookup(AA206,BoxVal(ROW(AA206),4,COLUMN(AN204)),INDIRECT(DN$3)))</f>
        <v>40</v>
      </c>
      <c r="AO206" s="36" t="str">
        <f ca="1">ManualLookup(AB206,BoxVal(ROW(AB206),4,COLUMN(AO204)),INDIRECT(DO$3))</f>
        <v>0C</v>
      </c>
      <c r="AP206" s="36" t="str">
        <f ca="1">ManualLookup(AC206,BoxVal(ROW(AC206),4,COLUMN(AP204)),INDIRECT(DP$3))</f>
        <v>00</v>
      </c>
      <c r="AQ206" s="36" t="str">
        <f ca="1">ManualLookup(AD206,BoxVal(ROW(AD206),4,COLUMN(AQ204)),INDIRECT(DQ$3))</f>
        <v>00</v>
      </c>
      <c r="AR206" s="36" t="str">
        <f ca="1">ManualLookup(AE206,BoxVal(ROW(AE206),4,COLUMN(AR204)),INDIRECT(DR$3))</f>
        <v>02</v>
      </c>
      <c r="AS206" s="36"/>
    </row>
    <row r="207" spans="19:45" ht="30" customHeight="1" x14ac:dyDescent="0.25">
      <c r="S207" s="7" t="s">
        <v>721</v>
      </c>
      <c r="T207" s="15" t="s">
        <v>1417</v>
      </c>
      <c r="U207" s="36" t="str">
        <f ca="1">ConfigCode($AA207,$AN207,$AO207,$AP207,$AQ207,$AR207,$AF207,$AG207,2)</f>
        <v>0x4D=-42.00,-41.30;</v>
      </c>
      <c r="V207" s="37"/>
      <c r="W207" s="37"/>
      <c r="X207" s="68"/>
      <c r="Y207" s="68"/>
      <c r="Z207" s="55">
        <f ca="1" xml:space="preserve">
N("vbias,vlookup vbias range")+
VLOOKUP($AA207,INDIRECT(BoxVal(ROW($AA207),34,COLUMN(T203))),2,FALSE)+
N("gain")+
$AB207+
N("vcm")+
VLOOKUP($AC207,$CT$1:$DC$31,7,FALSE)+
N("(vbias*vcp*vbg-vbias)*sensor ratio")+
VbiasCal($AA207,$AD207,$AE207,BoxVal(ROW($AC207),18,COLUMN($T$22)))+
N("vbias ref+gain ref")+
$V207+$W207</f>
        <v>16.04664</v>
      </c>
      <c r="AA207" s="39" t="s">
        <v>1374</v>
      </c>
      <c r="AB207" s="40">
        <v>12.5</v>
      </c>
      <c r="AC207" s="40" t="s">
        <v>995</v>
      </c>
      <c r="AD207" s="40">
        <v>1</v>
      </c>
      <c r="AE207" s="41">
        <v>-3.2000000000000001E-2</v>
      </c>
      <c r="AF207" s="42">
        <v>-42</v>
      </c>
      <c r="AG207" s="47">
        <f>AF206</f>
        <v>-41.3</v>
      </c>
      <c r="AH207" s="43">
        <f ca="1">$AF207+$Z207</f>
        <v>-25.95336</v>
      </c>
      <c r="AI207" s="43">
        <f ca="1">$AG207+$Z207</f>
        <v>-25.253359999999997</v>
      </c>
      <c r="AJ207" s="44">
        <f ca="1" xml:space="preserve">
N("initial sens-loopgain")+
$AF207-BoxVal(ROW($AA207),26,COLUMN(INDIRECT("T"&amp;(INT(ROW($AA224)/65))*65+2)))</f>
        <v>-42</v>
      </c>
      <c r="AK207" s="44">
        <f ca="1">AJ207+(AG207-AF207)</f>
        <v>-41.3</v>
      </c>
      <c r="AL207" s="44">
        <f ca="1" xml:space="preserve">
N("initial sens-loopgain-gain-gain ref-vcm")+
$AH207-
BoxVal(ROW($AA207),26,COLUMN(INDIRECT("T"&amp;(INT(ROW($AA224)/65))*65+2)))-
$AB207-
$W207-
IFERROR(VLOOKUP($AC207,$CT$1:$DC$31,7,FALSE),0)</f>
        <v>-38.453360000000004</v>
      </c>
      <c r="AM207" s="44">
        <f ca="1">AL207+(AG207-AF207)</f>
        <v>-37.753360000000001</v>
      </c>
      <c r="AN207" s="36" t="str">
        <f ca="1">IF(BoxVal(ROW(AA207),9,COLUMN(T205))="FIX","00",ManualLookup(AA207,BoxVal(ROW(AA207),4,COLUMN(AN205)),INDIRECT(DN$3)))</f>
        <v>40</v>
      </c>
      <c r="AO207" s="36" t="str">
        <f ca="1">ManualLookup(AB207,BoxVal(ROW(AB207),4,COLUMN(AO205)),INDIRECT(DO$3))</f>
        <v>0C</v>
      </c>
      <c r="AP207" s="36" t="str">
        <f ca="1">ManualLookup(AC207,BoxVal(ROW(AC207),4,COLUMN(AP205)),INDIRECT(DP$3))</f>
        <v>00</v>
      </c>
      <c r="AQ207" s="36" t="str">
        <f ca="1">ManualLookup(AD207,BoxVal(ROW(AD207),4,COLUMN(AQ205)),INDIRECT(DQ$3))</f>
        <v>00</v>
      </c>
      <c r="AR207" s="36" t="str">
        <f ca="1">ManualLookup(AE207,BoxVal(ROW(AE207),4,COLUMN(AR205)),INDIRECT(DR$3))</f>
        <v>01</v>
      </c>
      <c r="AS207" s="36"/>
    </row>
    <row r="208" spans="19:45" ht="30" customHeight="1" x14ac:dyDescent="0.25">
      <c r="S208" s="7" t="s">
        <v>20</v>
      </c>
      <c r="T208" s="15">
        <v>-37.5</v>
      </c>
      <c r="U208" s="36" t="str">
        <f ca="1">ConfigCode($AA208,$AN208,$AO208,$AP208,$AQ208,$AR208,$AF208,$AG208,2)</f>
        <v>0x4C=-42.80,-42.00;</v>
      </c>
      <c r="V208" s="37"/>
      <c r="W208" s="37"/>
      <c r="X208" s="38"/>
      <c r="Y208" s="38"/>
      <c r="Z208" s="55">
        <f ca="1" xml:space="preserve">
N("vbias,vlookup vbias range")+
VLOOKUP($AA208,INDIRECT(BoxVal(ROW($AA208),34,COLUMN(T204))),2,FALSE)+
N("gain")+
$AB208+
N("vcm")+
VLOOKUP($AC208,$CT$1:$DC$31,7,FALSE)+
N("(vbias*vcp*vbg-vbias)*sensor ratio")+
VbiasCal($AA208,$AD208,$AE208,BoxVal(ROW($AC208),18,COLUMN($T$22)))+
N("vbias ref+gain ref")+
$V208+$W208</f>
        <v>16.8</v>
      </c>
      <c r="AA208" s="39" t="s">
        <v>1374</v>
      </c>
      <c r="AB208" s="40">
        <v>12.5</v>
      </c>
      <c r="AC208" s="40" t="s">
        <v>995</v>
      </c>
      <c r="AD208" s="40">
        <v>1</v>
      </c>
      <c r="AE208" s="41">
        <v>0</v>
      </c>
      <c r="AF208" s="42">
        <v>-42.8</v>
      </c>
      <c r="AG208" s="47">
        <f>AF207</f>
        <v>-42</v>
      </c>
      <c r="AH208" s="43">
        <f ca="1">$AF208+$Z208</f>
        <v>-25.999999999999996</v>
      </c>
      <c r="AI208" s="43">
        <f ca="1">$AG208+$Z208</f>
        <v>-25.2</v>
      </c>
      <c r="AJ208" s="44">
        <f ca="1" xml:space="preserve">
N("initial sens-loopgain")+
$AF208-BoxVal(ROW($AA208),26,COLUMN(INDIRECT("T"&amp;(INT(ROW($AA225)/65))*65+2)))</f>
        <v>-42.8</v>
      </c>
      <c r="AK208" s="44">
        <f ca="1">AJ208+(AG208-AF208)</f>
        <v>-42</v>
      </c>
      <c r="AL208" s="44">
        <f ca="1" xml:space="preserve">
N("initial sens-loopgain-gain-gain ref-vcm")+
$AH208-
BoxVal(ROW($AA208),26,COLUMN(INDIRECT("T"&amp;(INT(ROW($AA225)/65))*65+2)))-
$AB208-
$W208-
IFERROR(VLOOKUP($AC208,$CT$1:$DC$31,7,FALSE),0)</f>
        <v>-38.5</v>
      </c>
      <c r="AM208" s="44">
        <f ca="1">AL208+(AG208-AF208)</f>
        <v>-37.700000000000003</v>
      </c>
      <c r="AN208" s="36" t="str">
        <f ca="1">IF(BoxVal(ROW(AA208),9,COLUMN(T206))="FIX","00",ManualLookup(AA208,BoxVal(ROW(AA208),4,COLUMN(AN206)),INDIRECT(DN$3)))</f>
        <v>40</v>
      </c>
      <c r="AO208" s="36" t="str">
        <f ca="1">ManualLookup(AB208,BoxVal(ROW(AB208),4,COLUMN(AO206)),INDIRECT(DO$3))</f>
        <v>0C</v>
      </c>
      <c r="AP208" s="36" t="str">
        <f ca="1">ManualLookup(AC208,BoxVal(ROW(AC208),4,COLUMN(AP206)),INDIRECT(DP$3))</f>
        <v>00</v>
      </c>
      <c r="AQ208" s="36" t="str">
        <f ca="1">ManualLookup(AD208,BoxVal(ROW(AD208),4,COLUMN(AQ206)),INDIRECT(DQ$3))</f>
        <v>00</v>
      </c>
      <c r="AR208" s="36" t="str">
        <f ca="1">ManualLookup(AE208,BoxVal(ROW(AE208),4,COLUMN(AR206)),INDIRECT(DR$3))</f>
        <v>00</v>
      </c>
      <c r="AS208" s="36"/>
    </row>
    <row r="209" spans="19:45" ht="30" customHeight="1" x14ac:dyDescent="0.25">
      <c r="S209" s="7"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 t="s">
        <v>544</v>
      </c>
      <c r="T210" s="15" t="s">
        <v>993</v>
      </c>
      <c r="U210" s="36"/>
      <c r="V210" s="37"/>
      <c r="W210" s="37"/>
      <c r="X210" s="38"/>
      <c r="Y210" s="38"/>
      <c r="Z210" s="71"/>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71"/>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71"/>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f>VLOOKUP(T199,MPN!$A$1:$E$1004,4,FALSE)</f>
        <v>-25.8</v>
      </c>
      <c r="U214" s="36"/>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0.2</v>
      </c>
      <c r="U215" s="36"/>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VLOOKUP($T199,MPN!$A$1:$E$504,2,FALSE)</f>
        <v>AMIC</v>
      </c>
      <c r="U217" s="36"/>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304ZE</v>
      </c>
      <c r="U218" s="36"/>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N002A</v>
      </c>
      <c r="U219" s="36"/>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VLOOKUP($T199,MPN!$A$1:$E$504,5,FALSE)</f>
        <v>Default</v>
      </c>
      <c r="U220" s="36"/>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45457</v>
      </c>
      <c r="U223" s="36"/>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9</v>
      </c>
      <c r="U225" s="36"/>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-25.8+/-0.2 dBV</v>
      </c>
      <c r="U226" s="36"/>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v>
      </c>
      <c r="U227" s="36"/>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14.38V(14V)</v>
      </c>
      <c r="T230" s="3" t="s">
        <v>255</v>
      </c>
      <c r="U230" s="36"/>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13.18V(13V)</v>
      </c>
      <c r="T231" s="3" t="s">
        <v>562</v>
      </c>
      <c r="U231" s="36"/>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12.07V(12V)</v>
      </c>
      <c r="T232" s="3" t="s">
        <v>562</v>
      </c>
      <c r="U232" s="36"/>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10.95V(11V)</v>
      </c>
      <c r="T233" s="3">
        <v>4.3</v>
      </c>
      <c r="U233" s="36"/>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9.82V(10V)</v>
      </c>
      <c r="T234" s="3">
        <v>2.15</v>
      </c>
      <c r="U234" s="36"/>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8.71V(9V)</v>
      </c>
      <c r="T235" s="3">
        <v>0</v>
      </c>
      <c r="U235" s="36"/>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7.59V(8V)</v>
      </c>
      <c r="T236" s="3">
        <v>-2.2999999999999998</v>
      </c>
      <c r="U236" s="36"/>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6.48V(7V)</v>
      </c>
      <c r="T237" s="3" t="s">
        <v>562</v>
      </c>
      <c r="U237" s="36"/>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1379</v>
      </c>
      <c r="V261" s="12"/>
      <c r="W261" s="65"/>
      <c r="X261" s="12"/>
      <c r="Y261" s="7" t="str">
        <f>VLOOKUP(U261,$DX$1:$DZ$21,3,FALSE)</f>
        <v>ModeSel 10,sel_diocpfil</v>
      </c>
      <c r="AD261" s="8"/>
    </row>
    <row r="262" spans="19:45" ht="30" customHeight="1" x14ac:dyDescent="0.25">
      <c r="S262" s="7" t="s">
        <v>24</v>
      </c>
      <c r="T262" s="15" t="s">
        <v>606</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12V_TestMode_38dB_304ZE_N039A_372_417_ZTS6853_PR5.1</v>
      </c>
      <c r="AC262" s="18"/>
      <c r="AD262" s="18"/>
      <c r="AE262" s="18"/>
      <c r="AF262" s="18"/>
      <c r="AG262" s="18"/>
      <c r="AH262" s="19"/>
      <c r="AI262" s="19" t="s">
        <v>2</v>
      </c>
      <c r="AJ262" s="16" t="s">
        <v>1267</v>
      </c>
      <c r="AK262" s="16"/>
      <c r="AL262" s="16"/>
      <c r="AM262" s="16"/>
      <c r="AN262" s="16"/>
      <c r="AO262" s="16"/>
      <c r="AP262" s="16"/>
      <c r="AQ262" s="16"/>
      <c r="AR262" s="16"/>
      <c r="AS262" s="16"/>
    </row>
    <row r="263" spans="19:45" ht="30" customHeight="1" x14ac:dyDescent="0.25">
      <c r="S263" s="7" t="s">
        <v>5</v>
      </c>
      <c r="T263" s="15" t="s">
        <v>1162</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Norman Gain</v>
      </c>
      <c r="AP264" s="56" t="str">
        <f>VLOOKUP($T272,$DE$1:$DJ$31,4,FALSE)</f>
        <v>non</v>
      </c>
      <c r="AQ264" s="56" t="str">
        <f>VLOOKUP($T272,$DE$1:$DJ$31,5,FALSE)</f>
        <v>non</v>
      </c>
      <c r="AR264" s="56" t="str">
        <f>VLOOKUP($T272,$DE$1:$DJ$31,6,FALSE)</f>
        <v>Signel vbg</v>
      </c>
      <c r="AS264" s="35"/>
    </row>
    <row r="265" spans="19:45" ht="30" customHeight="1" x14ac:dyDescent="0.25">
      <c r="S265" s="7" t="s">
        <v>18</v>
      </c>
      <c r="T265" s="15" t="s">
        <v>1428</v>
      </c>
      <c r="U265" s="36" t="str">
        <f ca="1">ConfigCode($AA265,$AN265,$AO265,$AP265,$AQ265,$AR265,$AF265,$AG265,2)</f>
        <v>0x44=-37.80,-37.20;</v>
      </c>
      <c r="V265" s="37"/>
      <c r="W265" s="37"/>
      <c r="X265" s="68"/>
      <c r="Y265" s="68"/>
      <c r="Z265" s="55">
        <f ca="1" xml:space="preserve">
N("vbias,vlookup vbias range")+
VLOOKUP($AA265,INDIRECT(BoxVal(ROW($AA265),34,COLUMN(T261))),2,FALSE)+
N("gain")+
$AB265+
N("vcm")+
VLOOKUP($AC265,$CT$1:$DC$31,7,FALSE)+
N("(vbias*vcp*vbg-vbias)*sensor ratio")+
VbiasCal($AA265,$AD265,$AE265,BoxVal(ROW($AC265),18,COLUMN($T$22)))+
N("vbias ref+gain ref")+
$V265+$W265</f>
        <v>-0.5</v>
      </c>
      <c r="AA265" s="39" t="s">
        <v>1436</v>
      </c>
      <c r="AB265" s="40">
        <v>1</v>
      </c>
      <c r="AC265" s="40" t="s">
        <v>996</v>
      </c>
      <c r="AD265" s="40">
        <v>1</v>
      </c>
      <c r="AE265" s="41">
        <v>0</v>
      </c>
      <c r="AF265" s="42">
        <v>-37.799999999999997</v>
      </c>
      <c r="AG265" s="42">
        <v>-37.200000000000003</v>
      </c>
      <c r="AH265" s="43">
        <f ca="1">$AF265+$Z265</f>
        <v>-38.299999999999997</v>
      </c>
      <c r="AI265" s="43">
        <f ca="1">$AG265+$Z265</f>
        <v>-37.700000000000003</v>
      </c>
      <c r="AJ265" s="44">
        <f ca="1" xml:space="preserve">
N("initial sens-loopgain")+
$AF265-BoxVal(ROW($AA265),26,COLUMN(INDIRECT("T"&amp;(INT(ROW($AA282)/65))*65+2)))</f>
        <v>-37.799999999999997</v>
      </c>
      <c r="AK265" s="44">
        <f ca="1">AJ265+(AG265-AF265)</f>
        <v>-37.200000000000003</v>
      </c>
      <c r="AL265" s="44">
        <f ca="1" xml:space="preserve">
N("initial sens-loopgain-gain-gain ref-vcm")+
$AH265-
BoxVal(ROW($AA265),26,COLUMN(INDIRECT("T"&amp;(INT(ROW($AA282)/65))*65+2)))-
$AB265-
$W265-
IFERROR(VLOOKUP($AC265,$CT$1:$DC$31,7,FALSE),0)</f>
        <v>-39.299999999999997</v>
      </c>
      <c r="AM265" s="44">
        <f ca="1">AL265+(AG265-AF265)</f>
        <v>-38.700000000000003</v>
      </c>
      <c r="AN265" s="36" t="str">
        <f ca="1">IF(BoxVal(ROW(AA265),9,COLUMN(T263))="FIX","00",ManualLookup(AA265,BoxVal(ROW(AA265),4,COLUMN(AN263)),INDIRECT(DN$3)))</f>
        <v>40</v>
      </c>
      <c r="AO265" s="36" t="str">
        <f ca="1">ManualLookup(AB265,BoxVal(ROW(AB265),4,COLUMN(AO263)),INDIRECT(DO$3))</f>
        <v>04</v>
      </c>
      <c r="AP265" s="36" t="str">
        <f ca="1">ManualLookup(AC265,BoxVal(ROW(AC265),4,COLUMN(AP263)),INDIRECT(DP$3))</f>
        <v>00</v>
      </c>
      <c r="AQ265" s="36" t="str">
        <f ca="1">ManualLookup(AD265,BoxVal(ROW(AD265),4,COLUMN(AQ263)),INDIRECT(DQ$3))</f>
        <v>00</v>
      </c>
      <c r="AR265" s="36" t="str">
        <f ca="1">ManualLookup(AE265,BoxVal(ROW(AE265),4,COLUMN(AR263)),INDIRECT(DR$3))</f>
        <v>00</v>
      </c>
      <c r="AS265" s="33"/>
    </row>
    <row r="266" spans="19:45" ht="30" customHeight="1" x14ac:dyDescent="0.25">
      <c r="S266" s="7" t="s">
        <v>13</v>
      </c>
      <c r="T266" s="15" t="s">
        <v>1168</v>
      </c>
      <c r="U266" s="36" t="str">
        <f ca="1">ConfigCode($AA266,$AN266,$AO266,$AP266,$AQ266,$AR266,$AF266,$AG266,2)</f>
        <v>0x45=-38.30,-37.80;</v>
      </c>
      <c r="V266" s="37"/>
      <c r="W266" s="37"/>
      <c r="X266" s="68"/>
      <c r="Y266" s="68"/>
      <c r="Z266" s="55">
        <f ca="1" xml:space="preserve">
N("vbias,vlookup vbias range")+
VLOOKUP($AA266,INDIRECT(BoxVal(ROW($AA266),34,COLUMN(T262))),2,FALSE)+
N("gain")+
$AB266+
N("vcm")+
VLOOKUP($AC266,$CT$1:$DC$31,7,FALSE)+
N("(vbias*vcp*vbg-vbias)*sensor ratio")+
VbiasCal($AA266,$AD266,$AE266,BoxVal(ROW($AC266),18,COLUMN($T$22)))+
N("vbias ref+gain ref")+
$V266+$W266</f>
        <v>0</v>
      </c>
      <c r="AA266" s="39" t="s">
        <v>1436</v>
      </c>
      <c r="AB266" s="40">
        <v>1.5</v>
      </c>
      <c r="AC266" s="40" t="s">
        <v>996</v>
      </c>
      <c r="AD266" s="40">
        <v>1</v>
      </c>
      <c r="AE266" s="41">
        <v>0</v>
      </c>
      <c r="AF266" s="42">
        <v>-38.299999999999997</v>
      </c>
      <c r="AG266" s="47">
        <f>AF265</f>
        <v>-37.799999999999997</v>
      </c>
      <c r="AH266" s="43">
        <f ca="1">$AF266+$Z266</f>
        <v>-38.299999999999997</v>
      </c>
      <c r="AI266" s="43">
        <f ca="1">$AG266+$Z266</f>
        <v>-37.799999999999997</v>
      </c>
      <c r="AJ266" s="44">
        <f ca="1" xml:space="preserve">
N("initial sens-loopgain")+
$AF266-BoxVal(ROW($AA266),26,COLUMN(INDIRECT("T"&amp;(INT(ROW($AA283)/65))*65+2)))</f>
        <v>-38.299999999999997</v>
      </c>
      <c r="AK266" s="44">
        <f ca="1">AJ266+(AG266-AF266)</f>
        <v>-37.799999999999997</v>
      </c>
      <c r="AL266" s="44">
        <f ca="1" xml:space="preserve">
N("initial sens-loopgain-gain-gain ref-vcm")+
$AH266-
BoxVal(ROW($AA266),26,COLUMN(INDIRECT("T"&amp;(INT(ROW($AA283)/65))*65+2)))-
$AB266-
$W266-
IFERROR(VLOOKUP($AC266,$CT$1:$DC$31,7,FALSE),0)</f>
        <v>-39.799999999999997</v>
      </c>
      <c r="AM266" s="44">
        <f ca="1">AL266+(AG266-AF266)</f>
        <v>-39.299999999999997</v>
      </c>
      <c r="AN266" s="36" t="str">
        <f ca="1">IF(BoxVal(ROW(AA266),9,COLUMN(T264))="FIX","00",ManualLookup(AA266,BoxVal(ROW(AA266),4,COLUMN(AN264)),INDIRECT(DN$3)))</f>
        <v>40</v>
      </c>
      <c r="AO266" s="36" t="str">
        <f ca="1">ManualLookup(AB266,BoxVal(ROW(AB266),4,COLUMN(AO264)),INDIRECT(DO$3))</f>
        <v>05</v>
      </c>
      <c r="AP266" s="36" t="str">
        <f ca="1">ManualLookup(AC266,BoxVal(ROW(AC266),4,COLUMN(AP264)),INDIRECT(DP$3))</f>
        <v>00</v>
      </c>
      <c r="AQ266" s="36" t="str">
        <f ca="1">ManualLookup(AD266,BoxVal(ROW(AD266),4,COLUMN(AQ264)),INDIRECT(DQ$3))</f>
        <v>00</v>
      </c>
      <c r="AR266" s="36" t="str">
        <f ca="1">ManualLookup(AE266,BoxVal(ROW(AE266),4,COLUMN(AR264)),INDIRECT(DR$3))</f>
        <v>00</v>
      </c>
      <c r="AS266" s="36"/>
    </row>
    <row r="267" spans="19:45" ht="30" customHeight="1" x14ac:dyDescent="0.25">
      <c r="S267" s="26"/>
      <c r="T267" s="17"/>
      <c r="U267" s="36" t="str">
        <f ca="1">ConfigCode($AA267,$AN267,$AO267,$AP267,$AQ267,$AR267,$AF267,$AG267,2)</f>
        <v>0x46=-38.80,-38.30;</v>
      </c>
      <c r="V267" s="37"/>
      <c r="W267" s="37"/>
      <c r="X267" s="68"/>
      <c r="Y267" s="68"/>
      <c r="Z267" s="55">
        <f ca="1" xml:space="preserve">
N("vbias,vlookup vbias range")+
VLOOKUP($AA267,INDIRECT(BoxVal(ROW($AA267),34,COLUMN(T263))),2,FALSE)+
N("gain")+
$AB267+
N("vcm")+
VLOOKUP($AC267,$CT$1:$DC$31,7,FALSE)+
N("(vbias*vcp*vbg-vbias)*sensor ratio")+
VbiasCal($AA267,$AD267,$AE267,BoxVal(ROW($AC267),18,COLUMN($T$22)))+
N("vbias ref+gain ref")+
$V267+$W267</f>
        <v>0.5</v>
      </c>
      <c r="AA267" s="39" t="s">
        <v>1374</v>
      </c>
      <c r="AB267" s="40">
        <v>2</v>
      </c>
      <c r="AC267" s="40" t="s">
        <v>995</v>
      </c>
      <c r="AD267" s="40">
        <v>1</v>
      </c>
      <c r="AE267" s="41">
        <v>0</v>
      </c>
      <c r="AF267" s="42">
        <v>-38.799999999999997</v>
      </c>
      <c r="AG267" s="47">
        <f>AF266</f>
        <v>-38.299999999999997</v>
      </c>
      <c r="AH267" s="43">
        <f ca="1">$AF267+$Z267</f>
        <v>-38.299999999999997</v>
      </c>
      <c r="AI267" s="43">
        <f ca="1">$AG267+$Z267</f>
        <v>-37.799999999999997</v>
      </c>
      <c r="AJ267" s="44">
        <f ca="1" xml:space="preserve">
N("initial sens-loopgain")+
$AF267-BoxVal(ROW($AA267),26,COLUMN(INDIRECT("T"&amp;(INT(ROW($AA284)/65))*65+2)))</f>
        <v>-38.799999999999997</v>
      </c>
      <c r="AK267" s="44">
        <f ca="1">AJ267+(AG267-AF267)</f>
        <v>-38.299999999999997</v>
      </c>
      <c r="AL267" s="44">
        <f ca="1" xml:space="preserve">
N("initial sens-loopgain-gain-gain ref-vcm")+
$AH267-
BoxVal(ROW($AA267),26,COLUMN(INDIRECT("T"&amp;(INT(ROW($AA284)/65))*65+2)))-
$AB267-
$W267-
IFERROR(VLOOKUP($AC267,$CT$1:$DC$31,7,FALSE),0)</f>
        <v>-40.299999999999997</v>
      </c>
      <c r="AM267" s="44">
        <f ca="1">AL267+(AG267-AF267)</f>
        <v>-39.799999999999997</v>
      </c>
      <c r="AN267" s="36" t="str">
        <f ca="1">IF(BoxVal(ROW(AA267),9,COLUMN(T265))="FIX","00",ManualLookup(AA267,BoxVal(ROW(AA267),4,COLUMN(AN265)),INDIRECT(DN$3)))</f>
        <v>40</v>
      </c>
      <c r="AO267" s="36" t="str">
        <f ca="1">ManualLookup(AB267,BoxVal(ROW(AB267),4,COLUMN(AO265)),INDIRECT(DO$3))</f>
        <v>06</v>
      </c>
      <c r="AP267" s="36" t="str">
        <f ca="1">ManualLookup(AC267,BoxVal(ROW(AC267),4,COLUMN(AP265)),INDIRECT(DP$3))</f>
        <v>00</v>
      </c>
      <c r="AQ267" s="36" t="str">
        <f ca="1">ManualLookup(AD267,BoxVal(ROW(AD267),4,COLUMN(AQ265)),INDIRECT(DQ$3))</f>
        <v>00</v>
      </c>
      <c r="AR267" s="36" t="str">
        <f ca="1">ManualLookup(AE267,BoxVal(ROW(AE267),4,COLUMN(AR265)),INDIRECT(DR$3))</f>
        <v>00</v>
      </c>
      <c r="AS267" s="36"/>
    </row>
    <row r="268" spans="19:45" ht="30" customHeight="1" x14ac:dyDescent="0.25">
      <c r="S268" s="7" t="s">
        <v>19</v>
      </c>
      <c r="T268" s="15" t="s">
        <v>1435</v>
      </c>
      <c r="U268" s="36" t="str">
        <f ca="1">ConfigCode($AA268,$AN268,$AO268,$AP268,$AQ268,$AR268,$AF268,$AG268,2)</f>
        <v>0x54=-39.30,-38.80;</v>
      </c>
      <c r="V268" s="37"/>
      <c r="W268" s="37"/>
      <c r="X268" s="68"/>
      <c r="Y268" s="68"/>
      <c r="Z268" s="55">
        <f ca="1" xml:space="preserve">
N("vbias,vlookup vbias range")+
VLOOKUP($AA268,INDIRECT(BoxVal(ROW($AA268),34,COLUMN(T264))),2,FALSE)+
N("gain")+
$AB268+
N("vcm")+
VLOOKUP($AC268,$CT$1:$DC$31,7,FALSE)+
N("(vbias*vcp*vbg-vbias)*sensor ratio")+
VbiasCal($AA268,$AD268,$AE268,BoxVal(ROW($AC268),18,COLUMN($T$22)))+
N("vbias ref+gain ref")+
$V268+$W268</f>
        <v>1</v>
      </c>
      <c r="AA268" s="39" t="s">
        <v>1373</v>
      </c>
      <c r="AB268" s="40">
        <v>1</v>
      </c>
      <c r="AC268" s="40" t="s">
        <v>995</v>
      </c>
      <c r="AD268" s="40">
        <v>1</v>
      </c>
      <c r="AE268" s="41">
        <v>0</v>
      </c>
      <c r="AF268" s="42">
        <v>-39.299999999999997</v>
      </c>
      <c r="AG268" s="47">
        <f>AF267</f>
        <v>-38.799999999999997</v>
      </c>
      <c r="AH268" s="43">
        <f ca="1">$AF268+$Z268</f>
        <v>-38.299999999999997</v>
      </c>
      <c r="AI268" s="43">
        <f ca="1">$AG268+$Z268</f>
        <v>-37.799999999999997</v>
      </c>
      <c r="AJ268" s="44">
        <f ca="1" xml:space="preserve">
N("initial sens-loopgain")+
$AF268-BoxVal(ROW($AA268),26,COLUMN(INDIRECT("T"&amp;(INT(ROW($AA285)/65))*65+2)))</f>
        <v>-39.299999999999997</v>
      </c>
      <c r="AK268" s="44">
        <f ca="1">AJ268+(AG268-AF268)</f>
        <v>-38.799999999999997</v>
      </c>
      <c r="AL268" s="44">
        <f ca="1" xml:space="preserve">
N("initial sens-loopgain-gain-gain ref-vcm")+
$AH268-
BoxVal(ROW($AA268),26,COLUMN(INDIRECT("T"&amp;(INT(ROW($AA285)/65))*65+2)))-
$AB268-
$W268-
IFERROR(VLOOKUP($AC268,$CT$1:$DC$31,7,FALSE),0)</f>
        <v>-39.299999999999997</v>
      </c>
      <c r="AM268" s="44">
        <f ca="1">AL268+(AG268-AF268)</f>
        <v>-38.799999999999997</v>
      </c>
      <c r="AN268" s="36" t="str">
        <f ca="1">IF(BoxVal(ROW(AA268),9,COLUMN(T266))="FIX","00",ManualLookup(AA268,BoxVal(ROW(AA268),4,COLUMN(AN266)),INDIRECT(DN$3)))</f>
        <v>50</v>
      </c>
      <c r="AO268" s="36" t="str">
        <f ca="1">ManualLookup(AB268,BoxVal(ROW(AB268),4,COLUMN(AO266)),INDIRECT(DO$3))</f>
        <v>04</v>
      </c>
      <c r="AP268" s="36" t="str">
        <f ca="1">ManualLookup(AC268,BoxVal(ROW(AC268),4,COLUMN(AP266)),INDIRECT(DP$3))</f>
        <v>00</v>
      </c>
      <c r="AQ268" s="36" t="str">
        <f ca="1">ManualLookup(AD268,BoxVal(ROW(AD268),4,COLUMN(AQ266)),INDIRECT(DQ$3))</f>
        <v>00</v>
      </c>
      <c r="AR268" s="36" t="str">
        <f ca="1">ManualLookup(AE268,BoxVal(ROW(AE268),4,COLUMN(AR266)),INDIRECT(DR$3))</f>
        <v>00</v>
      </c>
      <c r="AS268" s="36"/>
    </row>
    <row r="269" spans="19:45" ht="30" customHeight="1" x14ac:dyDescent="0.25">
      <c r="S269" s="7" t="s">
        <v>15</v>
      </c>
      <c r="T269" s="15" t="s">
        <v>1151</v>
      </c>
      <c r="U269" s="36" t="str">
        <f ca="1">ConfigCode($AA269,$AN269,$AO269,$AP269,$AQ269,$AR269,$AF269,$AG269,2)</f>
        <v>0x55=-39.80,-39.30;</v>
      </c>
      <c r="V269" s="37"/>
      <c r="W269" s="37"/>
      <c r="X269" s="68"/>
      <c r="Y269" s="68"/>
      <c r="Z269" s="55">
        <f ca="1" xml:space="preserve">
N("vbias,vlookup vbias range")+
VLOOKUP($AA269,INDIRECT(BoxVal(ROW($AA269),34,COLUMN(T265))),2,FALSE)+
N("gain")+
$AB269+
N("vcm")+
VLOOKUP($AC269,$CT$1:$DC$31,7,FALSE)+
N("(vbias*vcp*vbg-vbias)*sensor ratio")+
VbiasCal($AA269,$AD269,$AE269,BoxVal(ROW($AC269),18,COLUMN($T$22)))+
N("vbias ref+gain ref")+
$V269+$W269</f>
        <v>1.5</v>
      </c>
      <c r="AA269" s="39" t="s">
        <v>1373</v>
      </c>
      <c r="AB269" s="40">
        <v>1.5</v>
      </c>
      <c r="AC269" s="40" t="s">
        <v>995</v>
      </c>
      <c r="AD269" s="40">
        <v>1</v>
      </c>
      <c r="AE269" s="41">
        <v>0</v>
      </c>
      <c r="AF269" s="42">
        <v>-39.799999999999997</v>
      </c>
      <c r="AG269" s="47">
        <f>AF268</f>
        <v>-39.299999999999997</v>
      </c>
      <c r="AH269" s="43">
        <f ca="1">$AF269+$Z269</f>
        <v>-38.299999999999997</v>
      </c>
      <c r="AI269" s="43">
        <f ca="1">$AG269+$Z269</f>
        <v>-37.799999999999997</v>
      </c>
      <c r="AJ269" s="44">
        <f ca="1" xml:space="preserve">
N("initial sens-loopgain")+
$AF269-BoxVal(ROW($AA269),26,COLUMN(INDIRECT("T"&amp;(INT(ROW($AA286)/65))*65+2)))</f>
        <v>-39.799999999999997</v>
      </c>
      <c r="AK269" s="44">
        <f ca="1">AJ269+(AG269-AF269)</f>
        <v>-39.299999999999997</v>
      </c>
      <c r="AL269" s="44">
        <f ca="1" xml:space="preserve">
N("initial sens-loopgain-gain-gain ref-vcm")+
$AH269-
BoxVal(ROW($AA269),26,COLUMN(INDIRECT("T"&amp;(INT(ROW($AA286)/65))*65+2)))-
$AB269-
$W269-
IFERROR(VLOOKUP($AC269,$CT$1:$DC$31,7,FALSE),0)</f>
        <v>-39.799999999999997</v>
      </c>
      <c r="AM269" s="44">
        <f ca="1">AL269+(AG269-AF269)</f>
        <v>-39.299999999999997</v>
      </c>
      <c r="AN269" s="36" t="str">
        <f ca="1">IF(BoxVal(ROW(AA269),9,COLUMN(T267))="FIX","00",ManualLookup(AA269,BoxVal(ROW(AA269),4,COLUMN(AN267)),INDIRECT(DN$3)))</f>
        <v>50</v>
      </c>
      <c r="AO269" s="36" t="str">
        <f ca="1">ManualLookup(AB269,BoxVal(ROW(AB269),4,COLUMN(AO267)),INDIRECT(DO$3))</f>
        <v>05</v>
      </c>
      <c r="AP269" s="36" t="str">
        <f ca="1">ManualLookup(AC269,BoxVal(ROW(AC269),4,COLUMN(AP267)),INDIRECT(DP$3))</f>
        <v>00</v>
      </c>
      <c r="AQ269" s="36" t="str">
        <f ca="1">ManualLookup(AD269,BoxVal(ROW(AD269),4,COLUMN(AQ267)),INDIRECT(DQ$3))</f>
        <v>00</v>
      </c>
      <c r="AR269" s="36" t="str">
        <f ca="1">ManualLookup(AE269,BoxVal(ROW(AE269),4,COLUMN(AR267)),INDIRECT(DR$3))</f>
        <v>00</v>
      </c>
      <c r="AS269" s="36"/>
    </row>
    <row r="270" spans="19:45" ht="30" customHeight="1" x14ac:dyDescent="0.25">
      <c r="S270" s="7" t="s">
        <v>705</v>
      </c>
      <c r="T270" s="15" t="s">
        <v>1296</v>
      </c>
      <c r="U270" s="36" t="str">
        <f ca="1">ConfigCode($AA270,$AN270,$AO270,$AP270,$AQ270,$AR270,$AF270,$AG270,2)</f>
        <v>0x56=-40.30,-39.80;</v>
      </c>
      <c r="V270" s="37"/>
      <c r="W270" s="37"/>
      <c r="X270" s="68"/>
      <c r="Y270" s="68"/>
      <c r="Z270" s="55">
        <f ca="1" xml:space="preserve">
N("vbias,vlookup vbias range")+
VLOOKUP($AA270,INDIRECT(BoxVal(ROW($AA270),34,COLUMN(T266))),2,FALSE)+
N("gain")+
$AB270+
N("vcm")+
VLOOKUP($AC270,$CT$1:$DC$31,7,FALSE)+
N("(vbias*vcp*vbg-vbias)*sensor ratio")+
VbiasCal($AA270,$AD270,$AE270,BoxVal(ROW($AC270),18,COLUMN($T$22)))+
N("vbias ref+gain ref")+
$V270+$W270</f>
        <v>2</v>
      </c>
      <c r="AA270" s="39" t="s">
        <v>1373</v>
      </c>
      <c r="AB270" s="40">
        <v>2</v>
      </c>
      <c r="AC270" s="40" t="s">
        <v>995</v>
      </c>
      <c r="AD270" s="40">
        <v>1</v>
      </c>
      <c r="AE270" s="41">
        <v>0</v>
      </c>
      <c r="AF270" s="42">
        <v>-40.299999999999997</v>
      </c>
      <c r="AG270" s="47">
        <f>AF269</f>
        <v>-39.799999999999997</v>
      </c>
      <c r="AH270" s="43">
        <f ca="1">$AF270+$Z270</f>
        <v>-38.299999999999997</v>
      </c>
      <c r="AI270" s="43">
        <f ca="1">$AG270+$Z270</f>
        <v>-37.799999999999997</v>
      </c>
      <c r="AJ270" s="44">
        <f ca="1" xml:space="preserve">
N("initial sens-loopgain")+
$AF270-BoxVal(ROW($AA270),26,COLUMN(INDIRECT("T"&amp;(INT(ROW($AA287)/65))*65+2)))</f>
        <v>-40.299999999999997</v>
      </c>
      <c r="AK270" s="44">
        <f ca="1">AJ270+(AG270-AF270)</f>
        <v>-39.799999999999997</v>
      </c>
      <c r="AL270" s="44">
        <f ca="1" xml:space="preserve">
N("initial sens-loopgain-gain-gain ref-vcm")+
$AH270-
BoxVal(ROW($AA270),26,COLUMN(INDIRECT("T"&amp;(INT(ROW($AA287)/65))*65+2)))-
$AB270-
$W270-
IFERROR(VLOOKUP($AC270,$CT$1:$DC$31,7,FALSE),0)</f>
        <v>-40.299999999999997</v>
      </c>
      <c r="AM270" s="44">
        <f ca="1">AL270+(AG270-AF270)</f>
        <v>-39.799999999999997</v>
      </c>
      <c r="AN270" s="36" t="str">
        <f ca="1">IF(BoxVal(ROW(AA270),9,COLUMN(T268))="FIX","00",ManualLookup(AA270,BoxVal(ROW(AA270),4,COLUMN(AN268)),INDIRECT(DN$3)))</f>
        <v>50</v>
      </c>
      <c r="AO270" s="36" t="str">
        <f ca="1">ManualLookup(AB270,BoxVal(ROW(AB270),4,COLUMN(AO268)),INDIRECT(DO$3))</f>
        <v>06</v>
      </c>
      <c r="AP270" s="36" t="str">
        <f ca="1">ManualLookup(AC270,BoxVal(ROW(AC270),4,COLUMN(AP268)),INDIRECT(DP$3))</f>
        <v>00</v>
      </c>
      <c r="AQ270" s="36" t="str">
        <f ca="1">ManualLookup(AD270,BoxVal(ROW(AD270),4,COLUMN(AQ268)),INDIRECT(DQ$3))</f>
        <v>00</v>
      </c>
      <c r="AR270" s="36" t="str">
        <f ca="1">ManualLookup(AE270,BoxVal(ROW(AE270),4,COLUMN(AR268)),INDIRECT(DR$3))</f>
        <v>00</v>
      </c>
      <c r="AS270" s="36"/>
    </row>
    <row r="271" spans="19:45" ht="30" customHeight="1" x14ac:dyDescent="0.25">
      <c r="S271" s="7" t="s">
        <v>605</v>
      </c>
      <c r="T271" s="15" t="s">
        <v>991</v>
      </c>
      <c r="U271" s="36" t="str">
        <f ca="1">ConfigCode($AA271,$AN271,$AO271,$AP271,$AQ271,$AR271,$AF271,$AG271,2)</f>
        <v>0x57=-40.80,-40.30;</v>
      </c>
      <c r="V271" s="37"/>
      <c r="W271" s="37"/>
      <c r="X271" s="68"/>
      <c r="Y271" s="68"/>
      <c r="Z271" s="55">
        <f ca="1" xml:space="preserve">
N("vbias,vlookup vbias range")+
VLOOKUP($AA271,INDIRECT(BoxVal(ROW($AA271),34,COLUMN(T267))),2,FALSE)+
N("gain")+
$AB271+
N("vcm")+
VLOOKUP($AC271,$CT$1:$DC$31,7,FALSE)+
N("(vbias*vcp*vbg-vbias)*sensor ratio")+
VbiasCal($AA271,$AD271,$AE271,BoxVal(ROW($AC271),18,COLUMN($T$22)))+
N("vbias ref+gain ref")+
$V271+$W271</f>
        <v>2.5</v>
      </c>
      <c r="AA271" s="39" t="s">
        <v>1373</v>
      </c>
      <c r="AB271" s="40">
        <v>2.5</v>
      </c>
      <c r="AC271" s="40" t="s">
        <v>995</v>
      </c>
      <c r="AD271" s="40">
        <v>1</v>
      </c>
      <c r="AE271" s="41">
        <v>0</v>
      </c>
      <c r="AF271" s="42">
        <v>-40.799999999999997</v>
      </c>
      <c r="AG271" s="47">
        <f>AF270</f>
        <v>-40.299999999999997</v>
      </c>
      <c r="AH271" s="43">
        <f ca="1">$AF271+$Z271</f>
        <v>-38.299999999999997</v>
      </c>
      <c r="AI271" s="43">
        <f ca="1">$AG271+$Z271</f>
        <v>-37.799999999999997</v>
      </c>
      <c r="AJ271" s="44">
        <f ca="1" xml:space="preserve">
N("initial sens-loopgain")+
$AF271-BoxVal(ROW($AA271),26,COLUMN(INDIRECT("T"&amp;(INT(ROW($AA288)/65))*65+2)))</f>
        <v>-40.799999999999997</v>
      </c>
      <c r="AK271" s="44">
        <f ca="1">AJ271+(AG271-AF271)</f>
        <v>-40.299999999999997</v>
      </c>
      <c r="AL271" s="44">
        <f ca="1" xml:space="preserve">
N("initial sens-loopgain-gain-gain ref-vcm")+
$AH271-
BoxVal(ROW($AA271),26,COLUMN(INDIRECT("T"&amp;(INT(ROW($AA288)/65))*65+2)))-
$AB271-
$W271-
IFERROR(VLOOKUP($AC271,$CT$1:$DC$31,7,FALSE),0)</f>
        <v>-40.799999999999997</v>
      </c>
      <c r="AM271" s="44">
        <f ca="1">AL271+(AG271-AF271)</f>
        <v>-40.299999999999997</v>
      </c>
      <c r="AN271" s="36" t="str">
        <f ca="1">IF(BoxVal(ROW(AA271),9,COLUMN(T269))="FIX","00",ManualLookup(AA271,BoxVal(ROW(AA271),4,COLUMN(AN269)),INDIRECT(DN$3)))</f>
        <v>50</v>
      </c>
      <c r="AO271" s="36" t="str">
        <f ca="1">ManualLookup(AB271,BoxVal(ROW(AB271),4,COLUMN(AO269)),INDIRECT(DO$3))</f>
        <v>07</v>
      </c>
      <c r="AP271" s="36" t="str">
        <f ca="1">ManualLookup(AC271,BoxVal(ROW(AC271),4,COLUMN(AP269)),INDIRECT(DP$3))</f>
        <v>00</v>
      </c>
      <c r="AQ271" s="36" t="str">
        <f ca="1">ManualLookup(AD271,BoxVal(ROW(AD271),4,COLUMN(AQ269)),INDIRECT(DQ$3))</f>
        <v>00</v>
      </c>
      <c r="AR271" s="36" t="str">
        <f ca="1">ManualLookup(AE271,BoxVal(ROW(AE271),4,COLUMN(AR269)),INDIRECT(DR$3))</f>
        <v>00</v>
      </c>
      <c r="AS271" s="36"/>
    </row>
    <row r="272" spans="19:45" ht="30" customHeight="1" x14ac:dyDescent="0.25">
      <c r="S272" s="7" t="s">
        <v>721</v>
      </c>
      <c r="T272" s="15" t="s">
        <v>26</v>
      </c>
      <c r="U272" s="36" t="str">
        <f ca="1">ConfigCode($AA272,$AN272,$AO272,$AP272,$AQ272,$AR272,$AF272,$AG272,2)</f>
        <v>0x65=-41.30,-40.80;</v>
      </c>
      <c r="V272" s="37"/>
      <c r="W272" s="37"/>
      <c r="X272" s="68"/>
      <c r="Y272" s="68"/>
      <c r="Z272" s="55">
        <f ca="1" xml:space="preserve">
N("vbias,vlookup vbias range")+
VLOOKUP($AA272,INDIRECT(BoxVal(ROW($AA272),34,COLUMN(T268))),2,FALSE)+
N("gain")+
$AB272+
N("vcm")+
VLOOKUP($AC272,$CT$1:$DC$31,7,FALSE)+
N("(vbias*vcp*vbg-vbias)*sensor ratio")+
VbiasCal($AA272,$AD272,$AE272,BoxVal(ROW($AC272),18,COLUMN($T$22)))+
N("vbias ref+gain ref")+
$V272+$W272</f>
        <v>3</v>
      </c>
      <c r="AA272" s="39" t="s">
        <v>1372</v>
      </c>
      <c r="AB272" s="40">
        <v>1.5</v>
      </c>
      <c r="AC272" s="40" t="s">
        <v>995</v>
      </c>
      <c r="AD272" s="40">
        <v>1</v>
      </c>
      <c r="AE272" s="41">
        <v>0</v>
      </c>
      <c r="AF272" s="42">
        <v>-41.3</v>
      </c>
      <c r="AG272" s="47">
        <f>AF271</f>
        <v>-40.799999999999997</v>
      </c>
      <c r="AH272" s="43">
        <f ca="1">$AF272+$Z272</f>
        <v>-38.299999999999997</v>
      </c>
      <c r="AI272" s="43">
        <f ca="1">$AG272+$Z272</f>
        <v>-37.799999999999997</v>
      </c>
      <c r="AJ272" s="44">
        <f ca="1" xml:space="preserve">
N("initial sens-loopgain")+
$AF272-BoxVal(ROW($AA272),26,COLUMN(INDIRECT("T"&amp;(INT(ROW($AA289)/65))*65+2)))</f>
        <v>-41.3</v>
      </c>
      <c r="AK272" s="44">
        <f ca="1">AJ272+(AG272-AF272)</f>
        <v>-40.799999999999997</v>
      </c>
      <c r="AL272" s="44">
        <f ca="1" xml:space="preserve">
N("initial sens-loopgain-gain-gain ref-vcm")+
$AH272-
BoxVal(ROW($AA272),26,COLUMN(INDIRECT("T"&amp;(INT(ROW($AA289)/65))*65+2)))-
$AB272-
$W272-
IFERROR(VLOOKUP($AC272,$CT$1:$DC$31,7,FALSE),0)</f>
        <v>-39.799999999999997</v>
      </c>
      <c r="AM272" s="44">
        <f ca="1">AL272+(AG272-AF272)</f>
        <v>-39.299999999999997</v>
      </c>
      <c r="AN272" s="36" t="str">
        <f ca="1">IF(BoxVal(ROW(AA272),9,COLUMN(T270))="FIX","00",ManualLookup(AA272,BoxVal(ROW(AA272),4,COLUMN(AN270)),INDIRECT(DN$3)))</f>
        <v>60</v>
      </c>
      <c r="AO272" s="36" t="str">
        <f ca="1">ManualLookup(AB272,BoxVal(ROW(AB272),4,COLUMN(AO270)),INDIRECT(DO$3))</f>
        <v>05</v>
      </c>
      <c r="AP272" s="36" t="str">
        <f ca="1">ManualLookup(AC272,BoxVal(ROW(AC272),4,COLUMN(AP270)),INDIRECT(DP$3))</f>
        <v>00</v>
      </c>
      <c r="AQ272" s="36" t="str">
        <f ca="1">ManualLookup(AD272,BoxVal(ROW(AD272),4,COLUMN(AQ270)),INDIRECT(DQ$3))</f>
        <v>00</v>
      </c>
      <c r="AR272" s="36" t="str">
        <f ca="1">ManualLookup(AE272,BoxVal(ROW(AE272),4,COLUMN(AR270)),INDIRECT(DR$3))</f>
        <v>00</v>
      </c>
      <c r="AS272" s="36"/>
    </row>
    <row r="273" spans="19:45" ht="30" customHeight="1" x14ac:dyDescent="0.25">
      <c r="S273" s="7" t="s">
        <v>20</v>
      </c>
      <c r="T273" s="15">
        <v>-37.5</v>
      </c>
      <c r="U273" s="36" t="str">
        <f ca="1">ConfigCode($AA273,$AN273,$AO273,$AP273,$AQ273,$AR273,$AF273,$AG273,2)</f>
        <v>0x66=-41.80,-41.30;</v>
      </c>
      <c r="V273" s="37"/>
      <c r="W273" s="37"/>
      <c r="X273" s="38"/>
      <c r="Y273" s="38"/>
      <c r="Z273" s="55">
        <f ca="1" xml:space="preserve">
N("vbias,vlookup vbias range")+
VLOOKUP($AA273,INDIRECT(BoxVal(ROW($AA273),34,COLUMN(T269))),2,FALSE)+
N("gain")+
$AB273+
N("vcm")+
VLOOKUP($AC273,$CT$1:$DC$31,7,FALSE)+
N("(vbias*vcp*vbg-vbias)*sensor ratio")+
VbiasCal($AA273,$AD273,$AE273,BoxVal(ROW($AC273),18,COLUMN($T$22)))+
N("vbias ref+gain ref")+
$V273+$W273</f>
        <v>3.5</v>
      </c>
      <c r="AA273" s="39" t="s">
        <v>1372</v>
      </c>
      <c r="AB273" s="40">
        <v>2</v>
      </c>
      <c r="AC273" s="40" t="s">
        <v>995</v>
      </c>
      <c r="AD273" s="40">
        <v>1</v>
      </c>
      <c r="AE273" s="41">
        <v>0</v>
      </c>
      <c r="AF273" s="42">
        <v>-41.8</v>
      </c>
      <c r="AG273" s="47">
        <f>AF272</f>
        <v>-41.3</v>
      </c>
      <c r="AH273" s="43">
        <f ca="1">$AF273+$Z273</f>
        <v>-38.299999999999997</v>
      </c>
      <c r="AI273" s="43">
        <f ca="1">$AG273+$Z273</f>
        <v>-37.799999999999997</v>
      </c>
      <c r="AJ273" s="44">
        <f ca="1" xml:space="preserve">
N("initial sens-loopgain")+
$AF273-BoxVal(ROW($AA273),26,COLUMN(INDIRECT("T"&amp;(INT(ROW($AA290)/65))*65+2)))</f>
        <v>-41.8</v>
      </c>
      <c r="AK273" s="44">
        <f ca="1">AJ273+(AG273-AF273)</f>
        <v>-41.3</v>
      </c>
      <c r="AL273" s="44">
        <f ca="1" xml:space="preserve">
N("initial sens-loopgain-gain-gain ref-vcm")+
$AH273-
BoxVal(ROW($AA273),26,COLUMN(INDIRECT("T"&amp;(INT(ROW($AA290)/65))*65+2)))-
$AB273-
$W273-
IFERROR(VLOOKUP($AC273,$CT$1:$DC$31,7,FALSE),0)</f>
        <v>-40.299999999999997</v>
      </c>
      <c r="AM273" s="44">
        <f ca="1">AL273+(AG273-AF273)</f>
        <v>-39.799999999999997</v>
      </c>
      <c r="AN273" s="36" t="str">
        <f ca="1">IF(BoxVal(ROW(AA273),9,COLUMN(T271))="FIX","00",ManualLookup(AA273,BoxVal(ROW(AA273),4,COLUMN(AN271)),INDIRECT(DN$3)))</f>
        <v>60</v>
      </c>
      <c r="AO273" s="36" t="str">
        <f ca="1">ManualLookup(AB273,BoxVal(ROW(AB273),4,COLUMN(AO271)),INDIRECT(DO$3))</f>
        <v>06</v>
      </c>
      <c r="AP273" s="36" t="str">
        <f ca="1">ManualLookup(AC273,BoxVal(ROW(AC273),4,COLUMN(AP271)),INDIRECT(DP$3))</f>
        <v>00</v>
      </c>
      <c r="AQ273" s="36" t="str">
        <f ca="1">ManualLookup(AD273,BoxVal(ROW(AD273),4,COLUMN(AQ271)),INDIRECT(DQ$3))</f>
        <v>00</v>
      </c>
      <c r="AR273" s="36" t="str">
        <f ca="1">ManualLookup(AE273,BoxVal(ROW(AE273),4,COLUMN(AR271)),INDIRECT(DR$3))</f>
        <v>00</v>
      </c>
      <c r="AS273" s="36"/>
    </row>
    <row r="274" spans="19:45" ht="30" customHeight="1" x14ac:dyDescent="0.25">
      <c r="S274" s="7"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S275" s="7" t="s">
        <v>544</v>
      </c>
      <c r="T275" s="15" t="s">
        <v>993</v>
      </c>
      <c r="U275" s="36"/>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1.3</v>
      </c>
      <c r="U278" s="36"/>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VLOOKUP(T264,MPN!$A$1:$E$1004,4,FALSE)</f>
        <v>-38</v>
      </c>
      <c r="U279" s="36"/>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12V_TestMode</v>
      </c>
      <c r="U281" s="36"/>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VLOOKUP($T264,MPN!$A$1:$E$504,2,FALSE)</f>
        <v>AMIC</v>
      </c>
      <c r="U282" s="36"/>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304ZE</v>
      </c>
      <c r="U283" s="36"/>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N039A</v>
      </c>
      <c r="U284" s="36"/>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VLOOKUP($T264,MPN!$A$1:$E$504,5,FALSE)</f>
        <v>Default</v>
      </c>
      <c r="U285" s="36"/>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45541</v>
      </c>
      <c r="U288" s="36"/>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v>
      </c>
      <c r="U292" s="36"/>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14.38V(14V)</v>
      </c>
      <c r="T295" s="3">
        <v>2.2999999999999998</v>
      </c>
      <c r="U295" s="36"/>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13.18V(13V)</v>
      </c>
      <c r="T296" s="3">
        <v>1.5</v>
      </c>
      <c r="U296" s="36"/>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12.07V(12V)</v>
      </c>
      <c r="T297" s="3">
        <v>0</v>
      </c>
      <c r="U297" s="36"/>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10.95V(11V)</v>
      </c>
      <c r="T298" s="3">
        <v>-1.5</v>
      </c>
      <c r="U298" s="36"/>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9.82V(10V)</v>
      </c>
      <c r="T299" s="3">
        <v>-2.2000000000000002</v>
      </c>
      <c r="U299" s="36"/>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8.71V(9V)</v>
      </c>
      <c r="T300" s="3" t="s">
        <v>562</v>
      </c>
      <c r="U300" s="36"/>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7.59V(8V)</v>
      </c>
      <c r="T301" s="3" t="s">
        <v>562</v>
      </c>
      <c r="U301" s="36"/>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6.48V(7V)</v>
      </c>
      <c r="T302" s="3" t="s">
        <v>562</v>
      </c>
      <c r="U302" s="36"/>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1379</v>
      </c>
      <c r="V326" s="12"/>
      <c r="W326" s="65"/>
      <c r="X326" s="12"/>
      <c r="Y326" s="7" t="str">
        <f>VLOOKUP(U326,$DX$1:$DZ$21,3,FALSE)</f>
        <v>ModeSel 10,sel_diocpfil</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16V_TestMode_38dB_304ZE_N010A_353_417_ZTS6856A_PR6.2</v>
      </c>
      <c r="AC327" s="18"/>
      <c r="AD327" s="18"/>
      <c r="AE327" s="18"/>
      <c r="AF327" s="18"/>
      <c r="AG327" s="18"/>
      <c r="AH327" s="19"/>
      <c r="AI327" s="19" t="s">
        <v>2</v>
      </c>
      <c r="AJ327" s="16" t="s">
        <v>1439</v>
      </c>
      <c r="AK327" s="16"/>
      <c r="AL327" s="16"/>
      <c r="AM327" s="16"/>
      <c r="AN327" s="16"/>
      <c r="AO327" s="16"/>
      <c r="AP327" s="16"/>
      <c r="AQ327" s="16"/>
      <c r="AR327" s="16"/>
      <c r="AS327" s="16"/>
    </row>
    <row r="328" spans="19:45" ht="30" customHeight="1" x14ac:dyDescent="0.25">
      <c r="S328" s="7" t="s">
        <v>5</v>
      </c>
      <c r="T328" s="15" t="s">
        <v>1162</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1438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Norman Gain</v>
      </c>
      <c r="AP329" s="56" t="str">
        <f>VLOOKUP($T337,$DE$1:$DJ$31,4,FALSE)</f>
        <v>non</v>
      </c>
      <c r="AQ329" s="56" t="str">
        <f>VLOOKUP($T337,$DE$1:$DJ$31,5,FALSE)</f>
        <v>non</v>
      </c>
      <c r="AR329" s="56" t="str">
        <f>VLOOKUP($T337,$DE$1:$DJ$31,6,FALSE)</f>
        <v>Signel vbg</v>
      </c>
      <c r="AS329" s="35"/>
    </row>
    <row r="330" spans="19:45" ht="30" customHeight="1" x14ac:dyDescent="0.25">
      <c r="S330" s="7" t="s">
        <v>18</v>
      </c>
      <c r="T330" s="15" t="s">
        <v>1428</v>
      </c>
      <c r="U330" s="36" t="str">
        <f ca="1">ConfigCode($AA330,$AN330,$AO330,$AP330,$AQ330,$AR330,$AF330,$AG330,2)</f>
        <v>0x10=-35.90,-35.40;</v>
      </c>
      <c r="V330" s="37"/>
      <c r="W330" s="37">
        <v>0.15</v>
      </c>
      <c r="X330" s="68"/>
      <c r="Y330" s="68"/>
      <c r="Z330" s="55">
        <f ca="1" xml:space="preserve">
N("vbias,vlookup vbias range")+
VLOOKUP($AA330,INDIRECT(BoxVal(ROW($AA330),34,COLUMN(T326))),2,FALSE)+
N("gain")+
$AB330+
N("vcm")+
VLOOKUP($AC330,$CT$1:$DC$31,7,FALSE)+
N("(vbias*vcp*vbg-vbias)*sensor ratio")+
VbiasCal($AA330,$AD330,$AE330,BoxVal(ROW($AC330),18,COLUMN($T$22)))+
N("vbias ref+gain ref")+
$V330+$W330</f>
        <v>-2.35</v>
      </c>
      <c r="AA330" s="39" t="s">
        <v>1440</v>
      </c>
      <c r="AB330" s="40">
        <v>0</v>
      </c>
      <c r="AC330" s="40" t="s">
        <v>996</v>
      </c>
      <c r="AD330" s="40">
        <v>1</v>
      </c>
      <c r="AE330" s="41">
        <v>0</v>
      </c>
      <c r="AF330" s="42">
        <v>-35.9</v>
      </c>
      <c r="AG330" s="42">
        <v>-35.4</v>
      </c>
      <c r="AH330" s="43">
        <f ca="1">$AF330+$Z330</f>
        <v>-38.25</v>
      </c>
      <c r="AI330" s="43">
        <f ca="1">$AG330+$Z330</f>
        <v>-37.75</v>
      </c>
      <c r="AJ330" s="44">
        <f ca="1" xml:space="preserve">
N("initial sens-loopgain")+
$AF330-BoxVal(ROW($AA330),26,COLUMN(INDIRECT("T"&amp;(INT(ROW($AA347)/65))*65+2)))</f>
        <v>-35.9</v>
      </c>
      <c r="AK330" s="44">
        <f ca="1">AJ330+(AG330-AF330)</f>
        <v>-35.4</v>
      </c>
      <c r="AL330" s="44">
        <f ca="1" xml:space="preserve">
N("initial sens-loopgain-gain-gain ref-vcm")+
$AH330-
BoxVal(ROW($AA330),26,COLUMN(INDIRECT("T"&amp;(INT(ROW($AA347)/65))*65+2)))-
$AB330-
$W330-
IFERROR(VLOOKUP($AC330,$CT$1:$DC$31,7,FALSE),0)</f>
        <v>-38.4</v>
      </c>
      <c r="AM330" s="44">
        <f ca="1">AL330+(AG330-AF330)</f>
        <v>-37.9</v>
      </c>
      <c r="AN330" s="36" t="str">
        <f ca="1">IF(BoxVal(ROW(AA330),9,COLUMN(T328))="FIX","00",ManualLookup(AA330,BoxVal(ROW(AA330),4,COLUMN(AN328)),INDIRECT(DN$3)))</f>
        <v>10</v>
      </c>
      <c r="AO330" s="36" t="str">
        <f ca="1">ManualLookup(AB330,BoxVal(ROW(AB330),4,COLUMN(AO328)),INDIRECT(DO$3))</f>
        <v>00</v>
      </c>
      <c r="AP330" s="36" t="str">
        <f ca="1">ManualLookup(AC330,BoxVal(ROW(AC330),4,COLUMN(AP328)),INDIRECT(DP$3))</f>
        <v>00</v>
      </c>
      <c r="AQ330" s="36" t="str">
        <f ca="1">ManualLookup(AD330,BoxVal(ROW(AD330),4,COLUMN(AQ328)),INDIRECT(DQ$3))</f>
        <v>00</v>
      </c>
      <c r="AR330" s="36" t="str">
        <f ca="1">ManualLookup(AE330,BoxVal(ROW(AE330),4,COLUMN(AR328)),INDIRECT(DR$3))</f>
        <v>00</v>
      </c>
      <c r="AS330" s="33"/>
    </row>
    <row r="331" spans="19:45" ht="30" customHeight="1" x14ac:dyDescent="0.25">
      <c r="S331" s="7" t="s">
        <v>13</v>
      </c>
      <c r="T331" s="15" t="s">
        <v>1274</v>
      </c>
      <c r="U331" s="36" t="str">
        <f ca="1">ConfigCode($AA331,$AN331,$AO331,$AP331,$AQ331,$AR331,$AF331,$AG331,2)</f>
        <v>0x1B=-36.40,-35.90;</v>
      </c>
      <c r="V331" s="37"/>
      <c r="W331" s="37">
        <v>0.15</v>
      </c>
      <c r="X331" s="68"/>
      <c r="Y331" s="68"/>
      <c r="Z331" s="55">
        <f ca="1" xml:space="preserve">
N("vbias,vlookup vbias range")+
VLOOKUP($AA331,INDIRECT(BoxVal(ROW($AA331),34,COLUMN(T327))),2,FALSE)+
N("gain")+
$AB331+
N("vcm")+
VLOOKUP($AC331,$CT$1:$DC$31,7,FALSE)+
N("(vbias*vcp*vbg-vbias)*sensor ratio")+
VbiasCal($AA331,$AD331,$AE331,BoxVal(ROW($AC331),18,COLUMN($T$22)))+
N("vbias ref+gain ref")+
$V331+$W331</f>
        <v>-1.85</v>
      </c>
      <c r="AA331" s="39" t="s">
        <v>1440</v>
      </c>
      <c r="AB331" s="40">
        <v>0.5</v>
      </c>
      <c r="AC331" s="40" t="s">
        <v>996</v>
      </c>
      <c r="AD331" s="40">
        <v>1</v>
      </c>
      <c r="AE331" s="41">
        <v>0</v>
      </c>
      <c r="AF331" s="42">
        <v>-36.4</v>
      </c>
      <c r="AG331" s="47">
        <f>AF330</f>
        <v>-35.9</v>
      </c>
      <c r="AH331" s="43">
        <f ca="1">$AF331+$Z331</f>
        <v>-38.25</v>
      </c>
      <c r="AI331" s="43">
        <f ca="1">$AG331+$Z331</f>
        <v>-37.75</v>
      </c>
      <c r="AJ331" s="44">
        <f ca="1" xml:space="preserve">
N("initial sens-loopgain")+
$AF331-BoxVal(ROW($AA331),26,COLUMN(INDIRECT("T"&amp;(INT(ROW($AA348)/65))*65+2)))</f>
        <v>-36.4</v>
      </c>
      <c r="AK331" s="44">
        <f ca="1">AJ331+(AG331-AF331)</f>
        <v>-35.9</v>
      </c>
      <c r="AL331" s="44">
        <f ca="1" xml:space="preserve">
N("initial sens-loopgain-gain-gain ref-vcm")+
$AH331-
BoxVal(ROW($AA331),26,COLUMN(INDIRECT("T"&amp;(INT(ROW($AA348)/65))*65+2)))-
$AB331-
$W331-
IFERROR(VLOOKUP($AC331,$CT$1:$DC$31,7,FALSE),0)</f>
        <v>-38.9</v>
      </c>
      <c r="AM331" s="44">
        <f ca="1">AL331+(AG331-AF331)</f>
        <v>-38.4</v>
      </c>
      <c r="AN331" s="36" t="str">
        <f ca="1">IF(BoxVal(ROW(AA331),9,COLUMN(T329))="FIX","00",ManualLookup(AA331,BoxVal(ROW(AA331),4,COLUMN(AN329)),INDIRECT(DN$3)))</f>
        <v>10</v>
      </c>
      <c r="AO331" s="36" t="str">
        <f ca="1">ManualLookup(AB331,BoxVal(ROW(AB331),4,COLUMN(AO329)),INDIRECT(DO$3))</f>
        <v>0B</v>
      </c>
      <c r="AP331" s="36" t="str">
        <f ca="1">ManualLookup(AC331,BoxVal(ROW(AC331),4,COLUMN(AP329)),INDIRECT(DP$3))</f>
        <v>00</v>
      </c>
      <c r="AQ331" s="36" t="str">
        <f ca="1">ManualLookup(AD331,BoxVal(ROW(AD331),4,COLUMN(AQ329)),INDIRECT(DQ$3))</f>
        <v>00</v>
      </c>
      <c r="AR331" s="36" t="str">
        <f ca="1">ManualLookup(AE331,BoxVal(ROW(AE331),4,COLUMN(AR329)),INDIRECT(DR$3))</f>
        <v>00</v>
      </c>
      <c r="AS331" s="36"/>
    </row>
    <row r="332" spans="19:45" ht="30" customHeight="1" x14ac:dyDescent="0.25">
      <c r="S332" s="26"/>
      <c r="T332" s="17"/>
      <c r="U332" s="36" t="str">
        <f ca="1">ConfigCode($AA332,$AN332,$AO332,$AP332,$AQ332,$AR332,$AF332,$AG332,2)</f>
        <v>0x14=-36.90,-36.40;</v>
      </c>
      <c r="V332" s="37"/>
      <c r="W332" s="37">
        <v>0.15</v>
      </c>
      <c r="X332" s="68"/>
      <c r="Y332" s="68"/>
      <c r="Z332" s="55">
        <f ca="1" xml:space="preserve">
N("vbias,vlookup vbias range")+
VLOOKUP($AA332,INDIRECT(BoxVal(ROW($AA332),34,COLUMN(T328))),2,FALSE)+
N("gain")+
$AB332+
N("vcm")+
VLOOKUP($AC332,$CT$1:$DC$31,7,FALSE)+
N("(vbias*vcp*vbg-vbias)*sensor ratio")+
VbiasCal($AA332,$AD332,$AE332,BoxVal(ROW($AC332),18,COLUMN($T$22)))+
N("vbias ref+gain ref")+
$V332+$W332</f>
        <v>-1.35</v>
      </c>
      <c r="AA332" s="39" t="s">
        <v>1377</v>
      </c>
      <c r="AB332" s="40">
        <v>1</v>
      </c>
      <c r="AC332" s="40" t="s">
        <v>995</v>
      </c>
      <c r="AD332" s="40">
        <v>1</v>
      </c>
      <c r="AE332" s="41">
        <v>0</v>
      </c>
      <c r="AF332" s="42">
        <v>-36.9</v>
      </c>
      <c r="AG332" s="47">
        <f>AF331</f>
        <v>-36.4</v>
      </c>
      <c r="AH332" s="43">
        <f ca="1">$AF332+$Z332</f>
        <v>-38.25</v>
      </c>
      <c r="AI332" s="43">
        <f ca="1">$AG332+$Z332</f>
        <v>-37.75</v>
      </c>
      <c r="AJ332" s="44">
        <f ca="1" xml:space="preserve">
N("initial sens-loopgain")+
$AF332-BoxVal(ROW($AA332),26,COLUMN(INDIRECT("T"&amp;(INT(ROW($AA349)/65))*65+2)))</f>
        <v>-36.9</v>
      </c>
      <c r="AK332" s="44">
        <f ca="1">AJ332+(AG332-AF332)</f>
        <v>-36.4</v>
      </c>
      <c r="AL332" s="44">
        <f ca="1" xml:space="preserve">
N("initial sens-loopgain-gain-gain ref-vcm")+
$AH332-
BoxVal(ROW($AA332),26,COLUMN(INDIRECT("T"&amp;(INT(ROW($AA349)/65))*65+2)))-
$AB332-
$W332-
IFERROR(VLOOKUP($AC332,$CT$1:$DC$31,7,FALSE),0)</f>
        <v>-39.4</v>
      </c>
      <c r="AM332" s="44">
        <f ca="1">AL332+(AG332-AF332)</f>
        <v>-38.9</v>
      </c>
      <c r="AN332" s="36" t="str">
        <f ca="1">IF(BoxVal(ROW(AA332),9,COLUMN(T330))="FIX","00",ManualLookup(AA332,BoxVal(ROW(AA332),4,COLUMN(AN330)),INDIRECT(DN$3)))</f>
        <v>10</v>
      </c>
      <c r="AO332" s="36" t="str">
        <f ca="1">ManualLookup(AB332,BoxVal(ROW(AB332),4,COLUMN(AO330)),INDIRECT(DO$3))</f>
        <v>04</v>
      </c>
      <c r="AP332" s="36" t="str">
        <f ca="1">ManualLookup(AC332,BoxVal(ROW(AC332),4,COLUMN(AP330)),INDIRECT(DP$3))</f>
        <v>00</v>
      </c>
      <c r="AQ332" s="36" t="str">
        <f ca="1">ManualLookup(AD332,BoxVal(ROW(AD332),4,COLUMN(AQ330)),INDIRECT(DQ$3))</f>
        <v>00</v>
      </c>
      <c r="AR332" s="36" t="str">
        <f ca="1">ManualLookup(AE332,BoxVal(ROW(AE332),4,COLUMN(AR330)),INDIRECT(DR$3))</f>
        <v>00</v>
      </c>
      <c r="AS332" s="36"/>
    </row>
    <row r="333" spans="19:45" ht="30" customHeight="1" x14ac:dyDescent="0.25">
      <c r="S333" s="7" t="s">
        <v>19</v>
      </c>
      <c r="T333" s="15" t="s">
        <v>1437</v>
      </c>
      <c r="U333" s="36" t="str">
        <f ca="1">ConfigCode($AA333,$AN333,$AO333,$AP333,$AQ333,$AR333,$AF333,$AG333,2)</f>
        <v>0xA0=-37.20,-36.90;</v>
      </c>
      <c r="V333" s="37">
        <v>0.1</v>
      </c>
      <c r="W333" s="37">
        <v>0.15</v>
      </c>
      <c r="X333" s="68"/>
      <c r="Y333" s="68"/>
      <c r="Z333" s="55">
        <f ca="1" xml:space="preserve">
N("vbias,vlookup vbias range")+
VLOOKUP($AA333,INDIRECT(BoxVal(ROW($AA333),34,COLUMN(T329))),2,FALSE)+
N("gain")+
$AB333+
N("vcm")+
VLOOKUP($AC333,$CT$1:$DC$31,7,FALSE)+
N("(vbias*vcp*vbg-vbias)*sensor ratio")+
VbiasCal($AA333,$AD333,$AE333,BoxVal(ROW($AC333),18,COLUMN($T$22)))+
N("vbias ref+gain ref")+
$V333+$W333</f>
        <v>-0.94849599999999989</v>
      </c>
      <c r="AA333" s="39" t="s">
        <v>1376</v>
      </c>
      <c r="AB333" s="40">
        <v>0</v>
      </c>
      <c r="AC333" s="40" t="s">
        <v>995</v>
      </c>
      <c r="AD333" s="40">
        <v>1</v>
      </c>
      <c r="AE333" s="41">
        <v>-6.4000000000000001E-2</v>
      </c>
      <c r="AF333" s="42">
        <v>-37.200000000000003</v>
      </c>
      <c r="AG333" s="47">
        <f>AF332</f>
        <v>-36.9</v>
      </c>
      <c r="AH333" s="43">
        <f ca="1">$AF333+$Z333</f>
        <v>-38.148496000000002</v>
      </c>
      <c r="AI333" s="43">
        <f ca="1">$AG333+$Z333</f>
        <v>-37.848495999999997</v>
      </c>
      <c r="AJ333" s="44">
        <f ca="1" xml:space="preserve">
N("initial sens-loopgain")+
$AF333-BoxVal(ROW($AA333),26,COLUMN(INDIRECT("T"&amp;(INT(ROW($AA350)/65))*65+2)))</f>
        <v>-37.200000000000003</v>
      </c>
      <c r="AK333" s="44">
        <f ca="1">AJ333+(AG333-AF333)</f>
        <v>-36.9</v>
      </c>
      <c r="AL333" s="44">
        <f ca="1" xml:space="preserve">
N("initial sens-loopgain-gain-gain ref-vcm")+
$AH333-
BoxVal(ROW($AA333),26,COLUMN(INDIRECT("T"&amp;(INT(ROW($AA350)/65))*65+2)))-
$AB333-
$W333-
IFERROR(VLOOKUP($AC333,$CT$1:$DC$31,7,FALSE),0)</f>
        <v>-38.298496</v>
      </c>
      <c r="AM333" s="44">
        <f ca="1">AL333+(AG333-AF333)</f>
        <v>-37.998495999999996</v>
      </c>
      <c r="AN333" s="36" t="str">
        <f ca="1">IF(BoxVal(ROW(AA333),9,COLUMN(T331))="FIX","00",ManualLookup(AA333,BoxVal(ROW(AA333),4,COLUMN(AN331)),INDIRECT(DN$3)))</f>
        <v>20</v>
      </c>
      <c r="AO333" s="36" t="str">
        <f ca="1">ManualLookup(AB333,BoxVal(ROW(AB333),4,COLUMN(AO331)),INDIRECT(DO$3))</f>
        <v>00</v>
      </c>
      <c r="AP333" s="36" t="str">
        <f ca="1">ManualLookup(AC333,BoxVal(ROW(AC333),4,COLUMN(AP331)),INDIRECT(DP$3))</f>
        <v>00</v>
      </c>
      <c r="AQ333" s="36" t="str">
        <f ca="1">ManualLookup(AD333,BoxVal(ROW(AD333),4,COLUMN(AQ331)),INDIRECT(DQ$3))</f>
        <v>00</v>
      </c>
      <c r="AR333" s="36" t="str">
        <f ca="1">ManualLookup(AE333,BoxVal(ROW(AE333),4,COLUMN(AR331)),INDIRECT(DR$3))</f>
        <v>80</v>
      </c>
      <c r="AS333" s="36"/>
    </row>
    <row r="334" spans="19:45" ht="30" customHeight="1" x14ac:dyDescent="0.25">
      <c r="S334" s="7" t="s">
        <v>15</v>
      </c>
      <c r="T334" s="15" t="s">
        <v>1151</v>
      </c>
      <c r="U334" s="36" t="str">
        <f ca="1">ConfigCode($AA334,$AN334,$AO334,$AP334,$AQ334,$AR334,$AF334,$AG334,2)</f>
        <v>0xAB=-37.70,-37.20;</v>
      </c>
      <c r="V334" s="37"/>
      <c r="W334" s="37">
        <v>0.15</v>
      </c>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-0.54849599999999998</v>
      </c>
      <c r="AA334" s="39" t="s">
        <v>1376</v>
      </c>
      <c r="AB334" s="40">
        <v>0.5</v>
      </c>
      <c r="AC334" s="40" t="s">
        <v>995</v>
      </c>
      <c r="AD334" s="40">
        <v>1</v>
      </c>
      <c r="AE334" s="41">
        <v>-6.4000000000000001E-2</v>
      </c>
      <c r="AF334" s="42">
        <v>-37.700000000000003</v>
      </c>
      <c r="AG334" s="47">
        <f>AF333</f>
        <v>-37.200000000000003</v>
      </c>
      <c r="AH334" s="43">
        <f ca="1">$AF334+$Z334</f>
        <v>-38.248496000000003</v>
      </c>
      <c r="AI334" s="43">
        <f ca="1">$AG334+$Z334</f>
        <v>-37.748496000000003</v>
      </c>
      <c r="AJ334" s="44">
        <f ca="1" xml:space="preserve">
N("initial sens-loopgain")+
$AF334-BoxVal(ROW($AA334),26,COLUMN(INDIRECT("T"&amp;(INT(ROW($AA351)/65))*65+2)))</f>
        <v>-37.700000000000003</v>
      </c>
      <c r="AK334" s="44">
        <f ca="1">AJ334+(AG334-AF334)</f>
        <v>-37.200000000000003</v>
      </c>
      <c r="AL334" s="44">
        <f ca="1" xml:space="preserve">
N("initial sens-loopgain-gain-gain ref-vcm")+
$AH334-
BoxVal(ROW($AA334),26,COLUMN(INDIRECT("T"&amp;(INT(ROW($AA351)/65))*65+2)))-
$AB334-
$W334-
IFERROR(VLOOKUP($AC334,$CT$1:$DC$31,7,FALSE),0)</f>
        <v>-38.898496000000002</v>
      </c>
      <c r="AM334" s="44">
        <f ca="1">AL334+(AG334-AF334)</f>
        <v>-38.398496000000002</v>
      </c>
      <c r="AN334" s="36" t="str">
        <f ca="1">IF(BoxVal(ROW(AA334),9,COLUMN(T332))="FIX","00",ManualLookup(AA334,BoxVal(ROW(AA334),4,COLUMN(AN332)),INDIRECT(DN$3)))</f>
        <v>20</v>
      </c>
      <c r="AO334" s="36" t="str">
        <f ca="1">ManualLookup(AB334,BoxVal(ROW(AB334),4,COLUMN(AO332)),INDIRECT(DO$3))</f>
        <v>0B</v>
      </c>
      <c r="AP334" s="36" t="str">
        <f ca="1">ManualLookup(AC334,BoxVal(ROW(AC334),4,COLUMN(AP332)),INDIRECT(DP$3))</f>
        <v>00</v>
      </c>
      <c r="AQ334" s="36" t="str">
        <f ca="1">ManualLookup(AD334,BoxVal(ROW(AD334),4,COLUMN(AQ332)),INDIRECT(DQ$3))</f>
        <v>00</v>
      </c>
      <c r="AR334" s="36" t="str">
        <f ca="1">ManualLookup(AE334,BoxVal(ROW(AE334),4,COLUMN(AR332)),INDIRECT(DR$3))</f>
        <v>80</v>
      </c>
      <c r="AS334" s="36"/>
    </row>
    <row r="335" spans="19:45" ht="30" customHeight="1" x14ac:dyDescent="0.25">
      <c r="S335" s="7" t="s">
        <v>705</v>
      </c>
      <c r="T335" s="15" t="s">
        <v>1296</v>
      </c>
      <c r="U335" s="36" t="str">
        <f ca="1">ConfigCode($AA335,$AN335,$AO335,$AP335,$AQ335,$AR335,$AF335,$AG335,2)</f>
        <v>0xA4=-38.10,-37.70;</v>
      </c>
      <c r="V335" s="37"/>
      <c r="W335" s="37">
        <v>0.15</v>
      </c>
      <c r="X335" s="68"/>
      <c r="Y335" s="68"/>
      <c r="Z335" s="55">
        <f ca="1" xml:space="preserve">
N("vbias,vlookup vbias range")+
VLOOKUP($AA335,INDIRECT(BoxVal(ROW($AA335),34,COLUMN(T331))),2,FALSE)+
N("gain")+
$AB335+
N("vcm")+
VLOOKUP($AC335,$CT$1:$DC$31,7,FALSE)+
N("(vbias*vcp*vbg-vbias)*sensor ratio")+
VbiasCal($AA335,$AD335,$AE335,BoxVal(ROW($AC335),18,COLUMN($T$22)))+
N("vbias ref+gain ref")+
$V335+$W335</f>
        <v>-4.8496000000000011E-2</v>
      </c>
      <c r="AA335" s="39" t="s">
        <v>1376</v>
      </c>
      <c r="AB335" s="40">
        <v>1</v>
      </c>
      <c r="AC335" s="40" t="s">
        <v>995</v>
      </c>
      <c r="AD335" s="40">
        <v>1</v>
      </c>
      <c r="AE335" s="41">
        <v>-6.4000000000000001E-2</v>
      </c>
      <c r="AF335" s="42">
        <v>-38.1</v>
      </c>
      <c r="AG335" s="47">
        <f>AF334</f>
        <v>-37.700000000000003</v>
      </c>
      <c r="AH335" s="43">
        <f ca="1">$AF335+$Z335</f>
        <v>-38.148496000000002</v>
      </c>
      <c r="AI335" s="43">
        <f ca="1">$AG335+$Z335</f>
        <v>-37.748496000000003</v>
      </c>
      <c r="AJ335" s="44">
        <f ca="1" xml:space="preserve">
N("initial sens-loopgain")+
$AF335-BoxVal(ROW($AA335),26,COLUMN(INDIRECT("T"&amp;(INT(ROW($AA352)/65))*65+2)))</f>
        <v>-38.1</v>
      </c>
      <c r="AK335" s="44">
        <f ca="1">AJ335+(AG335-AF335)</f>
        <v>-37.700000000000003</v>
      </c>
      <c r="AL335" s="44">
        <f ca="1" xml:space="preserve">
N("initial sens-loopgain-gain-gain ref-vcm")+
$AH335-
BoxVal(ROW($AA335),26,COLUMN(INDIRECT("T"&amp;(INT(ROW($AA352)/65))*65+2)))-
$AB335-
$W335-
IFERROR(VLOOKUP($AC335,$CT$1:$DC$31,7,FALSE),0)</f>
        <v>-39.298496</v>
      </c>
      <c r="AM335" s="44">
        <f ca="1">AL335+(AG335-AF335)</f>
        <v>-38.898496000000002</v>
      </c>
      <c r="AN335" s="36" t="str">
        <f ca="1">IF(BoxVal(ROW(AA335),9,COLUMN(T333))="FIX","00",ManualLookup(AA335,BoxVal(ROW(AA335),4,COLUMN(AN333)),INDIRECT(DN$3)))</f>
        <v>20</v>
      </c>
      <c r="AO335" s="36" t="str">
        <f ca="1">ManualLookup(AB335,BoxVal(ROW(AB335),4,COLUMN(AO333)),INDIRECT(DO$3))</f>
        <v>04</v>
      </c>
      <c r="AP335" s="36" t="str">
        <f ca="1">ManualLookup(AC335,BoxVal(ROW(AC335),4,COLUMN(AP333)),INDIRECT(DP$3))</f>
        <v>00</v>
      </c>
      <c r="AQ335" s="36" t="str">
        <f ca="1">ManualLookup(AD335,BoxVal(ROW(AD335),4,COLUMN(AQ333)),INDIRECT(DQ$3))</f>
        <v>00</v>
      </c>
      <c r="AR335" s="36" t="str">
        <f ca="1">ManualLookup(AE335,BoxVal(ROW(AE335),4,COLUMN(AR333)),INDIRECT(DR$3))</f>
        <v>80</v>
      </c>
      <c r="AS335" s="36"/>
    </row>
    <row r="336" spans="19:45" ht="30" customHeight="1" x14ac:dyDescent="0.25">
      <c r="S336" s="7" t="s">
        <v>605</v>
      </c>
      <c r="T336" s="15" t="s">
        <v>991</v>
      </c>
      <c r="U336" s="36" t="str">
        <f ca="1">ConfigCode($AA336,$AN336,$AO336,$AP336,$AQ336,$AR336,$AF336,$AG336,2)</f>
        <v>0x20=-38.40,-38.10;</v>
      </c>
      <c r="V336" s="37"/>
      <c r="W336" s="37">
        <v>0.15</v>
      </c>
      <c r="X336" s="68"/>
      <c r="Y336" s="68"/>
      <c r="Z336" s="55">
        <f ca="1" xml:space="preserve">
N("vbias,vlookup vbias range")+
VLOOKUP($AA336,INDIRECT(BoxVal(ROW($AA336),34,COLUMN(T332))),2,FALSE)+
N("gain")+
$AB336+
N("vcm")+
VLOOKUP($AC336,$CT$1:$DC$31,7,FALSE)+
N("(vbias*vcp*vbg-vbias)*sensor ratio")+
VbiasCal($AA336,$AD336,$AE336,BoxVal(ROW($AC336),18,COLUMN($T$22)))+
N("vbias ref+gain ref")+
$V336+$W336</f>
        <v>0.15</v>
      </c>
      <c r="AA336" s="39" t="s">
        <v>1376</v>
      </c>
      <c r="AB336" s="40">
        <v>0</v>
      </c>
      <c r="AC336" s="40" t="s">
        <v>995</v>
      </c>
      <c r="AD336" s="40">
        <v>1</v>
      </c>
      <c r="AE336" s="41">
        <v>0</v>
      </c>
      <c r="AF336" s="42">
        <v>-38.4</v>
      </c>
      <c r="AG336" s="47">
        <f>AF335</f>
        <v>-38.1</v>
      </c>
      <c r="AH336" s="43">
        <f ca="1">$AF336+$Z336</f>
        <v>-38.25</v>
      </c>
      <c r="AI336" s="43">
        <f ca="1">$AG336+$Z336</f>
        <v>-37.950000000000003</v>
      </c>
      <c r="AJ336" s="44">
        <f ca="1" xml:space="preserve">
N("initial sens-loopgain")+
$AF336-BoxVal(ROW($AA336),26,COLUMN(INDIRECT("T"&amp;(INT(ROW($AA353)/65))*65+2)))</f>
        <v>-38.4</v>
      </c>
      <c r="AK336" s="44">
        <f ca="1">AJ336+(AG336-AF336)</f>
        <v>-38.1</v>
      </c>
      <c r="AL336" s="44">
        <f ca="1" xml:space="preserve">
N("initial sens-loopgain-gain-gain ref-vcm")+
$AH336-
BoxVal(ROW($AA336),26,COLUMN(INDIRECT("T"&amp;(INT(ROW($AA353)/65))*65+2)))-
$AB336-
$W336-
IFERROR(VLOOKUP($AC336,$CT$1:$DC$31,7,FALSE),0)</f>
        <v>-38.4</v>
      </c>
      <c r="AM336" s="44">
        <f ca="1">AL336+(AG336-AF336)</f>
        <v>-38.1</v>
      </c>
      <c r="AN336" s="36" t="str">
        <f ca="1">IF(BoxVal(ROW(AA336),9,COLUMN(T334))="FIX","00",ManualLookup(AA336,BoxVal(ROW(AA336),4,COLUMN(AN334)),INDIRECT(DN$3)))</f>
        <v>20</v>
      </c>
      <c r="AO336" s="36" t="str">
        <f ca="1">ManualLookup(AB336,BoxVal(ROW(AB336),4,COLUMN(AO334)),INDIRECT(DO$3))</f>
        <v>00</v>
      </c>
      <c r="AP336" s="36" t="str">
        <f ca="1">ManualLookup(AC336,BoxVal(ROW(AC336),4,COLUMN(AP334)),INDIRECT(DP$3))</f>
        <v>00</v>
      </c>
      <c r="AQ336" s="36" t="str">
        <f ca="1">ManualLookup(AD336,BoxVal(ROW(AD336),4,COLUMN(AQ334)),INDIRECT(DQ$3))</f>
        <v>00</v>
      </c>
      <c r="AR336" s="36" t="str">
        <f ca="1">ManualLookup(AE336,BoxVal(ROW(AE336),4,COLUMN(AR334)),INDIRECT(DR$3))</f>
        <v>00</v>
      </c>
      <c r="AS336" s="36"/>
    </row>
    <row r="337" spans="19:45" ht="30" customHeight="1" x14ac:dyDescent="0.25">
      <c r="S337" s="7" t="s">
        <v>721</v>
      </c>
      <c r="T337" s="15" t="s">
        <v>26</v>
      </c>
      <c r="U337" s="36" t="str">
        <f ca="1">ConfigCode($AA337,$AN337,$AO337,$AP337,$AQ337,$AR337,$AF337,$AG337,2)</f>
        <v>0x2B=-38.90,-38.40;</v>
      </c>
      <c r="V337" s="37"/>
      <c r="W337" s="37">
        <v>0.15</v>
      </c>
      <c r="X337" s="68"/>
      <c r="Y337" s="68"/>
      <c r="Z337" s="55">
        <f ca="1" xml:space="preserve">
N("vbias,vlookup vbias range")+
VLOOKUP($AA337,INDIRECT(BoxVal(ROW($AA337),34,COLUMN(T333))),2,FALSE)+
N("gain")+
$AB337+
N("vcm")+
VLOOKUP($AC337,$CT$1:$DC$31,7,FALSE)+
N("(vbias*vcp*vbg-vbias)*sensor ratio")+
VbiasCal($AA337,$AD337,$AE337,BoxVal(ROW($AC337),18,COLUMN($T$22)))+
N("vbias ref+gain ref")+
$V337+$W337</f>
        <v>0.65</v>
      </c>
      <c r="AA337" s="39" t="s">
        <v>1376</v>
      </c>
      <c r="AB337" s="40">
        <v>0.5</v>
      </c>
      <c r="AC337" s="40" t="s">
        <v>995</v>
      </c>
      <c r="AD337" s="40">
        <v>1</v>
      </c>
      <c r="AE337" s="41">
        <v>0</v>
      </c>
      <c r="AF337" s="42">
        <v>-38.9</v>
      </c>
      <c r="AG337" s="47">
        <f>AF336</f>
        <v>-38.4</v>
      </c>
      <c r="AH337" s="43">
        <f ca="1">$AF337+$Z337</f>
        <v>-38.25</v>
      </c>
      <c r="AI337" s="43">
        <f ca="1">$AG337+$Z337</f>
        <v>-37.75</v>
      </c>
      <c r="AJ337" s="44">
        <f ca="1" xml:space="preserve">
N("initial sens-loopgain")+
$AF337-BoxVal(ROW($AA337),26,COLUMN(INDIRECT("T"&amp;(INT(ROW($AA354)/65))*65+2)))</f>
        <v>-38.9</v>
      </c>
      <c r="AK337" s="44">
        <f ca="1">AJ337+(AG337-AF337)</f>
        <v>-38.4</v>
      </c>
      <c r="AL337" s="44">
        <f ca="1" xml:space="preserve">
N("initial sens-loopgain-gain-gain ref-vcm")+
$AH337-
BoxVal(ROW($AA337),26,COLUMN(INDIRECT("T"&amp;(INT(ROW($AA354)/65))*65+2)))-
$AB337-
$W337-
IFERROR(VLOOKUP($AC337,$CT$1:$DC$31,7,FALSE),0)</f>
        <v>-38.9</v>
      </c>
      <c r="AM337" s="44">
        <f ca="1">AL337+(AG337-AF337)</f>
        <v>-38.4</v>
      </c>
      <c r="AN337" s="36" t="str">
        <f ca="1">IF(BoxVal(ROW(AA337),9,COLUMN(T335))="FIX","00",ManualLookup(AA337,BoxVal(ROW(AA337),4,COLUMN(AN335)),INDIRECT(DN$3)))</f>
        <v>20</v>
      </c>
      <c r="AO337" s="36" t="str">
        <f ca="1">ManualLookup(AB337,BoxVal(ROW(AB337),4,COLUMN(AO335)),INDIRECT(DO$3))</f>
        <v>0B</v>
      </c>
      <c r="AP337" s="36" t="str">
        <f ca="1">ManualLookup(AC337,BoxVal(ROW(AC337),4,COLUMN(AP335)),INDIRECT(DP$3))</f>
        <v>00</v>
      </c>
      <c r="AQ337" s="36" t="str">
        <f ca="1">ManualLookup(AD337,BoxVal(ROW(AD337),4,COLUMN(AQ335)),INDIRECT(DQ$3))</f>
        <v>00</v>
      </c>
      <c r="AR337" s="36" t="str">
        <f ca="1">ManualLookup(AE337,BoxVal(ROW(AE337),4,COLUMN(AR335)),INDIRECT(DR$3))</f>
        <v>00</v>
      </c>
      <c r="AS337" s="36"/>
    </row>
    <row r="338" spans="19:45" ht="30" customHeight="1" x14ac:dyDescent="0.25">
      <c r="S338" s="7" t="s">
        <v>20</v>
      </c>
      <c r="T338" s="15">
        <v>-37.5</v>
      </c>
      <c r="U338" s="36" t="str">
        <f ca="1">ConfigCode($AA338,$AN338,$AO338,$AP338,$AQ338,$AR338,$AF338,$AG338,2)</f>
        <v>0x24=-39.40,-38.90;</v>
      </c>
      <c r="V338" s="37"/>
      <c r="W338" s="37">
        <v>0.15</v>
      </c>
      <c r="X338" s="38"/>
      <c r="Y338" s="38"/>
      <c r="Z338" s="55">
        <f ca="1" xml:space="preserve">
N("vbias,vlookup vbias range")+
VLOOKUP($AA338,INDIRECT(BoxVal(ROW($AA338),34,COLUMN(T334))),2,FALSE)+
N("gain")+
$AB338+
N("vcm")+
VLOOKUP($AC338,$CT$1:$DC$31,7,FALSE)+
N("(vbias*vcp*vbg-vbias)*sensor ratio")+
VbiasCal($AA338,$AD338,$AE338,BoxVal(ROW($AC338),18,COLUMN($T$22)))+
N("vbias ref+gain ref")+
$V338+$W338</f>
        <v>1.1499999999999999</v>
      </c>
      <c r="AA338" s="39" t="s">
        <v>1376</v>
      </c>
      <c r="AB338" s="40">
        <v>1</v>
      </c>
      <c r="AC338" s="40" t="s">
        <v>995</v>
      </c>
      <c r="AD338" s="40">
        <v>1</v>
      </c>
      <c r="AE338" s="41">
        <v>0</v>
      </c>
      <c r="AF338" s="42">
        <v>-39.4</v>
      </c>
      <c r="AG338" s="47">
        <f>AF337</f>
        <v>-38.9</v>
      </c>
      <c r="AH338" s="43">
        <f ca="1">$AF338+$Z338</f>
        <v>-38.25</v>
      </c>
      <c r="AI338" s="43">
        <f ca="1">$AG338+$Z338</f>
        <v>-37.75</v>
      </c>
      <c r="AJ338" s="44">
        <f ca="1" xml:space="preserve">
N("initial sens-loopgain")+
$AF338-BoxVal(ROW($AA338),26,COLUMN(INDIRECT("T"&amp;(INT(ROW($AA355)/65))*65+2)))</f>
        <v>-39.4</v>
      </c>
      <c r="AK338" s="44">
        <f ca="1">AJ338+(AG338-AF338)</f>
        <v>-38.9</v>
      </c>
      <c r="AL338" s="44">
        <f ca="1" xml:space="preserve">
N("initial sens-loopgain-gain-gain ref-vcm")+
$AH338-
BoxVal(ROW($AA338),26,COLUMN(INDIRECT("T"&amp;(INT(ROW($AA355)/65))*65+2)))-
$AB338-
$W338-
IFERROR(VLOOKUP($AC338,$CT$1:$DC$31,7,FALSE),0)</f>
        <v>-39.4</v>
      </c>
      <c r="AM338" s="44">
        <f ca="1">AL338+(AG338-AF338)</f>
        <v>-38.9</v>
      </c>
      <c r="AN338" s="36" t="str">
        <f ca="1">IF(BoxVal(ROW(AA338),9,COLUMN(T336))="FIX","00",ManualLookup(AA338,BoxVal(ROW(AA338),4,COLUMN(AN336)),INDIRECT(DN$3)))</f>
        <v>20</v>
      </c>
      <c r="AO338" s="36" t="str">
        <f ca="1">ManualLookup(AB338,BoxVal(ROW(AB338),4,COLUMN(AO336)),INDIRECT(DO$3))</f>
        <v>04</v>
      </c>
      <c r="AP338" s="36" t="str">
        <f ca="1">ManualLookup(AC338,BoxVal(ROW(AC338),4,COLUMN(AP336)),INDIRECT(DP$3))</f>
        <v>00</v>
      </c>
      <c r="AQ338" s="36" t="str">
        <f ca="1">ManualLookup(AD338,BoxVal(ROW(AD338),4,COLUMN(AQ336)),INDIRECT(DQ$3))</f>
        <v>00</v>
      </c>
      <c r="AR338" s="36" t="str">
        <f ca="1">ManualLookup(AE338,BoxVal(ROW(AE338),4,COLUMN(AR336)),INDIRECT(DR$3))</f>
        <v>00</v>
      </c>
      <c r="AS338" s="36"/>
    </row>
    <row r="339" spans="19:45" ht="30" customHeight="1" x14ac:dyDescent="0.25">
      <c r="S339" s="7" t="s">
        <v>691</v>
      </c>
      <c r="T339" s="15" t="s">
        <v>1098</v>
      </c>
      <c r="U339" s="36" t="str">
        <f ca="1">ConfigCode($AA339,$AN339,$AO339,$AP339,$AQ339,$AR339,$AF339,$AG339,2)</f>
        <v>0xBB=-39.90,-39.40;</v>
      </c>
      <c r="V339" s="37"/>
      <c r="W339" s="37">
        <v>0.15</v>
      </c>
      <c r="X339" s="38"/>
      <c r="Y339" s="38"/>
      <c r="Z339" s="55">
        <f ca="1" xml:space="preserve">
N("vbias,vlookup vbias range")+
VLOOKUP($AA339,INDIRECT(BoxVal(ROW($AA339),34,COLUMN(T335))),2,FALSE)+
N("gain")+
$AB339+
N("vcm")+
VLOOKUP($AC339,$CT$1:$DC$31,7,FALSE)+
N("(vbias*vcp*vbg-vbias)*sensor ratio")+
VbiasCal($AA339,$AD339,$AE339,BoxVal(ROW($AC339),18,COLUMN($T$22)))+
N("vbias ref+gain ref")+
$V339+$W339</f>
        <v>1.648768</v>
      </c>
      <c r="AA339" s="39" t="s">
        <v>1375</v>
      </c>
      <c r="AB339" s="40">
        <v>0.5</v>
      </c>
      <c r="AC339" s="40" t="s">
        <v>995</v>
      </c>
      <c r="AD339" s="40">
        <v>1</v>
      </c>
      <c r="AE339" s="41">
        <v>-6.4000000000000001E-2</v>
      </c>
      <c r="AF339" s="42">
        <v>-39.9</v>
      </c>
      <c r="AG339" s="47">
        <f>AF338</f>
        <v>-39.4</v>
      </c>
      <c r="AH339" s="43">
        <f ca="1">$AF339+$Z339</f>
        <v>-38.251232000000002</v>
      </c>
      <c r="AI339" s="43">
        <f ca="1">$AG339+$Z339</f>
        <v>-37.751232000000002</v>
      </c>
      <c r="AJ339" s="44">
        <f ca="1" xml:space="preserve">
N("initial sens-loopgain")+
$AF339-BoxVal(ROW($AA339),26,COLUMN(INDIRECT("T"&amp;(INT(ROW($AA356)/65))*65+2)))</f>
        <v>-39.9</v>
      </c>
      <c r="AK339" s="44">
        <f ca="1">AJ339+(AG339-AF339)</f>
        <v>-39.4</v>
      </c>
      <c r="AL339" s="44">
        <f ca="1" xml:space="preserve">
N("initial sens-loopgain-gain-gain ref-vcm")+
$AH339-
BoxVal(ROW($AA339),26,COLUMN(INDIRECT("T"&amp;(INT(ROW($AA356)/65))*65+2)))-
$AB339-
$W339-
IFERROR(VLOOKUP($AC339,$CT$1:$DC$31,7,FALSE),0)</f>
        <v>-38.901232</v>
      </c>
      <c r="AM339" s="44">
        <f ca="1">AL339+(AG339-AF339)</f>
        <v>-38.401232</v>
      </c>
      <c r="AN339" s="36" t="str">
        <f ca="1">IF(BoxVal(ROW(AA339),9,COLUMN(T337))="FIX","00",ManualLookup(AA339,BoxVal(ROW(AA339),4,COLUMN(AN337)),INDIRECT(DN$3)))</f>
        <v>30</v>
      </c>
      <c r="AO339" s="36" t="str">
        <f ca="1">ManualLookup(AB339,BoxVal(ROW(AB339),4,COLUMN(AO337)),INDIRECT(DO$3))</f>
        <v>0B</v>
      </c>
      <c r="AP339" s="36" t="str">
        <f ca="1">ManualLookup(AC339,BoxVal(ROW(AC339),4,COLUMN(AP337)),INDIRECT(DP$3))</f>
        <v>00</v>
      </c>
      <c r="AQ339" s="36" t="str">
        <f ca="1">ManualLookup(AD339,BoxVal(ROW(AD339),4,COLUMN(AQ337)),INDIRECT(DQ$3))</f>
        <v>00</v>
      </c>
      <c r="AR339" s="36" t="str">
        <f ca="1">ManualLookup(AE339,BoxVal(ROW(AE339),4,COLUMN(AR337)),INDIRECT(DR$3))</f>
        <v>80</v>
      </c>
      <c r="AS339" s="36"/>
    </row>
    <row r="340" spans="19:45" ht="30" customHeight="1" x14ac:dyDescent="0.25">
      <c r="S340" s="7" t="s">
        <v>544</v>
      </c>
      <c r="T340" s="15" t="s">
        <v>993</v>
      </c>
      <c r="U340" s="36" t="str">
        <f ca="1">ConfigCode($AA340,$AN340,$AO340,$AP340,$AQ340,$AR340,$AF340,$AG340,2)</f>
        <v>0xB4=-40.30,-39.90;</v>
      </c>
      <c r="V340" s="37"/>
      <c r="W340" s="37">
        <v>0.15</v>
      </c>
      <c r="X340" s="38"/>
      <c r="Y340" s="38"/>
      <c r="Z340" s="71">
        <f ca="1" xml:space="preserve">
N("vbias,vlookup vbias range")+
VLOOKUP($AA340,INDIRECT(BoxVal(ROW($AA340),34,COLUMN(T336))),2,FALSE)+
N("gain")+
$AB340+
N("vcm")+
VLOOKUP($AC340,$CT$1:$DC$31,7,FALSE)+
N("(vbias*vcp*vbg-vbias)*sensor ratio")+
VbiasCal($AA340,$AD340,$AE340,BoxVal(ROW($AC340),18,COLUMN($T$22)))+
N("vbias ref+gain ref")+
$V340+$W340</f>
        <v>2.148768</v>
      </c>
      <c r="AA340" s="39" t="s">
        <v>1375</v>
      </c>
      <c r="AB340" s="40">
        <v>1</v>
      </c>
      <c r="AC340" s="40" t="s">
        <v>995</v>
      </c>
      <c r="AD340" s="40">
        <v>1</v>
      </c>
      <c r="AE340" s="41">
        <v>-6.4000000000000001E-2</v>
      </c>
      <c r="AF340" s="42">
        <v>-40.299999999999997</v>
      </c>
      <c r="AG340" s="49">
        <f>AF339</f>
        <v>-39.9</v>
      </c>
      <c r="AH340" s="43">
        <f ca="1">$AF340+$Z340</f>
        <v>-38.151232</v>
      </c>
      <c r="AI340" s="43">
        <f ca="1">$AG340+$Z340</f>
        <v>-37.751232000000002</v>
      </c>
      <c r="AJ340" s="44">
        <f ca="1" xml:space="preserve">
N("initial sens-loopgain")+
$AF340-BoxVal(ROW($AA340),26,COLUMN(INDIRECT("T"&amp;(INT(ROW($AA357)/65))*65+2)))</f>
        <v>-40.299999999999997</v>
      </c>
      <c r="AK340" s="44">
        <f ca="1">AJ340+(AG340-AF340)</f>
        <v>-39.9</v>
      </c>
      <c r="AL340" s="44">
        <f ca="1" xml:space="preserve">
N("initial sens-loopgain-gain-gain ref-vcm")+
$AH340-
BoxVal(ROW($AA340),26,COLUMN(INDIRECT("T"&amp;(INT(ROW($AA357)/65))*65+2)))-
$AB340-
$W340-
IFERROR(VLOOKUP($AC340,$CT$1:$DC$31,7,FALSE),0)</f>
        <v>-39.301231999999999</v>
      </c>
      <c r="AM340" s="44">
        <f ca="1">AL340+(AG340-AF340)</f>
        <v>-38.901232</v>
      </c>
      <c r="AN340" s="36" t="str">
        <f ca="1">IF(BoxVal(ROW(AA340),9,COLUMN(T338))="FIX","00",ManualLookup(AA340,BoxVal(ROW(AA340),4,COLUMN(AN338)),INDIRECT(DN$3)))</f>
        <v>30</v>
      </c>
      <c r="AO340" s="36" t="str">
        <f ca="1">ManualLookup(AB340,BoxVal(ROW(AB340),4,COLUMN(AO338)),INDIRECT(DO$3))</f>
        <v>04</v>
      </c>
      <c r="AP340" s="36" t="str">
        <f ca="1">ManualLookup(AC340,BoxVal(ROW(AC340),4,COLUMN(AP338)),INDIRECT(DP$3))</f>
        <v>00</v>
      </c>
      <c r="AQ340" s="36" t="str">
        <f ca="1">ManualLookup(AD340,BoxVal(ROW(AD340),4,COLUMN(AQ338)),INDIRECT(DQ$3))</f>
        <v>00</v>
      </c>
      <c r="AR340" s="36" t="str">
        <f ca="1">ManualLookup(AE340,BoxVal(ROW(AE340),4,COLUMN(AR338)),INDIRECT(DR$3))</f>
        <v>80</v>
      </c>
      <c r="AS340" s="36"/>
    </row>
    <row r="341" spans="19:45" ht="30" customHeight="1" x14ac:dyDescent="0.25">
      <c r="S341" s="7" t="s">
        <v>12</v>
      </c>
      <c r="T341" s="15" t="s">
        <v>548</v>
      </c>
      <c r="U341" s="36" t="str">
        <f ca="1">ConfigCode($AA341,$AN341,$AO341,$AP341,$AQ341,$AR341,$AF341,$AG341,2)</f>
        <v>0x30=-40.75,-40.30;</v>
      </c>
      <c r="V341" s="37"/>
      <c r="W341" s="37">
        <v>0.15</v>
      </c>
      <c r="X341" s="38"/>
      <c r="Y341" s="38"/>
      <c r="Z341" s="71">
        <f ca="1" xml:space="preserve">
N("vbias,vlookup vbias range")+
VLOOKUP($AA341,INDIRECT(BoxVal(ROW($AA341),34,COLUMN(T337))),2,FALSE)+
N("gain")+
$AB341+
N("vcm")+
VLOOKUP($AC341,$CT$1:$DC$31,7,FALSE)+
N("(vbias*vcp*vbg-vbias)*sensor ratio")+
VbiasCal($AA341,$AD341,$AE341,BoxVal(ROW($AC341),18,COLUMN($T$22)))+
N("vbias ref+gain ref")+
$V341+$W341</f>
        <v>2.5</v>
      </c>
      <c r="AA341" s="39" t="s">
        <v>1375</v>
      </c>
      <c r="AB341" s="40">
        <v>0</v>
      </c>
      <c r="AC341" s="40" t="s">
        <v>995</v>
      </c>
      <c r="AD341" s="40">
        <v>1</v>
      </c>
      <c r="AE341" s="41">
        <v>0</v>
      </c>
      <c r="AF341" s="42">
        <v>-40.75</v>
      </c>
      <c r="AG341" s="49">
        <f>AF340</f>
        <v>-40.299999999999997</v>
      </c>
      <c r="AH341" s="43">
        <f ca="1">$AF341+$Z341</f>
        <v>-38.25</v>
      </c>
      <c r="AI341" s="43">
        <f ca="1">$AG341+$Z341</f>
        <v>-37.799999999999997</v>
      </c>
      <c r="AJ341" s="44">
        <f ca="1" xml:space="preserve">
N("initial sens-loopgain")+
$AF341-BoxVal(ROW($AA341),26,COLUMN(INDIRECT("T"&amp;(INT(ROW($AA358)/65))*65+2)))</f>
        <v>-40.75</v>
      </c>
      <c r="AK341" s="44">
        <f ca="1">AJ341+(AG341-AF341)</f>
        <v>-40.299999999999997</v>
      </c>
      <c r="AL341" s="44">
        <f ca="1" xml:space="preserve">
N("initial sens-loopgain-gain-gain ref-vcm")+
$AH341-
BoxVal(ROW($AA341),26,COLUMN(INDIRECT("T"&amp;(INT(ROW($AA358)/65))*65+2)))-
$AB341-
$W341-
IFERROR(VLOOKUP($AC341,$CT$1:$DC$31,7,FALSE),0)</f>
        <v>-38.4</v>
      </c>
      <c r="AM341" s="44">
        <f ca="1">AL341+(AG341-AF341)</f>
        <v>-37.949999999999996</v>
      </c>
      <c r="AN341" s="36" t="str">
        <f ca="1">IF(BoxVal(ROW(AA341),9,COLUMN(T339))="FIX","00",ManualLookup(AA341,BoxVal(ROW(AA341),4,COLUMN(AN339)),INDIRECT(DN$3)))</f>
        <v>30</v>
      </c>
      <c r="AO341" s="36" t="str">
        <f ca="1">ManualLookup(AB341,BoxVal(ROW(AB341),4,COLUMN(AO339)),INDIRECT(DO$3))</f>
        <v>00</v>
      </c>
      <c r="AP341" s="36" t="str">
        <f ca="1">ManualLookup(AC341,BoxVal(ROW(AC341),4,COLUMN(AP339)),INDIRECT(DP$3))</f>
        <v>00</v>
      </c>
      <c r="AQ341" s="36" t="str">
        <f ca="1">ManualLookup(AD341,BoxVal(ROW(AD341),4,COLUMN(AQ339)),INDIRECT(DQ$3))</f>
        <v>00</v>
      </c>
      <c r="AR341" s="36" t="str">
        <f ca="1">ManualLookup(AE341,BoxVal(ROW(AE341),4,COLUMN(AR339)),INDIRECT(DR$3))</f>
        <v>00</v>
      </c>
      <c r="AS341" s="36"/>
    </row>
    <row r="342" spans="19:45" ht="30" customHeight="1" x14ac:dyDescent="0.25">
      <c r="S342" s="26" t="s">
        <v>773</v>
      </c>
      <c r="T342" s="15" t="s">
        <v>562</v>
      </c>
      <c r="U342" s="36" t="str">
        <f ca="1">ConfigCode($AA342,$AN342,$AO342,$AP342,$AQ342,$AR342,$AF342,$AG342,2)</f>
        <v>0x3B=-41.25,-40.75;</v>
      </c>
      <c r="V342" s="37"/>
      <c r="W342" s="37">
        <v>0.15</v>
      </c>
      <c r="X342" s="38"/>
      <c r="Y342" s="38"/>
      <c r="Z342" s="71">
        <f ca="1" xml:space="preserve">
N("vbias,vlookup vbias range")+
VLOOKUP($AA342,INDIRECT(BoxVal(ROW($AA342),34,COLUMN(T338))),2,FALSE)+
N("gain")+
$AB342+
N("vcm")+
VLOOKUP($AC342,$CT$1:$DC$31,7,FALSE)+
N("(vbias*vcp*vbg-vbias)*sensor ratio")+
VbiasCal($AA342,$AD342,$AE342,BoxVal(ROW($AC342),18,COLUMN($T$22)))+
N("vbias ref+gain ref")+
$V342+$W342</f>
        <v>3</v>
      </c>
      <c r="AA342" s="39" t="s">
        <v>1375</v>
      </c>
      <c r="AB342" s="40">
        <v>0.5</v>
      </c>
      <c r="AC342" s="40" t="s">
        <v>995</v>
      </c>
      <c r="AD342" s="40">
        <v>1</v>
      </c>
      <c r="AE342" s="41">
        <v>0</v>
      </c>
      <c r="AF342" s="42">
        <v>-41.25</v>
      </c>
      <c r="AG342" s="49">
        <f>AF341</f>
        <v>-40.75</v>
      </c>
      <c r="AH342" s="43">
        <f ca="1">$AF342+$Z342</f>
        <v>-38.25</v>
      </c>
      <c r="AI342" s="43">
        <f ca="1">$AG342+$Z342</f>
        <v>-37.75</v>
      </c>
      <c r="AJ342" s="44">
        <f ca="1" xml:space="preserve">
N("initial sens-loopgain")+
$AF342-BoxVal(ROW($AA342),26,COLUMN(INDIRECT("T"&amp;(INT(ROW($AA359)/65))*65+2)))</f>
        <v>-41.25</v>
      </c>
      <c r="AK342" s="44">
        <f ca="1">AJ342+(AG342-AF342)</f>
        <v>-40.75</v>
      </c>
      <c r="AL342" s="44">
        <f ca="1" xml:space="preserve">
N("initial sens-loopgain-gain-gain ref-vcm")+
$AH342-
BoxVal(ROW($AA342),26,COLUMN(INDIRECT("T"&amp;(INT(ROW($AA359)/65))*65+2)))-
$AB342-
$W342-
IFERROR(VLOOKUP($AC342,$CT$1:$DC$31,7,FALSE),0)</f>
        <v>-38.9</v>
      </c>
      <c r="AM342" s="44">
        <f ca="1">AL342+(AG342-AF342)</f>
        <v>-38.4</v>
      </c>
      <c r="AN342" s="36" t="str">
        <f ca="1">IF(BoxVal(ROW(AA342),9,COLUMN(T340))="FIX","00",ManualLookup(AA342,BoxVal(ROW(AA342),4,COLUMN(AN340)),INDIRECT(DN$3)))</f>
        <v>30</v>
      </c>
      <c r="AO342" s="36" t="str">
        <f ca="1">ManualLookup(AB342,BoxVal(ROW(AB342),4,COLUMN(AO340)),INDIRECT(DO$3))</f>
        <v>0B</v>
      </c>
      <c r="AP342" s="36" t="str">
        <f ca="1">ManualLookup(AC342,BoxVal(ROW(AC342),4,COLUMN(AP340)),INDIRECT(DP$3))</f>
        <v>00</v>
      </c>
      <c r="AQ342" s="36" t="str">
        <f ca="1">ManualLookup(AD342,BoxVal(ROW(AD342),4,COLUMN(AQ340)),INDIRECT(DQ$3))</f>
        <v>00</v>
      </c>
      <c r="AR342" s="36" t="str">
        <f ca="1">ManualLookup(AE342,BoxVal(ROW(AE342),4,COLUMN(AR340)),INDIRECT(DR$3))</f>
        <v>00</v>
      </c>
      <c r="AS342" s="36"/>
    </row>
    <row r="343" spans="19:45" ht="30" customHeight="1" x14ac:dyDescent="0.25">
      <c r="S343" s="7" t="s">
        <v>573</v>
      </c>
      <c r="T343" s="15">
        <v>2.15</v>
      </c>
      <c r="U343" s="36" t="str">
        <f ca="1">ConfigCode($AA343,$AN343,$AO343,$AP343,$AQ343,$AR343,$AF343,$AG343,2)</f>
        <v>0x34=-41.75,-41.25;</v>
      </c>
      <c r="V343" s="37"/>
      <c r="W343" s="37">
        <v>0.15</v>
      </c>
      <c r="X343" s="38"/>
      <c r="Y343" s="38"/>
      <c r="Z343" s="71">
        <f ca="1" xml:space="preserve">
N("vbias,vlookup vbias range")+
VLOOKUP($AA343,INDIRECT(BoxVal(ROW($AA343),34,COLUMN(T339))),2,FALSE)+
N("gain")+
$AB343+
N("vcm")+
VLOOKUP($AC343,$CT$1:$DC$31,7,FALSE)+
N("(vbias*vcp*vbg-vbias)*sensor ratio")+
VbiasCal($AA343,$AD343,$AE343,BoxVal(ROW($AC343),18,COLUMN($T$22)))+
N("vbias ref+gain ref")+
$V343+$W343</f>
        <v>3.5</v>
      </c>
      <c r="AA343" s="39" t="s">
        <v>1375</v>
      </c>
      <c r="AB343" s="40">
        <v>1</v>
      </c>
      <c r="AC343" s="40" t="s">
        <v>995</v>
      </c>
      <c r="AD343" s="40">
        <v>1</v>
      </c>
      <c r="AE343" s="41">
        <v>0</v>
      </c>
      <c r="AF343" s="42">
        <v>-41.75</v>
      </c>
      <c r="AG343" s="49">
        <f>AF342</f>
        <v>-41.25</v>
      </c>
      <c r="AH343" s="43">
        <f ca="1">$AF343+$Z343</f>
        <v>-38.25</v>
      </c>
      <c r="AI343" s="43">
        <f ca="1">$AG343+$Z343</f>
        <v>-37.75</v>
      </c>
      <c r="AJ343" s="44">
        <f ca="1" xml:space="preserve">
N("initial sens-loopgain")+
$AF343-BoxVal(ROW($AA343),26,COLUMN(INDIRECT("T"&amp;(INT(ROW($AA360)/65))*65+2)))</f>
        <v>-41.75</v>
      </c>
      <c r="AK343" s="44">
        <f ca="1">AJ343+(AG343-AF343)</f>
        <v>-41.25</v>
      </c>
      <c r="AL343" s="44">
        <f ca="1" xml:space="preserve">
N("initial sens-loopgain-gain-gain ref-vcm")+
$AH343-
BoxVal(ROW($AA343),26,COLUMN(INDIRECT("T"&amp;(INT(ROW($AA360)/65))*65+2)))-
$AB343-
$W343-
IFERROR(VLOOKUP($AC343,$CT$1:$DC$31,7,FALSE),0)</f>
        <v>-39.4</v>
      </c>
      <c r="AM343" s="44">
        <f ca="1">AL343+(AG343-AF343)</f>
        <v>-38.9</v>
      </c>
      <c r="AN343" s="36" t="str">
        <f ca="1">IF(BoxVal(ROW(AA343),9,COLUMN(T341))="FIX","00",ManualLookup(AA343,BoxVal(ROW(AA343),4,COLUMN(AN341)),INDIRECT(DN$3)))</f>
        <v>30</v>
      </c>
      <c r="AO343" s="36" t="str">
        <f ca="1">ManualLookup(AB343,BoxVal(ROW(AB343),4,COLUMN(AO341)),INDIRECT(DO$3))</f>
        <v>04</v>
      </c>
      <c r="AP343" s="36" t="str">
        <f ca="1">ManualLookup(AC343,BoxVal(ROW(AC343),4,COLUMN(AP341)),INDIRECT(DP$3))</f>
        <v>00</v>
      </c>
      <c r="AQ343" s="36" t="str">
        <f ca="1">ManualLookup(AD343,BoxVal(ROW(AD343),4,COLUMN(AQ341)),INDIRECT(DQ$3))</f>
        <v>00</v>
      </c>
      <c r="AR343" s="36" t="str">
        <f ca="1">ManualLookup(AE343,BoxVal(ROW(AE343),4,COLUMN(AR341)),INDIRECT(DR$3))</f>
        <v>00</v>
      </c>
      <c r="AS343" s="36"/>
    </row>
    <row r="344" spans="19:45" ht="30" customHeight="1" x14ac:dyDescent="0.25">
      <c r="S344" s="7" t="s">
        <v>590</v>
      </c>
      <c r="T344" s="15">
        <f>VLOOKUP(T329,MPN!$A$1:$E$1004,4,FALSE)</f>
        <v>-38</v>
      </c>
      <c r="U344" s="36"/>
      <c r="V344" s="37"/>
      <c r="W344" s="37"/>
      <c r="X344" s="38"/>
      <c r="Y344" s="38"/>
      <c r="Z344" s="71"/>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 t="s">
        <v>693</v>
      </c>
      <c r="T345" s="15">
        <v>0.8</v>
      </c>
      <c r="U345" s="36"/>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16V_TestMode</v>
      </c>
      <c r="U346" s="36"/>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VLOOKUP($T329,MPN!$A$1:$E$504,2,FALSE)</f>
        <v>AMIC</v>
      </c>
      <c r="U347" s="36"/>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304ZE</v>
      </c>
      <c r="U348" s="36"/>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N010A</v>
      </c>
      <c r="U349" s="36"/>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VLOOKUP($T329,MPN!$A$1:$E$504,5,FALSE)</f>
        <v>Inphase</v>
      </c>
      <c r="U350" s="36"/>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2</v>
      </c>
      <c r="U352" s="36"/>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45521</v>
      </c>
      <c r="U353" s="36"/>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v>
      </c>
      <c r="U357" s="36"/>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14.38V(14V)</v>
      </c>
      <c r="T360" s="3" t="s">
        <v>255</v>
      </c>
      <c r="U360" s="36"/>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13.18V(13V)</v>
      </c>
      <c r="T361" s="3" t="s">
        <v>562</v>
      </c>
      <c r="U361" s="36"/>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12.07V(12V)</v>
      </c>
      <c r="T362" s="3" t="s">
        <v>562</v>
      </c>
      <c r="U362" s="36"/>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10.95V(11V)</v>
      </c>
      <c r="T363" s="3" t="s">
        <v>562</v>
      </c>
      <c r="U363" s="36"/>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9.82V(10V)</v>
      </c>
      <c r="T364" s="3">
        <v>2.35</v>
      </c>
      <c r="U364" s="36"/>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8.71V(9V)</v>
      </c>
      <c r="T365" s="3">
        <v>0</v>
      </c>
      <c r="U365" s="36"/>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7.59V(8V)</v>
      </c>
      <c r="T366" s="3">
        <v>-2.5</v>
      </c>
      <c r="U366" s="36"/>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6.48V(7V)</v>
      </c>
      <c r="T367" s="3">
        <v>-4</v>
      </c>
      <c r="U367" s="36"/>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Space</v>
      </c>
      <c r="T369" s="3"/>
      <c r="U369" s="36"/>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Config2</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1424</v>
      </c>
      <c r="V391" s="12"/>
      <c r="W391" s="65"/>
      <c r="X391" s="12"/>
      <c r="Y391" s="7" t="str">
        <f>VLOOKUP(U391,$DX$1:$DZ$21,3,FALSE)</f>
        <v>ModeSel 10,sel_diocpfil,disb_vos,Rfil</v>
      </c>
      <c r="AD391" s="8"/>
    </row>
    <row r="392" spans="19:45" ht="30" customHeight="1" x14ac:dyDescent="0.25">
      <c r="S392" s="7" t="s">
        <v>24</v>
      </c>
      <c r="T392" s="15" t="s">
        <v>606</v>
      </c>
      <c r="U392" s="5" t="s">
        <v>23</v>
      </c>
      <c r="V392" s="7" t="str">
        <f>VLOOKUP(U391,$DX$1:$DZ$21,2,FALSE)</f>
        <v>bit2,11,14,15</v>
      </c>
      <c r="W392" s="19"/>
      <c r="X392" s="19"/>
      <c r="Y392" s="19"/>
      <c r="Z392" s="19"/>
      <c r="AA392" s="5" t="s">
        <v>592</v>
      </c>
      <c r="AB392" s="26" t="str">
        <f>T411&amp;"_"&amp;ABS(T409)&amp;"dB_"&amp;T413&amp;"_"&amp;T414&amp;"_"&amp;GetAbsMaxMinText(AF395:AG454)&amp;"_"&amp;T394&amp;"_"&amp;T393&amp;S391&amp;"."&amp;T417</f>
        <v>14V_NormalMode_25.8dB_304ZE_N22LAV_365_385_ZTS6853S_PR7.0</v>
      </c>
      <c r="AC392" s="18"/>
      <c r="AD392" s="18"/>
      <c r="AE392" s="18"/>
      <c r="AF392" s="18"/>
      <c r="AG392" s="18"/>
      <c r="AH392" s="19"/>
      <c r="AI392" s="19" t="s">
        <v>2</v>
      </c>
      <c r="AJ392" s="113" t="s">
        <v>1443</v>
      </c>
      <c r="AK392" s="16"/>
      <c r="AL392" s="16"/>
      <c r="AM392" s="16"/>
      <c r="AN392" s="16"/>
      <c r="AO392" s="16"/>
      <c r="AP392" s="16"/>
      <c r="AQ392" s="16"/>
      <c r="AR392" s="16"/>
      <c r="AS392" s="16"/>
    </row>
    <row r="393" spans="19:45" ht="30" customHeight="1" x14ac:dyDescent="0.25">
      <c r="S393" s="7" t="s">
        <v>5</v>
      </c>
      <c r="T393" s="15" t="s">
        <v>1162</v>
      </c>
      <c r="U393" s="32"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1431</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High gain</v>
      </c>
      <c r="AP394" s="56" t="str">
        <f>VLOOKUP($T402,$DE$1:$DJ$31,4,FALSE)</f>
        <v>non</v>
      </c>
      <c r="AQ394" s="56" t="str">
        <f>VLOOKUP($T402,$DE$1:$DJ$31,5,FALSE)</f>
        <v>non</v>
      </c>
      <c r="AR394" s="56" t="str">
        <f>VLOOKUP($T402,$DE$1:$DJ$31,6,FALSE)</f>
        <v>Full vbg</v>
      </c>
      <c r="AS394" s="35"/>
    </row>
    <row r="395" spans="19:45" ht="30" customHeight="1" x14ac:dyDescent="0.25">
      <c r="S395" s="7" t="s">
        <v>18</v>
      </c>
      <c r="T395" s="15" t="s">
        <v>1428</v>
      </c>
      <c r="U395" s="36" t="str">
        <f ca="1">ConfigCode($AA395,$AN395,$AO395,$AP395,$AQ395,$AR395,$AF395,$AG395,2)</f>
        <v>0x7C=-38.50,-36.50;</v>
      </c>
      <c r="V395" s="37"/>
      <c r="W395" s="37"/>
      <c r="X395" s="68"/>
      <c r="Y395" s="68"/>
      <c r="Z395" s="55">
        <f ca="1" xml:space="preserve">
N("vbias,vlookup vbias range")+
VLOOKUP($AA395,INDIRECT(BoxVal(ROW($AA395),34,COLUMN(T391))),2,FALSE)+
N("gain")+
$AB395+
N("vcm")+
VLOOKUP($AC395,$CT$1:$DC$31,7,FALSE)+
N("(vbias*vcp*vbg-vbias)*sensor ratio")+
VbiasCal($AA395,$AD395,$AE395,BoxVal(ROW($AC395),18,COLUMN($T$22)))+
N("vbias ref+gain ref")+
$V395+$W395</f>
        <v>12.5</v>
      </c>
      <c r="AA395" s="39" t="s">
        <v>1442</v>
      </c>
      <c r="AB395" s="40">
        <v>12.5</v>
      </c>
      <c r="AC395" s="40" t="s">
        <v>996</v>
      </c>
      <c r="AD395" s="40">
        <v>1</v>
      </c>
      <c r="AE395" s="41">
        <v>0</v>
      </c>
      <c r="AF395" s="42">
        <v>-38.5</v>
      </c>
      <c r="AG395" s="42">
        <v>-36.5</v>
      </c>
      <c r="AH395" s="43">
        <f ca="1">$AF395+$Z395</f>
        <v>-26</v>
      </c>
      <c r="AI395" s="43">
        <f ca="1">$AG395+$Z395</f>
        <v>-24</v>
      </c>
      <c r="AJ395" s="44">
        <f ca="1" xml:space="preserve">
N("initial sens-loopgain")+
$AF395-BoxVal(ROW($AA395),26,COLUMN(INDIRECT("T"&amp;(INT(ROW($AA412)/65))*65+2)))</f>
        <v>-38.5</v>
      </c>
      <c r="AK395" s="44">
        <f ca="1">AJ395+(AG395-AF395)</f>
        <v>-36.5</v>
      </c>
      <c r="AL395" s="44">
        <f ca="1" xml:space="preserve">
N("initial sens-loopgain-gain-gain ref-vcm")+
$AH395-
BoxVal(ROW($AA395),26,COLUMN(INDIRECT("T"&amp;(INT(ROW($AA412)/65))*65+2)))-
$AB395-
$W395-
IFERROR(VLOOKUP($AC395,$CT$1:$DC$31,7,FALSE),0)</f>
        <v>-38.5</v>
      </c>
      <c r="AM395" s="44">
        <f ca="1">AL395+(AG395-AF395)</f>
        <v>-36.5</v>
      </c>
      <c r="AN395" s="36" t="str">
        <f ca="1">IF(BoxVal(ROW(AA395),9,COLUMN(T393))="FIX","00",ManualLookup(AA395,BoxVal(ROW(AA395),4,COLUMN(AN393)),INDIRECT(DN$3)))</f>
        <v>70</v>
      </c>
      <c r="AO395" s="36" t="str">
        <f ca="1">ManualLookup(AB395,BoxVal(ROW(AB395),4,COLUMN(AO393)),INDIRECT(DO$3))</f>
        <v>0C</v>
      </c>
      <c r="AP395" s="36" t="str">
        <f ca="1">ManualLookup(AC395,BoxVal(ROW(AC395),4,COLUMN(AP393)),INDIRECT(DP$3))</f>
        <v>00</v>
      </c>
      <c r="AQ395" s="36" t="str">
        <f ca="1">ManualLookup(AD395,BoxVal(ROW(AD395),4,COLUMN(AQ393)),INDIRECT(DQ$3))</f>
        <v>00</v>
      </c>
      <c r="AR395" s="36" t="str">
        <f ca="1">ManualLookup(AE395,BoxVal(ROW(AE395),4,COLUMN(AR393)),INDIRECT(DR$3))</f>
        <v>00</v>
      </c>
      <c r="AS395" s="33"/>
    </row>
    <row r="396" spans="19:45" ht="30" customHeight="1" x14ac:dyDescent="0.25">
      <c r="S396" s="7" t="s">
        <v>13</v>
      </c>
      <c r="T396" s="15" t="s">
        <v>1441</v>
      </c>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S398" s="7" t="s">
        <v>19</v>
      </c>
      <c r="T398" s="15" t="s">
        <v>1442</v>
      </c>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S399" s="7" t="s">
        <v>15</v>
      </c>
      <c r="T399" s="15" t="s">
        <v>1151</v>
      </c>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S400" s="7" t="s">
        <v>705</v>
      </c>
      <c r="T400" s="15" t="s">
        <v>1152</v>
      </c>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1417</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-37.5</v>
      </c>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36"/>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1.3</v>
      </c>
      <c r="U408" s="36"/>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VLOOKUP(T394,MPN!$A$1:$E$1004,4,FALSE)</f>
        <v>-25.8</v>
      </c>
      <c r="U409" s="36"/>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0.75</v>
      </c>
      <c r="U410" s="36"/>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14V_NormalMode</v>
      </c>
      <c r="U411" s="36"/>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VLOOKUP($T394,MPN!$A$1:$E$504,2,FALSE)</f>
        <v>AMIC</v>
      </c>
      <c r="U412" s="36"/>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304ZE</v>
      </c>
      <c r="U413" s="36"/>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N22LAV</v>
      </c>
      <c r="U414" s="36"/>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VLOOKUP($T394,MPN!$A$1:$E$504,5,FALSE)</f>
        <v>Default</v>
      </c>
      <c r="U415" s="36"/>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45594</v>
      </c>
      <c r="U418" s="36"/>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v>
      </c>
      <c r="U420" s="36"/>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-25.8+/-0.75 dBV</v>
      </c>
      <c r="U421" s="36"/>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14.38V(14V)</v>
      </c>
      <c r="T425" s="3">
        <v>0</v>
      </c>
      <c r="U425" s="36"/>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13.18V(13V)</v>
      </c>
      <c r="T426" s="3" t="s">
        <v>562</v>
      </c>
      <c r="U426" s="36"/>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12.07V(12V)</v>
      </c>
      <c r="T427" s="3" t="s">
        <v>562</v>
      </c>
      <c r="U427" s="36"/>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10.95V(11V)</v>
      </c>
      <c r="T428" s="3" t="s">
        <v>562</v>
      </c>
      <c r="U428" s="36"/>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9.82V(10V)</v>
      </c>
      <c r="T429" s="3" t="s">
        <v>562</v>
      </c>
      <c r="U429" s="36"/>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8.71V(9V)</v>
      </c>
      <c r="T430" s="3" t="s">
        <v>562</v>
      </c>
      <c r="U430" s="36"/>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7.59V(8V)</v>
      </c>
      <c r="T431" s="3" t="s">
        <v>562</v>
      </c>
      <c r="U431" s="36"/>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6.48V(7V)</v>
      </c>
      <c r="T432" s="3" t="s">
        <v>562</v>
      </c>
      <c r="U432" s="36"/>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Space</v>
      </c>
      <c r="T434" s="3"/>
      <c r="U434" s="36"/>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Config2</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1424</v>
      </c>
      <c r="V456" s="12"/>
      <c r="W456" s="65"/>
      <c r="X456" s="12"/>
      <c r="Y456" s="7" t="str">
        <f>VLOOKUP(U456,$DX$1:$DZ$21,3,FALSE)</f>
        <v>ModeSel 10,sel_diocpfil,disb_vos,Rfil</v>
      </c>
      <c r="AD456" s="8"/>
    </row>
    <row r="457" spans="19:45" ht="30" customHeight="1" x14ac:dyDescent="0.25">
      <c r="S457" s="7" t="s">
        <v>24</v>
      </c>
      <c r="T457" s="15" t="s">
        <v>606</v>
      </c>
      <c r="U457" s="5" t="s">
        <v>23</v>
      </c>
      <c r="V457" s="7" t="str">
        <f>VLOOKUP(U456,$DX$1:$DZ$21,2,FALSE)</f>
        <v>bit2,11,14,15</v>
      </c>
      <c r="W457" s="19"/>
      <c r="X457" s="19"/>
      <c r="Y457" s="19"/>
      <c r="Z457" s="19"/>
      <c r="AA457" s="5" t="s">
        <v>592</v>
      </c>
      <c r="AB457" s="26" t="str">
        <f>T476&amp;"_"&amp;ABS(T474)&amp;"dB_"&amp;T478&amp;"_"&amp;T479&amp;"_"&amp;GetAbsMaxMinText(AF460:AG519)&amp;"_"&amp;T459&amp;"_"&amp;T458&amp;S456&amp;"."&amp;T482</f>
        <v>14V_NormalMode_25.8dB_304ZE_N22LDV_365_385_ZTS6853S_PR8.0</v>
      </c>
      <c r="AC457" s="18"/>
      <c r="AD457" s="18"/>
      <c r="AE457" s="18"/>
      <c r="AF457" s="18"/>
      <c r="AG457" s="18"/>
      <c r="AH457" s="19"/>
      <c r="AI457" s="19" t="s">
        <v>2</v>
      </c>
      <c r="AJ457" s="113" t="s">
        <v>1443</v>
      </c>
      <c r="AK457" s="16"/>
      <c r="AL457" s="16"/>
      <c r="AM457" s="16"/>
      <c r="AN457" s="16"/>
      <c r="AO457" s="16"/>
      <c r="AP457" s="16"/>
      <c r="AQ457" s="16"/>
      <c r="AR457" s="16"/>
      <c r="AS457" s="16"/>
    </row>
    <row r="458" spans="19:45" ht="30" customHeight="1" x14ac:dyDescent="0.25">
      <c r="S458" s="7" t="s">
        <v>5</v>
      </c>
      <c r="T458" s="15" t="s">
        <v>1162</v>
      </c>
      <c r="U458" s="32"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1431</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High gain</v>
      </c>
      <c r="AP459" s="56" t="str">
        <f>VLOOKUP($T467,$DE$1:$DJ$31,4,FALSE)</f>
        <v>non</v>
      </c>
      <c r="AQ459" s="56" t="str">
        <f>VLOOKUP($T467,$DE$1:$DJ$31,5,FALSE)</f>
        <v>non</v>
      </c>
      <c r="AR459" s="56" t="str">
        <f>VLOOKUP($T467,$DE$1:$DJ$31,6,FALSE)</f>
        <v>Full vbg</v>
      </c>
      <c r="AS459" s="35"/>
    </row>
    <row r="460" spans="19:45" ht="30" customHeight="1" x14ac:dyDescent="0.25">
      <c r="S460" s="7" t="s">
        <v>18</v>
      </c>
      <c r="T460" s="15" t="s">
        <v>1428</v>
      </c>
      <c r="U460" s="36" t="str">
        <f ca="1">ConfigCode($AA460,$AN460,$AO460,$AP460,$AQ460,$AR460,$AF460,$AG460,2)</f>
        <v>0x78=-38.50,-36.50;</v>
      </c>
      <c r="V460" s="37"/>
      <c r="W460" s="37"/>
      <c r="X460" s="68"/>
      <c r="Y460" s="68"/>
      <c r="Z460" s="55">
        <f ca="1" xml:space="preserve">
N("vbias,vlookup vbias range")+
VLOOKUP($AA460,INDIRECT(BoxVal(ROW($AA460),34,COLUMN(T456))),2,FALSE)+
N("gain")+
$AB460+
N("vcm")+
VLOOKUP($AC460,$CT$1:$DC$31,7,FALSE)+
N("(vbias*vcp*vbg-vbias)*sensor ratio")+
VbiasCal($AA460,$AD460,$AE460,BoxVal(ROW($AC460),18,COLUMN($T$22)))+
N("vbias ref+gain ref")+
$V460+$W460</f>
        <v>11.5</v>
      </c>
      <c r="AA460" s="39" t="s">
        <v>1442</v>
      </c>
      <c r="AB460" s="40">
        <v>11.5</v>
      </c>
      <c r="AC460" s="40" t="s">
        <v>996</v>
      </c>
      <c r="AD460" s="40">
        <v>1</v>
      </c>
      <c r="AE460" s="41">
        <v>0</v>
      </c>
      <c r="AF460" s="42">
        <v>-38.5</v>
      </c>
      <c r="AG460" s="42">
        <v>-36.5</v>
      </c>
      <c r="AH460" s="43">
        <f ca="1">$AF460+$Z460</f>
        <v>-27</v>
      </c>
      <c r="AI460" s="43">
        <f ca="1">$AG460+$Z460</f>
        <v>-25</v>
      </c>
      <c r="AJ460" s="44">
        <f ca="1" xml:space="preserve">
N("initial sens-loopgain")+
$AF460-BoxVal(ROW($AA460),26,COLUMN(INDIRECT("T"&amp;(INT(ROW($AA477)/65))*65+2)))</f>
        <v>-38.5</v>
      </c>
      <c r="AK460" s="44">
        <f ca="1">AJ460+(AG460-AF460)</f>
        <v>-36.5</v>
      </c>
      <c r="AL460" s="44">
        <f ca="1" xml:space="preserve">
N("initial sens-loopgain-gain-gain ref-vcm")+
$AH460-
BoxVal(ROW($AA460),26,COLUMN(INDIRECT("T"&amp;(INT(ROW($AA477)/65))*65+2)))-
$AB460-
$W460-
IFERROR(VLOOKUP($AC460,$CT$1:$DC$31,7,FALSE),0)</f>
        <v>-38.5</v>
      </c>
      <c r="AM460" s="44">
        <f ca="1">AL460+(AG460-AF460)</f>
        <v>-36.5</v>
      </c>
      <c r="AN460" s="36" t="str">
        <f ca="1">IF(BoxVal(ROW(AA460),9,COLUMN(T458))="FIX","00",ManualLookup(AA460,BoxVal(ROW(AA460),4,COLUMN(AN458)),INDIRECT(DN$3)))</f>
        <v>70</v>
      </c>
      <c r="AO460" s="36" t="str">
        <f ca="1">ManualLookup(AB460,BoxVal(ROW(AB460),4,COLUMN(AO458)),INDIRECT(DO$3))</f>
        <v>08</v>
      </c>
      <c r="AP460" s="36" t="str">
        <f ca="1">ManualLookup(AC460,BoxVal(ROW(AC460),4,COLUMN(AP458)),INDIRECT(DP$3))</f>
        <v>00</v>
      </c>
      <c r="AQ460" s="36" t="str">
        <f ca="1">ManualLookup(AD460,BoxVal(ROW(AD460),4,COLUMN(AQ458)),INDIRECT(DQ$3))</f>
        <v>00</v>
      </c>
      <c r="AR460" s="36" t="str">
        <f ca="1">ManualLookup(AE460,BoxVal(ROW(AE460),4,COLUMN(AR458)),INDIRECT(DR$3))</f>
        <v>00</v>
      </c>
      <c r="AS460" s="33"/>
    </row>
    <row r="461" spans="19:45" ht="30" customHeight="1" x14ac:dyDescent="0.25">
      <c r="S461" s="7" t="s">
        <v>13</v>
      </c>
      <c r="T461" s="15" t="s">
        <v>1444</v>
      </c>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S463" s="7" t="s">
        <v>19</v>
      </c>
      <c r="T463" s="15" t="s">
        <v>1442</v>
      </c>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S464" s="7" t="s">
        <v>15</v>
      </c>
      <c r="T464" s="15" t="s">
        <v>1151</v>
      </c>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S465" s="7" t="s">
        <v>705</v>
      </c>
      <c r="T465" s="15" t="s">
        <v>1152</v>
      </c>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S466" s="7" t="s">
        <v>605</v>
      </c>
      <c r="T466" s="15" t="s">
        <v>991</v>
      </c>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S467" s="7" t="s">
        <v>721</v>
      </c>
      <c r="T467" s="15" t="s">
        <v>1417</v>
      </c>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S468" s="7" t="s">
        <v>20</v>
      </c>
      <c r="T468" s="15">
        <v>-37.5</v>
      </c>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S469" s="7"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71"/>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71"/>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71"/>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1.3</v>
      </c>
      <c r="U473" s="36"/>
      <c r="V473" s="37"/>
      <c r="W473" s="37"/>
      <c r="X473" s="38"/>
      <c r="Y473" s="38"/>
      <c r="Z473" s="71"/>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VLOOKUP(T459,MPN!$A$1:$E$1004,4,FALSE)</f>
        <v>-25.8</v>
      </c>
      <c r="U474" s="36"/>
      <c r="V474" s="37"/>
      <c r="W474" s="37"/>
      <c r="X474" s="38"/>
      <c r="Y474" s="38"/>
      <c r="Z474" s="71"/>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0.75</v>
      </c>
      <c r="U475" s="36"/>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14V_NormalMode</v>
      </c>
      <c r="U476" s="36"/>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VLOOKUP($T459,MPN!$A$1:$E$504,2,FALSE)</f>
        <v>AMIC</v>
      </c>
      <c r="U477" s="36"/>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304ZE</v>
      </c>
      <c r="U478" s="36"/>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N22LDV</v>
      </c>
      <c r="U479" s="36"/>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VLOOKUP($T459,MPN!$A$1:$E$504,5,FALSE)</f>
        <v>Default</v>
      </c>
      <c r="U480" s="36"/>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45594</v>
      </c>
      <c r="U483" s="36"/>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v>
      </c>
      <c r="U485" s="36"/>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-25.8+/-0.75 dBV</v>
      </c>
      <c r="U486" s="36"/>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v>
      </c>
      <c r="U487" s="36"/>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14.38V(14V)</v>
      </c>
      <c r="T490" s="3">
        <v>0</v>
      </c>
      <c r="U490" s="36"/>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13.18V(13V)</v>
      </c>
      <c r="T491" s="3" t="s">
        <v>562</v>
      </c>
      <c r="U491" s="36"/>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12.07V(12V)</v>
      </c>
      <c r="T492" s="3" t="s">
        <v>562</v>
      </c>
      <c r="U492" s="36"/>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10.95V(11V)</v>
      </c>
      <c r="T493" s="3" t="s">
        <v>562</v>
      </c>
      <c r="U493" s="36"/>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9.82V(10V)</v>
      </c>
      <c r="T494" s="3" t="s">
        <v>562</v>
      </c>
      <c r="U494" s="36"/>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8.71V(9V)</v>
      </c>
      <c r="T495" s="3" t="s">
        <v>562</v>
      </c>
      <c r="U495" s="36"/>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7.59V(8V)</v>
      </c>
      <c r="T496" s="3" t="s">
        <v>562</v>
      </c>
      <c r="U496" s="36"/>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6.48V(7V)</v>
      </c>
      <c r="T497" s="3" t="s">
        <v>562</v>
      </c>
      <c r="U497" s="36"/>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Space</v>
      </c>
      <c r="T499" s="3"/>
      <c r="U499" s="36"/>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Config2</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1379</v>
      </c>
      <c r="V521" s="12"/>
      <c r="W521" s="65"/>
      <c r="X521" s="12"/>
      <c r="Y521" s="7" t="str">
        <f>VLOOKUP(U521,$DX$1:$DZ$21,3,FALSE)</f>
        <v>ModeSel 10,sel_diocpfil</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12V_TestMode_38dB_304ZE_N039A_372_417_ZTS6856A_PR9.0</v>
      </c>
      <c r="AC522" s="18"/>
      <c r="AD522" s="18"/>
      <c r="AE522" s="18"/>
      <c r="AF522" s="18"/>
      <c r="AG522" s="18"/>
      <c r="AH522" s="19"/>
      <c r="AI522" s="19" t="s">
        <v>2</v>
      </c>
      <c r="AJ522" s="16" t="s">
        <v>1267</v>
      </c>
      <c r="AK522" s="16"/>
      <c r="AL522" s="16"/>
      <c r="AM522" s="16"/>
      <c r="AN522" s="16"/>
      <c r="AO522" s="16"/>
      <c r="AP522" s="16"/>
      <c r="AQ522" s="16"/>
      <c r="AR522" s="16"/>
      <c r="AS522" s="16"/>
    </row>
    <row r="523" spans="19:45" ht="30" customHeight="1" x14ac:dyDescent="0.25">
      <c r="S523" s="7" t="s">
        <v>5</v>
      </c>
      <c r="T523" s="15" t="s">
        <v>1162</v>
      </c>
      <c r="U523" s="32"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1438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Norman Gain</v>
      </c>
      <c r="AP524" s="56" t="str">
        <f>VLOOKUP($T532,$DE$1:$DJ$31,4,FALSE)</f>
        <v>non</v>
      </c>
      <c r="AQ524" s="56" t="str">
        <f>VLOOKUP($T532,$DE$1:$DJ$31,5,FALSE)</f>
        <v>non</v>
      </c>
      <c r="AR524" s="56" t="str">
        <f>VLOOKUP($T532,$DE$1:$DJ$31,6,FALSE)</f>
        <v>Signel vbg</v>
      </c>
      <c r="AS524" s="35"/>
    </row>
    <row r="525" spans="19:45" ht="30" customHeight="1" x14ac:dyDescent="0.25">
      <c r="S525" s="7" t="s">
        <v>18</v>
      </c>
      <c r="T525" s="15" t="s">
        <v>1428</v>
      </c>
      <c r="U525" s="36" t="str">
        <f ca="1">ConfigCode($AA525,$AN525,$AO525,$AP525,$AQ525,$AR525,$AF525,$AG525,2)</f>
        <v>0x44=-37.80,-37.20;</v>
      </c>
      <c r="V525" s="37"/>
      <c r="W525" s="37"/>
      <c r="X525" s="68"/>
      <c r="Y525" s="68"/>
      <c r="Z525" s="55">
        <f ca="1" xml:space="preserve">
N("vbias,vlookup vbias range")+
VLOOKUP($AA525,INDIRECT(BoxVal(ROW($AA525),34,COLUMN(T521))),2,FALSE)+
N("gain")+
$AB525+
N("vcm")+
VLOOKUP($AC525,$CT$1:$DC$31,7,FALSE)+
N("(vbias*vcp*vbg-vbias)*sensor ratio")+
VbiasCal($AA525,$AD525,$AE525,BoxVal(ROW($AC525),18,COLUMN($T$22)))+
N("vbias ref+gain ref")+
$V525+$W525</f>
        <v>-0.5</v>
      </c>
      <c r="AA525" s="39" t="s">
        <v>1436</v>
      </c>
      <c r="AB525" s="40">
        <v>1</v>
      </c>
      <c r="AC525" s="40" t="s">
        <v>996</v>
      </c>
      <c r="AD525" s="40">
        <v>1</v>
      </c>
      <c r="AE525" s="41">
        <v>0</v>
      </c>
      <c r="AF525" s="42">
        <v>-37.799999999999997</v>
      </c>
      <c r="AG525" s="42">
        <v>-37.200000000000003</v>
      </c>
      <c r="AH525" s="43">
        <f ca="1">$AF525+$Z525</f>
        <v>-38.299999999999997</v>
      </c>
      <c r="AI525" s="43">
        <f ca="1">$AG525+$Z525</f>
        <v>-37.700000000000003</v>
      </c>
      <c r="AJ525" s="44">
        <f ca="1" xml:space="preserve">
N("initial sens-loopgain")+
$AF525-BoxVal(ROW($AA525),26,COLUMN(INDIRECT("T"&amp;(INT(ROW($AA542)/65))*65+2)))</f>
        <v>-37.799999999999997</v>
      </c>
      <c r="AK525" s="44">
        <f ca="1">AJ525+(AG525-AF525)</f>
        <v>-37.200000000000003</v>
      </c>
      <c r="AL525" s="44">
        <f ca="1" xml:space="preserve">
N("initial sens-loopgain-gain-gain ref-vcm")+
$AH525-
BoxVal(ROW($AA525),26,COLUMN(INDIRECT("T"&amp;(INT(ROW($AA542)/65))*65+2)))-
$AB525-
$W525-
IFERROR(VLOOKUP($AC525,$CT$1:$DC$31,7,FALSE),0)</f>
        <v>-39.299999999999997</v>
      </c>
      <c r="AM525" s="44">
        <f ca="1">AL525+(AG525-AF525)</f>
        <v>-38.700000000000003</v>
      </c>
      <c r="AN525" s="36" t="str">
        <f ca="1">IF(BoxVal(ROW(AA525),9,COLUMN(T523))="FIX","00",ManualLookup(AA525,BoxVal(ROW(AA525),4,COLUMN(AN523)),INDIRECT(DN$3)))</f>
        <v>40</v>
      </c>
      <c r="AO525" s="36" t="str">
        <f ca="1">ManualLookup(AB525,BoxVal(ROW(AB525),4,COLUMN(AO523)),INDIRECT(DO$3))</f>
        <v>04</v>
      </c>
      <c r="AP525" s="36" t="str">
        <f ca="1">ManualLookup(AC525,BoxVal(ROW(AC525),4,COLUMN(AP523)),INDIRECT(DP$3))</f>
        <v>00</v>
      </c>
      <c r="AQ525" s="36" t="str">
        <f ca="1">ManualLookup(AD525,BoxVal(ROW(AD525),4,COLUMN(AQ523)),INDIRECT(DQ$3))</f>
        <v>00</v>
      </c>
      <c r="AR525" s="36" t="str">
        <f ca="1">ManualLookup(AE525,BoxVal(ROW(AE525),4,COLUMN(AR523)),INDIRECT(DR$3))</f>
        <v>00</v>
      </c>
      <c r="AS525" s="33"/>
    </row>
    <row r="526" spans="19:45" ht="30" customHeight="1" x14ac:dyDescent="0.25">
      <c r="S526" s="7" t="s">
        <v>13</v>
      </c>
      <c r="T526" s="15" t="s">
        <v>1168</v>
      </c>
      <c r="U526" s="36" t="str">
        <f ca="1">ConfigCode($AA526,$AN526,$AO526,$AP526,$AQ526,$AR526,$AF526,$AG526,2)</f>
        <v>0x45=-38.30,-37.80;</v>
      </c>
      <c r="V526" s="37"/>
      <c r="W526" s="37"/>
      <c r="X526" s="68"/>
      <c r="Y526" s="68"/>
      <c r="Z526" s="55">
        <f ca="1" xml:space="preserve">
N("vbias,vlookup vbias range")+
VLOOKUP($AA526,INDIRECT(BoxVal(ROW($AA526),34,COLUMN(T522))),2,FALSE)+
N("gain")+
$AB526+
N("vcm")+
VLOOKUP($AC526,$CT$1:$DC$31,7,FALSE)+
N("(vbias*vcp*vbg-vbias)*sensor ratio")+
VbiasCal($AA526,$AD526,$AE526,BoxVal(ROW($AC526),18,COLUMN($T$22)))+
N("vbias ref+gain ref")+
$V526+$W526</f>
        <v>0</v>
      </c>
      <c r="AA526" s="39" t="s">
        <v>1436</v>
      </c>
      <c r="AB526" s="40">
        <v>1.5</v>
      </c>
      <c r="AC526" s="40" t="s">
        <v>996</v>
      </c>
      <c r="AD526" s="40">
        <v>1</v>
      </c>
      <c r="AE526" s="41">
        <v>0</v>
      </c>
      <c r="AF526" s="42">
        <v>-38.299999999999997</v>
      </c>
      <c r="AG526" s="47">
        <f>AF525</f>
        <v>-37.799999999999997</v>
      </c>
      <c r="AH526" s="43">
        <f ca="1">$AF526+$Z526</f>
        <v>-38.299999999999997</v>
      </c>
      <c r="AI526" s="43">
        <f ca="1">$AG526+$Z526</f>
        <v>-37.799999999999997</v>
      </c>
      <c r="AJ526" s="44">
        <f ca="1" xml:space="preserve">
N("initial sens-loopgain")+
$AF526-BoxVal(ROW($AA526),26,COLUMN(INDIRECT("T"&amp;(INT(ROW($AA543)/65))*65+2)))</f>
        <v>-38.299999999999997</v>
      </c>
      <c r="AK526" s="44">
        <f ca="1">AJ526+(AG526-AF526)</f>
        <v>-37.799999999999997</v>
      </c>
      <c r="AL526" s="44">
        <f ca="1" xml:space="preserve">
N("initial sens-loopgain-gain-gain ref-vcm")+
$AH526-
BoxVal(ROW($AA526),26,COLUMN(INDIRECT("T"&amp;(INT(ROW($AA543)/65))*65+2)))-
$AB526-
$W526-
IFERROR(VLOOKUP($AC526,$CT$1:$DC$31,7,FALSE),0)</f>
        <v>-39.799999999999997</v>
      </c>
      <c r="AM526" s="44">
        <f ca="1">AL526+(AG526-AF526)</f>
        <v>-39.299999999999997</v>
      </c>
      <c r="AN526" s="36" t="str">
        <f ca="1">IF(BoxVal(ROW(AA526),9,COLUMN(T524))="FIX","00",ManualLookup(AA526,BoxVal(ROW(AA526),4,COLUMN(AN524)),INDIRECT(DN$3)))</f>
        <v>40</v>
      </c>
      <c r="AO526" s="36" t="str">
        <f ca="1">ManualLookup(AB526,BoxVal(ROW(AB526),4,COLUMN(AO524)),INDIRECT(DO$3))</f>
        <v>05</v>
      </c>
      <c r="AP526" s="36" t="str">
        <f ca="1">ManualLookup(AC526,BoxVal(ROW(AC526),4,COLUMN(AP524)),INDIRECT(DP$3))</f>
        <v>00</v>
      </c>
      <c r="AQ526" s="36" t="str">
        <f ca="1">ManualLookup(AD526,BoxVal(ROW(AD526),4,COLUMN(AQ524)),INDIRECT(DQ$3))</f>
        <v>00</v>
      </c>
      <c r="AR526" s="36" t="str">
        <f ca="1">ManualLookup(AE526,BoxVal(ROW(AE526),4,COLUMN(AR524)),INDIRECT(DR$3))</f>
        <v>00</v>
      </c>
      <c r="AS526" s="36"/>
    </row>
    <row r="527" spans="19:45" ht="30" customHeight="1" x14ac:dyDescent="0.25">
      <c r="S527" s="26"/>
      <c r="T527" s="17"/>
      <c r="U527" s="36" t="str">
        <f ca="1">ConfigCode($AA527,$AN527,$AO527,$AP527,$AQ527,$AR527,$AF527,$AG527,2)</f>
        <v>0x46=-38.80,-38.30;</v>
      </c>
      <c r="V527" s="37"/>
      <c r="W527" s="37"/>
      <c r="X527" s="68"/>
      <c r="Y527" s="68"/>
      <c r="Z527" s="55">
        <f ca="1" xml:space="preserve">
N("vbias,vlookup vbias range")+
VLOOKUP($AA527,INDIRECT(BoxVal(ROW($AA527),34,COLUMN(T523))),2,FALSE)+
N("gain")+
$AB527+
N("vcm")+
VLOOKUP($AC527,$CT$1:$DC$31,7,FALSE)+
N("(vbias*vcp*vbg-vbias)*sensor ratio")+
VbiasCal($AA527,$AD527,$AE527,BoxVal(ROW($AC527),18,COLUMN($T$22)))+
N("vbias ref+gain ref")+
$V527+$W527</f>
        <v>0.5</v>
      </c>
      <c r="AA527" s="39" t="s">
        <v>1374</v>
      </c>
      <c r="AB527" s="40">
        <v>2</v>
      </c>
      <c r="AC527" s="40" t="s">
        <v>995</v>
      </c>
      <c r="AD527" s="40">
        <v>1</v>
      </c>
      <c r="AE527" s="41">
        <v>0</v>
      </c>
      <c r="AF527" s="42">
        <v>-38.799999999999997</v>
      </c>
      <c r="AG527" s="47">
        <f>AF526</f>
        <v>-38.299999999999997</v>
      </c>
      <c r="AH527" s="43">
        <f ca="1">$AF527+$Z527</f>
        <v>-38.299999999999997</v>
      </c>
      <c r="AI527" s="43">
        <f ca="1">$AG527+$Z527</f>
        <v>-37.799999999999997</v>
      </c>
      <c r="AJ527" s="44">
        <f ca="1" xml:space="preserve">
N("initial sens-loopgain")+
$AF527-BoxVal(ROW($AA527),26,COLUMN(INDIRECT("T"&amp;(INT(ROW($AA544)/65))*65+2)))</f>
        <v>-38.799999999999997</v>
      </c>
      <c r="AK527" s="44">
        <f ca="1">AJ527+(AG527-AF527)</f>
        <v>-38.299999999999997</v>
      </c>
      <c r="AL527" s="44">
        <f ca="1" xml:space="preserve">
N("initial sens-loopgain-gain-gain ref-vcm")+
$AH527-
BoxVal(ROW($AA527),26,COLUMN(INDIRECT("T"&amp;(INT(ROW($AA544)/65))*65+2)))-
$AB527-
$W527-
IFERROR(VLOOKUP($AC527,$CT$1:$DC$31,7,FALSE),0)</f>
        <v>-40.299999999999997</v>
      </c>
      <c r="AM527" s="44">
        <f ca="1">AL527+(AG527-AF527)</f>
        <v>-39.799999999999997</v>
      </c>
      <c r="AN527" s="36" t="str">
        <f ca="1">IF(BoxVal(ROW(AA527),9,COLUMN(T525))="FIX","00",ManualLookup(AA527,BoxVal(ROW(AA527),4,COLUMN(AN525)),INDIRECT(DN$3)))</f>
        <v>40</v>
      </c>
      <c r="AO527" s="36" t="str">
        <f ca="1">ManualLookup(AB527,BoxVal(ROW(AB527),4,COLUMN(AO525)),INDIRECT(DO$3))</f>
        <v>06</v>
      </c>
      <c r="AP527" s="36" t="str">
        <f ca="1">ManualLookup(AC527,BoxVal(ROW(AC527),4,COLUMN(AP525)),INDIRECT(DP$3))</f>
        <v>00</v>
      </c>
      <c r="AQ527" s="36" t="str">
        <f ca="1">ManualLookup(AD527,BoxVal(ROW(AD527),4,COLUMN(AQ525)),INDIRECT(DQ$3))</f>
        <v>00</v>
      </c>
      <c r="AR527" s="36" t="str">
        <f ca="1">ManualLookup(AE527,BoxVal(ROW(AE527),4,COLUMN(AR525)),INDIRECT(DR$3))</f>
        <v>00</v>
      </c>
      <c r="AS527" s="36"/>
    </row>
    <row r="528" spans="19:45" ht="30" customHeight="1" x14ac:dyDescent="0.25">
      <c r="S528" s="7" t="s">
        <v>19</v>
      </c>
      <c r="T528" s="15" t="s">
        <v>1435</v>
      </c>
      <c r="U528" s="36" t="str">
        <f ca="1">ConfigCode($AA528,$AN528,$AO528,$AP528,$AQ528,$AR528,$AF528,$AG528,2)</f>
        <v>0x54=-39.30,-38.80;</v>
      </c>
      <c r="V528" s="37"/>
      <c r="W528" s="37"/>
      <c r="X528" s="68"/>
      <c r="Y528" s="68"/>
      <c r="Z528" s="55">
        <f ca="1" xml:space="preserve">
N("vbias,vlookup vbias range")+
VLOOKUP($AA528,INDIRECT(BoxVal(ROW($AA528),34,COLUMN(T524))),2,FALSE)+
N("gain")+
$AB528+
N("vcm")+
VLOOKUP($AC528,$CT$1:$DC$31,7,FALSE)+
N("(vbias*vcp*vbg-vbias)*sensor ratio")+
VbiasCal($AA528,$AD528,$AE528,BoxVal(ROW($AC528),18,COLUMN($T$22)))+
N("vbias ref+gain ref")+
$V528+$W528</f>
        <v>1</v>
      </c>
      <c r="AA528" s="39" t="s">
        <v>1373</v>
      </c>
      <c r="AB528" s="40">
        <v>1</v>
      </c>
      <c r="AC528" s="40" t="s">
        <v>995</v>
      </c>
      <c r="AD528" s="40">
        <v>1</v>
      </c>
      <c r="AE528" s="41">
        <v>0</v>
      </c>
      <c r="AF528" s="42">
        <v>-39.299999999999997</v>
      </c>
      <c r="AG528" s="47">
        <f>AF527</f>
        <v>-38.799999999999997</v>
      </c>
      <c r="AH528" s="43">
        <f ca="1">$AF528+$Z528</f>
        <v>-38.299999999999997</v>
      </c>
      <c r="AI528" s="43">
        <f ca="1">$AG528+$Z528</f>
        <v>-37.799999999999997</v>
      </c>
      <c r="AJ528" s="44">
        <f ca="1" xml:space="preserve">
N("initial sens-loopgain")+
$AF528-BoxVal(ROW($AA528),26,COLUMN(INDIRECT("T"&amp;(INT(ROW($AA545)/65))*65+2)))</f>
        <v>-39.299999999999997</v>
      </c>
      <c r="AK528" s="44">
        <f ca="1">AJ528+(AG528-AF528)</f>
        <v>-38.799999999999997</v>
      </c>
      <c r="AL528" s="44">
        <f ca="1" xml:space="preserve">
N("initial sens-loopgain-gain-gain ref-vcm")+
$AH528-
BoxVal(ROW($AA528),26,COLUMN(INDIRECT("T"&amp;(INT(ROW($AA545)/65))*65+2)))-
$AB528-
$W528-
IFERROR(VLOOKUP($AC528,$CT$1:$DC$31,7,FALSE),0)</f>
        <v>-39.299999999999997</v>
      </c>
      <c r="AM528" s="44">
        <f ca="1">AL528+(AG528-AF528)</f>
        <v>-38.799999999999997</v>
      </c>
      <c r="AN528" s="36" t="str">
        <f ca="1">IF(BoxVal(ROW(AA528),9,COLUMN(T526))="FIX","00",ManualLookup(AA528,BoxVal(ROW(AA528),4,COLUMN(AN526)),INDIRECT(DN$3)))</f>
        <v>50</v>
      </c>
      <c r="AO528" s="36" t="str">
        <f ca="1">ManualLookup(AB528,BoxVal(ROW(AB528),4,COLUMN(AO526)),INDIRECT(DO$3))</f>
        <v>04</v>
      </c>
      <c r="AP528" s="36" t="str">
        <f ca="1">ManualLookup(AC528,BoxVal(ROW(AC528),4,COLUMN(AP526)),INDIRECT(DP$3))</f>
        <v>00</v>
      </c>
      <c r="AQ528" s="36" t="str">
        <f ca="1">ManualLookup(AD528,BoxVal(ROW(AD528),4,COLUMN(AQ526)),INDIRECT(DQ$3))</f>
        <v>00</v>
      </c>
      <c r="AR528" s="36" t="str">
        <f ca="1">ManualLookup(AE528,BoxVal(ROW(AE528),4,COLUMN(AR526)),INDIRECT(DR$3))</f>
        <v>00</v>
      </c>
      <c r="AS528" s="36"/>
    </row>
    <row r="529" spans="19:45" ht="30" customHeight="1" x14ac:dyDescent="0.25">
      <c r="S529" s="7" t="s">
        <v>15</v>
      </c>
      <c r="T529" s="15" t="s">
        <v>1151</v>
      </c>
      <c r="U529" s="36" t="str">
        <f ca="1">ConfigCode($AA529,$AN529,$AO529,$AP529,$AQ529,$AR529,$AF529,$AG529,2)</f>
        <v>0x55=-39.80,-39.30;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1.5</v>
      </c>
      <c r="AA529" s="39" t="s">
        <v>1373</v>
      </c>
      <c r="AB529" s="40">
        <v>1.5</v>
      </c>
      <c r="AC529" s="40" t="s">
        <v>995</v>
      </c>
      <c r="AD529" s="40">
        <v>1</v>
      </c>
      <c r="AE529" s="41">
        <v>0</v>
      </c>
      <c r="AF529" s="42">
        <v>-39.799999999999997</v>
      </c>
      <c r="AG529" s="47">
        <f>AF528</f>
        <v>-39.299999999999997</v>
      </c>
      <c r="AH529" s="43">
        <f ca="1">$AF529+$Z529</f>
        <v>-38.299999999999997</v>
      </c>
      <c r="AI529" s="43">
        <f ca="1">$AG529+$Z529</f>
        <v>-37.799999999999997</v>
      </c>
      <c r="AJ529" s="44">
        <f ca="1" xml:space="preserve">
N("initial sens-loopgain")+
$AF529-BoxVal(ROW($AA529),26,COLUMN(INDIRECT("T"&amp;(INT(ROW($AA546)/65))*65+2)))</f>
        <v>-39.799999999999997</v>
      </c>
      <c r="AK529" s="44">
        <f ca="1">AJ529+(AG529-AF529)</f>
        <v>-39.299999999999997</v>
      </c>
      <c r="AL529" s="44">
        <f ca="1" xml:space="preserve">
N("initial sens-loopgain-gain-gain ref-vcm")+
$AH529-
BoxVal(ROW($AA529),26,COLUMN(INDIRECT("T"&amp;(INT(ROW($AA546)/65))*65+2)))-
$AB529-
$W529-
IFERROR(VLOOKUP($AC529,$CT$1:$DC$31,7,FALSE),0)</f>
        <v>-39.799999999999997</v>
      </c>
      <c r="AM529" s="44">
        <f ca="1">AL529+(AG529-AF529)</f>
        <v>-39.299999999999997</v>
      </c>
      <c r="AN529" s="36" t="str">
        <f ca="1">IF(BoxVal(ROW(AA529),9,COLUMN(T527))="FIX","00",ManualLookup(AA529,BoxVal(ROW(AA529),4,COLUMN(AN527)),INDIRECT(DN$3)))</f>
        <v>50</v>
      </c>
      <c r="AO529" s="36" t="str">
        <f ca="1">ManualLookup(AB529,BoxVal(ROW(AB529),4,COLUMN(AO527)),INDIRECT(DO$3))</f>
        <v>05</v>
      </c>
      <c r="AP529" s="36" t="str">
        <f ca="1">ManualLookup(AC529,BoxVal(ROW(AC529),4,COLUMN(AP527)),INDIRECT(DP$3))</f>
        <v>00</v>
      </c>
      <c r="AQ529" s="36" t="str">
        <f ca="1">ManualLookup(AD529,BoxVal(ROW(AD529),4,COLUMN(AQ527)),INDIRECT(DQ$3))</f>
        <v>00</v>
      </c>
      <c r="AR529" s="36" t="str">
        <f ca="1">ManualLookup(AE529,BoxVal(ROW(AE529),4,COLUMN(AR527)),INDIRECT(DR$3))</f>
        <v>00</v>
      </c>
      <c r="AS529" s="36"/>
    </row>
    <row r="530" spans="19:45" ht="30" customHeight="1" x14ac:dyDescent="0.25">
      <c r="S530" s="7" t="s">
        <v>705</v>
      </c>
      <c r="T530" s="15" t="s">
        <v>1296</v>
      </c>
      <c r="U530" s="36" t="str">
        <f ca="1">ConfigCode($AA530,$AN530,$AO530,$AP530,$AQ530,$AR530,$AF530,$AG530,2)</f>
        <v>0x56=-40.30,-39.80;</v>
      </c>
      <c r="V530" s="37"/>
      <c r="W530" s="37"/>
      <c r="X530" s="68"/>
      <c r="Y530" s="68"/>
      <c r="Z530" s="55">
        <f ca="1" xml:space="preserve">
N("vbias,vlookup vbias range")+
VLOOKUP($AA530,INDIRECT(BoxVal(ROW($AA530),34,COLUMN(T526))),2,FALSE)+
N("gain")+
$AB530+
N("vcm")+
VLOOKUP($AC530,$CT$1:$DC$31,7,FALSE)+
N("(vbias*vcp*vbg-vbias)*sensor ratio")+
VbiasCal($AA530,$AD530,$AE530,BoxVal(ROW($AC530),18,COLUMN($T$22)))+
N("vbias ref+gain ref")+
$V530+$W530</f>
        <v>2</v>
      </c>
      <c r="AA530" s="39" t="s">
        <v>1373</v>
      </c>
      <c r="AB530" s="40">
        <v>2</v>
      </c>
      <c r="AC530" s="40" t="s">
        <v>995</v>
      </c>
      <c r="AD530" s="40">
        <v>1</v>
      </c>
      <c r="AE530" s="41">
        <v>0</v>
      </c>
      <c r="AF530" s="42">
        <v>-40.299999999999997</v>
      </c>
      <c r="AG530" s="47">
        <f>AF529</f>
        <v>-39.799999999999997</v>
      </c>
      <c r="AH530" s="43">
        <f ca="1">$AF530+$Z530</f>
        <v>-38.299999999999997</v>
      </c>
      <c r="AI530" s="43">
        <f ca="1">$AG530+$Z530</f>
        <v>-37.799999999999997</v>
      </c>
      <c r="AJ530" s="44">
        <f ca="1" xml:space="preserve">
N("initial sens-loopgain")+
$AF530-BoxVal(ROW($AA530),26,COLUMN(INDIRECT("T"&amp;(INT(ROW($AA547)/65))*65+2)))</f>
        <v>-40.299999999999997</v>
      </c>
      <c r="AK530" s="44">
        <f ca="1">AJ530+(AG530-AF530)</f>
        <v>-39.799999999999997</v>
      </c>
      <c r="AL530" s="44">
        <f ca="1" xml:space="preserve">
N("initial sens-loopgain-gain-gain ref-vcm")+
$AH530-
BoxVal(ROW($AA530),26,COLUMN(INDIRECT("T"&amp;(INT(ROW($AA547)/65))*65+2)))-
$AB530-
$W530-
IFERROR(VLOOKUP($AC530,$CT$1:$DC$31,7,FALSE),0)</f>
        <v>-40.299999999999997</v>
      </c>
      <c r="AM530" s="44">
        <f ca="1">AL530+(AG530-AF530)</f>
        <v>-39.799999999999997</v>
      </c>
      <c r="AN530" s="36" t="str">
        <f ca="1">IF(BoxVal(ROW(AA530),9,COLUMN(T528))="FIX","00",ManualLookup(AA530,BoxVal(ROW(AA530),4,COLUMN(AN528)),INDIRECT(DN$3)))</f>
        <v>50</v>
      </c>
      <c r="AO530" s="36" t="str">
        <f ca="1">ManualLookup(AB530,BoxVal(ROW(AB530),4,COLUMN(AO528)),INDIRECT(DO$3))</f>
        <v>06</v>
      </c>
      <c r="AP530" s="36" t="str">
        <f ca="1">ManualLookup(AC530,BoxVal(ROW(AC530),4,COLUMN(AP528)),INDIRECT(DP$3))</f>
        <v>00</v>
      </c>
      <c r="AQ530" s="36" t="str">
        <f ca="1">ManualLookup(AD530,BoxVal(ROW(AD530),4,COLUMN(AQ528)),INDIRECT(DQ$3))</f>
        <v>00</v>
      </c>
      <c r="AR530" s="36" t="str">
        <f ca="1">ManualLookup(AE530,BoxVal(ROW(AE530),4,COLUMN(AR528)),INDIRECT(DR$3))</f>
        <v>00</v>
      </c>
      <c r="AS530" s="36"/>
    </row>
    <row r="531" spans="19:45" ht="30" customHeight="1" x14ac:dyDescent="0.25">
      <c r="S531" s="7" t="s">
        <v>605</v>
      </c>
      <c r="T531" s="15" t="s">
        <v>991</v>
      </c>
      <c r="U531" s="36" t="str">
        <f ca="1">ConfigCode($AA531,$AN531,$AO531,$AP531,$AQ531,$AR531,$AF531,$AG531,2)</f>
        <v>0x57=-40.80,-40.30;</v>
      </c>
      <c r="V531" s="37"/>
      <c r="W531" s="37"/>
      <c r="X531" s="68"/>
      <c r="Y531" s="68"/>
      <c r="Z531" s="55">
        <f ca="1" xml:space="preserve">
N("vbias,vlookup vbias range")+
VLOOKUP($AA531,INDIRECT(BoxVal(ROW($AA531),34,COLUMN(T527))),2,FALSE)+
N("gain")+
$AB531+
N("vcm")+
VLOOKUP($AC531,$CT$1:$DC$31,7,FALSE)+
N("(vbias*vcp*vbg-vbias)*sensor ratio")+
VbiasCal($AA531,$AD531,$AE531,BoxVal(ROW($AC531),18,COLUMN($T$22)))+
N("vbias ref+gain ref")+
$V531+$W531</f>
        <v>2.5</v>
      </c>
      <c r="AA531" s="39" t="s">
        <v>1373</v>
      </c>
      <c r="AB531" s="40">
        <v>2.5</v>
      </c>
      <c r="AC531" s="40" t="s">
        <v>995</v>
      </c>
      <c r="AD531" s="40">
        <v>1</v>
      </c>
      <c r="AE531" s="41">
        <v>0</v>
      </c>
      <c r="AF531" s="42">
        <v>-40.799999999999997</v>
      </c>
      <c r="AG531" s="47">
        <f>AF530</f>
        <v>-40.299999999999997</v>
      </c>
      <c r="AH531" s="43">
        <f ca="1">$AF531+$Z531</f>
        <v>-38.299999999999997</v>
      </c>
      <c r="AI531" s="43">
        <f ca="1">$AG531+$Z531</f>
        <v>-37.799999999999997</v>
      </c>
      <c r="AJ531" s="44">
        <f ca="1" xml:space="preserve">
N("initial sens-loopgain")+
$AF531-BoxVal(ROW($AA531),26,COLUMN(INDIRECT("T"&amp;(INT(ROW($AA548)/65))*65+2)))</f>
        <v>-40.799999999999997</v>
      </c>
      <c r="AK531" s="44">
        <f ca="1">AJ531+(AG531-AF531)</f>
        <v>-40.299999999999997</v>
      </c>
      <c r="AL531" s="44">
        <f ca="1" xml:space="preserve">
N("initial sens-loopgain-gain-gain ref-vcm")+
$AH531-
BoxVal(ROW($AA531),26,COLUMN(INDIRECT("T"&amp;(INT(ROW($AA548)/65))*65+2)))-
$AB531-
$W531-
IFERROR(VLOOKUP($AC531,$CT$1:$DC$31,7,FALSE),0)</f>
        <v>-40.799999999999997</v>
      </c>
      <c r="AM531" s="44">
        <f ca="1">AL531+(AG531-AF531)</f>
        <v>-40.299999999999997</v>
      </c>
      <c r="AN531" s="36" t="str">
        <f ca="1">IF(BoxVal(ROW(AA531),9,COLUMN(T529))="FIX","00",ManualLookup(AA531,BoxVal(ROW(AA531),4,COLUMN(AN529)),INDIRECT(DN$3)))</f>
        <v>50</v>
      </c>
      <c r="AO531" s="36" t="str">
        <f ca="1">ManualLookup(AB531,BoxVal(ROW(AB531),4,COLUMN(AO529)),INDIRECT(DO$3))</f>
        <v>07</v>
      </c>
      <c r="AP531" s="36" t="str">
        <f ca="1">ManualLookup(AC531,BoxVal(ROW(AC531),4,COLUMN(AP529)),INDIRECT(DP$3))</f>
        <v>00</v>
      </c>
      <c r="AQ531" s="36" t="str">
        <f ca="1">ManualLookup(AD531,BoxVal(ROW(AD531),4,COLUMN(AQ529)),INDIRECT(DQ$3))</f>
        <v>00</v>
      </c>
      <c r="AR531" s="36" t="str">
        <f ca="1">ManualLookup(AE531,BoxVal(ROW(AE531),4,COLUMN(AR529)),INDIRECT(DR$3))</f>
        <v>00</v>
      </c>
      <c r="AS531" s="36"/>
    </row>
    <row r="532" spans="19:45" ht="30" customHeight="1" x14ac:dyDescent="0.25">
      <c r="S532" s="7" t="s">
        <v>721</v>
      </c>
      <c r="T532" s="15" t="s">
        <v>26</v>
      </c>
      <c r="U532" s="36" t="str">
        <f ca="1">ConfigCode($AA532,$AN532,$AO532,$AP532,$AQ532,$AR532,$AF532,$AG532,2)</f>
        <v>0x65=-41.30,-40.80;</v>
      </c>
      <c r="V532" s="37"/>
      <c r="W532" s="37"/>
      <c r="X532" s="68"/>
      <c r="Y532" s="68"/>
      <c r="Z532" s="55">
        <f ca="1" xml:space="preserve">
N("vbias,vlookup vbias range")+
VLOOKUP($AA532,INDIRECT(BoxVal(ROW($AA532),34,COLUMN(T528))),2,FALSE)+
N("gain")+
$AB532+
N("vcm")+
VLOOKUP($AC532,$CT$1:$DC$31,7,FALSE)+
N("(vbias*vcp*vbg-vbias)*sensor ratio")+
VbiasCal($AA532,$AD532,$AE532,BoxVal(ROW($AC532),18,COLUMN($T$22)))+
N("vbias ref+gain ref")+
$V532+$W532</f>
        <v>3</v>
      </c>
      <c r="AA532" s="39" t="s">
        <v>1372</v>
      </c>
      <c r="AB532" s="40">
        <v>1.5</v>
      </c>
      <c r="AC532" s="40" t="s">
        <v>995</v>
      </c>
      <c r="AD532" s="40">
        <v>1</v>
      </c>
      <c r="AE532" s="41">
        <v>0</v>
      </c>
      <c r="AF532" s="42">
        <v>-41.3</v>
      </c>
      <c r="AG532" s="47">
        <f>AF531</f>
        <v>-40.799999999999997</v>
      </c>
      <c r="AH532" s="43">
        <f ca="1">$AF532+$Z532</f>
        <v>-38.299999999999997</v>
      </c>
      <c r="AI532" s="43">
        <f ca="1">$AG532+$Z532</f>
        <v>-37.799999999999997</v>
      </c>
      <c r="AJ532" s="44">
        <f ca="1" xml:space="preserve">
N("initial sens-loopgain")+
$AF532-BoxVal(ROW($AA532),26,COLUMN(INDIRECT("T"&amp;(INT(ROW($AA549)/65))*65+2)))</f>
        <v>-41.3</v>
      </c>
      <c r="AK532" s="44">
        <f ca="1">AJ532+(AG532-AF532)</f>
        <v>-40.799999999999997</v>
      </c>
      <c r="AL532" s="44">
        <f ca="1" xml:space="preserve">
N("initial sens-loopgain-gain-gain ref-vcm")+
$AH532-
BoxVal(ROW($AA532),26,COLUMN(INDIRECT("T"&amp;(INT(ROW($AA549)/65))*65+2)))-
$AB532-
$W532-
IFERROR(VLOOKUP($AC532,$CT$1:$DC$31,7,FALSE),0)</f>
        <v>-39.799999999999997</v>
      </c>
      <c r="AM532" s="44">
        <f ca="1">AL532+(AG532-AF532)</f>
        <v>-39.299999999999997</v>
      </c>
      <c r="AN532" s="36" t="str">
        <f ca="1">IF(BoxVal(ROW(AA532),9,COLUMN(T530))="FIX","00",ManualLookup(AA532,BoxVal(ROW(AA532),4,COLUMN(AN530)),INDIRECT(DN$3)))</f>
        <v>60</v>
      </c>
      <c r="AO532" s="36" t="str">
        <f ca="1">ManualLookup(AB532,BoxVal(ROW(AB532),4,COLUMN(AO530)),INDIRECT(DO$3))</f>
        <v>05</v>
      </c>
      <c r="AP532" s="36" t="str">
        <f ca="1">ManualLookup(AC532,BoxVal(ROW(AC532),4,COLUMN(AP530)),INDIRECT(DP$3))</f>
        <v>00</v>
      </c>
      <c r="AQ532" s="36" t="str">
        <f ca="1">ManualLookup(AD532,BoxVal(ROW(AD532),4,COLUMN(AQ530)),INDIRECT(DQ$3))</f>
        <v>00</v>
      </c>
      <c r="AR532" s="36" t="str">
        <f ca="1">ManualLookup(AE532,BoxVal(ROW(AE532),4,COLUMN(AR530)),INDIRECT(DR$3))</f>
        <v>00</v>
      </c>
      <c r="AS532" s="36"/>
    </row>
    <row r="533" spans="19:45" ht="30" customHeight="1" x14ac:dyDescent="0.25">
      <c r="S533" s="7" t="s">
        <v>20</v>
      </c>
      <c r="T533" s="15">
        <v>-37.5</v>
      </c>
      <c r="U533" s="36" t="str">
        <f ca="1">ConfigCode($AA533,$AN533,$AO533,$AP533,$AQ533,$AR533,$AF533,$AG533,2)</f>
        <v>0x66=-41.80,-41.30;</v>
      </c>
      <c r="V533" s="37"/>
      <c r="W533" s="37"/>
      <c r="X533" s="38"/>
      <c r="Y533" s="38"/>
      <c r="Z533" s="55">
        <f ca="1" xml:space="preserve">
N("vbias,vlookup vbias range")+
VLOOKUP($AA533,INDIRECT(BoxVal(ROW($AA533),34,COLUMN(T529))),2,FALSE)+
N("gain")+
$AB533+
N("vcm")+
VLOOKUP($AC533,$CT$1:$DC$31,7,FALSE)+
N("(vbias*vcp*vbg-vbias)*sensor ratio")+
VbiasCal($AA533,$AD533,$AE533,BoxVal(ROW($AC533),18,COLUMN($T$22)))+
N("vbias ref+gain ref")+
$V533+$W533</f>
        <v>3.5</v>
      </c>
      <c r="AA533" s="39" t="s">
        <v>1372</v>
      </c>
      <c r="AB533" s="40">
        <v>2</v>
      </c>
      <c r="AC533" s="40" t="s">
        <v>995</v>
      </c>
      <c r="AD533" s="40">
        <v>1</v>
      </c>
      <c r="AE533" s="41">
        <v>0</v>
      </c>
      <c r="AF533" s="42">
        <v>-41.8</v>
      </c>
      <c r="AG533" s="47">
        <f>AF532</f>
        <v>-41.3</v>
      </c>
      <c r="AH533" s="43">
        <f ca="1">$AF533+$Z533</f>
        <v>-38.299999999999997</v>
      </c>
      <c r="AI533" s="43">
        <f ca="1">$AG533+$Z533</f>
        <v>-37.799999999999997</v>
      </c>
      <c r="AJ533" s="44">
        <f ca="1" xml:space="preserve">
N("initial sens-loopgain")+
$AF533-BoxVal(ROW($AA533),26,COLUMN(INDIRECT("T"&amp;(INT(ROW($AA550)/65))*65+2)))</f>
        <v>-41.8</v>
      </c>
      <c r="AK533" s="44">
        <f ca="1">AJ533+(AG533-AF533)</f>
        <v>-41.3</v>
      </c>
      <c r="AL533" s="44">
        <f ca="1" xml:space="preserve">
N("initial sens-loopgain-gain-gain ref-vcm")+
$AH533-
BoxVal(ROW($AA533),26,COLUMN(INDIRECT("T"&amp;(INT(ROW($AA550)/65))*65+2)))-
$AB533-
$W533-
IFERROR(VLOOKUP($AC533,$CT$1:$DC$31,7,FALSE),0)</f>
        <v>-40.299999999999997</v>
      </c>
      <c r="AM533" s="44">
        <f ca="1">AL533+(AG533-AF533)</f>
        <v>-39.799999999999997</v>
      </c>
      <c r="AN533" s="36" t="str">
        <f ca="1">IF(BoxVal(ROW(AA533),9,COLUMN(T531))="FIX","00",ManualLookup(AA533,BoxVal(ROW(AA533),4,COLUMN(AN531)),INDIRECT(DN$3)))</f>
        <v>60</v>
      </c>
      <c r="AO533" s="36" t="str">
        <f ca="1">ManualLookup(AB533,BoxVal(ROW(AB533),4,COLUMN(AO531)),INDIRECT(DO$3))</f>
        <v>06</v>
      </c>
      <c r="AP533" s="36" t="str">
        <f ca="1">ManualLookup(AC533,BoxVal(ROW(AC533),4,COLUMN(AP531)),INDIRECT(DP$3))</f>
        <v>00</v>
      </c>
      <c r="AQ533" s="36" t="str">
        <f ca="1">ManualLookup(AD533,BoxVal(ROW(AD533),4,COLUMN(AQ531)),INDIRECT(DQ$3))</f>
        <v>00</v>
      </c>
      <c r="AR533" s="36" t="str">
        <f ca="1">ManualLookup(AE533,BoxVal(ROW(AE533),4,COLUMN(AR531)),INDIRECT(DR$3))</f>
        <v>00</v>
      </c>
      <c r="AS533" s="36"/>
    </row>
    <row r="534" spans="19:45" ht="30" customHeight="1" x14ac:dyDescent="0.25">
      <c r="S534" s="7"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71"/>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71"/>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1.3</v>
      </c>
      <c r="U538" s="36"/>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VLOOKUP(T524,MPN!$A$1:$E$1004,4,FALSE)</f>
        <v>-38</v>
      </c>
      <c r="U539" s="36"/>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0.7</v>
      </c>
      <c r="U540" s="36"/>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12V_TestMode</v>
      </c>
      <c r="U541" s="36"/>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VLOOKUP($T524,MPN!$A$1:$E$504,2,FALSE)</f>
        <v>AMIC</v>
      </c>
      <c r="U542" s="36"/>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304ZE</v>
      </c>
      <c r="U543" s="36"/>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N039A</v>
      </c>
      <c r="U544" s="36"/>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VLOOKUP($T524,MPN!$A$1:$E$504,5,FALSE)</f>
        <v>Inphase</v>
      </c>
      <c r="U545" s="36"/>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45594</v>
      </c>
      <c r="U548" s="36"/>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9</v>
      </c>
      <c r="U550" s="36"/>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-38+/-0.7 dBV</v>
      </c>
      <c r="U551" s="36"/>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14.38V(14V)</v>
      </c>
      <c r="T555" s="3">
        <v>2.2999999999999998</v>
      </c>
      <c r="U555" s="36"/>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13.18V(13V)</v>
      </c>
      <c r="T556" s="3">
        <v>1.5</v>
      </c>
      <c r="U556" s="36"/>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12.07V(12V)</v>
      </c>
      <c r="T557" s="3">
        <v>0</v>
      </c>
      <c r="U557" s="36"/>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10.95V(11V)</v>
      </c>
      <c r="T558" s="3">
        <v>-1.5</v>
      </c>
      <c r="U558" s="36"/>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9.82V(10V)</v>
      </c>
      <c r="T559" s="3">
        <v>-2.2000000000000002</v>
      </c>
      <c r="U559" s="36"/>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8.71V(9V)</v>
      </c>
      <c r="T560" s="3" t="s">
        <v>562</v>
      </c>
      <c r="U560" s="36"/>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7.59V(8V)</v>
      </c>
      <c r="T561" s="3" t="s">
        <v>562</v>
      </c>
      <c r="U561" s="36"/>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6.48V(7V)</v>
      </c>
      <c r="T562" s="3" t="s">
        <v>562</v>
      </c>
      <c r="U562" s="36"/>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Space</v>
      </c>
      <c r="T564" s="3"/>
      <c r="U564" s="36"/>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Config2</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1379</v>
      </c>
      <c r="V586" s="12"/>
      <c r="W586" s="65"/>
      <c r="X586" s="12"/>
      <c r="Y586" s="7" t="str">
        <f>VLOOKUP(U586,$DX$1:$DZ$21,3,FALSE)</f>
        <v>ModeSel 10,sel_diocpfil</v>
      </c>
      <c r="AD586" s="8"/>
    </row>
    <row r="587" spans="19:45" ht="30" customHeight="1" x14ac:dyDescent="0.25">
      <c r="S587" s="7" t="s">
        <v>24</v>
      </c>
      <c r="T587" s="15" t="s">
        <v>606</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12V_TestMode_38dB_304ZE_N039A_372_417_ZTS6856SL_PR10.0</v>
      </c>
      <c r="AC587" s="18"/>
      <c r="AD587" s="18"/>
      <c r="AE587" s="18"/>
      <c r="AF587" s="18"/>
      <c r="AG587" s="18"/>
      <c r="AH587" s="19"/>
      <c r="AI587" s="19" t="s">
        <v>2</v>
      </c>
      <c r="AJ587" s="16" t="s">
        <v>1454</v>
      </c>
      <c r="AK587" s="16"/>
      <c r="AL587" s="16"/>
      <c r="AM587" s="16"/>
      <c r="AN587" s="16"/>
      <c r="AO587" s="16"/>
      <c r="AP587" s="16"/>
      <c r="AQ587" s="16"/>
      <c r="AR587" s="16"/>
      <c r="AS587" s="16"/>
    </row>
    <row r="588" spans="19:45" ht="30" customHeight="1" x14ac:dyDescent="0.25">
      <c r="S588" s="7" t="s">
        <v>5</v>
      </c>
      <c r="T588" s="15" t="s">
        <v>1162</v>
      </c>
      <c r="U588" s="32"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1445</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Norman Gain</v>
      </c>
      <c r="AP589" s="56" t="str">
        <f>VLOOKUP($T597,$DE$1:$DJ$31,4,FALSE)</f>
        <v>non</v>
      </c>
      <c r="AQ589" s="56" t="str">
        <f>VLOOKUP($T597,$DE$1:$DJ$31,5,FALSE)</f>
        <v>non</v>
      </c>
      <c r="AR589" s="56" t="str">
        <f>VLOOKUP($T597,$DE$1:$DJ$31,6,FALSE)</f>
        <v>Signel vbg</v>
      </c>
      <c r="AS589" s="35"/>
    </row>
    <row r="590" spans="19:45" ht="30" customHeight="1" x14ac:dyDescent="0.25">
      <c r="S590" s="7" t="s">
        <v>18</v>
      </c>
      <c r="T590" s="15" t="s">
        <v>1428</v>
      </c>
      <c r="U590" s="36" t="str">
        <f ca="1">ConfigCode($AA590,$AN590,$AO590,$AP590,$AQ590,$AR590,$AF590,$AG590,2)</f>
        <v>0x44=-37.80,-37.20;</v>
      </c>
      <c r="V590" s="37"/>
      <c r="W590" s="37"/>
      <c r="X590" s="68"/>
      <c r="Y590" s="68"/>
      <c r="Z590" s="55">
        <f ca="1" xml:space="preserve">
N("vbias,vlookup vbias range")+
VLOOKUP($AA590,INDIRECT(BoxVal(ROW($AA590),34,COLUMN(T586))),2,FALSE)+
N("gain")+
$AB590+
N("vcm")+
VLOOKUP($AC590,$CT$1:$DC$31,7,FALSE)+
N("(vbias*vcp*vbg-vbias)*sensor ratio")+
VbiasCal($AA590,$AD590,$AE590,BoxVal(ROW($AC590),18,COLUMN($T$22)))+
N("vbias ref+gain ref")+
$V590+$W590</f>
        <v>-0.5</v>
      </c>
      <c r="AA590" s="39" t="s">
        <v>1436</v>
      </c>
      <c r="AB590" s="40">
        <v>1</v>
      </c>
      <c r="AC590" s="40" t="s">
        <v>996</v>
      </c>
      <c r="AD590" s="40">
        <v>1</v>
      </c>
      <c r="AE590" s="41">
        <v>0</v>
      </c>
      <c r="AF590" s="42">
        <v>-37.799999999999997</v>
      </c>
      <c r="AG590" s="42">
        <v>-37.200000000000003</v>
      </c>
      <c r="AH590" s="43">
        <f ca="1">$AF590+$Z590</f>
        <v>-38.299999999999997</v>
      </c>
      <c r="AI590" s="43">
        <f ca="1">$AG590+$Z590</f>
        <v>-37.700000000000003</v>
      </c>
      <c r="AJ590" s="44">
        <f ca="1" xml:space="preserve">
N("initial sens-loopgain")+
$AF590-BoxVal(ROW($AA590),26,COLUMN(INDIRECT("T"&amp;(INT(ROW($AA607)/65))*65+2)))</f>
        <v>-37.799999999999997</v>
      </c>
      <c r="AK590" s="44">
        <f ca="1">AJ590+(AG590-AF590)</f>
        <v>-37.200000000000003</v>
      </c>
      <c r="AL590" s="44">
        <f ca="1" xml:space="preserve">
N("initial sens-loopgain-gain-gain ref-vcm")+
$AH590-
BoxVal(ROW($AA590),26,COLUMN(INDIRECT("T"&amp;(INT(ROW($AA607)/65))*65+2)))-
$AB590-
$W590-
IFERROR(VLOOKUP($AC590,$CT$1:$DC$31,7,FALSE),0)</f>
        <v>-39.299999999999997</v>
      </c>
      <c r="AM590" s="44">
        <f ca="1">AL590+(AG590-AF590)</f>
        <v>-38.700000000000003</v>
      </c>
      <c r="AN590" s="36" t="str">
        <f ca="1">IF(BoxVal(ROW(AA590),9,COLUMN(T588))="FIX","00",ManualLookup(AA590,BoxVal(ROW(AA590),4,COLUMN(AN588)),INDIRECT(DN$3)))</f>
        <v>40</v>
      </c>
      <c r="AO590" s="36" t="str">
        <f ca="1">ManualLookup(AB590,BoxVal(ROW(AB590),4,COLUMN(AO588)),INDIRECT(DO$3))</f>
        <v>04</v>
      </c>
      <c r="AP590" s="36" t="str">
        <f ca="1">ManualLookup(AC590,BoxVal(ROW(AC590),4,COLUMN(AP588)),INDIRECT(DP$3))</f>
        <v>00</v>
      </c>
      <c r="AQ590" s="36" t="str">
        <f ca="1">ManualLookup(AD590,BoxVal(ROW(AD590),4,COLUMN(AQ588)),INDIRECT(DQ$3))</f>
        <v>00</v>
      </c>
      <c r="AR590" s="36" t="str">
        <f ca="1">ManualLookup(AE590,BoxVal(ROW(AE590),4,COLUMN(AR588)),INDIRECT(DR$3))</f>
        <v>00</v>
      </c>
      <c r="AS590" s="33"/>
    </row>
    <row r="591" spans="19:45" ht="30" customHeight="1" x14ac:dyDescent="0.25">
      <c r="S591" s="7" t="s">
        <v>13</v>
      </c>
      <c r="T591" s="15" t="s">
        <v>1168</v>
      </c>
      <c r="U591" s="36" t="str">
        <f ca="1">ConfigCode($AA591,$AN591,$AO591,$AP591,$AQ591,$AR591,$AF591,$AG591,2)</f>
        <v>0x45=-38.30,-37.80;</v>
      </c>
      <c r="V591" s="37"/>
      <c r="W591" s="37"/>
      <c r="X591" s="68"/>
      <c r="Y591" s="68"/>
      <c r="Z591" s="55">
        <f ca="1" xml:space="preserve">
N("vbias,vlookup vbias range")+
VLOOKUP($AA591,INDIRECT(BoxVal(ROW($AA591),34,COLUMN(T587))),2,FALSE)+
N("gain")+
$AB591+
N("vcm")+
VLOOKUP($AC591,$CT$1:$DC$31,7,FALSE)+
N("(vbias*vcp*vbg-vbias)*sensor ratio")+
VbiasCal($AA591,$AD591,$AE591,BoxVal(ROW($AC591),18,COLUMN($T$22)))+
N("vbias ref+gain ref")+
$V591+$W591</f>
        <v>0</v>
      </c>
      <c r="AA591" s="39" t="s">
        <v>1436</v>
      </c>
      <c r="AB591" s="40">
        <v>1.5</v>
      </c>
      <c r="AC591" s="40" t="s">
        <v>996</v>
      </c>
      <c r="AD591" s="40">
        <v>1</v>
      </c>
      <c r="AE591" s="41">
        <v>0</v>
      </c>
      <c r="AF591" s="42">
        <v>-38.299999999999997</v>
      </c>
      <c r="AG591" s="47">
        <f>AF590</f>
        <v>-37.799999999999997</v>
      </c>
      <c r="AH591" s="43">
        <f ca="1">$AF591+$Z591</f>
        <v>-38.299999999999997</v>
      </c>
      <c r="AI591" s="43">
        <f ca="1">$AG591+$Z591</f>
        <v>-37.799999999999997</v>
      </c>
      <c r="AJ591" s="44">
        <f ca="1" xml:space="preserve">
N("initial sens-loopgain")+
$AF591-BoxVal(ROW($AA591),26,COLUMN(INDIRECT("T"&amp;(INT(ROW($AA608)/65))*65+2)))</f>
        <v>-38.299999999999997</v>
      </c>
      <c r="AK591" s="44">
        <f ca="1">AJ591+(AG591-AF591)</f>
        <v>-37.799999999999997</v>
      </c>
      <c r="AL591" s="44">
        <f ca="1" xml:space="preserve">
N("initial sens-loopgain-gain-gain ref-vcm")+
$AH591-
BoxVal(ROW($AA591),26,COLUMN(INDIRECT("T"&amp;(INT(ROW($AA608)/65))*65+2)))-
$AB591-
$W591-
IFERROR(VLOOKUP($AC591,$CT$1:$DC$31,7,FALSE),0)</f>
        <v>-39.799999999999997</v>
      </c>
      <c r="AM591" s="44">
        <f ca="1">AL591+(AG591-AF591)</f>
        <v>-39.299999999999997</v>
      </c>
      <c r="AN591" s="36" t="str">
        <f ca="1">IF(BoxVal(ROW(AA591),9,COLUMN(T589))="FIX","00",ManualLookup(AA591,BoxVal(ROW(AA591),4,COLUMN(AN589)),INDIRECT(DN$3)))</f>
        <v>40</v>
      </c>
      <c r="AO591" s="36" t="str">
        <f ca="1">ManualLookup(AB591,BoxVal(ROW(AB591),4,COLUMN(AO589)),INDIRECT(DO$3))</f>
        <v>05</v>
      </c>
      <c r="AP591" s="36" t="str">
        <f ca="1">ManualLookup(AC591,BoxVal(ROW(AC591),4,COLUMN(AP589)),INDIRECT(DP$3))</f>
        <v>00</v>
      </c>
      <c r="AQ591" s="36" t="str">
        <f ca="1">ManualLookup(AD591,BoxVal(ROW(AD591),4,COLUMN(AQ589)),INDIRECT(DQ$3))</f>
        <v>00</v>
      </c>
      <c r="AR591" s="36" t="str">
        <f ca="1">ManualLookup(AE591,BoxVal(ROW(AE591),4,COLUMN(AR589)),INDIRECT(DR$3))</f>
        <v>00</v>
      </c>
      <c r="AS591" s="36"/>
    </row>
    <row r="592" spans="19:45" ht="30" customHeight="1" x14ac:dyDescent="0.25">
      <c r="S592" s="26"/>
      <c r="T592" s="17"/>
      <c r="U592" s="36" t="str">
        <f ca="1">ConfigCode($AA592,$AN592,$AO592,$AP592,$AQ592,$AR592,$AF592,$AG592,2)</f>
        <v>0x46=-38.80,-38.30;</v>
      </c>
      <c r="V592" s="37"/>
      <c r="W592" s="37"/>
      <c r="X592" s="68"/>
      <c r="Y592" s="68"/>
      <c r="Z592" s="55">
        <f ca="1" xml:space="preserve">
N("vbias,vlookup vbias range")+
VLOOKUP($AA592,INDIRECT(BoxVal(ROW($AA592),34,COLUMN(T588))),2,FALSE)+
N("gain")+
$AB592+
N("vcm")+
VLOOKUP($AC592,$CT$1:$DC$31,7,FALSE)+
N("(vbias*vcp*vbg-vbias)*sensor ratio")+
VbiasCal($AA592,$AD592,$AE592,BoxVal(ROW($AC592),18,COLUMN($T$22)))+
N("vbias ref+gain ref")+
$V592+$W592</f>
        <v>0.5</v>
      </c>
      <c r="AA592" s="39" t="s">
        <v>1374</v>
      </c>
      <c r="AB592" s="40">
        <v>2</v>
      </c>
      <c r="AC592" s="40" t="s">
        <v>995</v>
      </c>
      <c r="AD592" s="40">
        <v>1</v>
      </c>
      <c r="AE592" s="41">
        <v>0</v>
      </c>
      <c r="AF592" s="42">
        <v>-38.799999999999997</v>
      </c>
      <c r="AG592" s="47">
        <f>AF591</f>
        <v>-38.299999999999997</v>
      </c>
      <c r="AH592" s="43">
        <f ca="1">$AF592+$Z592</f>
        <v>-38.299999999999997</v>
      </c>
      <c r="AI592" s="43">
        <f ca="1">$AG592+$Z592</f>
        <v>-37.799999999999997</v>
      </c>
      <c r="AJ592" s="44">
        <f ca="1" xml:space="preserve">
N("initial sens-loopgain")+
$AF592-BoxVal(ROW($AA592),26,COLUMN(INDIRECT("T"&amp;(INT(ROW($AA609)/65))*65+2)))</f>
        <v>-38.799999999999997</v>
      </c>
      <c r="AK592" s="44">
        <f ca="1">AJ592+(AG592-AF592)</f>
        <v>-38.299999999999997</v>
      </c>
      <c r="AL592" s="44">
        <f ca="1" xml:space="preserve">
N("initial sens-loopgain-gain-gain ref-vcm")+
$AH592-
BoxVal(ROW($AA592),26,COLUMN(INDIRECT("T"&amp;(INT(ROW($AA609)/65))*65+2)))-
$AB592-
$W592-
IFERROR(VLOOKUP($AC592,$CT$1:$DC$31,7,FALSE),0)</f>
        <v>-40.299999999999997</v>
      </c>
      <c r="AM592" s="44">
        <f ca="1">AL592+(AG592-AF592)</f>
        <v>-39.799999999999997</v>
      </c>
      <c r="AN592" s="36" t="str">
        <f ca="1">IF(BoxVal(ROW(AA592),9,COLUMN(T590))="FIX","00",ManualLookup(AA592,BoxVal(ROW(AA592),4,COLUMN(AN590)),INDIRECT(DN$3)))</f>
        <v>40</v>
      </c>
      <c r="AO592" s="36" t="str">
        <f ca="1">ManualLookup(AB592,BoxVal(ROW(AB592),4,COLUMN(AO590)),INDIRECT(DO$3))</f>
        <v>06</v>
      </c>
      <c r="AP592" s="36" t="str">
        <f ca="1">ManualLookup(AC592,BoxVal(ROW(AC592),4,COLUMN(AP590)),INDIRECT(DP$3))</f>
        <v>00</v>
      </c>
      <c r="AQ592" s="36" t="str">
        <f ca="1">ManualLookup(AD592,BoxVal(ROW(AD592),4,COLUMN(AQ590)),INDIRECT(DQ$3))</f>
        <v>00</v>
      </c>
      <c r="AR592" s="36" t="str">
        <f ca="1">ManualLookup(AE592,BoxVal(ROW(AE592),4,COLUMN(AR590)),INDIRECT(DR$3))</f>
        <v>00</v>
      </c>
      <c r="AS592" s="36"/>
    </row>
    <row r="593" spans="19:45" ht="30" customHeight="1" x14ac:dyDescent="0.25">
      <c r="S593" s="7" t="s">
        <v>19</v>
      </c>
      <c r="T593" s="15" t="s">
        <v>1435</v>
      </c>
      <c r="U593" s="36" t="str">
        <f ca="1">ConfigCode($AA593,$AN593,$AO593,$AP593,$AQ593,$AR593,$AF593,$AG593,2)</f>
        <v>0x54=-39.30,-38.80;</v>
      </c>
      <c r="V593" s="37"/>
      <c r="W593" s="37"/>
      <c r="X593" s="68"/>
      <c r="Y593" s="68"/>
      <c r="Z593" s="55">
        <f ca="1" xml:space="preserve">
N("vbias,vlookup vbias range")+
VLOOKUP($AA593,INDIRECT(BoxVal(ROW($AA593),34,COLUMN(T589))),2,FALSE)+
N("gain")+
$AB593+
N("vcm")+
VLOOKUP($AC593,$CT$1:$DC$31,7,FALSE)+
N("(vbias*vcp*vbg-vbias)*sensor ratio")+
VbiasCal($AA593,$AD593,$AE593,BoxVal(ROW($AC593),18,COLUMN($T$22)))+
N("vbias ref+gain ref")+
$V593+$W593</f>
        <v>1</v>
      </c>
      <c r="AA593" s="39" t="s">
        <v>1373</v>
      </c>
      <c r="AB593" s="40">
        <v>1</v>
      </c>
      <c r="AC593" s="40" t="s">
        <v>995</v>
      </c>
      <c r="AD593" s="40">
        <v>1</v>
      </c>
      <c r="AE593" s="41">
        <v>0</v>
      </c>
      <c r="AF593" s="42">
        <v>-39.299999999999997</v>
      </c>
      <c r="AG593" s="47">
        <f>AF592</f>
        <v>-38.799999999999997</v>
      </c>
      <c r="AH593" s="43">
        <f ca="1">$AF593+$Z593</f>
        <v>-38.299999999999997</v>
      </c>
      <c r="AI593" s="43">
        <f ca="1">$AG593+$Z593</f>
        <v>-37.799999999999997</v>
      </c>
      <c r="AJ593" s="44">
        <f ca="1" xml:space="preserve">
N("initial sens-loopgain")+
$AF593-BoxVal(ROW($AA593),26,COLUMN(INDIRECT("T"&amp;(INT(ROW($AA610)/65))*65+2)))</f>
        <v>-39.299999999999997</v>
      </c>
      <c r="AK593" s="44">
        <f ca="1">AJ593+(AG593-AF593)</f>
        <v>-38.799999999999997</v>
      </c>
      <c r="AL593" s="44">
        <f ca="1" xml:space="preserve">
N("initial sens-loopgain-gain-gain ref-vcm")+
$AH593-
BoxVal(ROW($AA593),26,COLUMN(INDIRECT("T"&amp;(INT(ROW($AA610)/65))*65+2)))-
$AB593-
$W593-
IFERROR(VLOOKUP($AC593,$CT$1:$DC$31,7,FALSE),0)</f>
        <v>-39.299999999999997</v>
      </c>
      <c r="AM593" s="44">
        <f ca="1">AL593+(AG593-AF593)</f>
        <v>-38.799999999999997</v>
      </c>
      <c r="AN593" s="36" t="str">
        <f ca="1">IF(BoxVal(ROW(AA593),9,COLUMN(T591))="FIX","00",ManualLookup(AA593,BoxVal(ROW(AA593),4,COLUMN(AN591)),INDIRECT(DN$3)))</f>
        <v>50</v>
      </c>
      <c r="AO593" s="36" t="str">
        <f ca="1">ManualLookup(AB593,BoxVal(ROW(AB593),4,COLUMN(AO591)),INDIRECT(DO$3))</f>
        <v>04</v>
      </c>
      <c r="AP593" s="36" t="str">
        <f ca="1">ManualLookup(AC593,BoxVal(ROW(AC593),4,COLUMN(AP591)),INDIRECT(DP$3))</f>
        <v>00</v>
      </c>
      <c r="AQ593" s="36" t="str">
        <f ca="1">ManualLookup(AD593,BoxVal(ROW(AD593),4,COLUMN(AQ591)),INDIRECT(DQ$3))</f>
        <v>00</v>
      </c>
      <c r="AR593" s="36" t="str">
        <f ca="1">ManualLookup(AE593,BoxVal(ROW(AE593),4,COLUMN(AR591)),INDIRECT(DR$3))</f>
        <v>00</v>
      </c>
      <c r="AS593" s="36"/>
    </row>
    <row r="594" spans="19:45" ht="30" customHeight="1" x14ac:dyDescent="0.25">
      <c r="S594" s="7" t="s">
        <v>15</v>
      </c>
      <c r="T594" s="15" t="s">
        <v>1151</v>
      </c>
      <c r="U594" s="36" t="str">
        <f ca="1">ConfigCode($AA594,$AN594,$AO594,$AP594,$AQ594,$AR594,$AF594,$AG594,2)</f>
        <v>0x55=-39.80,-39.30;</v>
      </c>
      <c r="V594" s="37"/>
      <c r="W594" s="37"/>
      <c r="X594" s="68"/>
      <c r="Y594" s="68"/>
      <c r="Z594" s="55">
        <f ca="1" xml:space="preserve">
N("vbias,vlookup vbias range")+
VLOOKUP($AA594,INDIRECT(BoxVal(ROW($AA594),34,COLUMN(T590))),2,FALSE)+
N("gain")+
$AB594+
N("vcm")+
VLOOKUP($AC594,$CT$1:$DC$31,7,FALSE)+
N("(vbias*vcp*vbg-vbias)*sensor ratio")+
VbiasCal($AA594,$AD594,$AE594,BoxVal(ROW($AC594),18,COLUMN($T$22)))+
N("vbias ref+gain ref")+
$V594+$W594</f>
        <v>1.5</v>
      </c>
      <c r="AA594" s="39" t="s">
        <v>1373</v>
      </c>
      <c r="AB594" s="40">
        <v>1.5</v>
      </c>
      <c r="AC594" s="40" t="s">
        <v>995</v>
      </c>
      <c r="AD594" s="40">
        <v>1</v>
      </c>
      <c r="AE594" s="41">
        <v>0</v>
      </c>
      <c r="AF594" s="42">
        <v>-39.799999999999997</v>
      </c>
      <c r="AG594" s="47">
        <f>AF593</f>
        <v>-39.299999999999997</v>
      </c>
      <c r="AH594" s="43">
        <f ca="1">$AF594+$Z594</f>
        <v>-38.299999999999997</v>
      </c>
      <c r="AI594" s="43">
        <f ca="1">$AG594+$Z594</f>
        <v>-37.799999999999997</v>
      </c>
      <c r="AJ594" s="44">
        <f ca="1" xml:space="preserve">
N("initial sens-loopgain")+
$AF594-BoxVal(ROW($AA594),26,COLUMN(INDIRECT("T"&amp;(INT(ROW($AA611)/65))*65+2)))</f>
        <v>-39.799999999999997</v>
      </c>
      <c r="AK594" s="44">
        <f ca="1">AJ594+(AG594-AF594)</f>
        <v>-39.299999999999997</v>
      </c>
      <c r="AL594" s="44">
        <f ca="1" xml:space="preserve">
N("initial sens-loopgain-gain-gain ref-vcm")+
$AH594-
BoxVal(ROW($AA594),26,COLUMN(INDIRECT("T"&amp;(INT(ROW($AA611)/65))*65+2)))-
$AB594-
$W594-
IFERROR(VLOOKUP($AC594,$CT$1:$DC$31,7,FALSE),0)</f>
        <v>-39.799999999999997</v>
      </c>
      <c r="AM594" s="44">
        <f ca="1">AL594+(AG594-AF594)</f>
        <v>-39.299999999999997</v>
      </c>
      <c r="AN594" s="36" t="str">
        <f ca="1">IF(BoxVal(ROW(AA594),9,COLUMN(T592))="FIX","00",ManualLookup(AA594,BoxVal(ROW(AA594),4,COLUMN(AN592)),INDIRECT(DN$3)))</f>
        <v>50</v>
      </c>
      <c r="AO594" s="36" t="str">
        <f ca="1">ManualLookup(AB594,BoxVal(ROW(AB594),4,COLUMN(AO592)),INDIRECT(DO$3))</f>
        <v>05</v>
      </c>
      <c r="AP594" s="36" t="str">
        <f ca="1">ManualLookup(AC594,BoxVal(ROW(AC594),4,COLUMN(AP592)),INDIRECT(DP$3))</f>
        <v>00</v>
      </c>
      <c r="AQ594" s="36" t="str">
        <f ca="1">ManualLookup(AD594,BoxVal(ROW(AD594),4,COLUMN(AQ592)),INDIRECT(DQ$3))</f>
        <v>00</v>
      </c>
      <c r="AR594" s="36" t="str">
        <f ca="1">ManualLookup(AE594,BoxVal(ROW(AE594),4,COLUMN(AR592)),INDIRECT(DR$3))</f>
        <v>00</v>
      </c>
      <c r="AS594" s="36"/>
    </row>
    <row r="595" spans="19:45" ht="30" customHeight="1" x14ac:dyDescent="0.25">
      <c r="S595" s="7" t="s">
        <v>705</v>
      </c>
      <c r="T595" s="15" t="s">
        <v>1296</v>
      </c>
      <c r="U595" s="36" t="str">
        <f ca="1">ConfigCode($AA595,$AN595,$AO595,$AP595,$AQ595,$AR595,$AF595,$AG595,2)</f>
        <v>0x56=-40.30,-39.80;</v>
      </c>
      <c r="V595" s="37"/>
      <c r="W595" s="37"/>
      <c r="X595" s="68"/>
      <c r="Y595" s="68"/>
      <c r="Z595" s="55">
        <f ca="1" xml:space="preserve">
N("vbias,vlookup vbias range")+
VLOOKUP($AA595,INDIRECT(BoxVal(ROW($AA595),34,COLUMN(T591))),2,FALSE)+
N("gain")+
$AB595+
N("vcm")+
VLOOKUP($AC595,$CT$1:$DC$31,7,FALSE)+
N("(vbias*vcp*vbg-vbias)*sensor ratio")+
VbiasCal($AA595,$AD595,$AE595,BoxVal(ROW($AC595),18,COLUMN($T$22)))+
N("vbias ref+gain ref")+
$V595+$W595</f>
        <v>2</v>
      </c>
      <c r="AA595" s="39" t="s">
        <v>1373</v>
      </c>
      <c r="AB595" s="40">
        <v>2</v>
      </c>
      <c r="AC595" s="40" t="s">
        <v>995</v>
      </c>
      <c r="AD595" s="40">
        <v>1</v>
      </c>
      <c r="AE595" s="41">
        <v>0</v>
      </c>
      <c r="AF595" s="42">
        <v>-40.299999999999997</v>
      </c>
      <c r="AG595" s="47">
        <f>AF594</f>
        <v>-39.799999999999997</v>
      </c>
      <c r="AH595" s="43">
        <f ca="1">$AF595+$Z595</f>
        <v>-38.299999999999997</v>
      </c>
      <c r="AI595" s="43">
        <f ca="1">$AG595+$Z595</f>
        <v>-37.799999999999997</v>
      </c>
      <c r="AJ595" s="44">
        <f ca="1" xml:space="preserve">
N("initial sens-loopgain")+
$AF595-BoxVal(ROW($AA595),26,COLUMN(INDIRECT("T"&amp;(INT(ROW($AA612)/65))*65+2)))</f>
        <v>-40.299999999999997</v>
      </c>
      <c r="AK595" s="44">
        <f ca="1">AJ595+(AG595-AF595)</f>
        <v>-39.799999999999997</v>
      </c>
      <c r="AL595" s="44">
        <f ca="1" xml:space="preserve">
N("initial sens-loopgain-gain-gain ref-vcm")+
$AH595-
BoxVal(ROW($AA595),26,COLUMN(INDIRECT("T"&amp;(INT(ROW($AA612)/65))*65+2)))-
$AB595-
$W595-
IFERROR(VLOOKUP($AC595,$CT$1:$DC$31,7,FALSE),0)</f>
        <v>-40.299999999999997</v>
      </c>
      <c r="AM595" s="44">
        <f ca="1">AL595+(AG595-AF595)</f>
        <v>-39.799999999999997</v>
      </c>
      <c r="AN595" s="36" t="str">
        <f ca="1">IF(BoxVal(ROW(AA595),9,COLUMN(T593))="FIX","00",ManualLookup(AA595,BoxVal(ROW(AA595),4,COLUMN(AN593)),INDIRECT(DN$3)))</f>
        <v>50</v>
      </c>
      <c r="AO595" s="36" t="str">
        <f ca="1">ManualLookup(AB595,BoxVal(ROW(AB595),4,COLUMN(AO593)),INDIRECT(DO$3))</f>
        <v>06</v>
      </c>
      <c r="AP595" s="36" t="str">
        <f ca="1">ManualLookup(AC595,BoxVal(ROW(AC595),4,COLUMN(AP593)),INDIRECT(DP$3))</f>
        <v>00</v>
      </c>
      <c r="AQ595" s="36" t="str">
        <f ca="1">ManualLookup(AD595,BoxVal(ROW(AD595),4,COLUMN(AQ593)),INDIRECT(DQ$3))</f>
        <v>00</v>
      </c>
      <c r="AR595" s="36" t="str">
        <f ca="1">ManualLookup(AE595,BoxVal(ROW(AE595),4,COLUMN(AR593)),INDIRECT(DR$3))</f>
        <v>00</v>
      </c>
      <c r="AS595" s="36"/>
    </row>
    <row r="596" spans="19:45" ht="30" customHeight="1" x14ac:dyDescent="0.25">
      <c r="S596" s="7" t="s">
        <v>605</v>
      </c>
      <c r="T596" s="15" t="s">
        <v>991</v>
      </c>
      <c r="U596" s="36" t="str">
        <f ca="1">ConfigCode($AA596,$AN596,$AO596,$AP596,$AQ596,$AR596,$AF596,$AG596,2)</f>
        <v>0x57=-40.80,-40.30;</v>
      </c>
      <c r="V596" s="37"/>
      <c r="W596" s="37"/>
      <c r="X596" s="68"/>
      <c r="Y596" s="68"/>
      <c r="Z596" s="55">
        <f ca="1" xml:space="preserve">
N("vbias,vlookup vbias range")+
VLOOKUP($AA596,INDIRECT(BoxVal(ROW($AA596),34,COLUMN(T592))),2,FALSE)+
N("gain")+
$AB596+
N("vcm")+
VLOOKUP($AC596,$CT$1:$DC$31,7,FALSE)+
N("(vbias*vcp*vbg-vbias)*sensor ratio")+
VbiasCal($AA596,$AD596,$AE596,BoxVal(ROW($AC596),18,COLUMN($T$22)))+
N("vbias ref+gain ref")+
$V596+$W596</f>
        <v>2.5</v>
      </c>
      <c r="AA596" s="39" t="s">
        <v>1373</v>
      </c>
      <c r="AB596" s="40">
        <v>2.5</v>
      </c>
      <c r="AC596" s="40" t="s">
        <v>995</v>
      </c>
      <c r="AD596" s="40">
        <v>1</v>
      </c>
      <c r="AE596" s="41">
        <v>0</v>
      </c>
      <c r="AF596" s="42">
        <v>-40.799999999999997</v>
      </c>
      <c r="AG596" s="47">
        <f>AF595</f>
        <v>-40.299999999999997</v>
      </c>
      <c r="AH596" s="43">
        <f ca="1">$AF596+$Z596</f>
        <v>-38.299999999999997</v>
      </c>
      <c r="AI596" s="43">
        <f ca="1">$AG596+$Z596</f>
        <v>-37.799999999999997</v>
      </c>
      <c r="AJ596" s="44">
        <f ca="1" xml:space="preserve">
N("initial sens-loopgain")+
$AF596-BoxVal(ROW($AA596),26,COLUMN(INDIRECT("T"&amp;(INT(ROW($AA613)/65))*65+2)))</f>
        <v>-40.799999999999997</v>
      </c>
      <c r="AK596" s="44">
        <f ca="1">AJ596+(AG596-AF596)</f>
        <v>-40.299999999999997</v>
      </c>
      <c r="AL596" s="44">
        <f ca="1" xml:space="preserve">
N("initial sens-loopgain-gain-gain ref-vcm")+
$AH596-
BoxVal(ROW($AA596),26,COLUMN(INDIRECT("T"&amp;(INT(ROW($AA613)/65))*65+2)))-
$AB596-
$W596-
IFERROR(VLOOKUP($AC596,$CT$1:$DC$31,7,FALSE),0)</f>
        <v>-40.799999999999997</v>
      </c>
      <c r="AM596" s="44">
        <f ca="1">AL596+(AG596-AF596)</f>
        <v>-40.299999999999997</v>
      </c>
      <c r="AN596" s="36" t="str">
        <f ca="1">IF(BoxVal(ROW(AA596),9,COLUMN(T594))="FIX","00",ManualLookup(AA596,BoxVal(ROW(AA596),4,COLUMN(AN594)),INDIRECT(DN$3)))</f>
        <v>50</v>
      </c>
      <c r="AO596" s="36" t="str">
        <f ca="1">ManualLookup(AB596,BoxVal(ROW(AB596),4,COLUMN(AO594)),INDIRECT(DO$3))</f>
        <v>07</v>
      </c>
      <c r="AP596" s="36" t="str">
        <f ca="1">ManualLookup(AC596,BoxVal(ROW(AC596),4,COLUMN(AP594)),INDIRECT(DP$3))</f>
        <v>00</v>
      </c>
      <c r="AQ596" s="36" t="str">
        <f ca="1">ManualLookup(AD596,BoxVal(ROW(AD596),4,COLUMN(AQ594)),INDIRECT(DQ$3))</f>
        <v>00</v>
      </c>
      <c r="AR596" s="36" t="str">
        <f ca="1">ManualLookup(AE596,BoxVal(ROW(AE596),4,COLUMN(AR594)),INDIRECT(DR$3))</f>
        <v>00</v>
      </c>
      <c r="AS596" s="36"/>
    </row>
    <row r="597" spans="19:45" ht="30" customHeight="1" x14ac:dyDescent="0.25">
      <c r="S597" s="7" t="s">
        <v>721</v>
      </c>
      <c r="T597" s="15" t="s">
        <v>26</v>
      </c>
      <c r="U597" s="36" t="str">
        <f ca="1">ConfigCode($AA597,$AN597,$AO597,$AP597,$AQ597,$AR597,$AF597,$AG597,2)</f>
        <v>0x65=-41.30,-40.80;</v>
      </c>
      <c r="V597" s="37"/>
      <c r="W597" s="37"/>
      <c r="X597" s="68"/>
      <c r="Y597" s="68"/>
      <c r="Z597" s="55">
        <f ca="1" xml:space="preserve">
N("vbias,vlookup vbias range")+
VLOOKUP($AA597,INDIRECT(BoxVal(ROW($AA597),34,COLUMN(T593))),2,FALSE)+
N("gain")+
$AB597+
N("vcm")+
VLOOKUP($AC597,$CT$1:$DC$31,7,FALSE)+
N("(vbias*vcp*vbg-vbias)*sensor ratio")+
VbiasCal($AA597,$AD597,$AE597,BoxVal(ROW($AC597),18,COLUMN($T$22)))+
N("vbias ref+gain ref")+
$V597+$W597</f>
        <v>3</v>
      </c>
      <c r="AA597" s="39" t="s">
        <v>1372</v>
      </c>
      <c r="AB597" s="40">
        <v>1.5</v>
      </c>
      <c r="AC597" s="40" t="s">
        <v>995</v>
      </c>
      <c r="AD597" s="40">
        <v>1</v>
      </c>
      <c r="AE597" s="41">
        <v>0</v>
      </c>
      <c r="AF597" s="42">
        <v>-41.3</v>
      </c>
      <c r="AG597" s="47">
        <f>AF596</f>
        <v>-40.799999999999997</v>
      </c>
      <c r="AH597" s="43">
        <f ca="1">$AF597+$Z597</f>
        <v>-38.299999999999997</v>
      </c>
      <c r="AI597" s="43">
        <f ca="1">$AG597+$Z597</f>
        <v>-37.799999999999997</v>
      </c>
      <c r="AJ597" s="44">
        <f ca="1" xml:space="preserve">
N("initial sens-loopgain")+
$AF597-BoxVal(ROW($AA597),26,COLUMN(INDIRECT("T"&amp;(INT(ROW($AA614)/65))*65+2)))</f>
        <v>-41.3</v>
      </c>
      <c r="AK597" s="44">
        <f ca="1">AJ597+(AG597-AF597)</f>
        <v>-40.799999999999997</v>
      </c>
      <c r="AL597" s="44">
        <f ca="1" xml:space="preserve">
N("initial sens-loopgain-gain-gain ref-vcm")+
$AH597-
BoxVal(ROW($AA597),26,COLUMN(INDIRECT("T"&amp;(INT(ROW($AA614)/65))*65+2)))-
$AB597-
$W597-
IFERROR(VLOOKUP($AC597,$CT$1:$DC$31,7,FALSE),0)</f>
        <v>-39.799999999999997</v>
      </c>
      <c r="AM597" s="44">
        <f ca="1">AL597+(AG597-AF597)</f>
        <v>-39.299999999999997</v>
      </c>
      <c r="AN597" s="36" t="str">
        <f ca="1">IF(BoxVal(ROW(AA597),9,COLUMN(T595))="FIX","00",ManualLookup(AA597,BoxVal(ROW(AA597),4,COLUMN(AN595)),INDIRECT(DN$3)))</f>
        <v>60</v>
      </c>
      <c r="AO597" s="36" t="str">
        <f ca="1">ManualLookup(AB597,BoxVal(ROW(AB597),4,COLUMN(AO595)),INDIRECT(DO$3))</f>
        <v>05</v>
      </c>
      <c r="AP597" s="36" t="str">
        <f ca="1">ManualLookup(AC597,BoxVal(ROW(AC597),4,COLUMN(AP595)),INDIRECT(DP$3))</f>
        <v>00</v>
      </c>
      <c r="AQ597" s="36" t="str">
        <f ca="1">ManualLookup(AD597,BoxVal(ROW(AD597),4,COLUMN(AQ595)),INDIRECT(DQ$3))</f>
        <v>00</v>
      </c>
      <c r="AR597" s="36" t="str">
        <f ca="1">ManualLookup(AE597,BoxVal(ROW(AE597),4,COLUMN(AR595)),INDIRECT(DR$3))</f>
        <v>00</v>
      </c>
      <c r="AS597" s="36"/>
    </row>
    <row r="598" spans="19:45" ht="30" customHeight="1" x14ac:dyDescent="0.25">
      <c r="S598" s="7" t="s">
        <v>20</v>
      </c>
      <c r="T598" s="15">
        <v>-37.5</v>
      </c>
      <c r="U598" s="36" t="str">
        <f ca="1">ConfigCode($AA598,$AN598,$AO598,$AP598,$AQ598,$AR598,$AF598,$AG598,2)</f>
        <v>0x66=-41.80,-41.30;</v>
      </c>
      <c r="V598" s="37"/>
      <c r="W598" s="37"/>
      <c r="X598" s="38"/>
      <c r="Y598" s="38"/>
      <c r="Z598" s="55">
        <f ca="1" xml:space="preserve">
N("vbias,vlookup vbias range")+
VLOOKUP($AA598,INDIRECT(BoxVal(ROW($AA598),34,COLUMN(T594))),2,FALSE)+
N("gain")+
$AB598+
N("vcm")+
VLOOKUP($AC598,$CT$1:$DC$31,7,FALSE)+
N("(vbias*vcp*vbg-vbias)*sensor ratio")+
VbiasCal($AA598,$AD598,$AE598,BoxVal(ROW($AC598),18,COLUMN($T$22)))+
N("vbias ref+gain ref")+
$V598+$W598</f>
        <v>3.5</v>
      </c>
      <c r="AA598" s="39" t="s">
        <v>1372</v>
      </c>
      <c r="AB598" s="40">
        <v>2</v>
      </c>
      <c r="AC598" s="40" t="s">
        <v>995</v>
      </c>
      <c r="AD598" s="40">
        <v>1</v>
      </c>
      <c r="AE598" s="41">
        <v>0</v>
      </c>
      <c r="AF598" s="42">
        <v>-41.8</v>
      </c>
      <c r="AG598" s="47">
        <f>AF597</f>
        <v>-41.3</v>
      </c>
      <c r="AH598" s="43">
        <f ca="1">$AF598+$Z598</f>
        <v>-38.299999999999997</v>
      </c>
      <c r="AI598" s="43">
        <f ca="1">$AG598+$Z598</f>
        <v>-37.799999999999997</v>
      </c>
      <c r="AJ598" s="44">
        <f ca="1" xml:space="preserve">
N("initial sens-loopgain")+
$AF598-BoxVal(ROW($AA598),26,COLUMN(INDIRECT("T"&amp;(INT(ROW($AA615)/65))*65+2)))</f>
        <v>-41.8</v>
      </c>
      <c r="AK598" s="44">
        <f ca="1">AJ598+(AG598-AF598)</f>
        <v>-41.3</v>
      </c>
      <c r="AL598" s="44">
        <f ca="1" xml:space="preserve">
N("initial sens-loopgain-gain-gain ref-vcm")+
$AH598-
BoxVal(ROW($AA598),26,COLUMN(INDIRECT("T"&amp;(INT(ROW($AA615)/65))*65+2)))-
$AB598-
$W598-
IFERROR(VLOOKUP($AC598,$CT$1:$DC$31,7,FALSE),0)</f>
        <v>-40.299999999999997</v>
      </c>
      <c r="AM598" s="44">
        <f ca="1">AL598+(AG598-AF598)</f>
        <v>-39.799999999999997</v>
      </c>
      <c r="AN598" s="36" t="str">
        <f ca="1">IF(BoxVal(ROW(AA598),9,COLUMN(T596))="FIX","00",ManualLookup(AA598,BoxVal(ROW(AA598),4,COLUMN(AN596)),INDIRECT(DN$3)))</f>
        <v>60</v>
      </c>
      <c r="AO598" s="36" t="str">
        <f ca="1">ManualLookup(AB598,BoxVal(ROW(AB598),4,COLUMN(AO596)),INDIRECT(DO$3))</f>
        <v>06</v>
      </c>
      <c r="AP598" s="36" t="str">
        <f ca="1">ManualLookup(AC598,BoxVal(ROW(AC598),4,COLUMN(AP596)),INDIRECT(DP$3))</f>
        <v>00</v>
      </c>
      <c r="AQ598" s="36" t="str">
        <f ca="1">ManualLookup(AD598,BoxVal(ROW(AD598),4,COLUMN(AQ596)),INDIRECT(DQ$3))</f>
        <v>00</v>
      </c>
      <c r="AR598" s="36" t="str">
        <f ca="1">ManualLookup(AE598,BoxVal(ROW(AE598),4,COLUMN(AR596)),INDIRECT(DR$3))</f>
        <v>00</v>
      </c>
      <c r="AS598" s="36"/>
    </row>
    <row r="599" spans="19:45" ht="30" customHeight="1" x14ac:dyDescent="0.25">
      <c r="S599" s="7"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36"/>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36"/>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36"/>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1.3</v>
      </c>
      <c r="U603" s="36"/>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VLOOKUP(T589,MPN!$A$1:$E$1004,4,FALSE)</f>
        <v>-38</v>
      </c>
      <c r="U604" s="36"/>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0.7</v>
      </c>
      <c r="U605" s="36"/>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12V_TestMode</v>
      </c>
      <c r="U606" s="36"/>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VLOOKUP($T589,MPN!$A$1:$E$504,2,FALSE)</f>
        <v>AMIC</v>
      </c>
      <c r="U607" s="36"/>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304ZE</v>
      </c>
      <c r="U608" s="36"/>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N039A</v>
      </c>
      <c r="U609" s="36"/>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VLOOKUP($T589,MPN!$A$1:$E$504,5,FALSE)</f>
        <v>Default</v>
      </c>
      <c r="U610" s="36"/>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36"/>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45594</v>
      </c>
      <c r="U613" s="36"/>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9</v>
      </c>
      <c r="U615" s="36"/>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-38+/-0.7 dBV</v>
      </c>
      <c r="U616" s="36"/>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14.38V(14V)</v>
      </c>
      <c r="T620" s="3">
        <v>2.2999999999999998</v>
      </c>
      <c r="U620" s="36"/>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13.18V(13V)</v>
      </c>
      <c r="T621" s="3">
        <v>1.5</v>
      </c>
      <c r="U621" s="36"/>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12.07V(12V)</v>
      </c>
      <c r="T622" s="3">
        <v>0</v>
      </c>
      <c r="U622" s="36"/>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10.95V(11V)</v>
      </c>
      <c r="T623" s="3">
        <v>-1.5</v>
      </c>
      <c r="U623" s="36"/>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9.82V(10V)</v>
      </c>
      <c r="T624" s="3">
        <v>-2.2000000000000002</v>
      </c>
      <c r="U624" s="36"/>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8.71V(9V)</v>
      </c>
      <c r="T625" s="3" t="s">
        <v>562</v>
      </c>
      <c r="U625" s="36"/>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7.59V(8V)</v>
      </c>
      <c r="T626" s="3" t="s">
        <v>562</v>
      </c>
      <c r="U626" s="36"/>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6.48V(7V)</v>
      </c>
      <c r="T627" s="3" t="s">
        <v>562</v>
      </c>
      <c r="U627" s="36"/>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Space</v>
      </c>
      <c r="T629" s="3"/>
      <c r="U629" s="36"/>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Config2</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1379</v>
      </c>
      <c r="V651" s="12"/>
      <c r="W651" s="65"/>
      <c r="X651" s="12"/>
      <c r="Y651" s="7" t="str">
        <f>VLOOKUP(U651,$DX$1:$DZ$21,3,FALSE)</f>
        <v>ModeSel 10,sel_diocpfil</v>
      </c>
      <c r="AD651" s="8"/>
    </row>
    <row r="652" spans="19:45" ht="30" customHeight="1" x14ac:dyDescent="0.25">
      <c r="S652" s="7" t="s">
        <v>24</v>
      </c>
      <c r="T652" s="15" t="s">
        <v>1154</v>
      </c>
      <c r="U652" s="5" t="s">
        <v>23</v>
      </c>
      <c r="V652" s="7" t="str">
        <f>VLOOKUP(U651,$DX$1:$DZ$21,2,FALSE)</f>
        <v>bit11,15</v>
      </c>
      <c r="W652" s="19"/>
      <c r="X652" s="19"/>
      <c r="Y652" s="19"/>
      <c r="Z652" s="19"/>
      <c r="AA652" s="5" t="s">
        <v>592</v>
      </c>
      <c r="AB652" s="26" t="str">
        <f>T671&amp;"_"&amp;ABS(T669)&amp;"dB_"&amp;T673&amp;"_"&amp;T674&amp;"_"&amp;GetAbsMaxMinText(AF655:AG714)&amp;"_"&amp;T654&amp;"_"&amp;T653&amp;S651&amp;"."&amp;T677</f>
        <v>11V_TestMode_42dB_304ZE_2227F_407_465_ZTSQ6811_PR11.0</v>
      </c>
      <c r="AC652" s="18"/>
      <c r="AD652" s="18"/>
      <c r="AE652" s="18"/>
      <c r="AF652" s="18"/>
      <c r="AG652" s="18"/>
      <c r="AH652" s="19"/>
      <c r="AI652" s="19" t="s">
        <v>2</v>
      </c>
      <c r="AJ652" s="16" t="s">
        <v>1267</v>
      </c>
      <c r="AK652" s="16"/>
      <c r="AL652" s="16"/>
      <c r="AM652" s="16"/>
      <c r="AN652" s="16"/>
      <c r="AO652" s="16"/>
      <c r="AP652" s="16"/>
      <c r="AQ652" s="16"/>
      <c r="AR652" s="16"/>
      <c r="AS652" s="16"/>
    </row>
    <row r="653" spans="19:45" ht="30" customHeight="1" x14ac:dyDescent="0.25">
      <c r="S653" s="7" t="s">
        <v>5</v>
      </c>
      <c r="T653" s="15" t="s">
        <v>1162</v>
      </c>
      <c r="U653" s="32"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1446</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Norman Gain</v>
      </c>
      <c r="AP654" s="56" t="str">
        <f>VLOOKUP($T662,$DE$1:$DJ$31,4,FALSE)</f>
        <v>non</v>
      </c>
      <c r="AQ654" s="56" t="str">
        <f>VLOOKUP($T662,$DE$1:$DJ$31,5,FALSE)</f>
        <v>non</v>
      </c>
      <c r="AR654" s="56" t="str">
        <f>VLOOKUP($T662,$DE$1:$DJ$31,6,FALSE)</f>
        <v>Signel vbg</v>
      </c>
      <c r="AS654" s="35"/>
    </row>
    <row r="655" spans="19:45" ht="30" customHeight="1" x14ac:dyDescent="0.25">
      <c r="S655" s="7" t="s">
        <v>18</v>
      </c>
      <c r="T655" s="15" t="s">
        <v>1428</v>
      </c>
      <c r="U655" s="36" t="str">
        <f ca="1">ConfigCode($AA655,$AN655,$AO655,$AP655,$AQ655,$AR655,$AF655,$AG655,2)</f>
        <v>0x30=-41.20,-40.70;</v>
      </c>
      <c r="V655" s="37"/>
      <c r="W655" s="37"/>
      <c r="X655" s="68"/>
      <c r="Y655" s="68"/>
      <c r="Z655" s="55">
        <f ca="1" xml:space="preserve">
N("vbias,vlookup vbias range")+
VLOOKUP($AA655,INDIRECT(BoxVal(ROW($AA655),34,COLUMN(T651))),2,FALSE)+
N("gain")+
$AB655+
N("vcm")+
VLOOKUP($AC655,$CT$1:$DC$31,7,FALSE)+
N("(vbias*vcp*vbg-vbias)*sensor ratio")+
VbiasCal($AA655,$AD655,$AE655,BoxVal(ROW($AC655),18,COLUMN($T$22)))+
N("vbias ref+gain ref")+
$V655+$W655</f>
        <v>-1.1000000000000001</v>
      </c>
      <c r="AA655" s="39" t="s">
        <v>1430</v>
      </c>
      <c r="AB655" s="40">
        <v>0</v>
      </c>
      <c r="AC655" s="40" t="s">
        <v>996</v>
      </c>
      <c r="AD655" s="40">
        <v>1</v>
      </c>
      <c r="AE655" s="41">
        <v>0</v>
      </c>
      <c r="AF655" s="42">
        <v>-41.2</v>
      </c>
      <c r="AG655" s="42">
        <v>-40.700000000000003</v>
      </c>
      <c r="AH655" s="43">
        <f ca="1">$AF655+$Z655</f>
        <v>-42.300000000000004</v>
      </c>
      <c r="AI655" s="43">
        <f ca="1">$AG655+$Z655</f>
        <v>-41.800000000000004</v>
      </c>
      <c r="AJ655" s="44">
        <f ca="1" xml:space="preserve">
N("initial sens-loopgain")+
$AF655-BoxVal(ROW($AA655),26,COLUMN(INDIRECT("T"&amp;(INT(ROW($AA672)/65))*65+2)))</f>
        <v>-41.2</v>
      </c>
      <c r="AK655" s="44">
        <f ca="1">AJ655+(AG655-AF655)</f>
        <v>-40.700000000000003</v>
      </c>
      <c r="AL655" s="44">
        <f ca="1" xml:space="preserve">
N("initial sens-loopgain-gain-gain ref-vcm")+
$AH655-
BoxVal(ROW($AA655),26,COLUMN(INDIRECT("T"&amp;(INT(ROW($AA672)/65))*65+2)))-
$AB655-
$W655-
IFERROR(VLOOKUP($AC655,$CT$1:$DC$31,7,FALSE),0)</f>
        <v>-42.300000000000004</v>
      </c>
      <c r="AM655" s="44">
        <f ca="1">AL655+(AG655-AF655)</f>
        <v>-41.800000000000004</v>
      </c>
      <c r="AN655" s="36" t="str">
        <f ca="1">IF(BoxVal(ROW(AA655),9,COLUMN(T653))="FIX","00",ManualLookup(AA655,BoxVal(ROW(AA655),4,COLUMN(AN653)),INDIRECT(DN$3)))</f>
        <v>30</v>
      </c>
      <c r="AO655" s="36" t="str">
        <f ca="1">ManualLookup(AB655,BoxVal(ROW(AB655),4,COLUMN(AO653)),INDIRECT(DO$3))</f>
        <v>00</v>
      </c>
      <c r="AP655" s="36" t="str">
        <f ca="1">ManualLookup(AC655,BoxVal(ROW(AC655),4,COLUMN(AP653)),INDIRECT(DP$3))</f>
        <v>00</v>
      </c>
      <c r="AQ655" s="36" t="str">
        <f ca="1">ManualLookup(AD655,BoxVal(ROW(AD655),4,COLUMN(AQ653)),INDIRECT(DQ$3))</f>
        <v>00</v>
      </c>
      <c r="AR655" s="36" t="str">
        <f ca="1">ManualLookup(AE655,BoxVal(ROW(AE655),4,COLUMN(AR653)),INDIRECT(DR$3))</f>
        <v>00</v>
      </c>
      <c r="AS655" s="33"/>
    </row>
    <row r="656" spans="19:45" ht="30" customHeight="1" x14ac:dyDescent="0.25">
      <c r="S656" s="7" t="s">
        <v>13</v>
      </c>
      <c r="T656" s="15" t="s">
        <v>1155</v>
      </c>
      <c r="U656" s="36" t="str">
        <f ca="1">ConfigCode($AA656,$AN656,$AO656,$AP656,$AQ656,$AR656,$AF656,$AG656,2)</f>
        <v>0x3B=-41.70,-41.20;</v>
      </c>
      <c r="V656" s="37"/>
      <c r="W656" s="37"/>
      <c r="X656" s="68"/>
      <c r="Y656" s="68"/>
      <c r="Z656" s="55">
        <f ca="1" xml:space="preserve">
N("vbias,vlookup vbias range")+
VLOOKUP($AA656,INDIRECT(BoxVal(ROW($AA656),34,COLUMN(T652))),2,FALSE)+
N("gain")+
$AB656+
N("vcm")+
VLOOKUP($AC656,$CT$1:$DC$31,7,FALSE)+
N("(vbias*vcp*vbg-vbias)*sensor ratio")+
VbiasCal($AA656,$AD656,$AE656,BoxVal(ROW($AC656),18,COLUMN($T$22)))+
N("vbias ref+gain ref")+
$V656+$W656</f>
        <v>-0.60000000000000009</v>
      </c>
      <c r="AA656" s="39" t="s">
        <v>1430</v>
      </c>
      <c r="AB656" s="40">
        <v>0.5</v>
      </c>
      <c r="AC656" s="40" t="s">
        <v>996</v>
      </c>
      <c r="AD656" s="40">
        <v>1</v>
      </c>
      <c r="AE656" s="41">
        <v>0</v>
      </c>
      <c r="AF656" s="42">
        <v>-41.7</v>
      </c>
      <c r="AG656" s="47">
        <f>AF655</f>
        <v>-41.2</v>
      </c>
      <c r="AH656" s="43">
        <f ca="1">$AF656+$Z656</f>
        <v>-42.300000000000004</v>
      </c>
      <c r="AI656" s="43">
        <f ca="1">$AG656+$Z656</f>
        <v>-41.800000000000004</v>
      </c>
      <c r="AJ656" s="44">
        <f ca="1" xml:space="preserve">
N("initial sens-loopgain")+
$AF656-BoxVal(ROW($AA656),26,COLUMN(INDIRECT("T"&amp;(INT(ROW($AA673)/65))*65+2)))</f>
        <v>-41.7</v>
      </c>
      <c r="AK656" s="44">
        <f ca="1">AJ656+(AG656-AF656)</f>
        <v>-41.2</v>
      </c>
      <c r="AL656" s="44">
        <f ca="1" xml:space="preserve">
N("initial sens-loopgain-gain-gain ref-vcm")+
$AH656-
BoxVal(ROW($AA656),26,COLUMN(INDIRECT("T"&amp;(INT(ROW($AA673)/65))*65+2)))-
$AB656-
$W656-
IFERROR(VLOOKUP($AC656,$CT$1:$DC$31,7,FALSE),0)</f>
        <v>-42.800000000000004</v>
      </c>
      <c r="AM656" s="44">
        <f ca="1">AL656+(AG656-AF656)</f>
        <v>-42.300000000000004</v>
      </c>
      <c r="AN656" s="36" t="str">
        <f ca="1">IF(BoxVal(ROW(AA656),9,COLUMN(T654))="FIX","00",ManualLookup(AA656,BoxVal(ROW(AA656),4,COLUMN(AN654)),INDIRECT(DN$3)))</f>
        <v>30</v>
      </c>
      <c r="AO656" s="36" t="str">
        <f ca="1">ManualLookup(AB656,BoxVal(ROW(AB656),4,COLUMN(AO654)),INDIRECT(DO$3))</f>
        <v>0B</v>
      </c>
      <c r="AP656" s="36" t="str">
        <f ca="1">ManualLookup(AC656,BoxVal(ROW(AC656),4,COLUMN(AP654)),INDIRECT(DP$3))</f>
        <v>00</v>
      </c>
      <c r="AQ656" s="36" t="str">
        <f ca="1">ManualLookup(AD656,BoxVal(ROW(AD656),4,COLUMN(AQ654)),INDIRECT(DQ$3))</f>
        <v>00</v>
      </c>
      <c r="AR656" s="36" t="str">
        <f ca="1">ManualLookup(AE656,BoxVal(ROW(AE656),4,COLUMN(AR654)),INDIRECT(DR$3))</f>
        <v>00</v>
      </c>
      <c r="AS656" s="36"/>
    </row>
    <row r="657" spans="19:45" ht="30" customHeight="1" x14ac:dyDescent="0.25">
      <c r="S657" s="26"/>
      <c r="T657" s="17"/>
      <c r="U657" s="36" t="str">
        <f ca="1">ConfigCode($AA657,$AN657,$AO657,$AP657,$AQ657,$AR657,$AF657,$AG657,2)</f>
        <v>0x34=-42.20,-41.70;</v>
      </c>
      <c r="V657" s="37"/>
      <c r="W657" s="37"/>
      <c r="X657" s="68"/>
      <c r="Y657" s="68"/>
      <c r="Z657" s="55">
        <f ca="1" xml:space="preserve">
N("vbias,vlookup vbias range")+
VLOOKUP($AA657,INDIRECT(BoxVal(ROW($AA657),34,COLUMN(T653))),2,FALSE)+
N("gain")+
$AB657+
N("vcm")+
VLOOKUP($AC657,$CT$1:$DC$31,7,FALSE)+
N("(vbias*vcp*vbg-vbias)*sensor ratio")+
VbiasCal($AA657,$AD657,$AE657,BoxVal(ROW($AC657),18,COLUMN($T$22)))+
N("vbias ref+gain ref")+
$V657+$W657</f>
        <v>-0.10000000000000009</v>
      </c>
      <c r="AA657" s="39" t="s">
        <v>1375</v>
      </c>
      <c r="AB657" s="40">
        <v>1</v>
      </c>
      <c r="AC657" s="40" t="s">
        <v>995</v>
      </c>
      <c r="AD657" s="40">
        <v>1</v>
      </c>
      <c r="AE657" s="41">
        <v>0</v>
      </c>
      <c r="AF657" s="42">
        <v>-42.2</v>
      </c>
      <c r="AG657" s="47">
        <f>AF656</f>
        <v>-41.7</v>
      </c>
      <c r="AH657" s="43">
        <f ca="1">$AF657+$Z657</f>
        <v>-42.300000000000004</v>
      </c>
      <c r="AI657" s="43">
        <f ca="1">$AG657+$Z657</f>
        <v>-41.800000000000004</v>
      </c>
      <c r="AJ657" s="44">
        <f ca="1" xml:space="preserve">
N("initial sens-loopgain")+
$AF657-BoxVal(ROW($AA657),26,COLUMN(INDIRECT("T"&amp;(INT(ROW($AA674)/65))*65+2)))</f>
        <v>-42.2</v>
      </c>
      <c r="AK657" s="44">
        <f ca="1">AJ657+(AG657-AF657)</f>
        <v>-41.7</v>
      </c>
      <c r="AL657" s="44">
        <f ca="1" xml:space="preserve">
N("initial sens-loopgain-gain-gain ref-vcm")+
$AH657-
BoxVal(ROW($AA657),26,COLUMN(INDIRECT("T"&amp;(INT(ROW($AA674)/65))*65+2)))-
$AB657-
$W657-
IFERROR(VLOOKUP($AC657,$CT$1:$DC$31,7,FALSE),0)</f>
        <v>-43.300000000000004</v>
      </c>
      <c r="AM657" s="44">
        <f ca="1">AL657+(AG657-AF657)</f>
        <v>-42.800000000000004</v>
      </c>
      <c r="AN657" s="36" t="str">
        <f ca="1">IF(BoxVal(ROW(AA657),9,COLUMN(T655))="FIX","00",ManualLookup(AA657,BoxVal(ROW(AA657),4,COLUMN(AN655)),INDIRECT(DN$3)))</f>
        <v>30</v>
      </c>
      <c r="AO657" s="36" t="str">
        <f ca="1">ManualLookup(AB657,BoxVal(ROW(AB657),4,COLUMN(AO655)),INDIRECT(DO$3))</f>
        <v>04</v>
      </c>
      <c r="AP657" s="36" t="str">
        <f ca="1">ManualLookup(AC657,BoxVal(ROW(AC657),4,COLUMN(AP655)),INDIRECT(DP$3))</f>
        <v>00</v>
      </c>
      <c r="AQ657" s="36" t="str">
        <f ca="1">ManualLookup(AD657,BoxVal(ROW(AD657),4,COLUMN(AQ655)),INDIRECT(DQ$3))</f>
        <v>00</v>
      </c>
      <c r="AR657" s="36" t="str">
        <f ca="1">ManualLookup(AE657,BoxVal(ROW(AE657),4,COLUMN(AR655)),INDIRECT(DR$3))</f>
        <v>00</v>
      </c>
      <c r="AS657" s="36"/>
    </row>
    <row r="658" spans="19:45" ht="30" customHeight="1" x14ac:dyDescent="0.25">
      <c r="S658" s="7" t="s">
        <v>19</v>
      </c>
      <c r="T658" s="15" t="s">
        <v>1436</v>
      </c>
      <c r="U658" s="36" t="str">
        <f ca="1">ConfigCode($AA658,$AN658,$AO658,$AP658,$AQ658,$AR658,$AF658,$AG658,2)</f>
        <v>0x35=-42.70,-42.20;</v>
      </c>
      <c r="V658" s="37"/>
      <c r="W658" s="37"/>
      <c r="X658" s="68"/>
      <c r="Y658" s="68"/>
      <c r="Z658" s="55">
        <f ca="1" xml:space="preserve">
N("vbias,vlookup vbias range")+
VLOOKUP($AA658,INDIRECT(BoxVal(ROW($AA658),34,COLUMN(T654))),2,FALSE)+
N("gain")+
$AB658+
N("vcm")+
VLOOKUP($AC658,$CT$1:$DC$31,7,FALSE)+
N("(vbias*vcp*vbg-vbias)*sensor ratio")+
VbiasCal($AA658,$AD658,$AE658,BoxVal(ROW($AC658),18,COLUMN($T$22)))+
N("vbias ref+gain ref")+
$V658+$W658</f>
        <v>0.39999999999999991</v>
      </c>
      <c r="AA658" s="39" t="s">
        <v>1375</v>
      </c>
      <c r="AB658" s="40">
        <v>1.5</v>
      </c>
      <c r="AC658" s="40" t="s">
        <v>995</v>
      </c>
      <c r="AD658" s="40">
        <v>1</v>
      </c>
      <c r="AE658" s="41">
        <v>0</v>
      </c>
      <c r="AF658" s="42">
        <v>-42.7</v>
      </c>
      <c r="AG658" s="47">
        <f>AF657</f>
        <v>-42.2</v>
      </c>
      <c r="AH658" s="43">
        <f ca="1">$AF658+$Z658</f>
        <v>-42.300000000000004</v>
      </c>
      <c r="AI658" s="43">
        <f ca="1">$AG658+$Z658</f>
        <v>-41.800000000000004</v>
      </c>
      <c r="AJ658" s="44">
        <f ca="1" xml:space="preserve">
N("initial sens-loopgain")+
$AF658-BoxVal(ROW($AA658),26,COLUMN(INDIRECT("T"&amp;(INT(ROW($AA675)/65))*65+2)))</f>
        <v>-42.7</v>
      </c>
      <c r="AK658" s="44">
        <f ca="1">AJ658+(AG658-AF658)</f>
        <v>-42.2</v>
      </c>
      <c r="AL658" s="44">
        <f ca="1" xml:space="preserve">
N("initial sens-loopgain-gain-gain ref-vcm")+
$AH658-
BoxVal(ROW($AA658),26,COLUMN(INDIRECT("T"&amp;(INT(ROW($AA675)/65))*65+2)))-
$AB658-
$W658-
IFERROR(VLOOKUP($AC658,$CT$1:$DC$31,7,FALSE),0)</f>
        <v>-43.800000000000004</v>
      </c>
      <c r="AM658" s="44">
        <f ca="1">AL658+(AG658-AF658)</f>
        <v>-43.300000000000004</v>
      </c>
      <c r="AN658" s="36" t="str">
        <f ca="1">IF(BoxVal(ROW(AA658),9,COLUMN(T656))="FIX","00",ManualLookup(AA658,BoxVal(ROW(AA658),4,COLUMN(AN656)),INDIRECT(DN$3)))</f>
        <v>30</v>
      </c>
      <c r="AO658" s="36" t="str">
        <f ca="1">ManualLookup(AB658,BoxVal(ROW(AB658),4,COLUMN(AO656)),INDIRECT(DO$3))</f>
        <v>05</v>
      </c>
      <c r="AP658" s="36" t="str">
        <f ca="1">ManualLookup(AC658,BoxVal(ROW(AC658),4,COLUMN(AP656)),INDIRECT(DP$3))</f>
        <v>00</v>
      </c>
      <c r="AQ658" s="36" t="str">
        <f ca="1">ManualLookup(AD658,BoxVal(ROW(AD658),4,COLUMN(AQ656)),INDIRECT(DQ$3))</f>
        <v>00</v>
      </c>
      <c r="AR658" s="36" t="str">
        <f ca="1">ManualLookup(AE658,BoxVal(ROW(AE658),4,COLUMN(AR656)),INDIRECT(DR$3))</f>
        <v>00</v>
      </c>
      <c r="AS658" s="36"/>
    </row>
    <row r="659" spans="19:45" ht="30" customHeight="1" x14ac:dyDescent="0.25">
      <c r="S659" s="7" t="s">
        <v>15</v>
      </c>
      <c r="T659" s="15" t="s">
        <v>1151</v>
      </c>
      <c r="U659" s="36" t="str">
        <f ca="1">ConfigCode($AA659,$AN659,$AO659,$AP659,$AQ659,$AR659,$AF659,$AG659,2)</f>
        <v>0x36=-43.20,-42.70;</v>
      </c>
      <c r="V659" s="37"/>
      <c r="W659" s="37"/>
      <c r="X659" s="68"/>
      <c r="Y659" s="68"/>
      <c r="Z659" s="55">
        <f ca="1" xml:space="preserve">
N("vbias,vlookup vbias range")+
VLOOKUP($AA659,INDIRECT(BoxVal(ROW($AA659),34,COLUMN(T655))),2,FALSE)+
N("gain")+
$AB659+
N("vcm")+
VLOOKUP($AC659,$CT$1:$DC$31,7,FALSE)+
N("(vbias*vcp*vbg-vbias)*sensor ratio")+
VbiasCal($AA659,$AD659,$AE659,BoxVal(ROW($AC659),18,COLUMN($T$22)))+
N("vbias ref+gain ref")+
$V659+$W659</f>
        <v>0.89999999999999991</v>
      </c>
      <c r="AA659" s="39" t="s">
        <v>1375</v>
      </c>
      <c r="AB659" s="40">
        <v>2</v>
      </c>
      <c r="AC659" s="40" t="s">
        <v>995</v>
      </c>
      <c r="AD659" s="40">
        <v>1</v>
      </c>
      <c r="AE659" s="41">
        <v>0</v>
      </c>
      <c r="AF659" s="42">
        <v>-43.2</v>
      </c>
      <c r="AG659" s="47">
        <f>AF658</f>
        <v>-42.7</v>
      </c>
      <c r="AH659" s="43">
        <f ca="1">$AF659+$Z659</f>
        <v>-42.300000000000004</v>
      </c>
      <c r="AI659" s="43">
        <f ca="1">$AG659+$Z659</f>
        <v>-41.800000000000004</v>
      </c>
      <c r="AJ659" s="44">
        <f ca="1" xml:space="preserve">
N("initial sens-loopgain")+
$AF659-BoxVal(ROW($AA659),26,COLUMN(INDIRECT("T"&amp;(INT(ROW($AA676)/65))*65+2)))</f>
        <v>-43.2</v>
      </c>
      <c r="AK659" s="44">
        <f ca="1">AJ659+(AG659-AF659)</f>
        <v>-42.7</v>
      </c>
      <c r="AL659" s="44">
        <f ca="1" xml:space="preserve">
N("initial sens-loopgain-gain-gain ref-vcm")+
$AH659-
BoxVal(ROW($AA659),26,COLUMN(INDIRECT("T"&amp;(INT(ROW($AA676)/65))*65+2)))-
$AB659-
$W659-
IFERROR(VLOOKUP($AC659,$CT$1:$DC$31,7,FALSE),0)</f>
        <v>-44.300000000000004</v>
      </c>
      <c r="AM659" s="44">
        <f ca="1">AL659+(AG659-AF659)</f>
        <v>-43.800000000000004</v>
      </c>
      <c r="AN659" s="36" t="str">
        <f ca="1">IF(BoxVal(ROW(AA659),9,COLUMN(T657))="FIX","00",ManualLookup(AA659,BoxVal(ROW(AA659),4,COLUMN(AN657)),INDIRECT(DN$3)))</f>
        <v>30</v>
      </c>
      <c r="AO659" s="36" t="str">
        <f ca="1">ManualLookup(AB659,BoxVal(ROW(AB659),4,COLUMN(AO657)),INDIRECT(DO$3))</f>
        <v>06</v>
      </c>
      <c r="AP659" s="36" t="str">
        <f ca="1">ManualLookup(AC659,BoxVal(ROW(AC659),4,COLUMN(AP657)),INDIRECT(DP$3))</f>
        <v>00</v>
      </c>
      <c r="AQ659" s="36" t="str">
        <f ca="1">ManualLookup(AD659,BoxVal(ROW(AD659),4,COLUMN(AQ657)),INDIRECT(DQ$3))</f>
        <v>00</v>
      </c>
      <c r="AR659" s="36" t="str">
        <f ca="1">ManualLookup(AE659,BoxVal(ROW(AE659),4,COLUMN(AR657)),INDIRECT(DR$3))</f>
        <v>00</v>
      </c>
      <c r="AS659" s="36"/>
    </row>
    <row r="660" spans="19:45" ht="30" customHeight="1" x14ac:dyDescent="0.25">
      <c r="S660" s="7" t="s">
        <v>705</v>
      </c>
      <c r="T660" s="15" t="s">
        <v>1296</v>
      </c>
      <c r="U660" s="36" t="str">
        <f ca="1">ConfigCode($AA660,$AN660,$AO660,$AP660,$AQ660,$AR660,$AF660,$AG660,2)</f>
        <v>0x37=-43.70,-43.20;</v>
      </c>
      <c r="V660" s="37"/>
      <c r="W660" s="37"/>
      <c r="X660" s="68"/>
      <c r="Y660" s="68"/>
      <c r="Z660" s="55">
        <f ca="1" xml:space="preserve">
N("vbias,vlookup vbias range")+
VLOOKUP($AA660,INDIRECT(BoxVal(ROW($AA660),34,COLUMN(T656))),2,FALSE)+
N("gain")+
$AB660+
N("vcm")+
VLOOKUP($AC660,$CT$1:$DC$31,7,FALSE)+
N("(vbias*vcp*vbg-vbias)*sensor ratio")+
VbiasCal($AA660,$AD660,$AE660,BoxVal(ROW($AC660),18,COLUMN($T$22)))+
N("vbias ref+gain ref")+
$V660+$W660</f>
        <v>1.4</v>
      </c>
      <c r="AA660" s="39" t="s">
        <v>1375</v>
      </c>
      <c r="AB660" s="40">
        <v>2.5</v>
      </c>
      <c r="AC660" s="40" t="s">
        <v>995</v>
      </c>
      <c r="AD660" s="40">
        <v>1</v>
      </c>
      <c r="AE660" s="41">
        <v>0</v>
      </c>
      <c r="AF660" s="42">
        <v>-43.7</v>
      </c>
      <c r="AG660" s="47">
        <f>AF659</f>
        <v>-43.2</v>
      </c>
      <c r="AH660" s="43">
        <f ca="1">$AF660+$Z660</f>
        <v>-42.300000000000004</v>
      </c>
      <c r="AI660" s="43">
        <f ca="1">$AG660+$Z660</f>
        <v>-41.800000000000004</v>
      </c>
      <c r="AJ660" s="44">
        <f ca="1" xml:space="preserve">
N("initial sens-loopgain")+
$AF660-BoxVal(ROW($AA660),26,COLUMN(INDIRECT("T"&amp;(INT(ROW($AA677)/65))*65+2)))</f>
        <v>-43.7</v>
      </c>
      <c r="AK660" s="44">
        <f ca="1">AJ660+(AG660-AF660)</f>
        <v>-43.2</v>
      </c>
      <c r="AL660" s="44">
        <f ca="1" xml:space="preserve">
N("initial sens-loopgain-gain-gain ref-vcm")+
$AH660-
BoxVal(ROW($AA660),26,COLUMN(INDIRECT("T"&amp;(INT(ROW($AA677)/65))*65+2)))-
$AB660-
$W660-
IFERROR(VLOOKUP($AC660,$CT$1:$DC$31,7,FALSE),0)</f>
        <v>-44.800000000000004</v>
      </c>
      <c r="AM660" s="44">
        <f ca="1">AL660+(AG660-AF660)</f>
        <v>-44.300000000000004</v>
      </c>
      <c r="AN660" s="36" t="str">
        <f ca="1">IF(BoxVal(ROW(AA660),9,COLUMN(T658))="FIX","00",ManualLookup(AA660,BoxVal(ROW(AA660),4,COLUMN(AN658)),INDIRECT(DN$3)))</f>
        <v>30</v>
      </c>
      <c r="AO660" s="36" t="str">
        <f ca="1">ManualLookup(AB660,BoxVal(ROW(AB660),4,COLUMN(AO658)),INDIRECT(DO$3))</f>
        <v>07</v>
      </c>
      <c r="AP660" s="36" t="str">
        <f ca="1">ManualLookup(AC660,BoxVal(ROW(AC660),4,COLUMN(AP658)),INDIRECT(DP$3))</f>
        <v>00</v>
      </c>
      <c r="AQ660" s="36" t="str">
        <f ca="1">ManualLookup(AD660,BoxVal(ROW(AD660),4,COLUMN(AQ658)),INDIRECT(DQ$3))</f>
        <v>00</v>
      </c>
      <c r="AR660" s="36" t="str">
        <f ca="1">ManualLookup(AE660,BoxVal(ROW(AE660),4,COLUMN(AR658)),INDIRECT(DR$3))</f>
        <v>00</v>
      </c>
      <c r="AS660" s="36"/>
    </row>
    <row r="661" spans="19:45" ht="30" customHeight="1" x14ac:dyDescent="0.25">
      <c r="S661" s="7" t="s">
        <v>605</v>
      </c>
      <c r="T661" s="15" t="s">
        <v>991</v>
      </c>
      <c r="U661" s="36" t="str">
        <f ca="1">ConfigCode($AA661,$AN661,$AO661,$AP661,$AQ661,$AR661,$AF661,$AG661,2)</f>
        <v>0x46=-44.30,-43.70;</v>
      </c>
      <c r="V661" s="37"/>
      <c r="W661" s="37"/>
      <c r="X661" s="68"/>
      <c r="Y661" s="68"/>
      <c r="Z661" s="55">
        <f ca="1" xml:space="preserve">
N("vbias,vlookup vbias range")+
VLOOKUP($AA661,INDIRECT(BoxVal(ROW($AA661),34,COLUMN(T657))),2,FALSE)+
N("gain")+
$AB661+
N("vcm")+
VLOOKUP($AC661,$CT$1:$DC$31,7,FALSE)+
N("(vbias*vcp*vbg-vbias)*sensor ratio")+
VbiasCal($AA661,$AD661,$AE661,BoxVal(ROW($AC661),18,COLUMN($T$22)))+
N("vbias ref+gain ref")+
$V661+$W661</f>
        <v>2</v>
      </c>
      <c r="AA661" s="39" t="s">
        <v>1374</v>
      </c>
      <c r="AB661" s="40">
        <v>2</v>
      </c>
      <c r="AC661" s="40" t="s">
        <v>995</v>
      </c>
      <c r="AD661" s="40">
        <v>1</v>
      </c>
      <c r="AE661" s="41">
        <v>0</v>
      </c>
      <c r="AF661" s="42">
        <v>-44.3</v>
      </c>
      <c r="AG661" s="47">
        <f>AF660</f>
        <v>-43.7</v>
      </c>
      <c r="AH661" s="43">
        <f ca="1">$AF661+$Z661</f>
        <v>-42.3</v>
      </c>
      <c r="AI661" s="43">
        <f ca="1">$AG661+$Z661</f>
        <v>-41.7</v>
      </c>
      <c r="AJ661" s="44">
        <f ca="1" xml:space="preserve">
N("initial sens-loopgain")+
$AF661-BoxVal(ROW($AA661),26,COLUMN(INDIRECT("T"&amp;(INT(ROW($AA678)/65))*65+2)))</f>
        <v>-44.3</v>
      </c>
      <c r="AK661" s="44">
        <f ca="1">AJ661+(AG661-AF661)</f>
        <v>-43.7</v>
      </c>
      <c r="AL661" s="44">
        <f ca="1" xml:space="preserve">
N("initial sens-loopgain-gain-gain ref-vcm")+
$AH661-
BoxVal(ROW($AA661),26,COLUMN(INDIRECT("T"&amp;(INT(ROW($AA678)/65))*65+2)))-
$AB661-
$W661-
IFERROR(VLOOKUP($AC661,$CT$1:$DC$31,7,FALSE),0)</f>
        <v>-44.3</v>
      </c>
      <c r="AM661" s="44">
        <f ca="1">AL661+(AG661-AF661)</f>
        <v>-43.7</v>
      </c>
      <c r="AN661" s="36" t="str">
        <f ca="1">IF(BoxVal(ROW(AA661),9,COLUMN(T659))="FIX","00",ManualLookup(AA661,BoxVal(ROW(AA661),4,COLUMN(AN659)),INDIRECT(DN$3)))</f>
        <v>40</v>
      </c>
      <c r="AO661" s="36" t="str">
        <f ca="1">ManualLookup(AB661,BoxVal(ROW(AB661),4,COLUMN(AO659)),INDIRECT(DO$3))</f>
        <v>06</v>
      </c>
      <c r="AP661" s="36" t="str">
        <f ca="1">ManualLookup(AC661,BoxVal(ROW(AC661),4,COLUMN(AP659)),INDIRECT(DP$3))</f>
        <v>00</v>
      </c>
      <c r="AQ661" s="36" t="str">
        <f ca="1">ManualLookup(AD661,BoxVal(ROW(AD661),4,COLUMN(AQ659)),INDIRECT(DQ$3))</f>
        <v>00</v>
      </c>
      <c r="AR661" s="36" t="str">
        <f ca="1">ManualLookup(AE661,BoxVal(ROW(AE661),4,COLUMN(AR659)),INDIRECT(DR$3))</f>
        <v>00</v>
      </c>
      <c r="AS661" s="36"/>
    </row>
    <row r="662" spans="19:45" ht="30" customHeight="1" x14ac:dyDescent="0.25">
      <c r="S662" s="7" t="s">
        <v>721</v>
      </c>
      <c r="T662" s="15" t="s">
        <v>26</v>
      </c>
      <c r="U662" s="36" t="str">
        <f ca="1">ConfigCode($AA662,$AN662,$AO662,$AP662,$AQ662,$AR662,$AF662,$AG662,2)</f>
        <v>0x47=-44.80,-44.30;</v>
      </c>
      <c r="V662" s="37"/>
      <c r="W662" s="37"/>
      <c r="X662" s="68"/>
      <c r="Y662" s="68"/>
      <c r="Z662" s="55">
        <f ca="1" xml:space="preserve">
N("vbias,vlookup vbias range")+
VLOOKUP($AA662,INDIRECT(BoxVal(ROW($AA662),34,COLUMN(T658))),2,FALSE)+
N("gain")+
$AB662+
N("vcm")+
VLOOKUP($AC662,$CT$1:$DC$31,7,FALSE)+
N("(vbias*vcp*vbg-vbias)*sensor ratio")+
VbiasCal($AA662,$AD662,$AE662,BoxVal(ROW($AC662),18,COLUMN($T$22)))+
N("vbias ref+gain ref")+
$V662+$W662</f>
        <v>2.5</v>
      </c>
      <c r="AA662" s="39" t="s">
        <v>1374</v>
      </c>
      <c r="AB662" s="40">
        <v>2.5</v>
      </c>
      <c r="AC662" s="40" t="s">
        <v>995</v>
      </c>
      <c r="AD662" s="40">
        <v>1</v>
      </c>
      <c r="AE662" s="41">
        <v>0</v>
      </c>
      <c r="AF662" s="42">
        <v>-44.8</v>
      </c>
      <c r="AG662" s="47">
        <f>AF661</f>
        <v>-44.3</v>
      </c>
      <c r="AH662" s="43">
        <f ca="1">$AF662+$Z662</f>
        <v>-42.3</v>
      </c>
      <c r="AI662" s="43">
        <f ca="1">$AG662+$Z662</f>
        <v>-41.8</v>
      </c>
      <c r="AJ662" s="44">
        <f ca="1" xml:space="preserve">
N("initial sens-loopgain")+
$AF662-BoxVal(ROW($AA662),26,COLUMN(INDIRECT("T"&amp;(INT(ROW($AA679)/65))*65+2)))</f>
        <v>-44.8</v>
      </c>
      <c r="AK662" s="44">
        <f ca="1">AJ662+(AG662-AF662)</f>
        <v>-44.3</v>
      </c>
      <c r="AL662" s="44">
        <f ca="1" xml:space="preserve">
N("initial sens-loopgain-gain-gain ref-vcm")+
$AH662-
BoxVal(ROW($AA662),26,COLUMN(INDIRECT("T"&amp;(INT(ROW($AA679)/65))*65+2)))-
$AB662-
$W662-
IFERROR(VLOOKUP($AC662,$CT$1:$DC$31,7,FALSE),0)</f>
        <v>-44.8</v>
      </c>
      <c r="AM662" s="44">
        <f ca="1">AL662+(AG662-AF662)</f>
        <v>-44.3</v>
      </c>
      <c r="AN662" s="36" t="str">
        <f ca="1">IF(BoxVal(ROW(AA662),9,COLUMN(T660))="FIX","00",ManualLookup(AA662,BoxVal(ROW(AA662),4,COLUMN(AN660)),INDIRECT(DN$3)))</f>
        <v>40</v>
      </c>
      <c r="AO662" s="36" t="str">
        <f ca="1">ManualLookup(AB662,BoxVal(ROW(AB662),4,COLUMN(AO660)),INDIRECT(DO$3))</f>
        <v>07</v>
      </c>
      <c r="AP662" s="36" t="str">
        <f ca="1">ManualLookup(AC662,BoxVal(ROW(AC662),4,COLUMN(AP660)),INDIRECT(DP$3))</f>
        <v>00</v>
      </c>
      <c r="AQ662" s="36" t="str">
        <f ca="1">ManualLookup(AD662,BoxVal(ROW(AD662),4,COLUMN(AQ660)),INDIRECT(DQ$3))</f>
        <v>00</v>
      </c>
      <c r="AR662" s="36" t="str">
        <f ca="1">ManualLookup(AE662,BoxVal(ROW(AE662),4,COLUMN(AR660)),INDIRECT(DR$3))</f>
        <v>00</v>
      </c>
      <c r="AS662" s="36"/>
    </row>
    <row r="663" spans="19:45" ht="30" customHeight="1" x14ac:dyDescent="0.25">
      <c r="S663" s="7" t="s">
        <v>20</v>
      </c>
      <c r="T663" s="15">
        <v>-37.5</v>
      </c>
      <c r="U663" s="36" t="str">
        <f ca="1">ConfigCode($AA663,$AN663,$AO663,$AP663,$AQ663,$AR663,$AF663,$AG663,2)</f>
        <v>0x56=-45.40,-44.80;</v>
      </c>
      <c r="V663" s="37"/>
      <c r="W663" s="37"/>
      <c r="X663" s="38"/>
      <c r="Y663" s="38"/>
      <c r="Z663" s="55">
        <f ca="1" xml:space="preserve">
N("vbias,vlookup vbias range")+
VLOOKUP($AA663,INDIRECT(BoxVal(ROW($AA663),34,COLUMN(T659))),2,FALSE)+
N("gain")+
$AB663+
N("vcm")+
VLOOKUP($AC663,$CT$1:$DC$31,7,FALSE)+
N("(vbias*vcp*vbg-vbias)*sensor ratio")+
VbiasCal($AA663,$AD663,$AE663,BoxVal(ROW($AC663),18,COLUMN($T$22)))+
N("vbias ref+gain ref")+
$V663+$W663</f>
        <v>3.1</v>
      </c>
      <c r="AA663" s="39" t="s">
        <v>1373</v>
      </c>
      <c r="AB663" s="40">
        <v>2</v>
      </c>
      <c r="AC663" s="40" t="s">
        <v>995</v>
      </c>
      <c r="AD663" s="40">
        <v>1</v>
      </c>
      <c r="AE663" s="41">
        <v>0</v>
      </c>
      <c r="AF663" s="42">
        <v>-45.4</v>
      </c>
      <c r="AG663" s="47">
        <f>AF662</f>
        <v>-44.8</v>
      </c>
      <c r="AH663" s="43">
        <f ca="1">$AF663+$Z663</f>
        <v>-42.3</v>
      </c>
      <c r="AI663" s="43">
        <f ca="1">$AG663+$Z663</f>
        <v>-41.699999999999996</v>
      </c>
      <c r="AJ663" s="44">
        <f ca="1" xml:space="preserve">
N("initial sens-loopgain")+
$AF663-BoxVal(ROW($AA663),26,COLUMN(INDIRECT("T"&amp;(INT(ROW($AA680)/65))*65+2)))</f>
        <v>-45.4</v>
      </c>
      <c r="AK663" s="44">
        <f ca="1">AJ663+(AG663-AF663)</f>
        <v>-44.8</v>
      </c>
      <c r="AL663" s="44">
        <f ca="1" xml:space="preserve">
N("initial sens-loopgain-gain-gain ref-vcm")+
$AH663-
BoxVal(ROW($AA663),26,COLUMN(INDIRECT("T"&amp;(INT(ROW($AA680)/65))*65+2)))-
$AB663-
$W663-
IFERROR(VLOOKUP($AC663,$CT$1:$DC$31,7,FALSE),0)</f>
        <v>-44.3</v>
      </c>
      <c r="AM663" s="44">
        <f ca="1">AL663+(AG663-AF663)</f>
        <v>-43.699999999999996</v>
      </c>
      <c r="AN663" s="36" t="str">
        <f ca="1">IF(BoxVal(ROW(AA663),9,COLUMN(T661))="FIX","00",ManualLookup(AA663,BoxVal(ROW(AA663),4,COLUMN(AN661)),INDIRECT(DN$3)))</f>
        <v>50</v>
      </c>
      <c r="AO663" s="36" t="str">
        <f ca="1">ManualLookup(AB663,BoxVal(ROW(AB663),4,COLUMN(AO661)),INDIRECT(DO$3))</f>
        <v>06</v>
      </c>
      <c r="AP663" s="36" t="str">
        <f ca="1">ManualLookup(AC663,BoxVal(ROW(AC663),4,COLUMN(AP661)),INDIRECT(DP$3))</f>
        <v>00</v>
      </c>
      <c r="AQ663" s="36" t="str">
        <f ca="1">ManualLookup(AD663,BoxVal(ROW(AD663),4,COLUMN(AQ661)),INDIRECT(DQ$3))</f>
        <v>00</v>
      </c>
      <c r="AR663" s="36" t="str">
        <f ca="1">ManualLookup(AE663,BoxVal(ROW(AE663),4,COLUMN(AR661)),INDIRECT(DR$3))</f>
        <v>00</v>
      </c>
      <c r="AS663" s="36"/>
    </row>
    <row r="664" spans="19:45" ht="30" customHeight="1" x14ac:dyDescent="0.25">
      <c r="S664" s="7" t="s">
        <v>691</v>
      </c>
      <c r="T664" s="15" t="s">
        <v>1098</v>
      </c>
      <c r="U664" s="36" t="str">
        <f ca="1">ConfigCode($AA664,$AN664,$AO664,$AP664,$AQ664,$AR664,$AF664,$AG664,2)</f>
        <v>0x57=-45.90,-45.40;</v>
      </c>
      <c r="V664" s="37"/>
      <c r="W664" s="37"/>
      <c r="X664" s="38"/>
      <c r="Y664" s="38"/>
      <c r="Z664" s="55">
        <f ca="1" xml:space="preserve">
N("vbias,vlookup vbias range")+
VLOOKUP($AA664,INDIRECT(BoxVal(ROW($AA664),34,COLUMN(T660))),2,FALSE)+
N("gain")+
$AB664+
N("vcm")+
VLOOKUP($AC664,$CT$1:$DC$31,7,FALSE)+
N("(vbias*vcp*vbg-vbias)*sensor ratio")+
VbiasCal($AA664,$AD664,$AE664,BoxVal(ROW($AC664),18,COLUMN($T$22)))+
N("vbias ref+gain ref")+
$V664+$W664</f>
        <v>3.6</v>
      </c>
      <c r="AA664" s="39" t="s">
        <v>1373</v>
      </c>
      <c r="AB664" s="40">
        <v>2.5</v>
      </c>
      <c r="AC664" s="40" t="s">
        <v>995</v>
      </c>
      <c r="AD664" s="40">
        <v>1</v>
      </c>
      <c r="AE664" s="41">
        <v>0</v>
      </c>
      <c r="AF664" s="42">
        <v>-45.9</v>
      </c>
      <c r="AG664" s="47">
        <f>AF663</f>
        <v>-45.4</v>
      </c>
      <c r="AH664" s="43">
        <f ca="1">$AF664+$Z664</f>
        <v>-42.3</v>
      </c>
      <c r="AI664" s="43">
        <f ca="1">$AG664+$Z664</f>
        <v>-41.8</v>
      </c>
      <c r="AJ664" s="44">
        <f ca="1" xml:space="preserve">
N("initial sens-loopgain")+
$AF664-BoxVal(ROW($AA664),26,COLUMN(INDIRECT("T"&amp;(INT(ROW($AA681)/65))*65+2)))</f>
        <v>-45.9</v>
      </c>
      <c r="AK664" s="44">
        <f ca="1">AJ664+(AG664-AF664)</f>
        <v>-45.4</v>
      </c>
      <c r="AL664" s="44">
        <f ca="1" xml:space="preserve">
N("initial sens-loopgain-gain-gain ref-vcm")+
$AH664-
BoxVal(ROW($AA664),26,COLUMN(INDIRECT("T"&amp;(INT(ROW($AA681)/65))*65+2)))-
$AB664-
$W664-
IFERROR(VLOOKUP($AC664,$CT$1:$DC$31,7,FALSE),0)</f>
        <v>-44.8</v>
      </c>
      <c r="AM664" s="44">
        <f ca="1">AL664+(AG664-AF664)</f>
        <v>-44.3</v>
      </c>
      <c r="AN664" s="36" t="str">
        <f ca="1">IF(BoxVal(ROW(AA664),9,COLUMN(T662))="FIX","00",ManualLookup(AA664,BoxVal(ROW(AA664),4,COLUMN(AN662)),INDIRECT(DN$3)))</f>
        <v>50</v>
      </c>
      <c r="AO664" s="36" t="str">
        <f ca="1">ManualLookup(AB664,BoxVal(ROW(AB664),4,COLUMN(AO662)),INDIRECT(DO$3))</f>
        <v>07</v>
      </c>
      <c r="AP664" s="36" t="str">
        <f ca="1">ManualLookup(AC664,BoxVal(ROW(AC664),4,COLUMN(AP662)),INDIRECT(DP$3))</f>
        <v>00</v>
      </c>
      <c r="AQ664" s="36" t="str">
        <f ca="1">ManualLookup(AD664,BoxVal(ROW(AD664),4,COLUMN(AQ662)),INDIRECT(DQ$3))</f>
        <v>00</v>
      </c>
      <c r="AR664" s="36" t="str">
        <f ca="1">ManualLookup(AE664,BoxVal(ROW(AE664),4,COLUMN(AR662)),INDIRECT(DR$3))</f>
        <v>00</v>
      </c>
      <c r="AS664" s="36"/>
    </row>
    <row r="665" spans="19:45" ht="30" customHeight="1" x14ac:dyDescent="0.25">
      <c r="S665" s="7" t="s">
        <v>544</v>
      </c>
      <c r="T665" s="15" t="s">
        <v>993</v>
      </c>
      <c r="U665" s="36" t="str">
        <f ca="1">ConfigCode($AA665,$AN665,$AO665,$AP665,$AQ665,$AR665,$AF665,$AG665,2)</f>
        <v>0x66=-46.50,-45.90;</v>
      </c>
      <c r="V665" s="37"/>
      <c r="W665" s="37"/>
      <c r="X665" s="38"/>
      <c r="Y665" s="38"/>
      <c r="Z665" s="71">
        <f ca="1" xml:space="preserve">
N("vbias,vlookup vbias range")+
VLOOKUP($AA665,INDIRECT(BoxVal(ROW($AA665),34,COLUMN(T661))),2,FALSE)+
N("gain")+
$AB665+
N("vcm")+
VLOOKUP($AC665,$CT$1:$DC$31,7,FALSE)+
N("(vbias*vcp*vbg-vbias)*sensor ratio")+
VbiasCal($AA665,$AD665,$AE665,BoxVal(ROW($AC665),18,COLUMN($T$22)))+
N("vbias ref+gain ref")+
$V665+$W665</f>
        <v>4.2</v>
      </c>
      <c r="AA665" s="39" t="s">
        <v>1372</v>
      </c>
      <c r="AB665" s="40">
        <v>2</v>
      </c>
      <c r="AC665" s="40" t="s">
        <v>995</v>
      </c>
      <c r="AD665" s="40">
        <v>1</v>
      </c>
      <c r="AE665" s="41">
        <v>0</v>
      </c>
      <c r="AF665" s="42">
        <v>-46.5</v>
      </c>
      <c r="AG665" s="49">
        <f>AF664</f>
        <v>-45.9</v>
      </c>
      <c r="AH665" s="43">
        <f ca="1">$AF665+$Z665</f>
        <v>-42.3</v>
      </c>
      <c r="AI665" s="43">
        <f ca="1">$AG665+$Z665</f>
        <v>-41.699999999999996</v>
      </c>
      <c r="AJ665" s="44">
        <f ca="1" xml:space="preserve">
N("initial sens-loopgain")+
$AF665-BoxVal(ROW($AA665),26,COLUMN(INDIRECT("T"&amp;(INT(ROW($AA682)/65))*65+2)))</f>
        <v>-46.5</v>
      </c>
      <c r="AK665" s="44">
        <f ca="1">AJ665+(AG665-AF665)</f>
        <v>-45.9</v>
      </c>
      <c r="AL665" s="44">
        <f ca="1" xml:space="preserve">
N("initial sens-loopgain-gain-gain ref-vcm")+
$AH665-
BoxVal(ROW($AA665),26,COLUMN(INDIRECT("T"&amp;(INT(ROW($AA682)/65))*65+2)))-
$AB665-
$W665-
IFERROR(VLOOKUP($AC665,$CT$1:$DC$31,7,FALSE),0)</f>
        <v>-44.3</v>
      </c>
      <c r="AM665" s="44">
        <f ca="1">AL665+(AG665-AF665)</f>
        <v>-43.699999999999996</v>
      </c>
      <c r="AN665" s="36" t="str">
        <f ca="1">IF(BoxVal(ROW(AA665),9,COLUMN(T663))="FIX","00",ManualLookup(AA665,BoxVal(ROW(AA665),4,COLUMN(AN663)),INDIRECT(DN$3)))</f>
        <v>60</v>
      </c>
      <c r="AO665" s="36" t="str">
        <f ca="1">ManualLookup(AB665,BoxVal(ROW(AB665),4,COLUMN(AO663)),INDIRECT(DO$3))</f>
        <v>06</v>
      </c>
      <c r="AP665" s="36" t="str">
        <f ca="1">ManualLookup(AC665,BoxVal(ROW(AC665),4,COLUMN(AP663)),INDIRECT(DP$3))</f>
        <v>00</v>
      </c>
      <c r="AQ665" s="36" t="str">
        <f ca="1">ManualLookup(AD665,BoxVal(ROW(AD665),4,COLUMN(AQ663)),INDIRECT(DQ$3))</f>
        <v>00</v>
      </c>
      <c r="AR665" s="36" t="str">
        <f ca="1">ManualLookup(AE665,BoxVal(ROW(AE665),4,COLUMN(AR663)),INDIRECT(DR$3))</f>
        <v>00</v>
      </c>
      <c r="AS665" s="36"/>
    </row>
    <row r="666" spans="19:45" ht="30" customHeight="1" x14ac:dyDescent="0.25">
      <c r="S666" s="7" t="s">
        <v>12</v>
      </c>
      <c r="T666" s="15" t="s">
        <v>548</v>
      </c>
      <c r="U666" s="36"/>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v>
      </c>
      <c r="U668" s="36"/>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VLOOKUP(T654,MPN!$A$1:$E$1004,4,FALSE)</f>
        <v>-42</v>
      </c>
      <c r="U669" s="36"/>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11V_TestMode</v>
      </c>
      <c r="U671" s="36"/>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VLOOKUP($T654,MPN!$A$1:$E$504,2,FALSE)</f>
        <v>AMIC</v>
      </c>
      <c r="U672" s="36"/>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304ZE</v>
      </c>
      <c r="U673" s="36"/>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2227F</v>
      </c>
      <c r="U674" s="36"/>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VLOOKUP($T654,MPN!$A$1:$E$504,5,FALSE)</f>
        <v>Default</v>
      </c>
      <c r="U675" s="36"/>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0</v>
      </c>
      <c r="U677" s="36"/>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45649</v>
      </c>
      <c r="U678" s="36"/>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11</v>
      </c>
      <c r="U680" s="36"/>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-42+/-0.8 dBV</v>
      </c>
      <c r="U681" s="36"/>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100~200 (uA)
Vdc&amp;Remark: -</v>
      </c>
      <c r="U682" s="36"/>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14.38V(14V)</v>
      </c>
      <c r="T685" s="3">
        <v>3.3</v>
      </c>
      <c r="U685" s="36"/>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13.18V(13V)</v>
      </c>
      <c r="T686" s="3">
        <v>2.2000000000000002</v>
      </c>
      <c r="U686" s="36"/>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12.07V(12V)</v>
      </c>
      <c r="T687" s="3">
        <v>1.1000000000000001</v>
      </c>
      <c r="U687" s="36"/>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10.95V(11V)</v>
      </c>
      <c r="T688" s="3">
        <v>0</v>
      </c>
      <c r="U688" s="36"/>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9.82V(10V)</v>
      </c>
      <c r="T689" s="3">
        <v>-1.1000000000000001</v>
      </c>
      <c r="U689" s="36"/>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8.71V(9V)</v>
      </c>
      <c r="T690" s="3">
        <v>-2.2000000000000002</v>
      </c>
      <c r="U690" s="36"/>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7.59V(8V)</v>
      </c>
      <c r="T691" s="3">
        <v>-3.3</v>
      </c>
      <c r="U691" s="36"/>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6.48V(7V)</v>
      </c>
      <c r="T692" s="3" t="s">
        <v>562</v>
      </c>
      <c r="U692" s="36"/>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Space</v>
      </c>
      <c r="T694" s="3"/>
      <c r="U694" s="36"/>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Config2</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1379</v>
      </c>
      <c r="V716" s="12"/>
      <c r="W716" s="65"/>
      <c r="X716" s="12"/>
      <c r="Y716" s="7" t="str">
        <f>VLOOKUP(U716,$DX$1:$DZ$21,3,FALSE)</f>
        <v>ModeSel 10,sel_diocpfil</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12V_TestMode_38dB_304ZE_N039A_372_417_ZTS6213_PR12.0</v>
      </c>
      <c r="AC717" s="18"/>
      <c r="AD717" s="18"/>
      <c r="AE717" s="18"/>
      <c r="AF717" s="18"/>
      <c r="AG717" s="18"/>
      <c r="AH717" s="19"/>
      <c r="AI717" s="19" t="s">
        <v>2</v>
      </c>
      <c r="AJ717" s="16" t="s">
        <v>1267</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1257</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Norman Gain</v>
      </c>
      <c r="AP719" s="56" t="str">
        <f>VLOOKUP($T727,$DE$1:$DJ$31,4,FALSE)</f>
        <v>non</v>
      </c>
      <c r="AQ719" s="56" t="str">
        <f>VLOOKUP($T727,$DE$1:$DJ$31,5,FALSE)</f>
        <v>non</v>
      </c>
      <c r="AR719" s="56" t="str">
        <f>VLOOKUP($T727,$DE$1:$DJ$31,6,FALSE)</f>
        <v>Signel vbg</v>
      </c>
      <c r="AS719" s="35"/>
    </row>
    <row r="720" spans="19:45" ht="30" customHeight="1" x14ac:dyDescent="0.25">
      <c r="S720" s="7" t="s">
        <v>18</v>
      </c>
      <c r="T720" s="15" t="s">
        <v>1428</v>
      </c>
      <c r="U720" s="36" t="str">
        <f ca="1">ConfigCode($AA720,$AN720,$AO720,$AP720,$AQ720,$AR720,$AF720,$AG720,2)</f>
        <v>0x44=-37.80,-37.20;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-0.5</v>
      </c>
      <c r="AA720" s="39" t="s">
        <v>1436</v>
      </c>
      <c r="AB720" s="40">
        <v>1</v>
      </c>
      <c r="AC720" s="40" t="s">
        <v>996</v>
      </c>
      <c r="AD720" s="40">
        <v>1</v>
      </c>
      <c r="AE720" s="41">
        <v>0</v>
      </c>
      <c r="AF720" s="42">
        <v>-37.799999999999997</v>
      </c>
      <c r="AG720" s="42">
        <v>-37.200000000000003</v>
      </c>
      <c r="AH720" s="43">
        <f ca="1">$AF720+$Z720</f>
        <v>-38.299999999999997</v>
      </c>
      <c r="AI720" s="43">
        <f ca="1">$AG720+$Z720</f>
        <v>-37.700000000000003</v>
      </c>
      <c r="AJ720" s="44">
        <f ca="1" xml:space="preserve">
N("initial sens-loopgain")+
$AF720-BoxVal(ROW($AA720),26,COLUMN(INDIRECT("T"&amp;(INT(ROW($AA737)/65))*65+2)))</f>
        <v>-37.799999999999997</v>
      </c>
      <c r="AK720" s="44">
        <f ca="1">AJ720+(AG720-AF720)</f>
        <v>-37.200000000000003</v>
      </c>
      <c r="AL720" s="44">
        <f ca="1" xml:space="preserve">
N("initial sens-loopgain-gain-gain ref-vcm")+
$AH720-
BoxVal(ROW($AA720),26,COLUMN(INDIRECT("T"&amp;(INT(ROW($AA737)/65))*65+2)))-
$AB720-
$W720-
IFERROR(VLOOKUP($AC720,$CT$1:$DC$31,7,FALSE),0)</f>
        <v>-39.299999999999997</v>
      </c>
      <c r="AM720" s="44">
        <f ca="1">AL720+(AG720-AF720)</f>
        <v>-38.700000000000003</v>
      </c>
      <c r="AN720" s="36" t="str">
        <f ca="1">IF(BoxVal(ROW(AA720),9,COLUMN(T718))="FIX","00",ManualLookup(AA720,BoxVal(ROW(AA720),4,COLUMN(AN718)),INDIRECT(DN$3)))</f>
        <v>40</v>
      </c>
      <c r="AO720" s="36" t="str">
        <f ca="1">ManualLookup(AB720,BoxVal(ROW(AB720),4,COLUMN(AO718)),INDIRECT(DO$3))</f>
        <v>04</v>
      </c>
      <c r="AP720" s="36" t="str">
        <f ca="1">ManualLookup(AC720,BoxVal(ROW(AC720),4,COLUMN(AP718)),INDIRECT(DP$3))</f>
        <v>00</v>
      </c>
      <c r="AQ720" s="36" t="str">
        <f ca="1">ManualLookup(AD720,BoxVal(ROW(AD720),4,COLUMN(AQ718)),INDIRECT(DQ$3))</f>
        <v>00</v>
      </c>
      <c r="AR720" s="36" t="str">
        <f ca="1">ManualLookup(AE720,BoxVal(ROW(AE720),4,COLUMN(AR718)),INDIRECT(DR$3))</f>
        <v>00</v>
      </c>
      <c r="AS720" s="33"/>
    </row>
    <row r="721" spans="19:45" ht="30" customHeight="1" x14ac:dyDescent="0.25">
      <c r="S721" s="7" t="s">
        <v>13</v>
      </c>
      <c r="T721" s="15" t="s">
        <v>1168</v>
      </c>
      <c r="U721" s="36" t="str">
        <f ca="1">ConfigCode($AA721,$AN721,$AO721,$AP721,$AQ721,$AR721,$AF721,$AG721,2)</f>
        <v>0x45=-38.30,-37.80;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0</v>
      </c>
      <c r="AA721" s="39" t="s">
        <v>1436</v>
      </c>
      <c r="AB721" s="40">
        <v>1.5</v>
      </c>
      <c r="AC721" s="40" t="s">
        <v>996</v>
      </c>
      <c r="AD721" s="40">
        <v>1</v>
      </c>
      <c r="AE721" s="41">
        <v>0</v>
      </c>
      <c r="AF721" s="42">
        <v>-38.299999999999997</v>
      </c>
      <c r="AG721" s="47">
        <f>AF720</f>
        <v>-37.799999999999997</v>
      </c>
      <c r="AH721" s="43">
        <f ca="1">$AF721+$Z721</f>
        <v>-38.299999999999997</v>
      </c>
      <c r="AI721" s="43">
        <f ca="1">$AG721+$Z721</f>
        <v>-37.799999999999997</v>
      </c>
      <c r="AJ721" s="44">
        <f ca="1" xml:space="preserve">
N("initial sens-loopgain")+
$AF721-BoxVal(ROW($AA721),26,COLUMN(INDIRECT("T"&amp;(INT(ROW($AA738)/65))*65+2)))</f>
        <v>-38.299999999999997</v>
      </c>
      <c r="AK721" s="44">
        <f ca="1">AJ721+(AG721-AF721)</f>
        <v>-37.799999999999997</v>
      </c>
      <c r="AL721" s="44">
        <f ca="1" xml:space="preserve">
N("initial sens-loopgain-gain-gain ref-vcm")+
$AH721-
BoxVal(ROW($AA721),26,COLUMN(INDIRECT("T"&amp;(INT(ROW($AA738)/65))*65+2)))-
$AB721-
$W721-
IFERROR(VLOOKUP($AC721,$CT$1:$DC$31,7,FALSE),0)</f>
        <v>-39.799999999999997</v>
      </c>
      <c r="AM721" s="44">
        <f ca="1">AL721+(AG721-AF721)</f>
        <v>-39.299999999999997</v>
      </c>
      <c r="AN721" s="36" t="str">
        <f ca="1">IF(BoxVal(ROW(AA721),9,COLUMN(T719))="FIX","00",ManualLookup(AA721,BoxVal(ROW(AA721),4,COLUMN(AN719)),INDIRECT(DN$3)))</f>
        <v>40</v>
      </c>
      <c r="AO721" s="36" t="str">
        <f ca="1">ManualLookup(AB721,BoxVal(ROW(AB721),4,COLUMN(AO719)),INDIRECT(DO$3))</f>
        <v>05</v>
      </c>
      <c r="AP721" s="36" t="str">
        <f ca="1">ManualLookup(AC721,BoxVal(ROW(AC721),4,COLUMN(AP719)),INDIRECT(DP$3))</f>
        <v>00</v>
      </c>
      <c r="AQ721" s="36" t="str">
        <f ca="1">ManualLookup(AD721,BoxVal(ROW(AD721),4,COLUMN(AQ719)),INDIRECT(DQ$3))</f>
        <v>00</v>
      </c>
      <c r="AR721" s="36" t="str">
        <f ca="1">ManualLookup(AE721,BoxVal(ROW(AE721),4,COLUMN(AR719)),INDIRECT(DR$3))</f>
        <v>00</v>
      </c>
      <c r="AS721" s="36"/>
    </row>
    <row r="722" spans="19:45" ht="30" customHeight="1" x14ac:dyDescent="0.25">
      <c r="S722" s="26"/>
      <c r="T722" s="17"/>
      <c r="U722" s="36" t="str">
        <f ca="1">ConfigCode($AA722,$AN722,$AO722,$AP722,$AQ722,$AR722,$AF722,$AG722,2)</f>
        <v>0x46=-38.80,-38.30;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0.5</v>
      </c>
      <c r="AA722" s="39" t="s">
        <v>1374</v>
      </c>
      <c r="AB722" s="40">
        <v>2</v>
      </c>
      <c r="AC722" s="40" t="s">
        <v>995</v>
      </c>
      <c r="AD722" s="40">
        <v>1</v>
      </c>
      <c r="AE722" s="41">
        <v>0</v>
      </c>
      <c r="AF722" s="42">
        <v>-38.799999999999997</v>
      </c>
      <c r="AG722" s="47">
        <f>AF721</f>
        <v>-38.299999999999997</v>
      </c>
      <c r="AH722" s="43">
        <f ca="1">$AF722+$Z722</f>
        <v>-38.299999999999997</v>
      </c>
      <c r="AI722" s="43">
        <f ca="1">$AG722+$Z722</f>
        <v>-37.799999999999997</v>
      </c>
      <c r="AJ722" s="44">
        <f ca="1" xml:space="preserve">
N("initial sens-loopgain")+
$AF722-BoxVal(ROW($AA722),26,COLUMN(INDIRECT("T"&amp;(INT(ROW($AA739)/65))*65+2)))</f>
        <v>-38.799999999999997</v>
      </c>
      <c r="AK722" s="44">
        <f ca="1">AJ722+(AG722-AF722)</f>
        <v>-38.299999999999997</v>
      </c>
      <c r="AL722" s="44">
        <f ca="1" xml:space="preserve">
N("initial sens-loopgain-gain-gain ref-vcm")+
$AH722-
BoxVal(ROW($AA722),26,COLUMN(INDIRECT("T"&amp;(INT(ROW($AA739)/65))*65+2)))-
$AB722-
$W722-
IFERROR(VLOOKUP($AC722,$CT$1:$DC$31,7,FALSE),0)</f>
        <v>-40.299999999999997</v>
      </c>
      <c r="AM722" s="44">
        <f ca="1">AL722+(AG722-AF722)</f>
        <v>-39.799999999999997</v>
      </c>
      <c r="AN722" s="36" t="str">
        <f ca="1">IF(BoxVal(ROW(AA722),9,COLUMN(T720))="FIX","00",ManualLookup(AA722,BoxVal(ROW(AA722),4,COLUMN(AN720)),INDIRECT(DN$3)))</f>
        <v>40</v>
      </c>
      <c r="AO722" s="36" t="str">
        <f ca="1">ManualLookup(AB722,BoxVal(ROW(AB722),4,COLUMN(AO720)),INDIRECT(DO$3))</f>
        <v>06</v>
      </c>
      <c r="AP722" s="36" t="str">
        <f ca="1">ManualLookup(AC722,BoxVal(ROW(AC722),4,COLUMN(AP720)),INDIRECT(DP$3))</f>
        <v>00</v>
      </c>
      <c r="AQ722" s="36" t="str">
        <f ca="1">ManualLookup(AD722,BoxVal(ROW(AD722),4,COLUMN(AQ720)),INDIRECT(DQ$3))</f>
        <v>00</v>
      </c>
      <c r="AR722" s="36" t="str">
        <f ca="1">ManualLookup(AE722,BoxVal(ROW(AE722),4,COLUMN(AR720)),INDIRECT(DR$3))</f>
        <v>00</v>
      </c>
      <c r="AS722" s="36"/>
    </row>
    <row r="723" spans="19:45" ht="30" customHeight="1" x14ac:dyDescent="0.25">
      <c r="S723" s="7" t="s">
        <v>19</v>
      </c>
      <c r="T723" s="15" t="s">
        <v>1435</v>
      </c>
      <c r="U723" s="36" t="str">
        <f ca="1">ConfigCode($AA723,$AN723,$AO723,$AP723,$AQ723,$AR723,$AF723,$AG723,2)</f>
        <v>0x54=-39.30,-38.80;</v>
      </c>
      <c r="V723" s="37"/>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1</v>
      </c>
      <c r="AA723" s="39" t="s">
        <v>1373</v>
      </c>
      <c r="AB723" s="40">
        <v>1</v>
      </c>
      <c r="AC723" s="40" t="s">
        <v>995</v>
      </c>
      <c r="AD723" s="40">
        <v>1</v>
      </c>
      <c r="AE723" s="41">
        <v>0</v>
      </c>
      <c r="AF723" s="42">
        <v>-39.299999999999997</v>
      </c>
      <c r="AG723" s="47">
        <f>AF722</f>
        <v>-38.799999999999997</v>
      </c>
      <c r="AH723" s="43">
        <f ca="1">$AF723+$Z723</f>
        <v>-38.299999999999997</v>
      </c>
      <c r="AI723" s="43">
        <f ca="1">$AG723+$Z723</f>
        <v>-37.799999999999997</v>
      </c>
      <c r="AJ723" s="44">
        <f ca="1" xml:space="preserve">
N("initial sens-loopgain")+
$AF723-BoxVal(ROW($AA723),26,COLUMN(INDIRECT("T"&amp;(INT(ROW($AA740)/65))*65+2)))</f>
        <v>-39.299999999999997</v>
      </c>
      <c r="AK723" s="44">
        <f ca="1">AJ723+(AG723-AF723)</f>
        <v>-38.799999999999997</v>
      </c>
      <c r="AL723" s="44">
        <f ca="1" xml:space="preserve">
N("initial sens-loopgain-gain-gain ref-vcm")+
$AH723-
BoxVal(ROW($AA723),26,COLUMN(INDIRECT("T"&amp;(INT(ROW($AA740)/65))*65+2)))-
$AB723-
$W723-
IFERROR(VLOOKUP($AC723,$CT$1:$DC$31,7,FALSE),0)</f>
        <v>-39.299999999999997</v>
      </c>
      <c r="AM723" s="44">
        <f ca="1">AL723+(AG723-AF723)</f>
        <v>-38.799999999999997</v>
      </c>
      <c r="AN723" s="36" t="str">
        <f ca="1">IF(BoxVal(ROW(AA723),9,COLUMN(T721))="FIX","00",ManualLookup(AA723,BoxVal(ROW(AA723),4,COLUMN(AN721)),INDIRECT(DN$3)))</f>
        <v>50</v>
      </c>
      <c r="AO723" s="36" t="str">
        <f ca="1">ManualLookup(AB723,BoxVal(ROW(AB723),4,COLUMN(AO721)),INDIRECT(DO$3))</f>
        <v>04</v>
      </c>
      <c r="AP723" s="36" t="str">
        <f ca="1">ManualLookup(AC723,BoxVal(ROW(AC723),4,COLUMN(AP721)),INDIRECT(DP$3))</f>
        <v>00</v>
      </c>
      <c r="AQ723" s="36" t="str">
        <f ca="1">ManualLookup(AD723,BoxVal(ROW(AD723),4,COLUMN(AQ721)),INDIRECT(DQ$3))</f>
        <v>00</v>
      </c>
      <c r="AR723" s="36" t="str">
        <f ca="1">ManualLookup(AE723,BoxVal(ROW(AE723),4,COLUMN(AR721)),INDIRECT(DR$3))</f>
        <v>00</v>
      </c>
      <c r="AS723" s="36"/>
    </row>
    <row r="724" spans="19:45" ht="30" customHeight="1" x14ac:dyDescent="0.25">
      <c r="S724" s="7" t="s">
        <v>15</v>
      </c>
      <c r="T724" s="15" t="s">
        <v>1151</v>
      </c>
      <c r="U724" s="36" t="str">
        <f ca="1">ConfigCode($AA724,$AN724,$AO724,$AP724,$AQ724,$AR724,$AF724,$AG724,2)</f>
        <v>0x55=-39.80,-39.30;</v>
      </c>
      <c r="V724" s="37"/>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1.5</v>
      </c>
      <c r="AA724" s="39" t="s">
        <v>1373</v>
      </c>
      <c r="AB724" s="40">
        <v>1.5</v>
      </c>
      <c r="AC724" s="40" t="s">
        <v>995</v>
      </c>
      <c r="AD724" s="40">
        <v>1</v>
      </c>
      <c r="AE724" s="41">
        <v>0</v>
      </c>
      <c r="AF724" s="42">
        <v>-39.799999999999997</v>
      </c>
      <c r="AG724" s="47">
        <f>AF723</f>
        <v>-39.299999999999997</v>
      </c>
      <c r="AH724" s="43">
        <f ca="1">$AF724+$Z724</f>
        <v>-38.299999999999997</v>
      </c>
      <c r="AI724" s="43">
        <f ca="1">$AG724+$Z724</f>
        <v>-37.799999999999997</v>
      </c>
      <c r="AJ724" s="44">
        <f ca="1" xml:space="preserve">
N("initial sens-loopgain")+
$AF724-BoxVal(ROW($AA724),26,COLUMN(INDIRECT("T"&amp;(INT(ROW($AA741)/65))*65+2)))</f>
        <v>-39.799999999999997</v>
      </c>
      <c r="AK724" s="44">
        <f ca="1">AJ724+(AG724-AF724)</f>
        <v>-39.299999999999997</v>
      </c>
      <c r="AL724" s="44">
        <f ca="1" xml:space="preserve">
N("initial sens-loopgain-gain-gain ref-vcm")+
$AH724-
BoxVal(ROW($AA724),26,COLUMN(INDIRECT("T"&amp;(INT(ROW($AA741)/65))*65+2)))-
$AB724-
$W724-
IFERROR(VLOOKUP($AC724,$CT$1:$DC$31,7,FALSE),0)</f>
        <v>-39.799999999999997</v>
      </c>
      <c r="AM724" s="44">
        <f ca="1">AL724+(AG724-AF724)</f>
        <v>-39.299999999999997</v>
      </c>
      <c r="AN724" s="36" t="str">
        <f ca="1">IF(BoxVal(ROW(AA724),9,COLUMN(T722))="FIX","00",ManualLookup(AA724,BoxVal(ROW(AA724),4,COLUMN(AN722)),INDIRECT(DN$3)))</f>
        <v>50</v>
      </c>
      <c r="AO724" s="36" t="str">
        <f ca="1">ManualLookup(AB724,BoxVal(ROW(AB724),4,COLUMN(AO722)),INDIRECT(DO$3))</f>
        <v>05</v>
      </c>
      <c r="AP724" s="36" t="str">
        <f ca="1">ManualLookup(AC724,BoxVal(ROW(AC724),4,COLUMN(AP722)),INDIRECT(DP$3))</f>
        <v>00</v>
      </c>
      <c r="AQ724" s="36" t="str">
        <f ca="1">ManualLookup(AD724,BoxVal(ROW(AD724),4,COLUMN(AQ722)),INDIRECT(DQ$3))</f>
        <v>00</v>
      </c>
      <c r="AR724" s="36" t="str">
        <f ca="1">ManualLookup(AE724,BoxVal(ROW(AE724),4,COLUMN(AR722)),INDIRECT(DR$3))</f>
        <v>00</v>
      </c>
      <c r="AS724" s="36"/>
    </row>
    <row r="725" spans="19:45" ht="30" customHeight="1" x14ac:dyDescent="0.25">
      <c r="S725" s="7" t="s">
        <v>705</v>
      </c>
      <c r="T725" s="15" t="s">
        <v>1296</v>
      </c>
      <c r="U725" s="36" t="str">
        <f ca="1">ConfigCode($AA725,$AN725,$AO725,$AP725,$AQ725,$AR725,$AF725,$AG725,2)</f>
        <v>0x56=-40.30,-39.80;</v>
      </c>
      <c r="V725" s="37"/>
      <c r="W725" s="37"/>
      <c r="X725" s="68"/>
      <c r="Y725" s="68"/>
      <c r="Z725" s="55">
        <f ca="1" xml:space="preserve">
N("vbias,vlookup vbias range")+
VLOOKUP($AA725,INDIRECT(BoxVal(ROW($AA725),34,COLUMN(T721))),2,FALSE)+
N("gain")+
$AB725+
N("vcm")+
VLOOKUP($AC725,$CT$1:$DC$31,7,FALSE)+
N("(vbias*vcp*vbg-vbias)*sensor ratio")+
VbiasCal($AA725,$AD725,$AE725,BoxVal(ROW($AC725),18,COLUMN($T$22)))+
N("vbias ref+gain ref")+
$V725+$W725</f>
        <v>2</v>
      </c>
      <c r="AA725" s="39" t="s">
        <v>1373</v>
      </c>
      <c r="AB725" s="40">
        <v>2</v>
      </c>
      <c r="AC725" s="40" t="s">
        <v>995</v>
      </c>
      <c r="AD725" s="40">
        <v>1</v>
      </c>
      <c r="AE725" s="41">
        <v>0</v>
      </c>
      <c r="AF725" s="42">
        <v>-40.299999999999997</v>
      </c>
      <c r="AG725" s="47">
        <f>AF724</f>
        <v>-39.799999999999997</v>
      </c>
      <c r="AH725" s="43">
        <f ca="1">$AF725+$Z725</f>
        <v>-38.299999999999997</v>
      </c>
      <c r="AI725" s="43">
        <f ca="1">$AG725+$Z725</f>
        <v>-37.799999999999997</v>
      </c>
      <c r="AJ725" s="44">
        <f ca="1" xml:space="preserve">
N("initial sens-loopgain")+
$AF725-BoxVal(ROW($AA725),26,COLUMN(INDIRECT("T"&amp;(INT(ROW($AA742)/65))*65+2)))</f>
        <v>-40.299999999999997</v>
      </c>
      <c r="AK725" s="44">
        <f ca="1">AJ725+(AG725-AF725)</f>
        <v>-39.799999999999997</v>
      </c>
      <c r="AL725" s="44">
        <f ca="1" xml:space="preserve">
N("initial sens-loopgain-gain-gain ref-vcm")+
$AH725-
BoxVal(ROW($AA725),26,COLUMN(INDIRECT("T"&amp;(INT(ROW($AA742)/65))*65+2)))-
$AB725-
$W725-
IFERROR(VLOOKUP($AC725,$CT$1:$DC$31,7,FALSE),0)</f>
        <v>-40.299999999999997</v>
      </c>
      <c r="AM725" s="44">
        <f ca="1">AL725+(AG725-AF725)</f>
        <v>-39.799999999999997</v>
      </c>
      <c r="AN725" s="36" t="str">
        <f ca="1">IF(BoxVal(ROW(AA725),9,COLUMN(T723))="FIX","00",ManualLookup(AA725,BoxVal(ROW(AA725),4,COLUMN(AN723)),INDIRECT(DN$3)))</f>
        <v>50</v>
      </c>
      <c r="AO725" s="36" t="str">
        <f ca="1">ManualLookup(AB725,BoxVal(ROW(AB725),4,COLUMN(AO723)),INDIRECT(DO$3))</f>
        <v>06</v>
      </c>
      <c r="AP725" s="36" t="str">
        <f ca="1">ManualLookup(AC725,BoxVal(ROW(AC725),4,COLUMN(AP723)),INDIRECT(DP$3))</f>
        <v>00</v>
      </c>
      <c r="AQ725" s="36" t="str">
        <f ca="1">ManualLookup(AD725,BoxVal(ROW(AD725),4,COLUMN(AQ723)),INDIRECT(DQ$3))</f>
        <v>00</v>
      </c>
      <c r="AR725" s="36" t="str">
        <f ca="1">ManualLookup(AE725,BoxVal(ROW(AE725),4,COLUMN(AR723)),INDIRECT(DR$3))</f>
        <v>00</v>
      </c>
      <c r="AS725" s="36"/>
    </row>
    <row r="726" spans="19:45" ht="30" customHeight="1" x14ac:dyDescent="0.25">
      <c r="S726" s="7" t="s">
        <v>605</v>
      </c>
      <c r="T726" s="15" t="s">
        <v>991</v>
      </c>
      <c r="U726" s="36" t="str">
        <f ca="1">ConfigCode($AA726,$AN726,$AO726,$AP726,$AQ726,$AR726,$AF726,$AG726,2)</f>
        <v>0x57=-40.80,-40.30;</v>
      </c>
      <c r="V726" s="37"/>
      <c r="W726" s="37"/>
      <c r="X726" s="68"/>
      <c r="Y726" s="68"/>
      <c r="Z726" s="55">
        <f ca="1" xml:space="preserve">
N("vbias,vlookup vbias range")+
VLOOKUP($AA726,INDIRECT(BoxVal(ROW($AA726),34,COLUMN(T722))),2,FALSE)+
N("gain")+
$AB726+
N("vcm")+
VLOOKUP($AC726,$CT$1:$DC$31,7,FALSE)+
N("(vbias*vcp*vbg-vbias)*sensor ratio")+
VbiasCal($AA726,$AD726,$AE726,BoxVal(ROW($AC726),18,COLUMN($T$22)))+
N("vbias ref+gain ref")+
$V726+$W726</f>
        <v>2.5</v>
      </c>
      <c r="AA726" s="39" t="s">
        <v>1373</v>
      </c>
      <c r="AB726" s="40">
        <v>2.5</v>
      </c>
      <c r="AC726" s="40" t="s">
        <v>995</v>
      </c>
      <c r="AD726" s="40">
        <v>1</v>
      </c>
      <c r="AE726" s="41">
        <v>0</v>
      </c>
      <c r="AF726" s="42">
        <v>-40.799999999999997</v>
      </c>
      <c r="AG726" s="47">
        <f>AF725</f>
        <v>-40.299999999999997</v>
      </c>
      <c r="AH726" s="43">
        <f ca="1">$AF726+$Z726</f>
        <v>-38.299999999999997</v>
      </c>
      <c r="AI726" s="43">
        <f ca="1">$AG726+$Z726</f>
        <v>-37.799999999999997</v>
      </c>
      <c r="AJ726" s="44">
        <f ca="1" xml:space="preserve">
N("initial sens-loopgain")+
$AF726-BoxVal(ROW($AA726),26,COLUMN(INDIRECT("T"&amp;(INT(ROW($AA743)/65))*65+2)))</f>
        <v>-40.799999999999997</v>
      </c>
      <c r="AK726" s="44">
        <f ca="1">AJ726+(AG726-AF726)</f>
        <v>-40.299999999999997</v>
      </c>
      <c r="AL726" s="44">
        <f ca="1" xml:space="preserve">
N("initial sens-loopgain-gain-gain ref-vcm")+
$AH726-
BoxVal(ROW($AA726),26,COLUMN(INDIRECT("T"&amp;(INT(ROW($AA743)/65))*65+2)))-
$AB726-
$W726-
IFERROR(VLOOKUP($AC726,$CT$1:$DC$31,7,FALSE),0)</f>
        <v>-40.799999999999997</v>
      </c>
      <c r="AM726" s="44">
        <f ca="1">AL726+(AG726-AF726)</f>
        <v>-40.299999999999997</v>
      </c>
      <c r="AN726" s="36" t="str">
        <f ca="1">IF(BoxVal(ROW(AA726),9,COLUMN(T724))="FIX","00",ManualLookup(AA726,BoxVal(ROW(AA726),4,COLUMN(AN724)),INDIRECT(DN$3)))</f>
        <v>50</v>
      </c>
      <c r="AO726" s="36" t="str">
        <f ca="1">ManualLookup(AB726,BoxVal(ROW(AB726),4,COLUMN(AO724)),INDIRECT(DO$3))</f>
        <v>07</v>
      </c>
      <c r="AP726" s="36" t="str">
        <f ca="1">ManualLookup(AC726,BoxVal(ROW(AC726),4,COLUMN(AP724)),INDIRECT(DP$3))</f>
        <v>00</v>
      </c>
      <c r="AQ726" s="36" t="str">
        <f ca="1">ManualLookup(AD726,BoxVal(ROW(AD726),4,COLUMN(AQ724)),INDIRECT(DQ$3))</f>
        <v>00</v>
      </c>
      <c r="AR726" s="36" t="str">
        <f ca="1">ManualLookup(AE726,BoxVal(ROW(AE726),4,COLUMN(AR724)),INDIRECT(DR$3))</f>
        <v>00</v>
      </c>
      <c r="AS726" s="36"/>
    </row>
    <row r="727" spans="19:45" ht="30" customHeight="1" x14ac:dyDescent="0.25">
      <c r="S727" s="7" t="s">
        <v>721</v>
      </c>
      <c r="T727" s="15" t="s">
        <v>26</v>
      </c>
      <c r="U727" s="36" t="str">
        <f ca="1">ConfigCode($AA727,$AN727,$AO727,$AP727,$AQ727,$AR727,$AF727,$AG727,2)</f>
        <v>0x65=-41.30,-40.80;</v>
      </c>
      <c r="V727" s="37"/>
      <c r="W727" s="37"/>
      <c r="X727" s="68"/>
      <c r="Y727" s="68"/>
      <c r="Z727" s="55">
        <f ca="1" xml:space="preserve">
N("vbias,vlookup vbias range")+
VLOOKUP($AA727,INDIRECT(BoxVal(ROW($AA727),34,COLUMN(T723))),2,FALSE)+
N("gain")+
$AB727+
N("vcm")+
VLOOKUP($AC727,$CT$1:$DC$31,7,FALSE)+
N("(vbias*vcp*vbg-vbias)*sensor ratio")+
VbiasCal($AA727,$AD727,$AE727,BoxVal(ROW($AC727),18,COLUMN($T$22)))+
N("vbias ref+gain ref")+
$V727+$W727</f>
        <v>3</v>
      </c>
      <c r="AA727" s="39" t="s">
        <v>1372</v>
      </c>
      <c r="AB727" s="40">
        <v>1.5</v>
      </c>
      <c r="AC727" s="40" t="s">
        <v>995</v>
      </c>
      <c r="AD727" s="40">
        <v>1</v>
      </c>
      <c r="AE727" s="41">
        <v>0</v>
      </c>
      <c r="AF727" s="42">
        <v>-41.3</v>
      </c>
      <c r="AG727" s="47">
        <f>AF726</f>
        <v>-40.799999999999997</v>
      </c>
      <c r="AH727" s="43">
        <f ca="1">$AF727+$Z727</f>
        <v>-38.299999999999997</v>
      </c>
      <c r="AI727" s="43">
        <f ca="1">$AG727+$Z727</f>
        <v>-37.799999999999997</v>
      </c>
      <c r="AJ727" s="44">
        <f ca="1" xml:space="preserve">
N("initial sens-loopgain")+
$AF727-BoxVal(ROW($AA727),26,COLUMN(INDIRECT("T"&amp;(INT(ROW($AA744)/65))*65+2)))</f>
        <v>-41.3</v>
      </c>
      <c r="AK727" s="44">
        <f ca="1">AJ727+(AG727-AF727)</f>
        <v>-40.799999999999997</v>
      </c>
      <c r="AL727" s="44">
        <f ca="1" xml:space="preserve">
N("initial sens-loopgain-gain-gain ref-vcm")+
$AH727-
BoxVal(ROW($AA727),26,COLUMN(INDIRECT("T"&amp;(INT(ROW($AA744)/65))*65+2)))-
$AB727-
$W727-
IFERROR(VLOOKUP($AC727,$CT$1:$DC$31,7,FALSE),0)</f>
        <v>-39.799999999999997</v>
      </c>
      <c r="AM727" s="44">
        <f ca="1">AL727+(AG727-AF727)</f>
        <v>-39.299999999999997</v>
      </c>
      <c r="AN727" s="36" t="str">
        <f ca="1">IF(BoxVal(ROW(AA727),9,COLUMN(T725))="FIX","00",ManualLookup(AA727,BoxVal(ROW(AA727),4,COLUMN(AN725)),INDIRECT(DN$3)))</f>
        <v>60</v>
      </c>
      <c r="AO727" s="36" t="str">
        <f ca="1">ManualLookup(AB727,BoxVal(ROW(AB727),4,COLUMN(AO725)),INDIRECT(DO$3))</f>
        <v>05</v>
      </c>
      <c r="AP727" s="36" t="str">
        <f ca="1">ManualLookup(AC727,BoxVal(ROW(AC727),4,COLUMN(AP725)),INDIRECT(DP$3))</f>
        <v>00</v>
      </c>
      <c r="AQ727" s="36" t="str">
        <f ca="1">ManualLookup(AD727,BoxVal(ROW(AD727),4,COLUMN(AQ725)),INDIRECT(DQ$3))</f>
        <v>00</v>
      </c>
      <c r="AR727" s="36" t="str">
        <f ca="1">ManualLookup(AE727,BoxVal(ROW(AE727),4,COLUMN(AR725)),INDIRECT(DR$3))</f>
        <v>00</v>
      </c>
      <c r="AS727" s="36"/>
    </row>
    <row r="728" spans="19:45" ht="30" customHeight="1" x14ac:dyDescent="0.25">
      <c r="S728" s="7" t="s">
        <v>20</v>
      </c>
      <c r="T728" s="15">
        <v>-37.5</v>
      </c>
      <c r="U728" s="36" t="str">
        <f ca="1">ConfigCode($AA728,$AN728,$AO728,$AP728,$AQ728,$AR728,$AF728,$AG728,2)</f>
        <v>0x66=-41.80,-41.30;</v>
      </c>
      <c r="V728" s="37"/>
      <c r="W728" s="37"/>
      <c r="X728" s="38"/>
      <c r="Y728" s="38"/>
      <c r="Z728" s="55">
        <f ca="1" xml:space="preserve">
N("vbias,vlookup vbias range")+
VLOOKUP($AA728,INDIRECT(BoxVal(ROW($AA728),34,COLUMN(T724))),2,FALSE)+
N("gain")+
$AB728+
N("vcm")+
VLOOKUP($AC728,$CT$1:$DC$31,7,FALSE)+
N("(vbias*vcp*vbg-vbias)*sensor ratio")+
VbiasCal($AA728,$AD728,$AE728,BoxVal(ROW($AC728),18,COLUMN($T$22)))+
N("vbias ref+gain ref")+
$V728+$W728</f>
        <v>3.5</v>
      </c>
      <c r="AA728" s="39" t="s">
        <v>1372</v>
      </c>
      <c r="AB728" s="40">
        <v>2</v>
      </c>
      <c r="AC728" s="40" t="s">
        <v>995</v>
      </c>
      <c r="AD728" s="40">
        <v>1</v>
      </c>
      <c r="AE728" s="41">
        <v>0</v>
      </c>
      <c r="AF728" s="42">
        <v>-41.8</v>
      </c>
      <c r="AG728" s="47">
        <f>AF727</f>
        <v>-41.3</v>
      </c>
      <c r="AH728" s="43">
        <f ca="1">$AF728+$Z728</f>
        <v>-38.299999999999997</v>
      </c>
      <c r="AI728" s="43">
        <f ca="1">$AG728+$Z728</f>
        <v>-37.799999999999997</v>
      </c>
      <c r="AJ728" s="44">
        <f ca="1" xml:space="preserve">
N("initial sens-loopgain")+
$AF728-BoxVal(ROW($AA728),26,COLUMN(INDIRECT("T"&amp;(INT(ROW($AA745)/65))*65+2)))</f>
        <v>-41.8</v>
      </c>
      <c r="AK728" s="44">
        <f ca="1">AJ728+(AG728-AF728)</f>
        <v>-41.3</v>
      </c>
      <c r="AL728" s="44">
        <f ca="1" xml:space="preserve">
N("initial sens-loopgain-gain-gain ref-vcm")+
$AH728-
BoxVal(ROW($AA728),26,COLUMN(INDIRECT("T"&amp;(INT(ROW($AA745)/65))*65+2)))-
$AB728-
$W728-
IFERROR(VLOOKUP($AC728,$CT$1:$DC$31,7,FALSE),0)</f>
        <v>-40.299999999999997</v>
      </c>
      <c r="AM728" s="44">
        <f ca="1">AL728+(AG728-AF728)</f>
        <v>-39.799999999999997</v>
      </c>
      <c r="AN728" s="36" t="str">
        <f ca="1">IF(BoxVal(ROW(AA728),9,COLUMN(T726))="FIX","00",ManualLookup(AA728,BoxVal(ROW(AA728),4,COLUMN(AN726)),INDIRECT(DN$3)))</f>
        <v>60</v>
      </c>
      <c r="AO728" s="36" t="str">
        <f ca="1">ManualLookup(AB728,BoxVal(ROW(AB728),4,COLUMN(AO726)),INDIRECT(DO$3))</f>
        <v>06</v>
      </c>
      <c r="AP728" s="36" t="str">
        <f ca="1">ManualLookup(AC728,BoxVal(ROW(AC728),4,COLUMN(AP726)),INDIRECT(DP$3))</f>
        <v>00</v>
      </c>
      <c r="AQ728" s="36" t="str">
        <f ca="1">ManualLookup(AD728,BoxVal(ROW(AD728),4,COLUMN(AQ726)),INDIRECT(DQ$3))</f>
        <v>00</v>
      </c>
      <c r="AR728" s="36" t="str">
        <f ca="1">ManualLookup(AE728,BoxVal(ROW(AE728),4,COLUMN(AR726)),INDIRECT(DR$3))</f>
        <v>00</v>
      </c>
      <c r="AS728" s="36"/>
    </row>
    <row r="729" spans="19:45" ht="30" customHeight="1" x14ac:dyDescent="0.25">
      <c r="S729" s="7" t="s">
        <v>691</v>
      </c>
      <c r="T729" s="15" t="s">
        <v>1098</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71"/>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71"/>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71"/>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1.3</v>
      </c>
      <c r="U733" s="36"/>
      <c r="V733" s="37"/>
      <c r="W733" s="37"/>
      <c r="X733" s="38"/>
      <c r="Y733" s="38"/>
      <c r="Z733" s="71"/>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VLOOKUP(T719,MPN!$A$1:$E$1004,4,FALSE)</f>
        <v>-38</v>
      </c>
      <c r="U734" s="36"/>
      <c r="V734" s="37"/>
      <c r="W734" s="37"/>
      <c r="X734" s="38"/>
      <c r="Y734" s="38"/>
      <c r="Z734" s="71"/>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0.7</v>
      </c>
      <c r="U735" s="36"/>
      <c r="V735" s="37"/>
      <c r="W735" s="37"/>
      <c r="X735" s="38"/>
      <c r="Y735" s="38"/>
      <c r="Z735" s="71"/>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12V_TestMode</v>
      </c>
      <c r="U736" s="36"/>
      <c r="V736" s="37"/>
      <c r="W736" s="37"/>
      <c r="X736" s="38"/>
      <c r="Y736" s="38"/>
      <c r="Z736" s="71"/>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VLOOKUP($T719,MPN!$A$1:$E$504,2,FALSE)</f>
        <v>AMIC</v>
      </c>
      <c r="U737" s="36"/>
      <c r="V737" s="37"/>
      <c r="W737" s="37"/>
      <c r="X737" s="38"/>
      <c r="Y737" s="38"/>
      <c r="Z737" s="71"/>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304ZE</v>
      </c>
      <c r="U738" s="36"/>
      <c r="V738" s="37"/>
      <c r="W738" s="37"/>
      <c r="X738" s="38"/>
      <c r="Y738" s="38"/>
      <c r="Z738" s="71"/>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N039A</v>
      </c>
      <c r="U739" s="36"/>
      <c r="V739" s="37"/>
      <c r="W739" s="37"/>
      <c r="X739" s="38"/>
      <c r="Y739" s="38"/>
      <c r="Z739" s="71"/>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VLOOKUP($T719,MPN!$A$1:$E$504,5,FALSE)</f>
        <v>Default</v>
      </c>
      <c r="U740" s="36"/>
      <c r="V740" s="37"/>
      <c r="W740" s="37"/>
      <c r="X740" s="38"/>
      <c r="Y740" s="38"/>
      <c r="Z740" s="71"/>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71"/>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71"/>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45670</v>
      </c>
      <c r="U743" s="36"/>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9</v>
      </c>
      <c r="U745" s="36"/>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-38+/-0.7 dBV</v>
      </c>
      <c r="U746" s="36"/>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v>
      </c>
      <c r="U747" s="36"/>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14.38V(14V)</v>
      </c>
      <c r="T750" s="3">
        <v>2.2999999999999998</v>
      </c>
      <c r="U750" s="36"/>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13.18V(13V)</v>
      </c>
      <c r="T751" s="3">
        <v>1.5</v>
      </c>
      <c r="U751" s="36"/>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12.07V(12V)</v>
      </c>
      <c r="T752" s="3">
        <v>0</v>
      </c>
      <c r="U752" s="36"/>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10.95V(11V)</v>
      </c>
      <c r="T753" s="3">
        <v>-1.5</v>
      </c>
      <c r="U753" s="36"/>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9.82V(10V)</v>
      </c>
      <c r="T754" s="3">
        <v>-2.2000000000000002</v>
      </c>
      <c r="U754" s="36"/>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8.71V(9V)</v>
      </c>
      <c r="T755" s="3" t="s">
        <v>562</v>
      </c>
      <c r="U755" s="36"/>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7.59V(8V)</v>
      </c>
      <c r="T756" s="3" t="s">
        <v>562</v>
      </c>
      <c r="U756" s="36"/>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6.48V(7V)</v>
      </c>
      <c r="T757" s="3" t="s">
        <v>562</v>
      </c>
      <c r="U757" s="36"/>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Space</v>
      </c>
      <c r="T759" s="3"/>
      <c r="U759" s="36"/>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Config2</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1379</v>
      </c>
      <c r="V781" s="12"/>
      <c r="W781" s="65"/>
      <c r="X781" s="12"/>
      <c r="Y781" s="7" t="str">
        <f>VLOOKUP(U781,$DX$1:$DZ$21,3,FALSE)</f>
        <v>ModeSel 10,sel_diocpfil</v>
      </c>
      <c r="AD781" s="8"/>
    </row>
    <row r="782" spans="19:45" ht="30" customHeight="1" x14ac:dyDescent="0.25">
      <c r="S782" s="7" t="s">
        <v>24</v>
      </c>
      <c r="T782" s="15" t="s">
        <v>606</v>
      </c>
      <c r="U782" s="5" t="s">
        <v>23</v>
      </c>
      <c r="V782" s="7" t="str">
        <f>VLOOKUP(U781,$DX$1:$DZ$21,2,FALSE)</f>
        <v>bit11,15</v>
      </c>
      <c r="W782" s="19"/>
      <c r="X782" s="19"/>
      <c r="Y782" s="19"/>
      <c r="Z782" s="19"/>
      <c r="AA782" s="5" t="s">
        <v>592</v>
      </c>
      <c r="AB782" s="26" t="str">
        <f>T801&amp;"_"&amp;ABS(T799)&amp;"dB_"&amp;T803&amp;"_"&amp;T804&amp;"_"&amp;GetAbsMaxMinText(AF785:AG844)&amp;"_"&amp;T784&amp;"_"&amp;T783&amp;S781&amp;"."&amp;T807</f>
        <v>12V_TestMode_38dB_304ZE_N039A_372_407_ZTSQ6853_MP13.1</v>
      </c>
      <c r="AC782" s="18"/>
      <c r="AD782" s="18"/>
      <c r="AE782" s="18"/>
      <c r="AF782" s="18"/>
      <c r="AG782" s="18"/>
      <c r="AH782" s="19"/>
      <c r="AI782" s="19" t="s">
        <v>2</v>
      </c>
      <c r="AJ782" s="16" t="s">
        <v>1267</v>
      </c>
      <c r="AK782" s="16"/>
      <c r="AL782" s="16"/>
      <c r="AM782" s="16"/>
      <c r="AN782" s="16"/>
      <c r="AO782" s="16"/>
      <c r="AP782" s="16"/>
      <c r="AQ782" s="16"/>
      <c r="AR782" s="16"/>
      <c r="AS782" s="16"/>
    </row>
    <row r="783" spans="19:45" ht="30" customHeight="1" x14ac:dyDescent="0.25">
      <c r="S783" s="7" t="s">
        <v>5</v>
      </c>
      <c r="T783" s="15" t="s">
        <v>1148</v>
      </c>
      <c r="U783" s="32"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1448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Norman Gain</v>
      </c>
      <c r="AP784" s="56" t="str">
        <f>VLOOKUP($T792,$DE$1:$DJ$31,4,FALSE)</f>
        <v>non</v>
      </c>
      <c r="AQ784" s="56" t="str">
        <f>VLOOKUP($T792,$DE$1:$DJ$31,5,FALSE)</f>
        <v>non</v>
      </c>
      <c r="AR784" s="56" t="str">
        <f>VLOOKUP($T792,$DE$1:$DJ$31,6,FALSE)</f>
        <v>Signel vbg</v>
      </c>
      <c r="AS784" s="35"/>
    </row>
    <row r="785" spans="19:45" ht="30" customHeight="1" x14ac:dyDescent="0.25">
      <c r="S785" s="7" t="s">
        <v>18</v>
      </c>
      <c r="T785" s="15" t="s">
        <v>1428</v>
      </c>
      <c r="U785" s="36" t="str">
        <f ca="1">ConfigCode($AA785,$AN785,$AO785,$AP785,$AQ785,$AR785,$AF785,$AG785,2)</f>
        <v>0x44=-37.50,-37.20;</v>
      </c>
      <c r="V785" s="37"/>
      <c r="W785" s="37"/>
      <c r="X785" s="68"/>
      <c r="Y785" s="68"/>
      <c r="Z785" s="55">
        <f ca="1" xml:space="preserve">
N("vbias,vlookup vbias range")+
VLOOKUP($AA785,INDIRECT(BoxVal(ROW($AA785),34,COLUMN(T781))),2,FALSE)+
N("gain")+
$AB785+
N("vcm")+
VLOOKUP($AC785,$CT$1:$DC$31,7,FALSE)+
N("(vbias*vcp*vbg-vbias)*sensor ratio")+
VbiasCal($AA785,$AD785,$AE785,BoxVal(ROW($AC785),18,COLUMN($T$22)))+
N("vbias ref+gain ref")+
$V785+$W785</f>
        <v>-0.8</v>
      </c>
      <c r="AA785" s="39" t="s">
        <v>1436</v>
      </c>
      <c r="AB785" s="40">
        <v>1</v>
      </c>
      <c r="AC785" s="40" t="s">
        <v>996</v>
      </c>
      <c r="AD785" s="40">
        <v>1</v>
      </c>
      <c r="AE785" s="41">
        <v>0</v>
      </c>
      <c r="AF785" s="42">
        <v>-37.5</v>
      </c>
      <c r="AG785" s="42">
        <v>-37.200000000000003</v>
      </c>
      <c r="AH785" s="43">
        <f ca="1">$AF785+$Z785</f>
        <v>-38.299999999999997</v>
      </c>
      <c r="AI785" s="43">
        <f ca="1">$AG785+$Z785</f>
        <v>-38</v>
      </c>
      <c r="AJ785" s="44">
        <f ca="1" xml:space="preserve">
N("initial sens-loopgain")+
$AF785-BoxVal(ROW($AA785),26,COLUMN(INDIRECT("T"&amp;(INT(ROW($AA802)/65))*65+2)))</f>
        <v>-37.5</v>
      </c>
      <c r="AK785" s="44">
        <f ca="1">AJ785+(AG785-AF785)</f>
        <v>-37.200000000000003</v>
      </c>
      <c r="AL785" s="44">
        <f ca="1" xml:space="preserve">
N("initial sens-loopgain-gain-gain ref-vcm")+
$AH785-
BoxVal(ROW($AA785),26,COLUMN(INDIRECT("T"&amp;(INT(ROW($AA802)/65))*65+2)))-
$AB785-
$W785-
IFERROR(VLOOKUP($AC785,$CT$1:$DC$31,7,FALSE),0)</f>
        <v>-39.299999999999997</v>
      </c>
      <c r="AM785" s="44">
        <f ca="1">AL785+(AG785-AF785)</f>
        <v>-39</v>
      </c>
      <c r="AN785" s="36" t="str">
        <f ca="1">IF(BoxVal(ROW(AA785),9,COLUMN(T783))="FIX","00",ManualLookup(AA785,BoxVal(ROW(AA785),4,COLUMN(AN783)),INDIRECT(DN$3)))</f>
        <v>40</v>
      </c>
      <c r="AO785" s="36" t="str">
        <f ca="1">ManualLookup(AB785,BoxVal(ROW(AB785),4,COLUMN(AO783)),INDIRECT(DO$3))</f>
        <v>04</v>
      </c>
      <c r="AP785" s="36" t="str">
        <f ca="1">ManualLookup(AC785,BoxVal(ROW(AC785),4,COLUMN(AP783)),INDIRECT(DP$3))</f>
        <v>00</v>
      </c>
      <c r="AQ785" s="36" t="str">
        <f ca="1">ManualLookup(AD785,BoxVal(ROW(AD785),4,COLUMN(AQ783)),INDIRECT(DQ$3))</f>
        <v>00</v>
      </c>
      <c r="AR785" s="36" t="str">
        <f ca="1">ManualLookup(AE785,BoxVal(ROW(AE785),4,COLUMN(AR783)),INDIRECT(DR$3))</f>
        <v>00</v>
      </c>
      <c r="AS785" s="33"/>
    </row>
    <row r="786" spans="19:45" ht="30" customHeight="1" x14ac:dyDescent="0.25">
      <c r="S786" s="7" t="s">
        <v>13</v>
      </c>
      <c r="T786" s="15" t="s">
        <v>1168</v>
      </c>
      <c r="U786" s="36" t="str">
        <f ca="1">ConfigCode($AA786,$AN786,$AO786,$AP786,$AQ786,$AR786,$AF786,$AG786,2)</f>
        <v>0x45=-38.00,-37.50;</v>
      </c>
      <c r="V786" s="37"/>
      <c r="W786" s="37"/>
      <c r="X786" s="68"/>
      <c r="Y786" s="68"/>
      <c r="Z786" s="55">
        <f ca="1" xml:space="preserve">
N("vbias,vlookup vbias range")+
VLOOKUP($AA786,INDIRECT(BoxVal(ROW($AA786),34,COLUMN(T782))),2,FALSE)+
N("gain")+
$AB786+
N("vcm")+
VLOOKUP($AC786,$CT$1:$DC$31,7,FALSE)+
N("(vbias*vcp*vbg-vbias)*sensor ratio")+
VbiasCal($AA786,$AD786,$AE786,BoxVal(ROW($AC786),18,COLUMN($T$22)))+
N("vbias ref+gain ref")+
$V786+$W786</f>
        <v>-0.30000000000000004</v>
      </c>
      <c r="AA786" s="39" t="s">
        <v>1436</v>
      </c>
      <c r="AB786" s="40">
        <v>1.5</v>
      </c>
      <c r="AC786" s="40" t="s">
        <v>996</v>
      </c>
      <c r="AD786" s="40">
        <v>1</v>
      </c>
      <c r="AE786" s="41">
        <v>0</v>
      </c>
      <c r="AF786" s="42">
        <v>-38</v>
      </c>
      <c r="AG786" s="47">
        <f>AF785</f>
        <v>-37.5</v>
      </c>
      <c r="AH786" s="43">
        <f ca="1">$AF786+$Z786</f>
        <v>-38.299999999999997</v>
      </c>
      <c r="AI786" s="43">
        <f ca="1">$AG786+$Z786</f>
        <v>-37.799999999999997</v>
      </c>
      <c r="AJ786" s="44">
        <f ca="1" xml:space="preserve">
N("initial sens-loopgain")+
$AF786-BoxVal(ROW($AA786),26,COLUMN(INDIRECT("T"&amp;(INT(ROW($AA803)/65))*65+2)))</f>
        <v>-38</v>
      </c>
      <c r="AK786" s="44">
        <f ca="1">AJ786+(AG786-AF786)</f>
        <v>-37.5</v>
      </c>
      <c r="AL786" s="44">
        <f ca="1" xml:space="preserve">
N("initial sens-loopgain-gain-gain ref-vcm")+
$AH786-
BoxVal(ROW($AA786),26,COLUMN(INDIRECT("T"&amp;(INT(ROW($AA803)/65))*65+2)))-
$AB786-
$W786-
IFERROR(VLOOKUP($AC786,$CT$1:$DC$31,7,FALSE),0)</f>
        <v>-39.799999999999997</v>
      </c>
      <c r="AM786" s="44">
        <f ca="1">AL786+(AG786-AF786)</f>
        <v>-39.299999999999997</v>
      </c>
      <c r="AN786" s="36" t="str">
        <f ca="1">IF(BoxVal(ROW(AA786),9,COLUMN(T784))="FIX","00",ManualLookup(AA786,BoxVal(ROW(AA786),4,COLUMN(AN784)),INDIRECT(DN$3)))</f>
        <v>40</v>
      </c>
      <c r="AO786" s="36" t="str">
        <f ca="1">ManualLookup(AB786,BoxVal(ROW(AB786),4,COLUMN(AO784)),INDIRECT(DO$3))</f>
        <v>05</v>
      </c>
      <c r="AP786" s="36" t="str">
        <f ca="1">ManualLookup(AC786,BoxVal(ROW(AC786),4,COLUMN(AP784)),INDIRECT(DP$3))</f>
        <v>00</v>
      </c>
      <c r="AQ786" s="36" t="str">
        <f ca="1">ManualLookup(AD786,BoxVal(ROW(AD786),4,COLUMN(AQ784)),INDIRECT(DQ$3))</f>
        <v>00</v>
      </c>
      <c r="AR786" s="36" t="str">
        <f ca="1">ManualLookup(AE786,BoxVal(ROW(AE786),4,COLUMN(AR784)),INDIRECT(DR$3))</f>
        <v>00</v>
      </c>
      <c r="AS786" s="36"/>
    </row>
    <row r="787" spans="19:45" ht="30" customHeight="1" x14ac:dyDescent="0.25">
      <c r="S787" s="26"/>
      <c r="T787" s="17"/>
      <c r="U787" s="36" t="str">
        <f ca="1">ConfigCode($AA787,$AN787,$AO787,$AP787,$AQ787,$AR787,$AF787,$AG787,2)</f>
        <v>0x46=-38.50,-38.00;</v>
      </c>
      <c r="V787" s="37"/>
      <c r="W787" s="37"/>
      <c r="X787" s="68"/>
      <c r="Y787" s="68"/>
      <c r="Z787" s="55">
        <f ca="1" xml:space="preserve">
N("vbias,vlookup vbias range")+
VLOOKUP($AA787,INDIRECT(BoxVal(ROW($AA787),34,COLUMN(T783))),2,FALSE)+
N("gain")+
$AB787+
N("vcm")+
VLOOKUP($AC787,$CT$1:$DC$31,7,FALSE)+
N("(vbias*vcp*vbg-vbias)*sensor ratio")+
VbiasCal($AA787,$AD787,$AE787,BoxVal(ROW($AC787),18,COLUMN($T$22)))+
N("vbias ref+gain ref")+
$V787+$W787</f>
        <v>0.19999999999999996</v>
      </c>
      <c r="AA787" s="39" t="s">
        <v>1374</v>
      </c>
      <c r="AB787" s="40">
        <v>2</v>
      </c>
      <c r="AC787" s="40" t="s">
        <v>995</v>
      </c>
      <c r="AD787" s="40">
        <v>1</v>
      </c>
      <c r="AE787" s="41">
        <v>0</v>
      </c>
      <c r="AF787" s="42">
        <v>-38.5</v>
      </c>
      <c r="AG787" s="47">
        <f>AF786</f>
        <v>-38</v>
      </c>
      <c r="AH787" s="43">
        <f ca="1">$AF787+$Z787</f>
        <v>-38.299999999999997</v>
      </c>
      <c r="AI787" s="43">
        <f ca="1">$AG787+$Z787</f>
        <v>-37.799999999999997</v>
      </c>
      <c r="AJ787" s="44">
        <f ca="1" xml:space="preserve">
N("initial sens-loopgain")+
$AF787-BoxVal(ROW($AA787),26,COLUMN(INDIRECT("T"&amp;(INT(ROW($AA804)/65))*65+2)))</f>
        <v>-38.5</v>
      </c>
      <c r="AK787" s="44">
        <f ca="1">AJ787+(AG787-AF787)</f>
        <v>-38</v>
      </c>
      <c r="AL787" s="44">
        <f ca="1" xml:space="preserve">
N("initial sens-loopgain-gain-gain ref-vcm")+
$AH787-
BoxVal(ROW($AA787),26,COLUMN(INDIRECT("T"&amp;(INT(ROW($AA804)/65))*65+2)))-
$AB787-
$W787-
IFERROR(VLOOKUP($AC787,$CT$1:$DC$31,7,FALSE),0)</f>
        <v>-40.299999999999997</v>
      </c>
      <c r="AM787" s="44">
        <f ca="1">AL787+(AG787-AF787)</f>
        <v>-39.799999999999997</v>
      </c>
      <c r="AN787" s="36" t="str">
        <f ca="1">IF(BoxVal(ROW(AA787),9,COLUMN(T785))="FIX","00",ManualLookup(AA787,BoxVal(ROW(AA787),4,COLUMN(AN785)),INDIRECT(DN$3)))</f>
        <v>40</v>
      </c>
      <c r="AO787" s="36" t="str">
        <f ca="1">ManualLookup(AB787,BoxVal(ROW(AB787),4,COLUMN(AO785)),INDIRECT(DO$3))</f>
        <v>06</v>
      </c>
      <c r="AP787" s="36" t="str">
        <f ca="1">ManualLookup(AC787,BoxVal(ROW(AC787),4,COLUMN(AP785)),INDIRECT(DP$3))</f>
        <v>00</v>
      </c>
      <c r="AQ787" s="36" t="str">
        <f ca="1">ManualLookup(AD787,BoxVal(ROW(AD787),4,COLUMN(AQ785)),INDIRECT(DQ$3))</f>
        <v>00</v>
      </c>
      <c r="AR787" s="36" t="str">
        <f ca="1">ManualLookup(AE787,BoxVal(ROW(AE787),4,COLUMN(AR785)),INDIRECT(DR$3))</f>
        <v>00</v>
      </c>
      <c r="AS787" s="36"/>
    </row>
    <row r="788" spans="19:45" ht="30" customHeight="1" x14ac:dyDescent="0.25">
      <c r="S788" s="7" t="s">
        <v>19</v>
      </c>
      <c r="T788" s="15" t="s">
        <v>1435</v>
      </c>
      <c r="U788" s="36" t="str">
        <f ca="1">ConfigCode($AA788,$AN788,$AO788,$AP788,$AQ788,$AR788,$AF788,$AG788,2)</f>
        <v>0x5B=-38.80,-38.50;</v>
      </c>
      <c r="V788" s="37"/>
      <c r="W788" s="37"/>
      <c r="X788" s="68"/>
      <c r="Y788" s="68"/>
      <c r="Z788" s="55">
        <f ca="1" xml:space="preserve">
N("vbias,vlookup vbias range")+
VLOOKUP($AA788,INDIRECT(BoxVal(ROW($AA788),34,COLUMN(T784))),2,FALSE)+
N("gain")+
$AB788+
N("vcm")+
VLOOKUP($AC788,$CT$1:$DC$31,7,FALSE)+
N("(vbias*vcp*vbg-vbias)*sensor ratio")+
VbiasCal($AA788,$AD788,$AE788,BoxVal(ROW($AC788),18,COLUMN($T$22)))+
N("vbias ref+gain ref")+
$V788+$W788</f>
        <v>0.5</v>
      </c>
      <c r="AA788" s="39" t="s">
        <v>1373</v>
      </c>
      <c r="AB788" s="40">
        <v>0.5</v>
      </c>
      <c r="AC788" s="40" t="s">
        <v>995</v>
      </c>
      <c r="AD788" s="40">
        <v>1</v>
      </c>
      <c r="AE788" s="41">
        <v>0</v>
      </c>
      <c r="AF788" s="42">
        <v>-38.799999999999997</v>
      </c>
      <c r="AG788" s="47">
        <f>AF787</f>
        <v>-38.5</v>
      </c>
      <c r="AH788" s="43">
        <f ca="1">$AF788+$Z788</f>
        <v>-38.299999999999997</v>
      </c>
      <c r="AI788" s="43">
        <f ca="1">$AG788+$Z788</f>
        <v>-38</v>
      </c>
      <c r="AJ788" s="44">
        <f ca="1" xml:space="preserve">
N("initial sens-loopgain")+
$AF788-BoxVal(ROW($AA788),26,COLUMN(INDIRECT("T"&amp;(INT(ROW($AA805)/65))*65+2)))</f>
        <v>-38.799999999999997</v>
      </c>
      <c r="AK788" s="44">
        <f ca="1">AJ788+(AG788-AF788)</f>
        <v>-38.5</v>
      </c>
      <c r="AL788" s="44">
        <f ca="1" xml:space="preserve">
N("initial sens-loopgain-gain-gain ref-vcm")+
$AH788-
BoxVal(ROW($AA788),26,COLUMN(INDIRECT("T"&amp;(INT(ROW($AA805)/65))*65+2)))-
$AB788-
$W788-
IFERROR(VLOOKUP($AC788,$CT$1:$DC$31,7,FALSE),0)</f>
        <v>-38.799999999999997</v>
      </c>
      <c r="AM788" s="44">
        <f ca="1">AL788+(AG788-AF788)</f>
        <v>-38.5</v>
      </c>
      <c r="AN788" s="36" t="str">
        <f ca="1">IF(BoxVal(ROW(AA788),9,COLUMN(T786))="FIX","00",ManualLookup(AA788,BoxVal(ROW(AA788),4,COLUMN(AN786)),INDIRECT(DN$3)))</f>
        <v>50</v>
      </c>
      <c r="AO788" s="36" t="str">
        <f ca="1">ManualLookup(AB788,BoxVal(ROW(AB788),4,COLUMN(AO786)),INDIRECT(DO$3))</f>
        <v>0B</v>
      </c>
      <c r="AP788" s="36" t="str">
        <f ca="1">ManualLookup(AC788,BoxVal(ROW(AC788),4,COLUMN(AP786)),INDIRECT(DP$3))</f>
        <v>00</v>
      </c>
      <c r="AQ788" s="36" t="str">
        <f ca="1">ManualLookup(AD788,BoxVal(ROW(AD788),4,COLUMN(AQ786)),INDIRECT(DQ$3))</f>
        <v>00</v>
      </c>
      <c r="AR788" s="36" t="str">
        <f ca="1">ManualLookup(AE788,BoxVal(ROW(AE788),4,COLUMN(AR786)),INDIRECT(DR$3))</f>
        <v>00</v>
      </c>
      <c r="AS788" s="36"/>
    </row>
    <row r="789" spans="19:45" ht="30" customHeight="1" x14ac:dyDescent="0.25">
      <c r="S789" s="7" t="s">
        <v>15</v>
      </c>
      <c r="T789" s="15" t="s">
        <v>1151</v>
      </c>
      <c r="U789" s="36" t="str">
        <f ca="1">ConfigCode($AA789,$AN789,$AO789,$AP789,$AQ789,$AR789,$AF789,$AG789,2)</f>
        <v>0x54=-39.30,-38.80;</v>
      </c>
      <c r="V789" s="37"/>
      <c r="W789" s="37"/>
      <c r="X789" s="68"/>
      <c r="Y789" s="68"/>
      <c r="Z789" s="55">
        <f ca="1" xml:space="preserve">
N("vbias,vlookup vbias range")+
VLOOKUP($AA789,INDIRECT(BoxVal(ROW($AA789),34,COLUMN(T785))),2,FALSE)+
N("gain")+
$AB789+
N("vcm")+
VLOOKUP($AC789,$CT$1:$DC$31,7,FALSE)+
N("(vbias*vcp*vbg-vbias)*sensor ratio")+
VbiasCal($AA789,$AD789,$AE789,BoxVal(ROW($AC789),18,COLUMN($T$22)))+
N("vbias ref+gain ref")+
$V789+$W789</f>
        <v>1</v>
      </c>
      <c r="AA789" s="39" t="s">
        <v>1373</v>
      </c>
      <c r="AB789" s="40">
        <v>1</v>
      </c>
      <c r="AC789" s="40" t="s">
        <v>995</v>
      </c>
      <c r="AD789" s="40">
        <v>1</v>
      </c>
      <c r="AE789" s="41">
        <v>0</v>
      </c>
      <c r="AF789" s="42">
        <v>-39.299999999999997</v>
      </c>
      <c r="AG789" s="47">
        <f>AF788</f>
        <v>-38.799999999999997</v>
      </c>
      <c r="AH789" s="43">
        <f ca="1">$AF789+$Z789</f>
        <v>-38.299999999999997</v>
      </c>
      <c r="AI789" s="43">
        <f ca="1">$AG789+$Z789</f>
        <v>-37.799999999999997</v>
      </c>
      <c r="AJ789" s="44">
        <f ca="1" xml:space="preserve">
N("initial sens-loopgain")+
$AF789-BoxVal(ROW($AA789),26,COLUMN(INDIRECT("T"&amp;(INT(ROW($AA806)/65))*65+2)))</f>
        <v>-39.299999999999997</v>
      </c>
      <c r="AK789" s="44">
        <f ca="1">AJ789+(AG789-AF789)</f>
        <v>-38.799999999999997</v>
      </c>
      <c r="AL789" s="44">
        <f ca="1" xml:space="preserve">
N("initial sens-loopgain-gain-gain ref-vcm")+
$AH789-
BoxVal(ROW($AA789),26,COLUMN(INDIRECT("T"&amp;(INT(ROW($AA806)/65))*65+2)))-
$AB789-
$W789-
IFERROR(VLOOKUP($AC789,$CT$1:$DC$31,7,FALSE),0)</f>
        <v>-39.299999999999997</v>
      </c>
      <c r="AM789" s="44">
        <f ca="1">AL789+(AG789-AF789)</f>
        <v>-38.799999999999997</v>
      </c>
      <c r="AN789" s="36" t="str">
        <f ca="1">IF(BoxVal(ROW(AA789),9,COLUMN(T787))="FIX","00",ManualLookup(AA789,BoxVal(ROW(AA789),4,COLUMN(AN787)),INDIRECT(DN$3)))</f>
        <v>50</v>
      </c>
      <c r="AO789" s="36" t="str">
        <f ca="1">ManualLookup(AB789,BoxVal(ROW(AB789),4,COLUMN(AO787)),INDIRECT(DO$3))</f>
        <v>04</v>
      </c>
      <c r="AP789" s="36" t="str">
        <f ca="1">ManualLookup(AC789,BoxVal(ROW(AC789),4,COLUMN(AP787)),INDIRECT(DP$3))</f>
        <v>00</v>
      </c>
      <c r="AQ789" s="36" t="str">
        <f ca="1">ManualLookup(AD789,BoxVal(ROW(AD789),4,COLUMN(AQ787)),INDIRECT(DQ$3))</f>
        <v>00</v>
      </c>
      <c r="AR789" s="36" t="str">
        <f ca="1">ManualLookup(AE789,BoxVal(ROW(AE789),4,COLUMN(AR787)),INDIRECT(DR$3))</f>
        <v>00</v>
      </c>
      <c r="AS789" s="36"/>
    </row>
    <row r="790" spans="19:45" ht="30" customHeight="1" x14ac:dyDescent="0.25">
      <c r="S790" s="7" t="s">
        <v>705</v>
      </c>
      <c r="T790" s="15" t="s">
        <v>1296</v>
      </c>
      <c r="U790" s="36" t="str">
        <f ca="1">ConfigCode($AA790,$AN790,$AO790,$AP790,$AQ790,$AR790,$AF790,$AG790,2)</f>
        <v>0x55=-39.80,-39.30;</v>
      </c>
      <c r="V790" s="37"/>
      <c r="W790" s="37"/>
      <c r="X790" s="68"/>
      <c r="Y790" s="68"/>
      <c r="Z790" s="55">
        <f ca="1" xml:space="preserve">
N("vbias,vlookup vbias range")+
VLOOKUP($AA790,INDIRECT(BoxVal(ROW($AA790),34,COLUMN(T786))),2,FALSE)+
N("gain")+
$AB790+
N("vcm")+
VLOOKUP($AC790,$CT$1:$DC$31,7,FALSE)+
N("(vbias*vcp*vbg-vbias)*sensor ratio")+
VbiasCal($AA790,$AD790,$AE790,BoxVal(ROW($AC790),18,COLUMN($T$22)))+
N("vbias ref+gain ref")+
$V790+$W790</f>
        <v>1.5</v>
      </c>
      <c r="AA790" s="39" t="s">
        <v>1373</v>
      </c>
      <c r="AB790" s="40">
        <v>1.5</v>
      </c>
      <c r="AC790" s="40" t="s">
        <v>995</v>
      </c>
      <c r="AD790" s="40">
        <v>1</v>
      </c>
      <c r="AE790" s="41">
        <v>0</v>
      </c>
      <c r="AF790" s="42">
        <v>-39.799999999999997</v>
      </c>
      <c r="AG790" s="47">
        <f>AF789</f>
        <v>-39.299999999999997</v>
      </c>
      <c r="AH790" s="43">
        <f ca="1">$AF790+$Z790</f>
        <v>-38.299999999999997</v>
      </c>
      <c r="AI790" s="43">
        <f ca="1">$AG790+$Z790</f>
        <v>-37.799999999999997</v>
      </c>
      <c r="AJ790" s="44">
        <f ca="1" xml:space="preserve">
N("initial sens-loopgain")+
$AF790-BoxVal(ROW($AA790),26,COLUMN(INDIRECT("T"&amp;(INT(ROW($AA807)/65))*65+2)))</f>
        <v>-39.799999999999997</v>
      </c>
      <c r="AK790" s="44">
        <f ca="1">AJ790+(AG790-AF790)</f>
        <v>-39.299999999999997</v>
      </c>
      <c r="AL790" s="44">
        <f ca="1" xml:space="preserve">
N("initial sens-loopgain-gain-gain ref-vcm")+
$AH790-
BoxVal(ROW($AA790),26,COLUMN(INDIRECT("T"&amp;(INT(ROW($AA807)/65))*65+2)))-
$AB790-
$W790-
IFERROR(VLOOKUP($AC790,$CT$1:$DC$31,7,FALSE),0)</f>
        <v>-39.799999999999997</v>
      </c>
      <c r="AM790" s="44">
        <f ca="1">AL790+(AG790-AF790)</f>
        <v>-39.299999999999997</v>
      </c>
      <c r="AN790" s="36" t="str">
        <f ca="1">IF(BoxVal(ROW(AA790),9,COLUMN(T788))="FIX","00",ManualLookup(AA790,BoxVal(ROW(AA790),4,COLUMN(AN788)),INDIRECT(DN$3)))</f>
        <v>50</v>
      </c>
      <c r="AO790" s="36" t="str">
        <f ca="1">ManualLookup(AB790,BoxVal(ROW(AB790),4,COLUMN(AO788)),INDIRECT(DO$3))</f>
        <v>05</v>
      </c>
      <c r="AP790" s="36" t="str">
        <f ca="1">ManualLookup(AC790,BoxVal(ROW(AC790),4,COLUMN(AP788)),INDIRECT(DP$3))</f>
        <v>00</v>
      </c>
      <c r="AQ790" s="36" t="str">
        <f ca="1">ManualLookup(AD790,BoxVal(ROW(AD790),4,COLUMN(AQ788)),INDIRECT(DQ$3))</f>
        <v>00</v>
      </c>
      <c r="AR790" s="36" t="str">
        <f ca="1">ManualLookup(AE790,BoxVal(ROW(AE790),4,COLUMN(AR788)),INDIRECT(DR$3))</f>
        <v>00</v>
      </c>
      <c r="AS790" s="36"/>
    </row>
    <row r="791" spans="19:45" ht="30" customHeight="1" x14ac:dyDescent="0.25">
      <c r="S791" s="7" t="s">
        <v>605</v>
      </c>
      <c r="T791" s="15" t="s">
        <v>991</v>
      </c>
      <c r="U791" s="36" t="str">
        <f ca="1">ConfigCode($AA791,$AN791,$AO791,$AP791,$AQ791,$AR791,$AF791,$AG791,2)</f>
        <v>0x56=-40.30,-39.80;</v>
      </c>
      <c r="V791" s="37"/>
      <c r="W791" s="37"/>
      <c r="X791" s="68"/>
      <c r="Y791" s="68"/>
      <c r="Z791" s="55">
        <f ca="1" xml:space="preserve">
N("vbias,vlookup vbias range")+
VLOOKUP($AA791,INDIRECT(BoxVal(ROW($AA791),34,COLUMN(T787))),2,FALSE)+
N("gain")+
$AB791+
N("vcm")+
VLOOKUP($AC791,$CT$1:$DC$31,7,FALSE)+
N("(vbias*vcp*vbg-vbias)*sensor ratio")+
VbiasCal($AA791,$AD791,$AE791,BoxVal(ROW($AC791),18,COLUMN($T$22)))+
N("vbias ref+gain ref")+
$V791+$W791</f>
        <v>2</v>
      </c>
      <c r="AA791" s="39" t="s">
        <v>1373</v>
      </c>
      <c r="AB791" s="40">
        <v>2</v>
      </c>
      <c r="AC791" s="40" t="s">
        <v>995</v>
      </c>
      <c r="AD791" s="40">
        <v>1</v>
      </c>
      <c r="AE791" s="41">
        <v>0</v>
      </c>
      <c r="AF791" s="42">
        <v>-40.299999999999997</v>
      </c>
      <c r="AG791" s="47">
        <f>AF790</f>
        <v>-39.799999999999997</v>
      </c>
      <c r="AH791" s="43">
        <f ca="1">$AF791+$Z791</f>
        <v>-38.299999999999997</v>
      </c>
      <c r="AI791" s="43">
        <f ca="1">$AG791+$Z791</f>
        <v>-37.799999999999997</v>
      </c>
      <c r="AJ791" s="44">
        <f ca="1" xml:space="preserve">
N("initial sens-loopgain")+
$AF791-BoxVal(ROW($AA791),26,COLUMN(INDIRECT("T"&amp;(INT(ROW($AA808)/65))*65+2)))</f>
        <v>-40.299999999999997</v>
      </c>
      <c r="AK791" s="44">
        <f ca="1">AJ791+(AG791-AF791)</f>
        <v>-39.799999999999997</v>
      </c>
      <c r="AL791" s="44">
        <f ca="1" xml:space="preserve">
N("initial sens-loopgain-gain-gain ref-vcm")+
$AH791-
BoxVal(ROW($AA791),26,COLUMN(INDIRECT("T"&amp;(INT(ROW($AA808)/65))*65+2)))-
$AB791-
$W791-
IFERROR(VLOOKUP($AC791,$CT$1:$DC$31,7,FALSE),0)</f>
        <v>-40.299999999999997</v>
      </c>
      <c r="AM791" s="44">
        <f ca="1">AL791+(AG791-AF791)</f>
        <v>-39.799999999999997</v>
      </c>
      <c r="AN791" s="36" t="str">
        <f ca="1">IF(BoxVal(ROW(AA791),9,COLUMN(T789))="FIX","00",ManualLookup(AA791,BoxVal(ROW(AA791),4,COLUMN(AN789)),INDIRECT(DN$3)))</f>
        <v>50</v>
      </c>
      <c r="AO791" s="36" t="str">
        <f ca="1">ManualLookup(AB791,BoxVal(ROW(AB791),4,COLUMN(AO789)),INDIRECT(DO$3))</f>
        <v>06</v>
      </c>
      <c r="AP791" s="36" t="str">
        <f ca="1">ManualLookup(AC791,BoxVal(ROW(AC791),4,COLUMN(AP789)),INDIRECT(DP$3))</f>
        <v>00</v>
      </c>
      <c r="AQ791" s="36" t="str">
        <f ca="1">ManualLookup(AD791,BoxVal(ROW(AD791),4,COLUMN(AQ789)),INDIRECT(DQ$3))</f>
        <v>00</v>
      </c>
      <c r="AR791" s="36" t="str">
        <f ca="1">ManualLookup(AE791,BoxVal(ROW(AE791),4,COLUMN(AR789)),INDIRECT(DR$3))</f>
        <v>00</v>
      </c>
      <c r="AS791" s="36"/>
    </row>
    <row r="792" spans="19:45" ht="30" customHeight="1" x14ac:dyDescent="0.25">
      <c r="S792" s="7" t="s">
        <v>721</v>
      </c>
      <c r="T792" s="15" t="s">
        <v>26</v>
      </c>
      <c r="U792" s="36" t="str">
        <f ca="1">ConfigCode($AA792,$AN792,$AO792,$AP792,$AQ792,$AR792,$AF792,$AG792,2)</f>
        <v>0x57=-40.80,-40.30;</v>
      </c>
      <c r="V792" s="37"/>
      <c r="W792" s="37"/>
      <c r="X792" s="68"/>
      <c r="Y792" s="68"/>
      <c r="Z792" s="55">
        <f ca="1" xml:space="preserve">
N("vbias,vlookup vbias range")+
VLOOKUP($AA792,INDIRECT(BoxVal(ROW($AA792),34,COLUMN(T788))),2,FALSE)+
N("gain")+
$AB792+
N("vcm")+
VLOOKUP($AC792,$CT$1:$DC$31,7,FALSE)+
N("(vbias*vcp*vbg-vbias)*sensor ratio")+
VbiasCal($AA792,$AD792,$AE792,BoxVal(ROW($AC792),18,COLUMN($T$22)))+
N("vbias ref+gain ref")+
$V792+$W792</f>
        <v>2.5</v>
      </c>
      <c r="AA792" s="39" t="s">
        <v>1373</v>
      </c>
      <c r="AB792" s="40">
        <v>2.5</v>
      </c>
      <c r="AC792" s="40" t="s">
        <v>995</v>
      </c>
      <c r="AD792" s="40">
        <v>1</v>
      </c>
      <c r="AE792" s="41">
        <v>0</v>
      </c>
      <c r="AF792" s="42">
        <v>-40.799999999999997</v>
      </c>
      <c r="AG792" s="47">
        <f>AF791</f>
        <v>-40.299999999999997</v>
      </c>
      <c r="AH792" s="43">
        <f ca="1">$AF792+$Z792</f>
        <v>-38.299999999999997</v>
      </c>
      <c r="AI792" s="43">
        <f ca="1">$AG792+$Z792</f>
        <v>-37.799999999999997</v>
      </c>
      <c r="AJ792" s="44">
        <f ca="1" xml:space="preserve">
N("initial sens-loopgain")+
$AF792-BoxVal(ROW($AA792),26,COLUMN(INDIRECT("T"&amp;(INT(ROW($AA809)/65))*65+2)))</f>
        <v>-40.799999999999997</v>
      </c>
      <c r="AK792" s="44">
        <f ca="1">AJ792+(AG792-AF792)</f>
        <v>-40.299999999999997</v>
      </c>
      <c r="AL792" s="44">
        <f ca="1" xml:space="preserve">
N("initial sens-loopgain-gain-gain ref-vcm")+
$AH792-
BoxVal(ROW($AA792),26,COLUMN(INDIRECT("T"&amp;(INT(ROW($AA809)/65))*65+2)))-
$AB792-
$W792-
IFERROR(VLOOKUP($AC792,$CT$1:$DC$31,7,FALSE),0)</f>
        <v>-40.799999999999997</v>
      </c>
      <c r="AM792" s="44">
        <f ca="1">AL792+(AG792-AF792)</f>
        <v>-40.299999999999997</v>
      </c>
      <c r="AN792" s="36" t="str">
        <f ca="1">IF(BoxVal(ROW(AA792),9,COLUMN(T790))="FIX","00",ManualLookup(AA792,BoxVal(ROW(AA792),4,COLUMN(AN790)),INDIRECT(DN$3)))</f>
        <v>50</v>
      </c>
      <c r="AO792" s="36" t="str">
        <f ca="1">ManualLookup(AB792,BoxVal(ROW(AB792),4,COLUMN(AO790)),INDIRECT(DO$3))</f>
        <v>07</v>
      </c>
      <c r="AP792" s="36" t="str">
        <f ca="1">ManualLookup(AC792,BoxVal(ROW(AC792),4,COLUMN(AP790)),INDIRECT(DP$3))</f>
        <v>00</v>
      </c>
      <c r="AQ792" s="36" t="str">
        <f ca="1">ManualLookup(AD792,BoxVal(ROW(AD792),4,COLUMN(AQ790)),INDIRECT(DQ$3))</f>
        <v>00</v>
      </c>
      <c r="AR792" s="36" t="str">
        <f ca="1">ManualLookup(AE792,BoxVal(ROW(AE792),4,COLUMN(AR790)),INDIRECT(DR$3))</f>
        <v>00</v>
      </c>
      <c r="AS792" s="36"/>
    </row>
    <row r="793" spans="19:45" ht="30" customHeight="1" x14ac:dyDescent="0.25">
      <c r="S793" s="7" t="s">
        <v>20</v>
      </c>
      <c r="T793" s="15">
        <v>-37.5</v>
      </c>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S794" s="7" t="s">
        <v>691</v>
      </c>
      <c r="T794" s="15" t="s">
        <v>1098</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71"/>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71"/>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71"/>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1.3</v>
      </c>
      <c r="U798" s="36"/>
      <c r="V798" s="37"/>
      <c r="W798" s="37"/>
      <c r="X798" s="38"/>
      <c r="Y798" s="38"/>
      <c r="Z798" s="71"/>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VLOOKUP(T784,MPN!$A$1:$E$1004,4,FALSE)</f>
        <v>-38</v>
      </c>
      <c r="U799" s="36"/>
      <c r="V799" s="37"/>
      <c r="W799" s="37"/>
      <c r="X799" s="38"/>
      <c r="Y799" s="38"/>
      <c r="Z799" s="71"/>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12V_TestMode</v>
      </c>
      <c r="U801" s="36"/>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VLOOKUP($T784,MPN!$A$1:$E$504,2,FALSE)</f>
        <v>AMIC</v>
      </c>
      <c r="U802" s="36"/>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304ZE</v>
      </c>
      <c r="U803" s="36"/>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N039A</v>
      </c>
      <c r="U804" s="36"/>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VLOOKUP($T784,MPN!$A$1:$E$504,5,FALSE)</f>
        <v>Default</v>
      </c>
      <c r="U805" s="36"/>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1</v>
      </c>
      <c r="U807" s="36"/>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45727</v>
      </c>
      <c r="U808" s="36"/>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8</v>
      </c>
      <c r="U810" s="36"/>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v>
      </c>
      <c r="U812" s="36"/>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14.38V(14V)</v>
      </c>
      <c r="T815" s="3">
        <v>2.2999999999999998</v>
      </c>
      <c r="U815" s="36"/>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13.18V(13V)</v>
      </c>
      <c r="T816" s="3">
        <v>1.5</v>
      </c>
      <c r="U816" s="36"/>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12.07V(12V)</v>
      </c>
      <c r="T817" s="3">
        <v>0</v>
      </c>
      <c r="U817" s="36"/>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10.95V(11V)</v>
      </c>
      <c r="T818" s="3">
        <v>-1.8</v>
      </c>
      <c r="U818" s="36"/>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9.82V(10V)</v>
      </c>
      <c r="T819" s="3">
        <v>-2.2000000000000002</v>
      </c>
      <c r="U819" s="36"/>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8.71V(9V)</v>
      </c>
      <c r="T820" s="3" t="s">
        <v>562</v>
      </c>
      <c r="U820" s="36"/>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7.59V(8V)</v>
      </c>
      <c r="T821" s="3" t="s">
        <v>562</v>
      </c>
      <c r="U821" s="36"/>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6.48V(7V)</v>
      </c>
      <c r="T822" s="3" t="s">
        <v>562</v>
      </c>
      <c r="U822" s="36"/>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Space</v>
      </c>
      <c r="T824" s="3"/>
      <c r="U824" s="36"/>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Config2</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1379</v>
      </c>
      <c r="V846" s="12"/>
      <c r="W846" s="65"/>
      <c r="X846" s="12"/>
      <c r="Y846" s="7" t="str">
        <f>VLOOKUP(U846,$DX$1:$DZ$21,3,FALSE)</f>
        <v>ModeSel 10,sel_diocpfil</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12V_TestMode_38dB_304ZE_N039A_372_417_ZTSQ6853_MP14.0</v>
      </c>
      <c r="AC847" s="18"/>
      <c r="AD847" s="18"/>
      <c r="AE847" s="18"/>
      <c r="AF847" s="18"/>
      <c r="AG847" s="18"/>
      <c r="AH847" s="19"/>
      <c r="AI847" s="19" t="s">
        <v>2</v>
      </c>
      <c r="AJ847" s="16" t="s">
        <v>1267</v>
      </c>
      <c r="AK847" s="16"/>
      <c r="AL847" s="16"/>
      <c r="AM847" s="16"/>
      <c r="AN847" s="16"/>
      <c r="AO847" s="16"/>
      <c r="AP847" s="16"/>
      <c r="AQ847" s="16"/>
      <c r="AR847" s="16"/>
      <c r="AS847" s="16"/>
    </row>
    <row r="848" spans="19:45" ht="30" customHeight="1" x14ac:dyDescent="0.25">
      <c r="S848" s="7" t="s">
        <v>5</v>
      </c>
      <c r="T848" s="15" t="s">
        <v>1148</v>
      </c>
      <c r="U848" s="32"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1448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Norman Gain</v>
      </c>
      <c r="AP849" s="56" t="str">
        <f>VLOOKUP($T857,$DE$1:$DJ$31,4,FALSE)</f>
        <v>non</v>
      </c>
      <c r="AQ849" s="56" t="str">
        <f>VLOOKUP($T857,$DE$1:$DJ$31,5,FALSE)</f>
        <v>non</v>
      </c>
      <c r="AR849" s="56" t="str">
        <f>VLOOKUP($T857,$DE$1:$DJ$31,6,FALSE)</f>
        <v>Signel vbg</v>
      </c>
      <c r="AS849" s="35"/>
    </row>
    <row r="850" spans="19:45" ht="30" customHeight="1" x14ac:dyDescent="0.25">
      <c r="S850" s="7" t="s">
        <v>18</v>
      </c>
      <c r="T850" s="15" t="s">
        <v>1428</v>
      </c>
      <c r="U850" s="36" t="str">
        <f ca="1">ConfigCode($AA850,$AN850,$AO850,$AP850,$AQ850,$AR850,$AF850,$AG850,2)</f>
        <v>0x44=-37.80,-37.20;</v>
      </c>
      <c r="V850" s="37"/>
      <c r="W850" s="37"/>
      <c r="X850" s="68"/>
      <c r="Y850" s="68"/>
      <c r="Z850" s="55">
        <f ca="1" xml:space="preserve">
N("vbias,vlookup vbias range")+
VLOOKUP($AA850,INDIRECT(BoxVal(ROW($AA850),34,COLUMN(T846))),2,FALSE)+
N("gain")+
$AB850+
N("vcm")+
VLOOKUP($AC850,$CT$1:$DC$31,7,FALSE)+
N("(vbias*vcp*vbg-vbias)*sensor ratio")+
VbiasCal($AA850,$AD850,$AE850,BoxVal(ROW($AC850),18,COLUMN($T$22)))+
N("vbias ref+gain ref")+
$V850+$W850</f>
        <v>-0.5</v>
      </c>
      <c r="AA850" s="39" t="s">
        <v>1436</v>
      </c>
      <c r="AB850" s="40">
        <v>1</v>
      </c>
      <c r="AC850" s="40" t="s">
        <v>996</v>
      </c>
      <c r="AD850" s="40">
        <v>1</v>
      </c>
      <c r="AE850" s="41">
        <v>0</v>
      </c>
      <c r="AF850" s="42">
        <v>-37.799999999999997</v>
      </c>
      <c r="AG850" s="42">
        <v>-37.200000000000003</v>
      </c>
      <c r="AH850" s="43">
        <f ca="1">$AF850+$Z850</f>
        <v>-38.299999999999997</v>
      </c>
      <c r="AI850" s="43">
        <f ca="1">$AG850+$Z850</f>
        <v>-37.700000000000003</v>
      </c>
      <c r="AJ850" s="44">
        <f ca="1" xml:space="preserve">
N("initial sens-loopgain")+
$AF850-BoxVal(ROW($AA850),26,COLUMN(INDIRECT("T"&amp;(INT(ROW($AA867)/65))*65+2)))</f>
        <v>-37.799999999999997</v>
      </c>
      <c r="AK850" s="44">
        <f ca="1">AJ850+(AG850-AF850)</f>
        <v>-37.200000000000003</v>
      </c>
      <c r="AL850" s="44">
        <f ca="1" xml:space="preserve">
N("initial sens-loopgain-gain-gain ref-vcm")+
$AH850-
BoxVal(ROW($AA850),26,COLUMN(INDIRECT("T"&amp;(INT(ROW($AA867)/65))*65+2)))-
$AB850-
$W850-
IFERROR(VLOOKUP($AC850,$CT$1:$DC$31,7,FALSE),0)</f>
        <v>-39.299999999999997</v>
      </c>
      <c r="AM850" s="44">
        <f ca="1">AL850+(AG850-AF850)</f>
        <v>-38.700000000000003</v>
      </c>
      <c r="AN850" s="36" t="str">
        <f ca="1">IF(BoxVal(ROW(AA850),9,COLUMN(T848))="FIX","00",ManualLookup(AA850,BoxVal(ROW(AA850),4,COLUMN(AN848)),INDIRECT(DN$3)))</f>
        <v>40</v>
      </c>
      <c r="AO850" s="36" t="str">
        <f ca="1">ManualLookup(AB850,BoxVal(ROW(AB850),4,COLUMN(AO848)),INDIRECT(DO$3))</f>
        <v>04</v>
      </c>
      <c r="AP850" s="36" t="str">
        <f ca="1">ManualLookup(AC850,BoxVal(ROW(AC850),4,COLUMN(AP848)),INDIRECT(DP$3))</f>
        <v>00</v>
      </c>
      <c r="AQ850" s="36" t="str">
        <f ca="1">ManualLookup(AD850,BoxVal(ROW(AD850),4,COLUMN(AQ848)),INDIRECT(DQ$3))</f>
        <v>00</v>
      </c>
      <c r="AR850" s="36" t="str">
        <f ca="1">ManualLookup(AE850,BoxVal(ROW(AE850),4,COLUMN(AR848)),INDIRECT(DR$3))</f>
        <v>00</v>
      </c>
      <c r="AS850" s="33"/>
    </row>
    <row r="851" spans="19:45" ht="30" customHeight="1" x14ac:dyDescent="0.25">
      <c r="S851" s="7" t="s">
        <v>13</v>
      </c>
      <c r="T851" s="15" t="s">
        <v>1168</v>
      </c>
      <c r="U851" s="36" t="str">
        <f ca="1">ConfigCode($AA851,$AN851,$AO851,$AP851,$AQ851,$AR851,$AF851,$AG851,2)</f>
        <v>0x45=-38.30,-37.80;</v>
      </c>
      <c r="V851" s="37"/>
      <c r="W851" s="37"/>
      <c r="X851" s="68"/>
      <c r="Y851" s="68"/>
      <c r="Z851" s="55">
        <f ca="1" xml:space="preserve">
N("vbias,vlookup vbias range")+
VLOOKUP($AA851,INDIRECT(BoxVal(ROW($AA851),34,COLUMN(T847))),2,FALSE)+
N("gain")+
$AB851+
N("vcm")+
VLOOKUP($AC851,$CT$1:$DC$31,7,FALSE)+
N("(vbias*vcp*vbg-vbias)*sensor ratio")+
VbiasCal($AA851,$AD851,$AE851,BoxVal(ROW($AC851),18,COLUMN($T$22)))+
N("vbias ref+gain ref")+
$V851+$W851</f>
        <v>0</v>
      </c>
      <c r="AA851" s="39" t="s">
        <v>1436</v>
      </c>
      <c r="AB851" s="40">
        <v>1.5</v>
      </c>
      <c r="AC851" s="40" t="s">
        <v>996</v>
      </c>
      <c r="AD851" s="40">
        <v>1</v>
      </c>
      <c r="AE851" s="41">
        <v>0</v>
      </c>
      <c r="AF851" s="42">
        <v>-38.299999999999997</v>
      </c>
      <c r="AG851" s="47">
        <f>AF850</f>
        <v>-37.799999999999997</v>
      </c>
      <c r="AH851" s="43">
        <f ca="1">$AF851+$Z851</f>
        <v>-38.299999999999997</v>
      </c>
      <c r="AI851" s="43">
        <f ca="1">$AG851+$Z851</f>
        <v>-37.799999999999997</v>
      </c>
      <c r="AJ851" s="44">
        <f ca="1" xml:space="preserve">
N("initial sens-loopgain")+
$AF851-BoxVal(ROW($AA851),26,COLUMN(INDIRECT("T"&amp;(INT(ROW($AA868)/65))*65+2)))</f>
        <v>-38.299999999999997</v>
      </c>
      <c r="AK851" s="44">
        <f ca="1">AJ851+(AG851-AF851)</f>
        <v>-37.799999999999997</v>
      </c>
      <c r="AL851" s="44">
        <f ca="1" xml:space="preserve">
N("initial sens-loopgain-gain-gain ref-vcm")+
$AH851-
BoxVal(ROW($AA851),26,COLUMN(INDIRECT("T"&amp;(INT(ROW($AA868)/65))*65+2)))-
$AB851-
$W851-
IFERROR(VLOOKUP($AC851,$CT$1:$DC$31,7,FALSE),0)</f>
        <v>-39.799999999999997</v>
      </c>
      <c r="AM851" s="44">
        <f ca="1">AL851+(AG851-AF851)</f>
        <v>-39.299999999999997</v>
      </c>
      <c r="AN851" s="36" t="str">
        <f ca="1">IF(BoxVal(ROW(AA851),9,COLUMN(T849))="FIX","00",ManualLookup(AA851,BoxVal(ROW(AA851),4,COLUMN(AN849)),INDIRECT(DN$3)))</f>
        <v>40</v>
      </c>
      <c r="AO851" s="36" t="str">
        <f ca="1">ManualLookup(AB851,BoxVal(ROW(AB851),4,COLUMN(AO849)),INDIRECT(DO$3))</f>
        <v>05</v>
      </c>
      <c r="AP851" s="36" t="str">
        <f ca="1">ManualLookup(AC851,BoxVal(ROW(AC851),4,COLUMN(AP849)),INDIRECT(DP$3))</f>
        <v>00</v>
      </c>
      <c r="AQ851" s="36" t="str">
        <f ca="1">ManualLookup(AD851,BoxVal(ROW(AD851),4,COLUMN(AQ849)),INDIRECT(DQ$3))</f>
        <v>00</v>
      </c>
      <c r="AR851" s="36" t="str">
        <f ca="1">ManualLookup(AE851,BoxVal(ROW(AE851),4,COLUMN(AR849)),INDIRECT(DR$3))</f>
        <v>00</v>
      </c>
      <c r="AS851" s="36"/>
    </row>
    <row r="852" spans="19:45" ht="30" customHeight="1" x14ac:dyDescent="0.25">
      <c r="S852" s="26"/>
      <c r="T852" s="17"/>
      <c r="U852" s="36" t="str">
        <f ca="1">ConfigCode($AA852,$AN852,$AO852,$AP852,$AQ852,$AR852,$AF852,$AG852,2)</f>
        <v>0x46=-38.80,-38.30;</v>
      </c>
      <c r="V852" s="37"/>
      <c r="W852" s="37"/>
      <c r="X852" s="68"/>
      <c r="Y852" s="68"/>
      <c r="Z852" s="55">
        <f ca="1" xml:space="preserve">
N("vbias,vlookup vbias range")+
VLOOKUP($AA852,INDIRECT(BoxVal(ROW($AA852),34,COLUMN(T848))),2,FALSE)+
N("gain")+
$AB852+
N("vcm")+
VLOOKUP($AC852,$CT$1:$DC$31,7,FALSE)+
N("(vbias*vcp*vbg-vbias)*sensor ratio")+
VbiasCal($AA852,$AD852,$AE852,BoxVal(ROW($AC852),18,COLUMN($T$22)))+
N("vbias ref+gain ref")+
$V852+$W852</f>
        <v>0.5</v>
      </c>
      <c r="AA852" s="39" t="s">
        <v>1374</v>
      </c>
      <c r="AB852" s="40">
        <v>2</v>
      </c>
      <c r="AC852" s="40" t="s">
        <v>995</v>
      </c>
      <c r="AD852" s="40">
        <v>1</v>
      </c>
      <c r="AE852" s="41">
        <v>0</v>
      </c>
      <c r="AF852" s="42">
        <v>-38.799999999999997</v>
      </c>
      <c r="AG852" s="47">
        <f>AF851</f>
        <v>-38.299999999999997</v>
      </c>
      <c r="AH852" s="43">
        <f ca="1">$AF852+$Z852</f>
        <v>-38.299999999999997</v>
      </c>
      <c r="AI852" s="43">
        <f ca="1">$AG852+$Z852</f>
        <v>-37.799999999999997</v>
      </c>
      <c r="AJ852" s="44">
        <f ca="1" xml:space="preserve">
N("initial sens-loopgain")+
$AF852-BoxVal(ROW($AA852),26,COLUMN(INDIRECT("T"&amp;(INT(ROW($AA869)/65))*65+2)))</f>
        <v>-38.799999999999997</v>
      </c>
      <c r="AK852" s="44">
        <f ca="1">AJ852+(AG852-AF852)</f>
        <v>-38.299999999999997</v>
      </c>
      <c r="AL852" s="44">
        <f ca="1" xml:space="preserve">
N("initial sens-loopgain-gain-gain ref-vcm")+
$AH852-
BoxVal(ROW($AA852),26,COLUMN(INDIRECT("T"&amp;(INT(ROW($AA869)/65))*65+2)))-
$AB852-
$W852-
IFERROR(VLOOKUP($AC852,$CT$1:$DC$31,7,FALSE),0)</f>
        <v>-40.299999999999997</v>
      </c>
      <c r="AM852" s="44">
        <f ca="1">AL852+(AG852-AF852)</f>
        <v>-39.799999999999997</v>
      </c>
      <c r="AN852" s="36" t="str">
        <f ca="1">IF(BoxVal(ROW(AA852),9,COLUMN(T850))="FIX","00",ManualLookup(AA852,BoxVal(ROW(AA852),4,COLUMN(AN850)),INDIRECT(DN$3)))</f>
        <v>40</v>
      </c>
      <c r="AO852" s="36" t="str">
        <f ca="1">ManualLookup(AB852,BoxVal(ROW(AB852),4,COLUMN(AO850)),INDIRECT(DO$3))</f>
        <v>06</v>
      </c>
      <c r="AP852" s="36" t="str">
        <f ca="1">ManualLookup(AC852,BoxVal(ROW(AC852),4,COLUMN(AP850)),INDIRECT(DP$3))</f>
        <v>00</v>
      </c>
      <c r="AQ852" s="36" t="str">
        <f ca="1">ManualLookup(AD852,BoxVal(ROW(AD852),4,COLUMN(AQ850)),INDIRECT(DQ$3))</f>
        <v>00</v>
      </c>
      <c r="AR852" s="36" t="str">
        <f ca="1">ManualLookup(AE852,BoxVal(ROW(AE852),4,COLUMN(AR850)),INDIRECT(DR$3))</f>
        <v>00</v>
      </c>
      <c r="AS852" s="36"/>
    </row>
    <row r="853" spans="19:45" ht="30" customHeight="1" x14ac:dyDescent="0.25">
      <c r="S853" s="7" t="s">
        <v>19</v>
      </c>
      <c r="T853" s="15" t="s">
        <v>1435</v>
      </c>
      <c r="U853" s="36" t="str">
        <f ca="1">ConfigCode($AA853,$AN853,$AO853,$AP853,$AQ853,$AR853,$AF853,$AG853,2)</f>
        <v>0x54=-39.30,-38.80;</v>
      </c>
      <c r="V853" s="37"/>
      <c r="W853" s="37"/>
      <c r="X853" s="68"/>
      <c r="Y853" s="68"/>
      <c r="Z853" s="55">
        <f ca="1" xml:space="preserve">
N("vbias,vlookup vbias range")+
VLOOKUP($AA853,INDIRECT(BoxVal(ROW($AA853),34,COLUMN(T849))),2,FALSE)+
N("gain")+
$AB853+
N("vcm")+
VLOOKUP($AC853,$CT$1:$DC$31,7,FALSE)+
N("(vbias*vcp*vbg-vbias)*sensor ratio")+
VbiasCal($AA853,$AD853,$AE853,BoxVal(ROW($AC853),18,COLUMN($T$22)))+
N("vbias ref+gain ref")+
$V853+$W853</f>
        <v>1</v>
      </c>
      <c r="AA853" s="39" t="s">
        <v>1373</v>
      </c>
      <c r="AB853" s="40">
        <v>1</v>
      </c>
      <c r="AC853" s="40" t="s">
        <v>995</v>
      </c>
      <c r="AD853" s="40">
        <v>1</v>
      </c>
      <c r="AE853" s="41">
        <v>0</v>
      </c>
      <c r="AF853" s="42">
        <v>-39.299999999999997</v>
      </c>
      <c r="AG853" s="47">
        <f>AF852</f>
        <v>-38.799999999999997</v>
      </c>
      <c r="AH853" s="43">
        <f ca="1">$AF853+$Z853</f>
        <v>-38.299999999999997</v>
      </c>
      <c r="AI853" s="43">
        <f ca="1">$AG853+$Z853</f>
        <v>-37.799999999999997</v>
      </c>
      <c r="AJ853" s="44">
        <f ca="1" xml:space="preserve">
N("initial sens-loopgain")+
$AF853-BoxVal(ROW($AA853),26,COLUMN(INDIRECT("T"&amp;(INT(ROW($AA870)/65))*65+2)))</f>
        <v>-39.299999999999997</v>
      </c>
      <c r="AK853" s="44">
        <f ca="1">AJ853+(AG853-AF853)</f>
        <v>-38.799999999999997</v>
      </c>
      <c r="AL853" s="44">
        <f ca="1" xml:space="preserve">
N("initial sens-loopgain-gain-gain ref-vcm")+
$AH853-
BoxVal(ROW($AA853),26,COLUMN(INDIRECT("T"&amp;(INT(ROW($AA870)/65))*65+2)))-
$AB853-
$W853-
IFERROR(VLOOKUP($AC853,$CT$1:$DC$31,7,FALSE),0)</f>
        <v>-39.299999999999997</v>
      </c>
      <c r="AM853" s="44">
        <f ca="1">AL853+(AG853-AF853)</f>
        <v>-38.799999999999997</v>
      </c>
      <c r="AN853" s="36" t="str">
        <f ca="1">IF(BoxVal(ROW(AA853),9,COLUMN(T851))="FIX","00",ManualLookup(AA853,BoxVal(ROW(AA853),4,COLUMN(AN851)),INDIRECT(DN$3)))</f>
        <v>50</v>
      </c>
      <c r="AO853" s="36" t="str">
        <f ca="1">ManualLookup(AB853,BoxVal(ROW(AB853),4,COLUMN(AO851)),INDIRECT(DO$3))</f>
        <v>04</v>
      </c>
      <c r="AP853" s="36" t="str">
        <f ca="1">ManualLookup(AC853,BoxVal(ROW(AC853),4,COLUMN(AP851)),INDIRECT(DP$3))</f>
        <v>00</v>
      </c>
      <c r="AQ853" s="36" t="str">
        <f ca="1">ManualLookup(AD853,BoxVal(ROW(AD853),4,COLUMN(AQ851)),INDIRECT(DQ$3))</f>
        <v>00</v>
      </c>
      <c r="AR853" s="36" t="str">
        <f ca="1">ManualLookup(AE853,BoxVal(ROW(AE853),4,COLUMN(AR851)),INDIRECT(DR$3))</f>
        <v>00</v>
      </c>
      <c r="AS853" s="36"/>
    </row>
    <row r="854" spans="19:45" ht="30" customHeight="1" x14ac:dyDescent="0.25">
      <c r="S854" s="7" t="s">
        <v>15</v>
      </c>
      <c r="T854" s="15" t="s">
        <v>1151</v>
      </c>
      <c r="U854" s="36" t="str">
        <f ca="1">ConfigCode($AA854,$AN854,$AO854,$AP854,$AQ854,$AR854,$AF854,$AG854,2)</f>
        <v>0x55=-39.80,-39.30;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1.5</v>
      </c>
      <c r="AA854" s="39" t="s">
        <v>1373</v>
      </c>
      <c r="AB854" s="40">
        <v>1.5</v>
      </c>
      <c r="AC854" s="40" t="s">
        <v>995</v>
      </c>
      <c r="AD854" s="40">
        <v>1</v>
      </c>
      <c r="AE854" s="41">
        <v>0</v>
      </c>
      <c r="AF854" s="42">
        <v>-39.799999999999997</v>
      </c>
      <c r="AG854" s="47">
        <f>AF853</f>
        <v>-39.299999999999997</v>
      </c>
      <c r="AH854" s="43">
        <f ca="1">$AF854+$Z854</f>
        <v>-38.299999999999997</v>
      </c>
      <c r="AI854" s="43">
        <f ca="1">$AG854+$Z854</f>
        <v>-37.799999999999997</v>
      </c>
      <c r="AJ854" s="44">
        <f ca="1" xml:space="preserve">
N("initial sens-loopgain")+
$AF854-BoxVal(ROW($AA854),26,COLUMN(INDIRECT("T"&amp;(INT(ROW($AA871)/65))*65+2)))</f>
        <v>-39.799999999999997</v>
      </c>
      <c r="AK854" s="44">
        <f ca="1">AJ854+(AG854-AF854)</f>
        <v>-39.299999999999997</v>
      </c>
      <c r="AL854" s="44">
        <f ca="1" xml:space="preserve">
N("initial sens-loopgain-gain-gain ref-vcm")+
$AH854-
BoxVal(ROW($AA854),26,COLUMN(INDIRECT("T"&amp;(INT(ROW($AA871)/65))*65+2)))-
$AB854-
$W854-
IFERROR(VLOOKUP($AC854,$CT$1:$DC$31,7,FALSE),0)</f>
        <v>-39.799999999999997</v>
      </c>
      <c r="AM854" s="44">
        <f ca="1">AL854+(AG854-AF854)</f>
        <v>-39.299999999999997</v>
      </c>
      <c r="AN854" s="36" t="str">
        <f ca="1">IF(BoxVal(ROW(AA854),9,COLUMN(T852))="FIX","00",ManualLookup(AA854,BoxVal(ROW(AA854),4,COLUMN(AN852)),INDIRECT(DN$3)))</f>
        <v>50</v>
      </c>
      <c r="AO854" s="36" t="str">
        <f ca="1">ManualLookup(AB854,BoxVal(ROW(AB854),4,COLUMN(AO852)),INDIRECT(DO$3))</f>
        <v>05</v>
      </c>
      <c r="AP854" s="36" t="str">
        <f ca="1">ManualLookup(AC854,BoxVal(ROW(AC854),4,COLUMN(AP852)),INDIRECT(DP$3))</f>
        <v>00</v>
      </c>
      <c r="AQ854" s="36" t="str">
        <f ca="1">ManualLookup(AD854,BoxVal(ROW(AD854),4,COLUMN(AQ852)),INDIRECT(DQ$3))</f>
        <v>00</v>
      </c>
      <c r="AR854" s="36" t="str">
        <f ca="1">ManualLookup(AE854,BoxVal(ROW(AE854),4,COLUMN(AR852)),INDIRECT(DR$3))</f>
        <v>00</v>
      </c>
      <c r="AS854" s="36"/>
    </row>
    <row r="855" spans="19:45" ht="30" customHeight="1" x14ac:dyDescent="0.25">
      <c r="S855" s="7" t="s">
        <v>705</v>
      </c>
      <c r="T855" s="15" t="s">
        <v>1296</v>
      </c>
      <c r="U855" s="36" t="str">
        <f ca="1">ConfigCode($AA855,$AN855,$AO855,$AP855,$AQ855,$AR855,$AF855,$AG855,2)</f>
        <v>0x56=-40.30,-39.80;</v>
      </c>
      <c r="V855" s="37"/>
      <c r="W855" s="37"/>
      <c r="X855" s="68"/>
      <c r="Y855" s="68"/>
      <c r="Z855" s="55">
        <f ca="1" xml:space="preserve">
N("vbias,vlookup vbias range")+
VLOOKUP($AA855,INDIRECT(BoxVal(ROW($AA855),34,COLUMN(T851))),2,FALSE)+
N("gain")+
$AB855+
N("vcm")+
VLOOKUP($AC855,$CT$1:$DC$31,7,FALSE)+
N("(vbias*vcp*vbg-vbias)*sensor ratio")+
VbiasCal($AA855,$AD855,$AE855,BoxVal(ROW($AC855),18,COLUMN($T$22)))+
N("vbias ref+gain ref")+
$V855+$W855</f>
        <v>2</v>
      </c>
      <c r="AA855" s="39" t="s">
        <v>1373</v>
      </c>
      <c r="AB855" s="40">
        <v>2</v>
      </c>
      <c r="AC855" s="40" t="s">
        <v>995</v>
      </c>
      <c r="AD855" s="40">
        <v>1</v>
      </c>
      <c r="AE855" s="41">
        <v>0</v>
      </c>
      <c r="AF855" s="42">
        <v>-40.299999999999997</v>
      </c>
      <c r="AG855" s="47">
        <f>AF854</f>
        <v>-39.799999999999997</v>
      </c>
      <c r="AH855" s="43">
        <f ca="1">$AF855+$Z855</f>
        <v>-38.299999999999997</v>
      </c>
      <c r="AI855" s="43">
        <f ca="1">$AG855+$Z855</f>
        <v>-37.799999999999997</v>
      </c>
      <c r="AJ855" s="44">
        <f ca="1" xml:space="preserve">
N("initial sens-loopgain")+
$AF855-BoxVal(ROW($AA855),26,COLUMN(INDIRECT("T"&amp;(INT(ROW($AA872)/65))*65+2)))</f>
        <v>-40.299999999999997</v>
      </c>
      <c r="AK855" s="44">
        <f ca="1">AJ855+(AG855-AF855)</f>
        <v>-39.799999999999997</v>
      </c>
      <c r="AL855" s="44">
        <f ca="1" xml:space="preserve">
N("initial sens-loopgain-gain-gain ref-vcm")+
$AH855-
BoxVal(ROW($AA855),26,COLUMN(INDIRECT("T"&amp;(INT(ROW($AA872)/65))*65+2)))-
$AB855-
$W855-
IFERROR(VLOOKUP($AC855,$CT$1:$DC$31,7,FALSE),0)</f>
        <v>-40.299999999999997</v>
      </c>
      <c r="AM855" s="44">
        <f ca="1">AL855+(AG855-AF855)</f>
        <v>-39.799999999999997</v>
      </c>
      <c r="AN855" s="36" t="str">
        <f ca="1">IF(BoxVal(ROW(AA855),9,COLUMN(T853))="FIX","00",ManualLookup(AA855,BoxVal(ROW(AA855),4,COLUMN(AN853)),INDIRECT(DN$3)))</f>
        <v>50</v>
      </c>
      <c r="AO855" s="36" t="str">
        <f ca="1">ManualLookup(AB855,BoxVal(ROW(AB855),4,COLUMN(AO853)),INDIRECT(DO$3))</f>
        <v>06</v>
      </c>
      <c r="AP855" s="36" t="str">
        <f ca="1">ManualLookup(AC855,BoxVal(ROW(AC855),4,COLUMN(AP853)),INDIRECT(DP$3))</f>
        <v>00</v>
      </c>
      <c r="AQ855" s="36" t="str">
        <f ca="1">ManualLookup(AD855,BoxVal(ROW(AD855),4,COLUMN(AQ853)),INDIRECT(DQ$3))</f>
        <v>00</v>
      </c>
      <c r="AR855" s="36" t="str">
        <f ca="1">ManualLookup(AE855,BoxVal(ROW(AE855),4,COLUMN(AR853)),INDIRECT(DR$3))</f>
        <v>00</v>
      </c>
      <c r="AS855" s="36"/>
    </row>
    <row r="856" spans="19:45" ht="30" customHeight="1" x14ac:dyDescent="0.25">
      <c r="S856" s="7" t="s">
        <v>605</v>
      </c>
      <c r="T856" s="15" t="s">
        <v>991</v>
      </c>
      <c r="U856" s="36" t="str">
        <f ca="1">ConfigCode($AA856,$AN856,$AO856,$AP856,$AQ856,$AR856,$AF856,$AG856,2)</f>
        <v>0x57=-40.80,-40.30;</v>
      </c>
      <c r="V856" s="37"/>
      <c r="W856" s="37"/>
      <c r="X856" s="68"/>
      <c r="Y856" s="68"/>
      <c r="Z856" s="55">
        <f ca="1" xml:space="preserve">
N("vbias,vlookup vbias range")+
VLOOKUP($AA856,INDIRECT(BoxVal(ROW($AA856),34,COLUMN(T852))),2,FALSE)+
N("gain")+
$AB856+
N("vcm")+
VLOOKUP($AC856,$CT$1:$DC$31,7,FALSE)+
N("(vbias*vcp*vbg-vbias)*sensor ratio")+
VbiasCal($AA856,$AD856,$AE856,BoxVal(ROW($AC856),18,COLUMN($T$22)))+
N("vbias ref+gain ref")+
$V856+$W856</f>
        <v>2.5</v>
      </c>
      <c r="AA856" s="39" t="s">
        <v>1373</v>
      </c>
      <c r="AB856" s="40">
        <v>2.5</v>
      </c>
      <c r="AC856" s="40" t="s">
        <v>995</v>
      </c>
      <c r="AD856" s="40">
        <v>1</v>
      </c>
      <c r="AE856" s="41">
        <v>0</v>
      </c>
      <c r="AF856" s="42">
        <v>-40.799999999999997</v>
      </c>
      <c r="AG856" s="47">
        <f>AF855</f>
        <v>-40.299999999999997</v>
      </c>
      <c r="AH856" s="43">
        <f ca="1">$AF856+$Z856</f>
        <v>-38.299999999999997</v>
      </c>
      <c r="AI856" s="43">
        <f ca="1">$AG856+$Z856</f>
        <v>-37.799999999999997</v>
      </c>
      <c r="AJ856" s="44">
        <f ca="1" xml:space="preserve">
N("initial sens-loopgain")+
$AF856-BoxVal(ROW($AA856),26,COLUMN(INDIRECT("T"&amp;(INT(ROW($AA873)/65))*65+2)))</f>
        <v>-40.799999999999997</v>
      </c>
      <c r="AK856" s="44">
        <f ca="1">AJ856+(AG856-AF856)</f>
        <v>-40.299999999999997</v>
      </c>
      <c r="AL856" s="44">
        <f ca="1" xml:space="preserve">
N("initial sens-loopgain-gain-gain ref-vcm")+
$AH856-
BoxVal(ROW($AA856),26,COLUMN(INDIRECT("T"&amp;(INT(ROW($AA873)/65))*65+2)))-
$AB856-
$W856-
IFERROR(VLOOKUP($AC856,$CT$1:$DC$31,7,FALSE),0)</f>
        <v>-40.799999999999997</v>
      </c>
      <c r="AM856" s="44">
        <f ca="1">AL856+(AG856-AF856)</f>
        <v>-40.299999999999997</v>
      </c>
      <c r="AN856" s="36" t="str">
        <f ca="1">IF(BoxVal(ROW(AA856),9,COLUMN(T854))="FIX","00",ManualLookup(AA856,BoxVal(ROW(AA856),4,COLUMN(AN854)),INDIRECT(DN$3)))</f>
        <v>50</v>
      </c>
      <c r="AO856" s="36" t="str">
        <f ca="1">ManualLookup(AB856,BoxVal(ROW(AB856),4,COLUMN(AO854)),INDIRECT(DO$3))</f>
        <v>07</v>
      </c>
      <c r="AP856" s="36" t="str">
        <f ca="1">ManualLookup(AC856,BoxVal(ROW(AC856),4,COLUMN(AP854)),INDIRECT(DP$3))</f>
        <v>00</v>
      </c>
      <c r="AQ856" s="36" t="str">
        <f ca="1">ManualLookup(AD856,BoxVal(ROW(AD856),4,COLUMN(AQ854)),INDIRECT(DQ$3))</f>
        <v>00</v>
      </c>
      <c r="AR856" s="36" t="str">
        <f ca="1">ManualLookup(AE856,BoxVal(ROW(AE856),4,COLUMN(AR854)),INDIRECT(DR$3))</f>
        <v>00</v>
      </c>
      <c r="AS856" s="36"/>
    </row>
    <row r="857" spans="19:45" ht="30" customHeight="1" x14ac:dyDescent="0.25">
      <c r="S857" s="7" t="s">
        <v>721</v>
      </c>
      <c r="T857" s="15" t="s">
        <v>26</v>
      </c>
      <c r="U857" s="36" t="str">
        <f ca="1">ConfigCode($AA857,$AN857,$AO857,$AP857,$AQ857,$AR857,$AF857,$AG857,2)</f>
        <v>0x65=-41.30,-40.80;</v>
      </c>
      <c r="V857" s="37"/>
      <c r="W857" s="37"/>
      <c r="X857" s="68"/>
      <c r="Y857" s="68"/>
      <c r="Z857" s="55">
        <f ca="1" xml:space="preserve">
N("vbias,vlookup vbias range")+
VLOOKUP($AA857,INDIRECT(BoxVal(ROW($AA857),34,COLUMN(T853))),2,FALSE)+
N("gain")+
$AB857+
N("vcm")+
VLOOKUP($AC857,$CT$1:$DC$31,7,FALSE)+
N("(vbias*vcp*vbg-vbias)*sensor ratio")+
VbiasCal($AA857,$AD857,$AE857,BoxVal(ROW($AC857),18,COLUMN($T$22)))+
N("vbias ref+gain ref")+
$V857+$W857</f>
        <v>3</v>
      </c>
      <c r="AA857" s="39" t="s">
        <v>1372</v>
      </c>
      <c r="AB857" s="40">
        <v>1.5</v>
      </c>
      <c r="AC857" s="40" t="s">
        <v>995</v>
      </c>
      <c r="AD857" s="40">
        <v>1</v>
      </c>
      <c r="AE857" s="41">
        <v>0</v>
      </c>
      <c r="AF857" s="42">
        <v>-41.3</v>
      </c>
      <c r="AG857" s="47">
        <f>AF856</f>
        <v>-40.799999999999997</v>
      </c>
      <c r="AH857" s="43">
        <f ca="1">$AF857+$Z857</f>
        <v>-38.299999999999997</v>
      </c>
      <c r="AI857" s="43">
        <f ca="1">$AG857+$Z857</f>
        <v>-37.799999999999997</v>
      </c>
      <c r="AJ857" s="44">
        <f ca="1" xml:space="preserve">
N("initial sens-loopgain")+
$AF857-BoxVal(ROW($AA857),26,COLUMN(INDIRECT("T"&amp;(INT(ROW($AA874)/65))*65+2)))</f>
        <v>-41.3</v>
      </c>
      <c r="AK857" s="44">
        <f ca="1">AJ857+(AG857-AF857)</f>
        <v>-40.799999999999997</v>
      </c>
      <c r="AL857" s="44">
        <f ca="1" xml:space="preserve">
N("initial sens-loopgain-gain-gain ref-vcm")+
$AH857-
BoxVal(ROW($AA857),26,COLUMN(INDIRECT("T"&amp;(INT(ROW($AA874)/65))*65+2)))-
$AB857-
$W857-
IFERROR(VLOOKUP($AC857,$CT$1:$DC$31,7,FALSE),0)</f>
        <v>-39.799999999999997</v>
      </c>
      <c r="AM857" s="44">
        <f ca="1">AL857+(AG857-AF857)</f>
        <v>-39.299999999999997</v>
      </c>
      <c r="AN857" s="36" t="str">
        <f ca="1">IF(BoxVal(ROW(AA857),9,COLUMN(T855))="FIX","00",ManualLookup(AA857,BoxVal(ROW(AA857),4,COLUMN(AN855)),INDIRECT(DN$3)))</f>
        <v>60</v>
      </c>
      <c r="AO857" s="36" t="str">
        <f ca="1">ManualLookup(AB857,BoxVal(ROW(AB857),4,COLUMN(AO855)),INDIRECT(DO$3))</f>
        <v>05</v>
      </c>
      <c r="AP857" s="36" t="str">
        <f ca="1">ManualLookup(AC857,BoxVal(ROW(AC857),4,COLUMN(AP855)),INDIRECT(DP$3))</f>
        <v>00</v>
      </c>
      <c r="AQ857" s="36" t="str">
        <f ca="1">ManualLookup(AD857,BoxVal(ROW(AD857),4,COLUMN(AQ855)),INDIRECT(DQ$3))</f>
        <v>00</v>
      </c>
      <c r="AR857" s="36" t="str">
        <f ca="1">ManualLookup(AE857,BoxVal(ROW(AE857),4,COLUMN(AR855)),INDIRECT(DR$3))</f>
        <v>00</v>
      </c>
      <c r="AS857" s="36"/>
    </row>
    <row r="858" spans="19:45" ht="30" customHeight="1" x14ac:dyDescent="0.25">
      <c r="S858" s="7" t="s">
        <v>20</v>
      </c>
      <c r="T858" s="15">
        <v>-37.5</v>
      </c>
      <c r="U858" s="36" t="str">
        <f ca="1">ConfigCode($AA858,$AN858,$AO858,$AP858,$AQ858,$AR858,$AF858,$AG858,2)</f>
        <v>0x66=-41.80,-41.30;</v>
      </c>
      <c r="V858" s="37"/>
      <c r="W858" s="37"/>
      <c r="X858" s="38"/>
      <c r="Y858" s="38"/>
      <c r="Z858" s="55">
        <f ca="1" xml:space="preserve">
N("vbias,vlookup vbias range")+
VLOOKUP($AA858,INDIRECT(BoxVal(ROW($AA858),34,COLUMN(T854))),2,FALSE)+
N("gain")+
$AB858+
N("vcm")+
VLOOKUP($AC858,$CT$1:$DC$31,7,FALSE)+
N("(vbias*vcp*vbg-vbias)*sensor ratio")+
VbiasCal($AA858,$AD858,$AE858,BoxVal(ROW($AC858),18,COLUMN($T$22)))+
N("vbias ref+gain ref")+
$V858+$W858</f>
        <v>3.5</v>
      </c>
      <c r="AA858" s="39" t="s">
        <v>1372</v>
      </c>
      <c r="AB858" s="40">
        <v>2</v>
      </c>
      <c r="AC858" s="40" t="s">
        <v>995</v>
      </c>
      <c r="AD858" s="40">
        <v>1</v>
      </c>
      <c r="AE858" s="41">
        <v>0</v>
      </c>
      <c r="AF858" s="42">
        <v>-41.8</v>
      </c>
      <c r="AG858" s="47">
        <f>AF857</f>
        <v>-41.3</v>
      </c>
      <c r="AH858" s="43">
        <f ca="1">$AF858+$Z858</f>
        <v>-38.299999999999997</v>
      </c>
      <c r="AI858" s="43">
        <f ca="1">$AG858+$Z858</f>
        <v>-37.799999999999997</v>
      </c>
      <c r="AJ858" s="44">
        <f ca="1" xml:space="preserve">
N("initial sens-loopgain")+
$AF858-BoxVal(ROW($AA858),26,COLUMN(INDIRECT("T"&amp;(INT(ROW($AA875)/65))*65+2)))</f>
        <v>-41.8</v>
      </c>
      <c r="AK858" s="44">
        <f ca="1">AJ858+(AG858-AF858)</f>
        <v>-41.3</v>
      </c>
      <c r="AL858" s="44">
        <f ca="1" xml:space="preserve">
N("initial sens-loopgain-gain-gain ref-vcm")+
$AH858-
BoxVal(ROW($AA858),26,COLUMN(INDIRECT("T"&amp;(INT(ROW($AA875)/65))*65+2)))-
$AB858-
$W858-
IFERROR(VLOOKUP($AC858,$CT$1:$DC$31,7,FALSE),0)</f>
        <v>-40.299999999999997</v>
      </c>
      <c r="AM858" s="44">
        <f ca="1">AL858+(AG858-AF858)</f>
        <v>-39.799999999999997</v>
      </c>
      <c r="AN858" s="36" t="str">
        <f ca="1">IF(BoxVal(ROW(AA858),9,COLUMN(T856))="FIX","00",ManualLookup(AA858,BoxVal(ROW(AA858),4,COLUMN(AN856)),INDIRECT(DN$3)))</f>
        <v>60</v>
      </c>
      <c r="AO858" s="36" t="str">
        <f ca="1">ManualLookup(AB858,BoxVal(ROW(AB858),4,COLUMN(AO856)),INDIRECT(DO$3))</f>
        <v>06</v>
      </c>
      <c r="AP858" s="36" t="str">
        <f ca="1">ManualLookup(AC858,BoxVal(ROW(AC858),4,COLUMN(AP856)),INDIRECT(DP$3))</f>
        <v>00</v>
      </c>
      <c r="AQ858" s="36" t="str">
        <f ca="1">ManualLookup(AD858,BoxVal(ROW(AD858),4,COLUMN(AQ856)),INDIRECT(DQ$3))</f>
        <v>00</v>
      </c>
      <c r="AR858" s="36" t="str">
        <f ca="1">ManualLookup(AE858,BoxVal(ROW(AE858),4,COLUMN(AR856)),INDIRECT(DR$3))</f>
        <v>00</v>
      </c>
      <c r="AS858" s="36"/>
    </row>
    <row r="859" spans="19:45" ht="30" customHeight="1" x14ac:dyDescent="0.25">
      <c r="S859" s="7" t="s">
        <v>691</v>
      </c>
      <c r="T859" s="15" t="s">
        <v>1098</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71"/>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71"/>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71"/>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1.3</v>
      </c>
      <c r="U863" s="36"/>
      <c r="V863" s="37"/>
      <c r="W863" s="37"/>
      <c r="X863" s="38"/>
      <c r="Y863" s="38"/>
      <c r="Z863" s="71"/>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VLOOKUP(T849,MPN!$A$1:$E$1004,4,FALSE)</f>
        <v>-38</v>
      </c>
      <c r="U864" s="36"/>
      <c r="V864" s="37"/>
      <c r="W864" s="37"/>
      <c r="X864" s="38"/>
      <c r="Y864" s="38"/>
      <c r="Z864" s="71"/>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71"/>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12V_TestMode</v>
      </c>
      <c r="U866" s="36"/>
      <c r="V866" s="37"/>
      <c r="W866" s="37"/>
      <c r="X866" s="38"/>
      <c r="Y866" s="38"/>
      <c r="Z866" s="71"/>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VLOOKUP($T849,MPN!$A$1:$E$504,2,FALSE)</f>
        <v>AMIC</v>
      </c>
      <c r="U867" s="36"/>
      <c r="V867" s="37"/>
      <c r="W867" s="37"/>
      <c r="X867" s="38"/>
      <c r="Y867" s="38"/>
      <c r="Z867" s="71"/>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304ZE</v>
      </c>
      <c r="U868" s="36"/>
      <c r="V868" s="37"/>
      <c r="W868" s="37"/>
      <c r="X868" s="38"/>
      <c r="Y868" s="38"/>
      <c r="Z868" s="71"/>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N039A</v>
      </c>
      <c r="U869" s="36"/>
      <c r="V869" s="37"/>
      <c r="W869" s="37"/>
      <c r="X869" s="38"/>
      <c r="Y869" s="38"/>
      <c r="Z869" s="71"/>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VLOOKUP($T849,MPN!$A$1:$E$504,5,FALSE)</f>
        <v>Default</v>
      </c>
      <c r="U870" s="36"/>
      <c r="V870" s="37"/>
      <c r="W870" s="37"/>
      <c r="X870" s="38"/>
      <c r="Y870" s="38"/>
      <c r="Z870" s="71"/>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71"/>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0</v>
      </c>
      <c r="U872" s="36"/>
      <c r="V872" s="37"/>
      <c r="W872" s="37"/>
      <c r="X872" s="38"/>
      <c r="Y872" s="38"/>
      <c r="Z872" s="71"/>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45707</v>
      </c>
      <c r="U873" s="36"/>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9</v>
      </c>
      <c r="U875" s="36"/>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v>
      </c>
      <c r="U877" s="36"/>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14.38V(14V)</v>
      </c>
      <c r="T880" s="3">
        <v>2.2999999999999998</v>
      </c>
      <c r="U880" s="36"/>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13.18V(13V)</v>
      </c>
      <c r="T881" s="3">
        <v>1.5</v>
      </c>
      <c r="U881" s="36"/>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12.07V(12V)</v>
      </c>
      <c r="T882" s="3">
        <v>0</v>
      </c>
      <c r="U882" s="36"/>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10.95V(11V)</v>
      </c>
      <c r="T883" s="3">
        <v>-1.5</v>
      </c>
      <c r="U883" s="36"/>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9.82V(10V)</v>
      </c>
      <c r="T884" s="3">
        <v>-2.2000000000000002</v>
      </c>
      <c r="U884" s="36"/>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8.71V(9V)</v>
      </c>
      <c r="T885" s="3" t="s">
        <v>562</v>
      </c>
      <c r="U885" s="36"/>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7.59V(8V)</v>
      </c>
      <c r="T886" s="3" t="s">
        <v>562</v>
      </c>
      <c r="U886" s="36"/>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6.48V(7V)</v>
      </c>
      <c r="T887" s="3" t="s">
        <v>562</v>
      </c>
      <c r="U887" s="36"/>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Space</v>
      </c>
      <c r="T889" s="3"/>
      <c r="U889" s="36"/>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Config2</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1379</v>
      </c>
      <c r="V911" s="12"/>
      <c r="W911" s="65"/>
      <c r="X911" s="12"/>
      <c r="Y911" s="7" t="str">
        <f>VLOOKUP(U911,$DX$1:$DZ$21,3,FALSE)</f>
        <v>ModeSel 10,sel_diocpfil</v>
      </c>
      <c r="AD911" s="8"/>
    </row>
    <row r="912" spans="19:45" ht="30" customHeight="1" x14ac:dyDescent="0.25">
      <c r="S912" s="7" t="s">
        <v>24</v>
      </c>
      <c r="T912" s="15" t="s">
        <v>606</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11V_TestMode_42dB_304ZE_2227F_417_465_ZTSQ6811_PR15.1</v>
      </c>
      <c r="AC912" s="18"/>
      <c r="AD912" s="18"/>
      <c r="AE912" s="18"/>
      <c r="AF912" s="18"/>
      <c r="AG912" s="18"/>
      <c r="AH912" s="19"/>
      <c r="AI912" s="19" t="s">
        <v>2</v>
      </c>
      <c r="AJ912" s="16" t="s">
        <v>1267</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1446</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Norman Gain</v>
      </c>
      <c r="AP914" s="56" t="str">
        <f>VLOOKUP($T922,$DE$1:$DJ$31,4,FALSE)</f>
        <v>non</v>
      </c>
      <c r="AQ914" s="56" t="str">
        <f>VLOOKUP($T922,$DE$1:$DJ$31,5,FALSE)</f>
        <v>non</v>
      </c>
      <c r="AR914" s="56" t="str">
        <f>VLOOKUP($T922,$DE$1:$DJ$31,6,FALSE)</f>
        <v>Signel vbg</v>
      </c>
      <c r="AS914" s="35"/>
    </row>
    <row r="915" spans="19:45" ht="30" customHeight="1" x14ac:dyDescent="0.25">
      <c r="S915" s="7" t="s">
        <v>18</v>
      </c>
      <c r="T915" s="15" t="s">
        <v>1428</v>
      </c>
      <c r="U915" s="36" t="str">
        <f ca="1">ConfigCode($AA915,$AN915,$AO915,$AP915,$AQ915,$AR915,$AF915,$AG915,2)</f>
        <v>0x34=-42.20,-41.70;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-0.10000000000000009</v>
      </c>
      <c r="AA915" s="39" t="s">
        <v>1430</v>
      </c>
      <c r="AB915" s="40">
        <v>1</v>
      </c>
      <c r="AC915" s="40" t="s">
        <v>996</v>
      </c>
      <c r="AD915" s="40">
        <v>1</v>
      </c>
      <c r="AE915" s="41">
        <v>0</v>
      </c>
      <c r="AF915" s="42">
        <v>-42.2</v>
      </c>
      <c r="AG915" s="42">
        <v>-41.7</v>
      </c>
      <c r="AH915" s="43">
        <f ca="1">$AF915+$Z915</f>
        <v>-42.300000000000004</v>
      </c>
      <c r="AI915" s="43">
        <f ca="1">$AG915+$Z915</f>
        <v>-41.800000000000004</v>
      </c>
      <c r="AJ915" s="44">
        <f ca="1" xml:space="preserve">
N("initial sens-loopgain")+
$AF915-BoxVal(ROW($AA915),26,COLUMN(INDIRECT("T"&amp;(INT(ROW($AA932)/65))*65+2)))</f>
        <v>-42.2</v>
      </c>
      <c r="AK915" s="44">
        <f ca="1">AJ915+(AG915-AF915)</f>
        <v>-41.7</v>
      </c>
      <c r="AL915" s="44">
        <f ca="1" xml:space="preserve">
N("initial sens-loopgain-gain-gain ref-vcm")+
$AH915-
BoxVal(ROW($AA915),26,COLUMN(INDIRECT("T"&amp;(INT(ROW($AA932)/65))*65+2)))-
$AB915-
$W915-
IFERROR(VLOOKUP($AC915,$CT$1:$DC$31,7,FALSE),0)</f>
        <v>-43.300000000000004</v>
      </c>
      <c r="AM915" s="44">
        <f ca="1">AL915+(AG915-AF915)</f>
        <v>-42.800000000000004</v>
      </c>
      <c r="AN915" s="36" t="str">
        <f ca="1">IF(BoxVal(ROW(AA915),9,COLUMN(T913))="FIX","00",ManualLookup(AA915,BoxVal(ROW(AA915),4,COLUMN(AN913)),INDIRECT(DN$3)))</f>
        <v>30</v>
      </c>
      <c r="AO915" s="36" t="str">
        <f ca="1">ManualLookup(AB915,BoxVal(ROW(AB915),4,COLUMN(AO913)),INDIRECT(DO$3))</f>
        <v>04</v>
      </c>
      <c r="AP915" s="36" t="str">
        <f ca="1">ManualLookup(AC915,BoxVal(ROW(AC915),4,COLUMN(AP913)),INDIRECT(DP$3))</f>
        <v>00</v>
      </c>
      <c r="AQ915" s="36" t="str">
        <f ca="1">ManualLookup(AD915,BoxVal(ROW(AD915),4,COLUMN(AQ913)),INDIRECT(DQ$3))</f>
        <v>00</v>
      </c>
      <c r="AR915" s="36" t="str">
        <f ca="1">ManualLookup(AE915,BoxVal(ROW(AE915),4,COLUMN(AR913)),INDIRECT(DR$3))</f>
        <v>00</v>
      </c>
      <c r="AS915" s="33"/>
    </row>
    <row r="916" spans="19:45" ht="30" customHeight="1" x14ac:dyDescent="0.25">
      <c r="S916" s="7" t="s">
        <v>13</v>
      </c>
      <c r="T916" s="15" t="s">
        <v>1155</v>
      </c>
      <c r="U916" s="36" t="str">
        <f ca="1">ConfigCode($AA916,$AN916,$AO916,$AP916,$AQ916,$AR916,$AF916,$AG916,2)</f>
        <v>0x35=-42.70,-42.20;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0.39999999999999991</v>
      </c>
      <c r="AA916" s="39" t="s">
        <v>1430</v>
      </c>
      <c r="AB916" s="40">
        <v>1.5</v>
      </c>
      <c r="AC916" s="40" t="s">
        <v>996</v>
      </c>
      <c r="AD916" s="40">
        <v>1</v>
      </c>
      <c r="AE916" s="41">
        <v>0</v>
      </c>
      <c r="AF916" s="42">
        <v>-42.7</v>
      </c>
      <c r="AG916" s="47">
        <f>AF915</f>
        <v>-42.2</v>
      </c>
      <c r="AH916" s="43">
        <f ca="1">$AF916+$Z916</f>
        <v>-42.300000000000004</v>
      </c>
      <c r="AI916" s="43">
        <f ca="1">$AG916+$Z916</f>
        <v>-41.800000000000004</v>
      </c>
      <c r="AJ916" s="44">
        <f ca="1" xml:space="preserve">
N("initial sens-loopgain")+
$AF916-BoxVal(ROW($AA916),26,COLUMN(INDIRECT("T"&amp;(INT(ROW($AA933)/65))*65+2)))</f>
        <v>-42.7</v>
      </c>
      <c r="AK916" s="44">
        <f ca="1">AJ916+(AG916-AF916)</f>
        <v>-42.2</v>
      </c>
      <c r="AL916" s="44">
        <f ca="1" xml:space="preserve">
N("initial sens-loopgain-gain-gain ref-vcm")+
$AH916-
BoxVal(ROW($AA916),26,COLUMN(INDIRECT("T"&amp;(INT(ROW($AA933)/65))*65+2)))-
$AB916-
$W916-
IFERROR(VLOOKUP($AC916,$CT$1:$DC$31,7,FALSE),0)</f>
        <v>-43.800000000000004</v>
      </c>
      <c r="AM916" s="44">
        <f ca="1">AL916+(AG916-AF916)</f>
        <v>-43.300000000000004</v>
      </c>
      <c r="AN916" s="36" t="str">
        <f ca="1">IF(BoxVal(ROW(AA916),9,COLUMN(T914))="FIX","00",ManualLookup(AA916,BoxVal(ROW(AA916),4,COLUMN(AN914)),INDIRECT(DN$3)))</f>
        <v>30</v>
      </c>
      <c r="AO916" s="36" t="str">
        <f ca="1">ManualLookup(AB916,BoxVal(ROW(AB916),4,COLUMN(AO914)),INDIRECT(DO$3))</f>
        <v>05</v>
      </c>
      <c r="AP916" s="36" t="str">
        <f ca="1">ManualLookup(AC916,BoxVal(ROW(AC916),4,COLUMN(AP914)),INDIRECT(DP$3))</f>
        <v>00</v>
      </c>
      <c r="AQ916" s="36" t="str">
        <f ca="1">ManualLookup(AD916,BoxVal(ROW(AD916),4,COLUMN(AQ914)),INDIRECT(DQ$3))</f>
        <v>00</v>
      </c>
      <c r="AR916" s="36" t="str">
        <f ca="1">ManualLookup(AE916,BoxVal(ROW(AE916),4,COLUMN(AR914)),INDIRECT(DR$3))</f>
        <v>00</v>
      </c>
      <c r="AS916" s="36"/>
    </row>
    <row r="917" spans="19:45" ht="30" customHeight="1" x14ac:dyDescent="0.25">
      <c r="S917" s="26"/>
      <c r="T917" s="17"/>
      <c r="U917" s="36" t="str">
        <f ca="1">ConfigCode($AA917,$AN917,$AO917,$AP917,$AQ917,$AR917,$AF917,$AG917,2)</f>
        <v>0x36=-43.20,-42.70;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0.89999999999999991</v>
      </c>
      <c r="AA917" s="39" t="s">
        <v>1375</v>
      </c>
      <c r="AB917" s="40">
        <v>2</v>
      </c>
      <c r="AC917" s="40" t="s">
        <v>995</v>
      </c>
      <c r="AD917" s="40">
        <v>1</v>
      </c>
      <c r="AE917" s="41">
        <v>0</v>
      </c>
      <c r="AF917" s="42">
        <v>-43.2</v>
      </c>
      <c r="AG917" s="47">
        <f>AF916</f>
        <v>-42.7</v>
      </c>
      <c r="AH917" s="43">
        <f ca="1">$AF917+$Z917</f>
        <v>-42.300000000000004</v>
      </c>
      <c r="AI917" s="43">
        <f ca="1">$AG917+$Z917</f>
        <v>-41.800000000000004</v>
      </c>
      <c r="AJ917" s="44">
        <f ca="1" xml:space="preserve">
N("initial sens-loopgain")+
$AF917-BoxVal(ROW($AA917),26,COLUMN(INDIRECT("T"&amp;(INT(ROW($AA934)/65))*65+2)))</f>
        <v>-43.2</v>
      </c>
      <c r="AK917" s="44">
        <f ca="1">AJ917+(AG917-AF917)</f>
        <v>-42.7</v>
      </c>
      <c r="AL917" s="44">
        <f ca="1" xml:space="preserve">
N("initial sens-loopgain-gain-gain ref-vcm")+
$AH917-
BoxVal(ROW($AA917),26,COLUMN(INDIRECT("T"&amp;(INT(ROW($AA934)/65))*65+2)))-
$AB917-
$W917-
IFERROR(VLOOKUP($AC917,$CT$1:$DC$31,7,FALSE),0)</f>
        <v>-44.300000000000004</v>
      </c>
      <c r="AM917" s="44">
        <f ca="1">AL917+(AG917-AF917)</f>
        <v>-43.800000000000004</v>
      </c>
      <c r="AN917" s="36" t="str">
        <f ca="1">IF(BoxVal(ROW(AA917),9,COLUMN(T915))="FIX","00",ManualLookup(AA917,BoxVal(ROW(AA917),4,COLUMN(AN915)),INDIRECT(DN$3)))</f>
        <v>30</v>
      </c>
      <c r="AO917" s="36" t="str">
        <f ca="1">ManualLookup(AB917,BoxVal(ROW(AB917),4,COLUMN(AO915)),INDIRECT(DO$3))</f>
        <v>06</v>
      </c>
      <c r="AP917" s="36" t="str">
        <f ca="1">ManualLookup(AC917,BoxVal(ROW(AC917),4,COLUMN(AP915)),INDIRECT(DP$3))</f>
        <v>00</v>
      </c>
      <c r="AQ917" s="36" t="str">
        <f ca="1">ManualLookup(AD917,BoxVal(ROW(AD917),4,COLUMN(AQ915)),INDIRECT(DQ$3))</f>
        <v>00</v>
      </c>
      <c r="AR917" s="36" t="str">
        <f ca="1">ManualLookup(AE917,BoxVal(ROW(AE917),4,COLUMN(AR915)),INDIRECT(DR$3))</f>
        <v>00</v>
      </c>
      <c r="AS917" s="36"/>
    </row>
    <row r="918" spans="19:45" ht="30" customHeight="1" x14ac:dyDescent="0.25">
      <c r="S918" s="7" t="s">
        <v>19</v>
      </c>
      <c r="T918" s="15" t="s">
        <v>1436</v>
      </c>
      <c r="U918" s="36" t="str">
        <f ca="1">ConfigCode($AA918,$AN918,$AO918,$AP918,$AQ918,$AR918,$AF918,$AG918,2)</f>
        <v>0x37=-43.70,-43.20;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1.4</v>
      </c>
      <c r="AA918" s="39" t="s">
        <v>1375</v>
      </c>
      <c r="AB918" s="40">
        <v>2.5</v>
      </c>
      <c r="AC918" s="40" t="s">
        <v>995</v>
      </c>
      <c r="AD918" s="40">
        <v>1</v>
      </c>
      <c r="AE918" s="41">
        <v>0</v>
      </c>
      <c r="AF918" s="42">
        <v>-43.7</v>
      </c>
      <c r="AG918" s="47">
        <f>AF917</f>
        <v>-43.2</v>
      </c>
      <c r="AH918" s="43">
        <f ca="1">$AF918+$Z918</f>
        <v>-42.300000000000004</v>
      </c>
      <c r="AI918" s="43">
        <f ca="1">$AG918+$Z918</f>
        <v>-41.800000000000004</v>
      </c>
      <c r="AJ918" s="44">
        <f ca="1" xml:space="preserve">
N("initial sens-loopgain")+
$AF918-BoxVal(ROW($AA918),26,COLUMN(INDIRECT("T"&amp;(INT(ROW($AA935)/65))*65+2)))</f>
        <v>-43.7</v>
      </c>
      <c r="AK918" s="44">
        <f ca="1">AJ918+(AG918-AF918)</f>
        <v>-43.2</v>
      </c>
      <c r="AL918" s="44">
        <f ca="1" xml:space="preserve">
N("initial sens-loopgain-gain-gain ref-vcm")+
$AH918-
BoxVal(ROW($AA918),26,COLUMN(INDIRECT("T"&amp;(INT(ROW($AA935)/65))*65+2)))-
$AB918-
$W918-
IFERROR(VLOOKUP($AC918,$CT$1:$DC$31,7,FALSE),0)</f>
        <v>-44.800000000000004</v>
      </c>
      <c r="AM918" s="44">
        <f ca="1">AL918+(AG918-AF918)</f>
        <v>-44.300000000000004</v>
      </c>
      <c r="AN918" s="36" t="str">
        <f ca="1">IF(BoxVal(ROW(AA918),9,COLUMN(T916))="FIX","00",ManualLookup(AA918,BoxVal(ROW(AA918),4,COLUMN(AN916)),INDIRECT(DN$3)))</f>
        <v>30</v>
      </c>
      <c r="AO918" s="36" t="str">
        <f ca="1">ManualLookup(AB918,BoxVal(ROW(AB918),4,COLUMN(AO916)),INDIRECT(DO$3))</f>
        <v>07</v>
      </c>
      <c r="AP918" s="36" t="str">
        <f ca="1">ManualLookup(AC918,BoxVal(ROW(AC918),4,COLUMN(AP916)),INDIRECT(DP$3))</f>
        <v>00</v>
      </c>
      <c r="AQ918" s="36" t="str">
        <f ca="1">ManualLookup(AD918,BoxVal(ROW(AD918),4,COLUMN(AQ916)),INDIRECT(DQ$3))</f>
        <v>00</v>
      </c>
      <c r="AR918" s="36" t="str">
        <f ca="1">ManualLookup(AE918,BoxVal(ROW(AE918),4,COLUMN(AR916)),INDIRECT(DR$3))</f>
        <v>00</v>
      </c>
      <c r="AS918" s="36"/>
    </row>
    <row r="919" spans="19:45" ht="30" customHeight="1" x14ac:dyDescent="0.25">
      <c r="S919" s="7" t="s">
        <v>15</v>
      </c>
      <c r="T919" s="15" t="s">
        <v>1151</v>
      </c>
      <c r="U919" s="36" t="str">
        <f ca="1">ConfigCode($AA919,$AN919,$AO919,$AP919,$AQ919,$AR919,$AF919,$AG919,2)</f>
        <v>0x46=-44.30,-43.70;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2</v>
      </c>
      <c r="AA919" s="39" t="s">
        <v>1374</v>
      </c>
      <c r="AB919" s="40">
        <v>2</v>
      </c>
      <c r="AC919" s="40" t="s">
        <v>995</v>
      </c>
      <c r="AD919" s="40">
        <v>1</v>
      </c>
      <c r="AE919" s="41">
        <v>0</v>
      </c>
      <c r="AF919" s="42">
        <v>-44.3</v>
      </c>
      <c r="AG919" s="47">
        <f>AF918</f>
        <v>-43.7</v>
      </c>
      <c r="AH919" s="43">
        <f ca="1">$AF919+$Z919</f>
        <v>-42.3</v>
      </c>
      <c r="AI919" s="43">
        <f ca="1">$AG919+$Z919</f>
        <v>-41.7</v>
      </c>
      <c r="AJ919" s="44">
        <f ca="1" xml:space="preserve">
N("initial sens-loopgain")+
$AF919-BoxVal(ROW($AA919),26,COLUMN(INDIRECT("T"&amp;(INT(ROW($AA936)/65))*65+2)))</f>
        <v>-44.3</v>
      </c>
      <c r="AK919" s="44">
        <f ca="1">AJ919+(AG919-AF919)</f>
        <v>-43.7</v>
      </c>
      <c r="AL919" s="44">
        <f ca="1" xml:space="preserve">
N("initial sens-loopgain-gain-gain ref-vcm")+
$AH919-
BoxVal(ROW($AA919),26,COLUMN(INDIRECT("T"&amp;(INT(ROW($AA936)/65))*65+2)))-
$AB919-
$W919-
IFERROR(VLOOKUP($AC919,$CT$1:$DC$31,7,FALSE),0)</f>
        <v>-44.3</v>
      </c>
      <c r="AM919" s="44">
        <f ca="1">AL919+(AG919-AF919)</f>
        <v>-43.7</v>
      </c>
      <c r="AN919" s="36" t="str">
        <f ca="1">IF(BoxVal(ROW(AA919),9,COLUMN(T917))="FIX","00",ManualLookup(AA919,BoxVal(ROW(AA919),4,COLUMN(AN917)),INDIRECT(DN$3)))</f>
        <v>40</v>
      </c>
      <c r="AO919" s="36" t="str">
        <f ca="1">ManualLookup(AB919,BoxVal(ROW(AB919),4,COLUMN(AO917)),INDIRECT(DO$3))</f>
        <v>06</v>
      </c>
      <c r="AP919" s="36" t="str">
        <f ca="1">ManualLookup(AC919,BoxVal(ROW(AC919),4,COLUMN(AP917)),INDIRECT(DP$3))</f>
        <v>00</v>
      </c>
      <c r="AQ919" s="36" t="str">
        <f ca="1">ManualLookup(AD919,BoxVal(ROW(AD919),4,COLUMN(AQ917)),INDIRECT(DQ$3))</f>
        <v>00</v>
      </c>
      <c r="AR919" s="36" t="str">
        <f ca="1">ManualLookup(AE919,BoxVal(ROW(AE919),4,COLUMN(AR917)),INDIRECT(DR$3))</f>
        <v>00</v>
      </c>
      <c r="AS919" s="36"/>
    </row>
    <row r="920" spans="19:45" ht="30" customHeight="1" x14ac:dyDescent="0.25">
      <c r="S920" s="7" t="s">
        <v>705</v>
      </c>
      <c r="T920" s="15" t="s">
        <v>1296</v>
      </c>
      <c r="U920" s="36" t="str">
        <f ca="1">ConfigCode($AA920,$AN920,$AO920,$AP920,$AQ920,$AR920,$AF920,$AG920,2)</f>
        <v>0x47=-44.80,-44.30;</v>
      </c>
      <c r="V920" s="37"/>
      <c r="W920" s="37"/>
      <c r="X920" s="68"/>
      <c r="Y920" s="68"/>
      <c r="Z920" s="55">
        <f ca="1" xml:space="preserve">
N("vbias,vlookup vbias range")+
VLOOKUP($AA920,INDIRECT(BoxVal(ROW($AA920),34,COLUMN(T916))),2,FALSE)+
N("gain")+
$AB920+
N("vcm")+
VLOOKUP($AC920,$CT$1:$DC$31,7,FALSE)+
N("(vbias*vcp*vbg-vbias)*sensor ratio")+
VbiasCal($AA920,$AD920,$AE920,BoxVal(ROW($AC920),18,COLUMN($T$22)))+
N("vbias ref+gain ref")+
$V920+$W920</f>
        <v>2.5</v>
      </c>
      <c r="AA920" s="39" t="s">
        <v>1374</v>
      </c>
      <c r="AB920" s="40">
        <v>2.5</v>
      </c>
      <c r="AC920" s="40" t="s">
        <v>995</v>
      </c>
      <c r="AD920" s="40">
        <v>1</v>
      </c>
      <c r="AE920" s="41">
        <v>0</v>
      </c>
      <c r="AF920" s="42">
        <v>-44.8</v>
      </c>
      <c r="AG920" s="47">
        <f>AF919</f>
        <v>-44.3</v>
      </c>
      <c r="AH920" s="43">
        <f ca="1">$AF920+$Z920</f>
        <v>-42.3</v>
      </c>
      <c r="AI920" s="43">
        <f ca="1">$AG920+$Z920</f>
        <v>-41.8</v>
      </c>
      <c r="AJ920" s="44">
        <f ca="1" xml:space="preserve">
N("initial sens-loopgain")+
$AF920-BoxVal(ROW($AA920),26,COLUMN(INDIRECT("T"&amp;(INT(ROW($AA937)/65))*65+2)))</f>
        <v>-44.8</v>
      </c>
      <c r="AK920" s="44">
        <f ca="1">AJ920+(AG920-AF920)</f>
        <v>-44.3</v>
      </c>
      <c r="AL920" s="44">
        <f ca="1" xml:space="preserve">
N("initial sens-loopgain-gain-gain ref-vcm")+
$AH920-
BoxVal(ROW($AA920),26,COLUMN(INDIRECT("T"&amp;(INT(ROW($AA937)/65))*65+2)))-
$AB920-
$W920-
IFERROR(VLOOKUP($AC920,$CT$1:$DC$31,7,FALSE),0)</f>
        <v>-44.8</v>
      </c>
      <c r="AM920" s="44">
        <f ca="1">AL920+(AG920-AF920)</f>
        <v>-44.3</v>
      </c>
      <c r="AN920" s="36" t="str">
        <f ca="1">IF(BoxVal(ROW(AA920),9,COLUMN(T918))="FIX","00",ManualLookup(AA920,BoxVal(ROW(AA920),4,COLUMN(AN918)),INDIRECT(DN$3)))</f>
        <v>40</v>
      </c>
      <c r="AO920" s="36" t="str">
        <f ca="1">ManualLookup(AB920,BoxVal(ROW(AB920),4,COLUMN(AO918)),INDIRECT(DO$3))</f>
        <v>07</v>
      </c>
      <c r="AP920" s="36" t="str">
        <f ca="1">ManualLookup(AC920,BoxVal(ROW(AC920),4,COLUMN(AP918)),INDIRECT(DP$3))</f>
        <v>00</v>
      </c>
      <c r="AQ920" s="36" t="str">
        <f ca="1">ManualLookup(AD920,BoxVal(ROW(AD920),4,COLUMN(AQ918)),INDIRECT(DQ$3))</f>
        <v>00</v>
      </c>
      <c r="AR920" s="36" t="str">
        <f ca="1">ManualLookup(AE920,BoxVal(ROW(AE920),4,COLUMN(AR918)),INDIRECT(DR$3))</f>
        <v>00</v>
      </c>
      <c r="AS920" s="36"/>
    </row>
    <row r="921" spans="19:45" ht="30" customHeight="1" x14ac:dyDescent="0.25">
      <c r="S921" s="7" t="s">
        <v>605</v>
      </c>
      <c r="T921" s="15" t="s">
        <v>991</v>
      </c>
      <c r="U921" s="36" t="str">
        <f ca="1">ConfigCode($AA921,$AN921,$AO921,$AP921,$AQ921,$AR921,$AF921,$AG921,2)</f>
        <v>0x56=-45.40,-44.80;</v>
      </c>
      <c r="V921" s="37"/>
      <c r="W921" s="37"/>
      <c r="X921" s="68"/>
      <c r="Y921" s="68"/>
      <c r="Z921" s="55">
        <f ca="1" xml:space="preserve">
N("vbias,vlookup vbias range")+
VLOOKUP($AA921,INDIRECT(BoxVal(ROW($AA921),34,COLUMN(T917))),2,FALSE)+
N("gain")+
$AB921+
N("vcm")+
VLOOKUP($AC921,$CT$1:$DC$31,7,FALSE)+
N("(vbias*vcp*vbg-vbias)*sensor ratio")+
VbiasCal($AA921,$AD921,$AE921,BoxVal(ROW($AC921),18,COLUMN($T$22)))+
N("vbias ref+gain ref")+
$V921+$W921</f>
        <v>3.1</v>
      </c>
      <c r="AA921" s="39" t="s">
        <v>1373</v>
      </c>
      <c r="AB921" s="40">
        <v>2</v>
      </c>
      <c r="AC921" s="40" t="s">
        <v>995</v>
      </c>
      <c r="AD921" s="40">
        <v>1</v>
      </c>
      <c r="AE921" s="41">
        <v>0</v>
      </c>
      <c r="AF921" s="42">
        <v>-45.4</v>
      </c>
      <c r="AG921" s="47">
        <f>AF920</f>
        <v>-44.8</v>
      </c>
      <c r="AH921" s="43">
        <f ca="1">$AF921+$Z921</f>
        <v>-42.3</v>
      </c>
      <c r="AI921" s="43">
        <f ca="1">$AG921+$Z921</f>
        <v>-41.699999999999996</v>
      </c>
      <c r="AJ921" s="44">
        <f ca="1" xml:space="preserve">
N("initial sens-loopgain")+
$AF921-BoxVal(ROW($AA921),26,COLUMN(INDIRECT("T"&amp;(INT(ROW($AA938)/65))*65+2)))</f>
        <v>-45.4</v>
      </c>
      <c r="AK921" s="44">
        <f ca="1">AJ921+(AG921-AF921)</f>
        <v>-44.8</v>
      </c>
      <c r="AL921" s="44">
        <f ca="1" xml:space="preserve">
N("initial sens-loopgain-gain-gain ref-vcm")+
$AH921-
BoxVal(ROW($AA921),26,COLUMN(INDIRECT("T"&amp;(INT(ROW($AA938)/65))*65+2)))-
$AB921-
$W921-
IFERROR(VLOOKUP($AC921,$CT$1:$DC$31,7,FALSE),0)</f>
        <v>-44.3</v>
      </c>
      <c r="AM921" s="44">
        <f ca="1">AL921+(AG921-AF921)</f>
        <v>-43.699999999999996</v>
      </c>
      <c r="AN921" s="36" t="str">
        <f ca="1">IF(BoxVal(ROW(AA921),9,COLUMN(T919))="FIX","00",ManualLookup(AA921,BoxVal(ROW(AA921),4,COLUMN(AN919)),INDIRECT(DN$3)))</f>
        <v>50</v>
      </c>
      <c r="AO921" s="36" t="str">
        <f ca="1">ManualLookup(AB921,BoxVal(ROW(AB921),4,COLUMN(AO919)),INDIRECT(DO$3))</f>
        <v>06</v>
      </c>
      <c r="AP921" s="36" t="str">
        <f ca="1">ManualLookup(AC921,BoxVal(ROW(AC921),4,COLUMN(AP919)),INDIRECT(DP$3))</f>
        <v>00</v>
      </c>
      <c r="AQ921" s="36" t="str">
        <f ca="1">ManualLookup(AD921,BoxVal(ROW(AD921),4,COLUMN(AQ919)),INDIRECT(DQ$3))</f>
        <v>00</v>
      </c>
      <c r="AR921" s="36" t="str">
        <f ca="1">ManualLookup(AE921,BoxVal(ROW(AE921),4,COLUMN(AR919)),INDIRECT(DR$3))</f>
        <v>00</v>
      </c>
      <c r="AS921" s="36"/>
    </row>
    <row r="922" spans="19:45" ht="30" customHeight="1" x14ac:dyDescent="0.25">
      <c r="S922" s="7" t="s">
        <v>721</v>
      </c>
      <c r="T922" s="15" t="s">
        <v>26</v>
      </c>
      <c r="U922" s="36" t="str">
        <f ca="1">ConfigCode($AA922,$AN922,$AO922,$AP922,$AQ922,$AR922,$AF922,$AG922,2)</f>
        <v>0x57=-45.90,-45.40;</v>
      </c>
      <c r="V922" s="37"/>
      <c r="W922" s="37"/>
      <c r="X922" s="68"/>
      <c r="Y922" s="68"/>
      <c r="Z922" s="55">
        <f ca="1" xml:space="preserve">
N("vbias,vlookup vbias range")+
VLOOKUP($AA922,INDIRECT(BoxVal(ROW($AA922),34,COLUMN(T918))),2,FALSE)+
N("gain")+
$AB922+
N("vcm")+
VLOOKUP($AC922,$CT$1:$DC$31,7,FALSE)+
N("(vbias*vcp*vbg-vbias)*sensor ratio")+
VbiasCal($AA922,$AD922,$AE922,BoxVal(ROW($AC922),18,COLUMN($T$22)))+
N("vbias ref+gain ref")+
$V922+$W922</f>
        <v>3.6</v>
      </c>
      <c r="AA922" s="39" t="s">
        <v>1373</v>
      </c>
      <c r="AB922" s="40">
        <v>2.5</v>
      </c>
      <c r="AC922" s="40" t="s">
        <v>995</v>
      </c>
      <c r="AD922" s="40">
        <v>1</v>
      </c>
      <c r="AE922" s="41">
        <v>0</v>
      </c>
      <c r="AF922" s="42">
        <v>-45.9</v>
      </c>
      <c r="AG922" s="47">
        <f>AF921</f>
        <v>-45.4</v>
      </c>
      <c r="AH922" s="43">
        <f ca="1">$AF922+$Z922</f>
        <v>-42.3</v>
      </c>
      <c r="AI922" s="43">
        <f ca="1">$AG922+$Z922</f>
        <v>-41.8</v>
      </c>
      <c r="AJ922" s="44">
        <f ca="1" xml:space="preserve">
N("initial sens-loopgain")+
$AF922-BoxVal(ROW($AA922),26,COLUMN(INDIRECT("T"&amp;(INT(ROW($AA939)/65))*65+2)))</f>
        <v>-45.9</v>
      </c>
      <c r="AK922" s="44">
        <f ca="1">AJ922+(AG922-AF922)</f>
        <v>-45.4</v>
      </c>
      <c r="AL922" s="44">
        <f ca="1" xml:space="preserve">
N("initial sens-loopgain-gain-gain ref-vcm")+
$AH922-
BoxVal(ROW($AA922),26,COLUMN(INDIRECT("T"&amp;(INT(ROW($AA939)/65))*65+2)))-
$AB922-
$W922-
IFERROR(VLOOKUP($AC922,$CT$1:$DC$31,7,FALSE),0)</f>
        <v>-44.8</v>
      </c>
      <c r="AM922" s="44">
        <f ca="1">AL922+(AG922-AF922)</f>
        <v>-44.3</v>
      </c>
      <c r="AN922" s="36" t="str">
        <f ca="1">IF(BoxVal(ROW(AA922),9,COLUMN(T920))="FIX","00",ManualLookup(AA922,BoxVal(ROW(AA922),4,COLUMN(AN920)),INDIRECT(DN$3)))</f>
        <v>50</v>
      </c>
      <c r="AO922" s="36" t="str">
        <f ca="1">ManualLookup(AB922,BoxVal(ROW(AB922),4,COLUMN(AO920)),INDIRECT(DO$3))</f>
        <v>07</v>
      </c>
      <c r="AP922" s="36" t="str">
        <f ca="1">ManualLookup(AC922,BoxVal(ROW(AC922),4,COLUMN(AP920)),INDIRECT(DP$3))</f>
        <v>00</v>
      </c>
      <c r="AQ922" s="36" t="str">
        <f ca="1">ManualLookup(AD922,BoxVal(ROW(AD922),4,COLUMN(AQ920)),INDIRECT(DQ$3))</f>
        <v>00</v>
      </c>
      <c r="AR922" s="36" t="str">
        <f ca="1">ManualLookup(AE922,BoxVal(ROW(AE922),4,COLUMN(AR920)),INDIRECT(DR$3))</f>
        <v>00</v>
      </c>
      <c r="AS922" s="36"/>
    </row>
    <row r="923" spans="19:45" ht="30" customHeight="1" x14ac:dyDescent="0.25">
      <c r="S923" s="7" t="s">
        <v>20</v>
      </c>
      <c r="T923" s="15">
        <v>-37.5</v>
      </c>
      <c r="U923" s="36" t="str">
        <f ca="1">ConfigCode($AA923,$AN923,$AO923,$AP923,$AQ923,$AR923,$AF923,$AG923,2)</f>
        <v>0x66=-46.50,-45.90;</v>
      </c>
      <c r="V923" s="37"/>
      <c r="W923" s="37"/>
      <c r="X923" s="38"/>
      <c r="Y923" s="38"/>
      <c r="Z923" s="55">
        <f ca="1" xml:space="preserve">
N("vbias,vlookup vbias range")+
VLOOKUP($AA923,INDIRECT(BoxVal(ROW($AA923),34,COLUMN(T919))),2,FALSE)+
N("gain")+
$AB923+
N("vcm")+
VLOOKUP($AC923,$CT$1:$DC$31,7,FALSE)+
N("(vbias*vcp*vbg-vbias)*sensor ratio")+
VbiasCal($AA923,$AD923,$AE923,BoxVal(ROW($AC923),18,COLUMN($T$22)))+
N("vbias ref+gain ref")+
$V923+$W923</f>
        <v>4.2</v>
      </c>
      <c r="AA923" s="39" t="s">
        <v>1372</v>
      </c>
      <c r="AB923" s="40">
        <v>2</v>
      </c>
      <c r="AC923" s="40" t="s">
        <v>995</v>
      </c>
      <c r="AD923" s="40">
        <v>1</v>
      </c>
      <c r="AE923" s="41">
        <v>0</v>
      </c>
      <c r="AF923" s="42">
        <v>-46.5</v>
      </c>
      <c r="AG923" s="47">
        <f>AF922</f>
        <v>-45.9</v>
      </c>
      <c r="AH923" s="43">
        <f ca="1">$AF923+$Z923</f>
        <v>-42.3</v>
      </c>
      <c r="AI923" s="43">
        <f ca="1">$AG923+$Z923</f>
        <v>-41.699999999999996</v>
      </c>
      <c r="AJ923" s="44">
        <f ca="1" xml:space="preserve">
N("initial sens-loopgain")+
$AF923-BoxVal(ROW($AA923),26,COLUMN(INDIRECT("T"&amp;(INT(ROW($AA940)/65))*65+2)))</f>
        <v>-46.5</v>
      </c>
      <c r="AK923" s="44">
        <f ca="1">AJ923+(AG923-AF923)</f>
        <v>-45.9</v>
      </c>
      <c r="AL923" s="44">
        <f ca="1" xml:space="preserve">
N("initial sens-loopgain-gain-gain ref-vcm")+
$AH923-
BoxVal(ROW($AA923),26,COLUMN(INDIRECT("T"&amp;(INT(ROW($AA940)/65))*65+2)))-
$AB923-
$W923-
IFERROR(VLOOKUP($AC923,$CT$1:$DC$31,7,FALSE),0)</f>
        <v>-44.3</v>
      </c>
      <c r="AM923" s="44">
        <f ca="1">AL923+(AG923-AF923)</f>
        <v>-43.699999999999996</v>
      </c>
      <c r="AN923" s="36" t="str">
        <f ca="1">IF(BoxVal(ROW(AA923),9,COLUMN(T921))="FIX","00",ManualLookup(AA923,BoxVal(ROW(AA923),4,COLUMN(AN921)),INDIRECT(DN$3)))</f>
        <v>60</v>
      </c>
      <c r="AO923" s="36" t="str">
        <f ca="1">ManualLookup(AB923,BoxVal(ROW(AB923),4,COLUMN(AO921)),INDIRECT(DO$3))</f>
        <v>06</v>
      </c>
      <c r="AP923" s="36" t="str">
        <f ca="1">ManualLookup(AC923,BoxVal(ROW(AC923),4,COLUMN(AP921)),INDIRECT(DP$3))</f>
        <v>00</v>
      </c>
      <c r="AQ923" s="36" t="str">
        <f ca="1">ManualLookup(AD923,BoxVal(ROW(AD923),4,COLUMN(AQ921)),INDIRECT(DQ$3))</f>
        <v>00</v>
      </c>
      <c r="AR923" s="36" t="str">
        <f ca="1">ManualLookup(AE923,BoxVal(ROW(AE923),4,COLUMN(AR921)),INDIRECT(DR$3))</f>
        <v>00</v>
      </c>
      <c r="AS923" s="36"/>
    </row>
    <row r="924" spans="19:45" ht="30" customHeight="1" x14ac:dyDescent="0.25">
      <c r="S924" s="7" t="s">
        <v>691</v>
      </c>
      <c r="T924" s="15" t="s">
        <v>1098</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v>
      </c>
      <c r="U928" s="36"/>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VLOOKUP(T914,MPN!$A$1:$E$1004,4,FALSE)</f>
        <v>-42</v>
      </c>
      <c r="U929" s="36"/>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11V_TestMode</v>
      </c>
      <c r="U931" s="36"/>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VLOOKUP($T914,MPN!$A$1:$E$504,2,FALSE)</f>
        <v>AMIC</v>
      </c>
      <c r="U932" s="36"/>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304ZE</v>
      </c>
      <c r="U933" s="36"/>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2227F</v>
      </c>
      <c r="U934" s="36"/>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VLOOKUP($T914,MPN!$A$1:$E$504,5,FALSE)</f>
        <v>Default</v>
      </c>
      <c r="U935" s="36"/>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1</v>
      </c>
      <c r="U937" s="36"/>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45762</v>
      </c>
      <c r="U938" s="36"/>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9</v>
      </c>
      <c r="U940" s="36"/>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-42+/-0.8 dBV</v>
      </c>
      <c r="U941" s="36"/>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100~200 (uA)
Vdc&amp;Remark: -</v>
      </c>
      <c r="U942" s="36"/>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14.38V(14V)</v>
      </c>
      <c r="T945" s="3">
        <v>3.3</v>
      </c>
      <c r="U945" s="36"/>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13.18V(13V)</v>
      </c>
      <c r="T946" s="3">
        <v>2.2000000000000002</v>
      </c>
      <c r="U946" s="36"/>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12.07V(12V)</v>
      </c>
      <c r="T947" s="3">
        <v>1.1000000000000001</v>
      </c>
      <c r="U947" s="36"/>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10.95V(11V)</v>
      </c>
      <c r="T948" s="3">
        <v>0</v>
      </c>
      <c r="U948" s="36"/>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9.82V(10V)</v>
      </c>
      <c r="T949" s="3">
        <v>-1.1000000000000001</v>
      </c>
      <c r="U949" s="36"/>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8.71V(9V)</v>
      </c>
      <c r="T950" s="3">
        <v>-2.2000000000000002</v>
      </c>
      <c r="U950" s="36"/>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7.59V(8V)</v>
      </c>
      <c r="T951" s="3">
        <v>-3.3</v>
      </c>
      <c r="U951" s="36"/>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6.48V(7V)</v>
      </c>
      <c r="T952" s="3" t="s">
        <v>562</v>
      </c>
      <c r="U952" s="36"/>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Space</v>
      </c>
      <c r="T954" s="3"/>
      <c r="U954" s="36"/>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Config2</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1379</v>
      </c>
      <c r="V976" s="12"/>
      <c r="W976" s="65"/>
      <c r="X976" s="12"/>
      <c r="Y976" s="7" t="str">
        <f>VLOOKUP(U976,$DX$1:$DZ$21,3,FALSE)</f>
        <v>ModeSel 10,sel_diocpfil</v>
      </c>
      <c r="AD976" s="8"/>
    </row>
    <row r="977" spans="19:45" ht="30" customHeight="1" x14ac:dyDescent="0.25">
      <c r="S977" s="7" t="s">
        <v>24</v>
      </c>
      <c r="T977" s="15" t="s">
        <v>606</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11V_TestMode_42dB_304ZE_2227F_417_465_ZTSQ6011_PR16.1</v>
      </c>
      <c r="AC977" s="18"/>
      <c r="AD977" s="18"/>
      <c r="AE977" s="18"/>
      <c r="AF977" s="18"/>
      <c r="AG977" s="18"/>
      <c r="AH977" s="19"/>
      <c r="AI977" s="19" t="s">
        <v>2</v>
      </c>
      <c r="AJ977" s="16" t="s">
        <v>1267</v>
      </c>
      <c r="AK977" s="16"/>
      <c r="AL977" s="16"/>
      <c r="AM977" s="16"/>
      <c r="AN977" s="16"/>
      <c r="AO977" s="16"/>
      <c r="AP977" s="16"/>
      <c r="AQ977" s="16"/>
      <c r="AR977" s="16"/>
      <c r="AS977" s="16"/>
    </row>
    <row r="978" spans="19:45" ht="30" customHeight="1" x14ac:dyDescent="0.25">
      <c r="S978" s="7" t="s">
        <v>5</v>
      </c>
      <c r="T978" s="15" t="s">
        <v>1162</v>
      </c>
      <c r="U978" s="32" t="str">
        <f>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1450</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Norman Gain</v>
      </c>
      <c r="AP979" s="56" t="str">
        <f>VLOOKUP($T987,$DE$1:$DJ$31,4,FALSE)</f>
        <v>non</v>
      </c>
      <c r="AQ979" s="56" t="str">
        <f>VLOOKUP($T987,$DE$1:$DJ$31,5,FALSE)</f>
        <v>non</v>
      </c>
      <c r="AR979" s="56" t="str">
        <f>VLOOKUP($T987,$DE$1:$DJ$31,6,FALSE)</f>
        <v>Signel vbg</v>
      </c>
      <c r="AS979" s="35"/>
    </row>
    <row r="980" spans="19:45" ht="30" customHeight="1" x14ac:dyDescent="0.25">
      <c r="S980" s="7" t="s">
        <v>18</v>
      </c>
      <c r="T980" s="15" t="s">
        <v>1428</v>
      </c>
      <c r="U980" s="36" t="str">
        <f ca="1">ConfigCode($AA980,$AN980,$AO980,$AP980,$AQ980,$AR980,$AF980,$AG980,2)</f>
        <v>0x34=-42.20,-41.70;</v>
      </c>
      <c r="V980" s="37"/>
      <c r="W980" s="37"/>
      <c r="X980" s="68"/>
      <c r="Y980" s="68"/>
      <c r="Z980" s="55">
        <f ca="1" xml:space="preserve">
N("vbias,vlookup vbias range")+
VLOOKUP($AA980,INDIRECT(BoxVal(ROW($AA980),34,COLUMN(T976))),2,FALSE)+
N("gain")+
$AB980+
N("vcm")+
VLOOKUP($AC980,$CT$1:$DC$31,7,FALSE)+
N("(vbias*vcp*vbg-vbias)*sensor ratio")+
VbiasCal($AA980,$AD980,$AE980,BoxVal(ROW($AC980),18,COLUMN($T$22)))+
N("vbias ref+gain ref")+
$V980+$W980</f>
        <v>-0.10000000000000009</v>
      </c>
      <c r="AA980" s="39" t="s">
        <v>1430</v>
      </c>
      <c r="AB980" s="40">
        <v>1</v>
      </c>
      <c r="AC980" s="40" t="s">
        <v>996</v>
      </c>
      <c r="AD980" s="40">
        <v>1</v>
      </c>
      <c r="AE980" s="41">
        <v>0</v>
      </c>
      <c r="AF980" s="42">
        <v>-42.2</v>
      </c>
      <c r="AG980" s="42">
        <v>-41.7</v>
      </c>
      <c r="AH980" s="43">
        <f ca="1">$AF980+$Z980</f>
        <v>-42.300000000000004</v>
      </c>
      <c r="AI980" s="43">
        <f ca="1">$AG980+$Z980</f>
        <v>-41.800000000000004</v>
      </c>
      <c r="AJ980" s="44">
        <f ca="1" xml:space="preserve">
N("initial sens-loopgain")+
$AF980-BoxVal(ROW($AA980),26,COLUMN(INDIRECT("T"&amp;(INT(ROW($AA997)/65))*65+2)))</f>
        <v>-42.2</v>
      </c>
      <c r="AK980" s="44">
        <f ca="1">AJ980+(AG980-AF980)</f>
        <v>-41.7</v>
      </c>
      <c r="AL980" s="44">
        <f ca="1" xml:space="preserve">
N("initial sens-loopgain-gain-gain ref-vcm")+
$AH980-
BoxVal(ROW($AA980),26,COLUMN(INDIRECT("T"&amp;(INT(ROW($AA997)/65))*65+2)))-
$AB980-
$W980-
IFERROR(VLOOKUP($AC980,$CT$1:$DC$31,7,FALSE),0)</f>
        <v>-43.300000000000004</v>
      </c>
      <c r="AM980" s="44">
        <f ca="1">AL980+(AG980-AF980)</f>
        <v>-42.800000000000004</v>
      </c>
      <c r="AN980" s="36" t="str">
        <f ca="1">IF(BoxVal(ROW(AA980),9,COLUMN(T978))="FIX","00",ManualLookup(AA980,BoxVal(ROW(AA980),4,COLUMN(AN978)),INDIRECT(DN$3)))</f>
        <v>30</v>
      </c>
      <c r="AO980" s="36" t="str">
        <f ca="1">ManualLookup(AB980,BoxVal(ROW(AB980),4,COLUMN(AO978)),INDIRECT(DO$3))</f>
        <v>04</v>
      </c>
      <c r="AP980" s="36" t="str">
        <f ca="1">ManualLookup(AC980,BoxVal(ROW(AC980),4,COLUMN(AP978)),INDIRECT(DP$3))</f>
        <v>00</v>
      </c>
      <c r="AQ980" s="36" t="str">
        <f ca="1">ManualLookup(AD980,BoxVal(ROW(AD980),4,COLUMN(AQ978)),INDIRECT(DQ$3))</f>
        <v>00</v>
      </c>
      <c r="AR980" s="36" t="str">
        <f ca="1">ManualLookup(AE980,BoxVal(ROW(AE980),4,COLUMN(AR978)),INDIRECT(DR$3))</f>
        <v>00</v>
      </c>
      <c r="AS980" s="33"/>
    </row>
    <row r="981" spans="19:45" ht="30" customHeight="1" x14ac:dyDescent="0.25">
      <c r="S981" s="7" t="s">
        <v>13</v>
      </c>
      <c r="T981" s="15" t="s">
        <v>1155</v>
      </c>
      <c r="U981" s="36" t="str">
        <f ca="1">ConfigCode($AA981,$AN981,$AO981,$AP981,$AQ981,$AR981,$AF981,$AG981,2)</f>
        <v>0x35=-42.70,-42.20;</v>
      </c>
      <c r="V981" s="37"/>
      <c r="W981" s="37"/>
      <c r="X981" s="68"/>
      <c r="Y981" s="68"/>
      <c r="Z981" s="55">
        <f ca="1" xml:space="preserve">
N("vbias,vlookup vbias range")+
VLOOKUP($AA981,INDIRECT(BoxVal(ROW($AA981),34,COLUMN(T977))),2,FALSE)+
N("gain")+
$AB981+
N("vcm")+
VLOOKUP($AC981,$CT$1:$DC$31,7,FALSE)+
N("(vbias*vcp*vbg-vbias)*sensor ratio")+
VbiasCal($AA981,$AD981,$AE981,BoxVal(ROW($AC981),18,COLUMN($T$22)))+
N("vbias ref+gain ref")+
$V981+$W981</f>
        <v>0.39999999999999991</v>
      </c>
      <c r="AA981" s="39" t="s">
        <v>1430</v>
      </c>
      <c r="AB981" s="40">
        <v>1.5</v>
      </c>
      <c r="AC981" s="40" t="s">
        <v>996</v>
      </c>
      <c r="AD981" s="40">
        <v>1</v>
      </c>
      <c r="AE981" s="41">
        <v>0</v>
      </c>
      <c r="AF981" s="42">
        <v>-42.7</v>
      </c>
      <c r="AG981" s="47">
        <f>AF980</f>
        <v>-42.2</v>
      </c>
      <c r="AH981" s="43">
        <f ca="1">$AF981+$Z981</f>
        <v>-42.300000000000004</v>
      </c>
      <c r="AI981" s="43">
        <f ca="1">$AG981+$Z981</f>
        <v>-41.800000000000004</v>
      </c>
      <c r="AJ981" s="44">
        <f ca="1" xml:space="preserve">
N("initial sens-loopgain")+
$AF981-BoxVal(ROW($AA981),26,COLUMN(INDIRECT("T"&amp;(INT(ROW($AA998)/65))*65+2)))</f>
        <v>-42.7</v>
      </c>
      <c r="AK981" s="44">
        <f ca="1">AJ981+(AG981-AF981)</f>
        <v>-42.2</v>
      </c>
      <c r="AL981" s="44">
        <f ca="1" xml:space="preserve">
N("initial sens-loopgain-gain-gain ref-vcm")+
$AH981-
BoxVal(ROW($AA981),26,COLUMN(INDIRECT("T"&amp;(INT(ROW($AA998)/65))*65+2)))-
$AB981-
$W981-
IFERROR(VLOOKUP($AC981,$CT$1:$DC$31,7,FALSE),0)</f>
        <v>-43.800000000000004</v>
      </c>
      <c r="AM981" s="44">
        <f ca="1">AL981+(AG981-AF981)</f>
        <v>-43.300000000000004</v>
      </c>
      <c r="AN981" s="36" t="str">
        <f ca="1">IF(BoxVal(ROW(AA981),9,COLUMN(T979))="FIX","00",ManualLookup(AA981,BoxVal(ROW(AA981),4,COLUMN(AN979)),INDIRECT(DN$3)))</f>
        <v>30</v>
      </c>
      <c r="AO981" s="36" t="str">
        <f ca="1">ManualLookup(AB981,BoxVal(ROW(AB981),4,COLUMN(AO979)),INDIRECT(DO$3))</f>
        <v>05</v>
      </c>
      <c r="AP981" s="36" t="str">
        <f ca="1">ManualLookup(AC981,BoxVal(ROW(AC981),4,COLUMN(AP979)),INDIRECT(DP$3))</f>
        <v>00</v>
      </c>
      <c r="AQ981" s="36" t="str">
        <f ca="1">ManualLookup(AD981,BoxVal(ROW(AD981),4,COLUMN(AQ979)),INDIRECT(DQ$3))</f>
        <v>00</v>
      </c>
      <c r="AR981" s="36" t="str">
        <f ca="1">ManualLookup(AE981,BoxVal(ROW(AE981),4,COLUMN(AR979)),INDIRECT(DR$3))</f>
        <v>00</v>
      </c>
      <c r="AS981" s="36"/>
    </row>
    <row r="982" spans="19:45" ht="30" customHeight="1" x14ac:dyDescent="0.25">
      <c r="S982" s="26"/>
      <c r="T982" s="17"/>
      <c r="U982" s="36" t="str">
        <f ca="1">ConfigCode($AA982,$AN982,$AO982,$AP982,$AQ982,$AR982,$AF982,$AG982,2)</f>
        <v>0x36=-43.20,-42.70;</v>
      </c>
      <c r="V982" s="37"/>
      <c r="W982" s="37"/>
      <c r="X982" s="68"/>
      <c r="Y982" s="68"/>
      <c r="Z982" s="55">
        <f ca="1" xml:space="preserve">
N("vbias,vlookup vbias range")+
VLOOKUP($AA982,INDIRECT(BoxVal(ROW($AA982),34,COLUMN(T978))),2,FALSE)+
N("gain")+
$AB982+
N("vcm")+
VLOOKUP($AC982,$CT$1:$DC$31,7,FALSE)+
N("(vbias*vcp*vbg-vbias)*sensor ratio")+
VbiasCal($AA982,$AD982,$AE982,BoxVal(ROW($AC982),18,COLUMN($T$22)))+
N("vbias ref+gain ref")+
$V982+$W982</f>
        <v>0.89999999999999991</v>
      </c>
      <c r="AA982" s="39" t="s">
        <v>1375</v>
      </c>
      <c r="AB982" s="40">
        <v>2</v>
      </c>
      <c r="AC982" s="40" t="s">
        <v>995</v>
      </c>
      <c r="AD982" s="40">
        <v>1</v>
      </c>
      <c r="AE982" s="41">
        <v>0</v>
      </c>
      <c r="AF982" s="42">
        <v>-43.2</v>
      </c>
      <c r="AG982" s="47">
        <f>AF981</f>
        <v>-42.7</v>
      </c>
      <c r="AH982" s="43">
        <f ca="1">$AF982+$Z982</f>
        <v>-42.300000000000004</v>
      </c>
      <c r="AI982" s="43">
        <f ca="1">$AG982+$Z982</f>
        <v>-41.800000000000004</v>
      </c>
      <c r="AJ982" s="44">
        <f ca="1" xml:space="preserve">
N("initial sens-loopgain")+
$AF982-BoxVal(ROW($AA982),26,COLUMN(INDIRECT("T"&amp;(INT(ROW($AA999)/65))*65+2)))</f>
        <v>-43.2</v>
      </c>
      <c r="AK982" s="44">
        <f ca="1">AJ982+(AG982-AF982)</f>
        <v>-42.7</v>
      </c>
      <c r="AL982" s="44">
        <f ca="1" xml:space="preserve">
N("initial sens-loopgain-gain-gain ref-vcm")+
$AH982-
BoxVal(ROW($AA982),26,COLUMN(INDIRECT("T"&amp;(INT(ROW($AA999)/65))*65+2)))-
$AB982-
$W982-
IFERROR(VLOOKUP($AC982,$CT$1:$DC$31,7,FALSE),0)</f>
        <v>-44.300000000000004</v>
      </c>
      <c r="AM982" s="44">
        <f ca="1">AL982+(AG982-AF982)</f>
        <v>-43.800000000000004</v>
      </c>
      <c r="AN982" s="36" t="str">
        <f ca="1">IF(BoxVal(ROW(AA982),9,COLUMN(T980))="FIX","00",ManualLookup(AA982,BoxVal(ROW(AA982),4,COLUMN(AN980)),INDIRECT(DN$3)))</f>
        <v>30</v>
      </c>
      <c r="AO982" s="36" t="str">
        <f ca="1">ManualLookup(AB982,BoxVal(ROW(AB982),4,COLUMN(AO980)),INDIRECT(DO$3))</f>
        <v>06</v>
      </c>
      <c r="AP982" s="36" t="str">
        <f ca="1">ManualLookup(AC982,BoxVal(ROW(AC982),4,COLUMN(AP980)),INDIRECT(DP$3))</f>
        <v>00</v>
      </c>
      <c r="AQ982" s="36" t="str">
        <f ca="1">ManualLookup(AD982,BoxVal(ROW(AD982),4,COLUMN(AQ980)),INDIRECT(DQ$3))</f>
        <v>00</v>
      </c>
      <c r="AR982" s="36" t="str">
        <f ca="1">ManualLookup(AE982,BoxVal(ROW(AE982),4,COLUMN(AR980)),INDIRECT(DR$3))</f>
        <v>00</v>
      </c>
      <c r="AS982" s="36"/>
    </row>
    <row r="983" spans="19:45" ht="30" customHeight="1" x14ac:dyDescent="0.25">
      <c r="S983" s="7" t="s">
        <v>19</v>
      </c>
      <c r="T983" s="15" t="s">
        <v>1436</v>
      </c>
      <c r="U983" s="36" t="str">
        <f ca="1">ConfigCode($AA983,$AN983,$AO983,$AP983,$AQ983,$AR983,$AF983,$AG983,2)</f>
        <v>0x37=-43.70,-43.20;</v>
      </c>
      <c r="V983" s="37"/>
      <c r="W983" s="37"/>
      <c r="X983" s="68"/>
      <c r="Y983" s="68"/>
      <c r="Z983" s="55">
        <f ca="1" xml:space="preserve">
N("vbias,vlookup vbias range")+
VLOOKUP($AA983,INDIRECT(BoxVal(ROW($AA983),34,COLUMN(T979))),2,FALSE)+
N("gain")+
$AB983+
N("vcm")+
VLOOKUP($AC983,$CT$1:$DC$31,7,FALSE)+
N("(vbias*vcp*vbg-vbias)*sensor ratio")+
VbiasCal($AA983,$AD983,$AE983,BoxVal(ROW($AC983),18,COLUMN($T$22)))+
N("vbias ref+gain ref")+
$V983+$W983</f>
        <v>1.4</v>
      </c>
      <c r="AA983" s="39" t="s">
        <v>1375</v>
      </c>
      <c r="AB983" s="40">
        <v>2.5</v>
      </c>
      <c r="AC983" s="40" t="s">
        <v>995</v>
      </c>
      <c r="AD983" s="40">
        <v>1</v>
      </c>
      <c r="AE983" s="41">
        <v>0</v>
      </c>
      <c r="AF983" s="42">
        <v>-43.7</v>
      </c>
      <c r="AG983" s="47">
        <f>AF982</f>
        <v>-43.2</v>
      </c>
      <c r="AH983" s="43">
        <f ca="1">$AF983+$Z983</f>
        <v>-42.300000000000004</v>
      </c>
      <c r="AI983" s="43">
        <f ca="1">$AG983+$Z983</f>
        <v>-41.800000000000004</v>
      </c>
      <c r="AJ983" s="44">
        <f ca="1" xml:space="preserve">
N("initial sens-loopgain")+
$AF983-BoxVal(ROW($AA983),26,COLUMN(INDIRECT("T"&amp;(INT(ROW($AA1000)/65))*65+2)))</f>
        <v>-43.7</v>
      </c>
      <c r="AK983" s="44">
        <f ca="1">AJ983+(AG983-AF983)</f>
        <v>-43.2</v>
      </c>
      <c r="AL983" s="44">
        <f ca="1" xml:space="preserve">
N("initial sens-loopgain-gain-gain ref-vcm")+
$AH983-
BoxVal(ROW($AA983),26,COLUMN(INDIRECT("T"&amp;(INT(ROW($AA1000)/65))*65+2)))-
$AB983-
$W983-
IFERROR(VLOOKUP($AC983,$CT$1:$DC$31,7,FALSE),0)</f>
        <v>-44.800000000000004</v>
      </c>
      <c r="AM983" s="44">
        <f ca="1">AL983+(AG983-AF983)</f>
        <v>-44.300000000000004</v>
      </c>
      <c r="AN983" s="36" t="str">
        <f ca="1">IF(BoxVal(ROW(AA983),9,COLUMN(T981))="FIX","00",ManualLookup(AA983,BoxVal(ROW(AA983),4,COLUMN(AN981)),INDIRECT(DN$3)))</f>
        <v>30</v>
      </c>
      <c r="AO983" s="36" t="str">
        <f ca="1">ManualLookup(AB983,BoxVal(ROW(AB983),4,COLUMN(AO981)),INDIRECT(DO$3))</f>
        <v>07</v>
      </c>
      <c r="AP983" s="36" t="str">
        <f ca="1">ManualLookup(AC983,BoxVal(ROW(AC983),4,COLUMN(AP981)),INDIRECT(DP$3))</f>
        <v>00</v>
      </c>
      <c r="AQ983" s="36" t="str">
        <f ca="1">ManualLookup(AD983,BoxVal(ROW(AD983),4,COLUMN(AQ981)),INDIRECT(DQ$3))</f>
        <v>00</v>
      </c>
      <c r="AR983" s="36" t="str">
        <f ca="1">ManualLookup(AE983,BoxVal(ROW(AE983),4,COLUMN(AR981)),INDIRECT(DR$3))</f>
        <v>00</v>
      </c>
      <c r="AS983" s="36"/>
    </row>
    <row r="984" spans="19:45" ht="30" customHeight="1" x14ac:dyDescent="0.25">
      <c r="S984" s="7" t="s">
        <v>15</v>
      </c>
      <c r="T984" s="15" t="s">
        <v>1151</v>
      </c>
      <c r="U984" s="36" t="str">
        <f ca="1">ConfigCode($AA984,$AN984,$AO984,$AP984,$AQ984,$AR984,$AF984,$AG984,2)</f>
        <v>0x46=-44.30,-43.70;</v>
      </c>
      <c r="V984" s="37"/>
      <c r="W984" s="37"/>
      <c r="X984" s="68"/>
      <c r="Y984" s="68"/>
      <c r="Z984" s="55">
        <f ca="1" xml:space="preserve">
N("vbias,vlookup vbias range")+
VLOOKUP($AA984,INDIRECT(BoxVal(ROW($AA984),34,COLUMN(T980))),2,FALSE)+
N("gain")+
$AB984+
N("vcm")+
VLOOKUP($AC984,$CT$1:$DC$31,7,FALSE)+
N("(vbias*vcp*vbg-vbias)*sensor ratio")+
VbiasCal($AA984,$AD984,$AE984,BoxVal(ROW($AC984),18,COLUMN($T$22)))+
N("vbias ref+gain ref")+
$V984+$W984</f>
        <v>2</v>
      </c>
      <c r="AA984" s="39" t="s">
        <v>1374</v>
      </c>
      <c r="AB984" s="40">
        <v>2</v>
      </c>
      <c r="AC984" s="40" t="s">
        <v>995</v>
      </c>
      <c r="AD984" s="40">
        <v>1</v>
      </c>
      <c r="AE984" s="41">
        <v>0</v>
      </c>
      <c r="AF984" s="42">
        <v>-44.3</v>
      </c>
      <c r="AG984" s="47">
        <f>AF983</f>
        <v>-43.7</v>
      </c>
      <c r="AH984" s="43">
        <f ca="1">$AF984+$Z984</f>
        <v>-42.3</v>
      </c>
      <c r="AI984" s="43">
        <f ca="1">$AG984+$Z984</f>
        <v>-41.7</v>
      </c>
      <c r="AJ984" s="44">
        <f ca="1" xml:space="preserve">
N("initial sens-loopgain")+
$AF984-BoxVal(ROW($AA984),26,COLUMN(INDIRECT("T"&amp;(INT(ROW($AA1001)/65))*65+2)))</f>
        <v>-44.3</v>
      </c>
      <c r="AK984" s="44">
        <f ca="1">AJ984+(AG984-AF984)</f>
        <v>-43.7</v>
      </c>
      <c r="AL984" s="44">
        <f ca="1" xml:space="preserve">
N("initial sens-loopgain-gain-gain ref-vcm")+
$AH984-
BoxVal(ROW($AA984),26,COLUMN(INDIRECT("T"&amp;(INT(ROW($AA1001)/65))*65+2)))-
$AB984-
$W984-
IFERROR(VLOOKUP($AC984,$CT$1:$DC$31,7,FALSE),0)</f>
        <v>-44.3</v>
      </c>
      <c r="AM984" s="44">
        <f ca="1">AL984+(AG984-AF984)</f>
        <v>-43.7</v>
      </c>
      <c r="AN984" s="36" t="str">
        <f ca="1">IF(BoxVal(ROW(AA984),9,COLUMN(T982))="FIX","00",ManualLookup(AA984,BoxVal(ROW(AA984),4,COLUMN(AN982)),INDIRECT(DN$3)))</f>
        <v>40</v>
      </c>
      <c r="AO984" s="36" t="str">
        <f ca="1">ManualLookup(AB984,BoxVal(ROW(AB984),4,COLUMN(AO982)),INDIRECT(DO$3))</f>
        <v>06</v>
      </c>
      <c r="AP984" s="36" t="str">
        <f ca="1">ManualLookup(AC984,BoxVal(ROW(AC984),4,COLUMN(AP982)),INDIRECT(DP$3))</f>
        <v>00</v>
      </c>
      <c r="AQ984" s="36" t="str">
        <f ca="1">ManualLookup(AD984,BoxVal(ROW(AD984),4,COLUMN(AQ982)),INDIRECT(DQ$3))</f>
        <v>00</v>
      </c>
      <c r="AR984" s="36" t="str">
        <f ca="1">ManualLookup(AE984,BoxVal(ROW(AE984),4,COLUMN(AR982)),INDIRECT(DR$3))</f>
        <v>00</v>
      </c>
      <c r="AS984" s="36"/>
    </row>
    <row r="985" spans="19:45" ht="30" customHeight="1" x14ac:dyDescent="0.25">
      <c r="S985" s="7" t="s">
        <v>705</v>
      </c>
      <c r="T985" s="15" t="s">
        <v>1296</v>
      </c>
      <c r="U985" s="36" t="str">
        <f ca="1">ConfigCode($AA985,$AN985,$AO985,$AP985,$AQ985,$AR985,$AF985,$AG985,2)</f>
        <v>0x47=-44.80,-44.30;</v>
      </c>
      <c r="V985" s="37"/>
      <c r="W985" s="37"/>
      <c r="X985" s="68"/>
      <c r="Y985" s="68"/>
      <c r="Z985" s="55">
        <f ca="1" xml:space="preserve">
N("vbias,vlookup vbias range")+
VLOOKUP($AA985,INDIRECT(BoxVal(ROW($AA985),34,COLUMN(T981))),2,FALSE)+
N("gain")+
$AB985+
N("vcm")+
VLOOKUP($AC985,$CT$1:$DC$31,7,FALSE)+
N("(vbias*vcp*vbg-vbias)*sensor ratio")+
VbiasCal($AA985,$AD985,$AE985,BoxVal(ROW($AC985),18,COLUMN($T$22)))+
N("vbias ref+gain ref")+
$V985+$W985</f>
        <v>2.5</v>
      </c>
      <c r="AA985" s="39" t="s">
        <v>1374</v>
      </c>
      <c r="AB985" s="40">
        <v>2.5</v>
      </c>
      <c r="AC985" s="40" t="s">
        <v>995</v>
      </c>
      <c r="AD985" s="40">
        <v>1</v>
      </c>
      <c r="AE985" s="41">
        <v>0</v>
      </c>
      <c r="AF985" s="42">
        <v>-44.8</v>
      </c>
      <c r="AG985" s="47">
        <f>AF984</f>
        <v>-44.3</v>
      </c>
      <c r="AH985" s="43">
        <f ca="1">$AF985+$Z985</f>
        <v>-42.3</v>
      </c>
      <c r="AI985" s="43">
        <f ca="1">$AG985+$Z985</f>
        <v>-41.8</v>
      </c>
      <c r="AJ985" s="44">
        <f ca="1" xml:space="preserve">
N("initial sens-loopgain")+
$AF985-BoxVal(ROW($AA985),26,COLUMN(INDIRECT("T"&amp;(INT(ROW($AA1002)/65))*65+2)))</f>
        <v>-44.8</v>
      </c>
      <c r="AK985" s="44">
        <f ca="1">AJ985+(AG985-AF985)</f>
        <v>-44.3</v>
      </c>
      <c r="AL985" s="44">
        <f ca="1" xml:space="preserve">
N("initial sens-loopgain-gain-gain ref-vcm")+
$AH985-
BoxVal(ROW($AA985),26,COLUMN(INDIRECT("T"&amp;(INT(ROW($AA1002)/65))*65+2)))-
$AB985-
$W985-
IFERROR(VLOOKUP($AC985,$CT$1:$DC$31,7,FALSE),0)</f>
        <v>-44.8</v>
      </c>
      <c r="AM985" s="44">
        <f ca="1">AL985+(AG985-AF985)</f>
        <v>-44.3</v>
      </c>
      <c r="AN985" s="36" t="str">
        <f ca="1">IF(BoxVal(ROW(AA985),9,COLUMN(T983))="FIX","00",ManualLookup(AA985,BoxVal(ROW(AA985),4,COLUMN(AN983)),INDIRECT(DN$3)))</f>
        <v>40</v>
      </c>
      <c r="AO985" s="36" t="str">
        <f ca="1">ManualLookup(AB985,BoxVal(ROW(AB985),4,COLUMN(AO983)),INDIRECT(DO$3))</f>
        <v>07</v>
      </c>
      <c r="AP985" s="36" t="str">
        <f ca="1">ManualLookup(AC985,BoxVal(ROW(AC985),4,COLUMN(AP983)),INDIRECT(DP$3))</f>
        <v>00</v>
      </c>
      <c r="AQ985" s="36" t="str">
        <f ca="1">ManualLookup(AD985,BoxVal(ROW(AD985),4,COLUMN(AQ983)),INDIRECT(DQ$3))</f>
        <v>00</v>
      </c>
      <c r="AR985" s="36" t="str">
        <f ca="1">ManualLookup(AE985,BoxVal(ROW(AE985),4,COLUMN(AR983)),INDIRECT(DR$3))</f>
        <v>00</v>
      </c>
      <c r="AS985" s="36"/>
    </row>
    <row r="986" spans="19:45" ht="30" customHeight="1" x14ac:dyDescent="0.25">
      <c r="S986" s="7" t="s">
        <v>605</v>
      </c>
      <c r="T986" s="15" t="s">
        <v>991</v>
      </c>
      <c r="U986" s="36" t="str">
        <f ca="1">ConfigCode($AA986,$AN986,$AO986,$AP986,$AQ986,$AR986,$AF986,$AG986,2)</f>
        <v>0x56=-45.40,-44.80;</v>
      </c>
      <c r="V986" s="37"/>
      <c r="W986" s="37"/>
      <c r="X986" s="68"/>
      <c r="Y986" s="68"/>
      <c r="Z986" s="55">
        <f ca="1" xml:space="preserve">
N("vbias,vlookup vbias range")+
VLOOKUP($AA986,INDIRECT(BoxVal(ROW($AA986),34,COLUMN(T982))),2,FALSE)+
N("gain")+
$AB986+
N("vcm")+
VLOOKUP($AC986,$CT$1:$DC$31,7,FALSE)+
N("(vbias*vcp*vbg-vbias)*sensor ratio")+
VbiasCal($AA986,$AD986,$AE986,BoxVal(ROW($AC986),18,COLUMN($T$22)))+
N("vbias ref+gain ref")+
$V986+$W986</f>
        <v>3.1</v>
      </c>
      <c r="AA986" s="39" t="s">
        <v>1373</v>
      </c>
      <c r="AB986" s="40">
        <v>2</v>
      </c>
      <c r="AC986" s="40" t="s">
        <v>995</v>
      </c>
      <c r="AD986" s="40">
        <v>1</v>
      </c>
      <c r="AE986" s="41">
        <v>0</v>
      </c>
      <c r="AF986" s="42">
        <v>-45.4</v>
      </c>
      <c r="AG986" s="47">
        <f>AF985</f>
        <v>-44.8</v>
      </c>
      <c r="AH986" s="43">
        <f ca="1">$AF986+$Z986</f>
        <v>-42.3</v>
      </c>
      <c r="AI986" s="43">
        <f ca="1">$AG986+$Z986</f>
        <v>-41.699999999999996</v>
      </c>
      <c r="AJ986" s="44">
        <f ca="1" xml:space="preserve">
N("initial sens-loopgain")+
$AF986-BoxVal(ROW($AA986),26,COLUMN(INDIRECT("T"&amp;(INT(ROW($AA1003)/65))*65+2)))</f>
        <v>-45.4</v>
      </c>
      <c r="AK986" s="44">
        <f ca="1">AJ986+(AG986-AF986)</f>
        <v>-44.8</v>
      </c>
      <c r="AL986" s="44">
        <f ca="1" xml:space="preserve">
N("initial sens-loopgain-gain-gain ref-vcm")+
$AH986-
BoxVal(ROW($AA986),26,COLUMN(INDIRECT("T"&amp;(INT(ROW($AA1003)/65))*65+2)))-
$AB986-
$W986-
IFERROR(VLOOKUP($AC986,$CT$1:$DC$31,7,FALSE),0)</f>
        <v>-44.3</v>
      </c>
      <c r="AM986" s="44">
        <f ca="1">AL986+(AG986-AF986)</f>
        <v>-43.699999999999996</v>
      </c>
      <c r="AN986" s="36" t="str">
        <f ca="1">IF(BoxVal(ROW(AA986),9,COLUMN(T984))="FIX","00",ManualLookup(AA986,BoxVal(ROW(AA986),4,COLUMN(AN984)),INDIRECT(DN$3)))</f>
        <v>50</v>
      </c>
      <c r="AO986" s="36" t="str">
        <f ca="1">ManualLookup(AB986,BoxVal(ROW(AB986),4,COLUMN(AO984)),INDIRECT(DO$3))</f>
        <v>06</v>
      </c>
      <c r="AP986" s="36" t="str">
        <f ca="1">ManualLookup(AC986,BoxVal(ROW(AC986),4,COLUMN(AP984)),INDIRECT(DP$3))</f>
        <v>00</v>
      </c>
      <c r="AQ986" s="36" t="str">
        <f ca="1">ManualLookup(AD986,BoxVal(ROW(AD986),4,COLUMN(AQ984)),INDIRECT(DQ$3))</f>
        <v>00</v>
      </c>
      <c r="AR986" s="36" t="str">
        <f ca="1">ManualLookup(AE986,BoxVal(ROW(AE986),4,COLUMN(AR984)),INDIRECT(DR$3))</f>
        <v>00</v>
      </c>
      <c r="AS986" s="36"/>
    </row>
    <row r="987" spans="19:45" ht="30" customHeight="1" x14ac:dyDescent="0.25">
      <c r="S987" s="7" t="s">
        <v>721</v>
      </c>
      <c r="T987" s="15" t="s">
        <v>26</v>
      </c>
      <c r="U987" s="36" t="str">
        <f ca="1">ConfigCode($AA987,$AN987,$AO987,$AP987,$AQ987,$AR987,$AF987,$AG987,2)</f>
        <v>0x57=-45.90,-45.40;</v>
      </c>
      <c r="V987" s="37"/>
      <c r="W987" s="37"/>
      <c r="X987" s="68"/>
      <c r="Y987" s="68"/>
      <c r="Z987" s="55">
        <f ca="1" xml:space="preserve">
N("vbias,vlookup vbias range")+
VLOOKUP($AA987,INDIRECT(BoxVal(ROW($AA987),34,COLUMN(T983))),2,FALSE)+
N("gain")+
$AB987+
N("vcm")+
VLOOKUP($AC987,$CT$1:$DC$31,7,FALSE)+
N("(vbias*vcp*vbg-vbias)*sensor ratio")+
VbiasCal($AA987,$AD987,$AE987,BoxVal(ROW($AC987),18,COLUMN($T$22)))+
N("vbias ref+gain ref")+
$V987+$W987</f>
        <v>3.6</v>
      </c>
      <c r="AA987" s="39" t="s">
        <v>1373</v>
      </c>
      <c r="AB987" s="40">
        <v>2.5</v>
      </c>
      <c r="AC987" s="40" t="s">
        <v>995</v>
      </c>
      <c r="AD987" s="40">
        <v>1</v>
      </c>
      <c r="AE987" s="41">
        <v>0</v>
      </c>
      <c r="AF987" s="42">
        <v>-45.9</v>
      </c>
      <c r="AG987" s="47">
        <f>AF986</f>
        <v>-45.4</v>
      </c>
      <c r="AH987" s="43">
        <f ca="1">$AF987+$Z987</f>
        <v>-42.3</v>
      </c>
      <c r="AI987" s="43">
        <f ca="1">$AG987+$Z987</f>
        <v>-41.8</v>
      </c>
      <c r="AJ987" s="44">
        <f ca="1" xml:space="preserve">
N("initial sens-loopgain")+
$AF987-BoxVal(ROW($AA987),26,COLUMN(INDIRECT("T"&amp;(INT(ROW($AA1004)/65))*65+2)))</f>
        <v>-45.9</v>
      </c>
      <c r="AK987" s="44">
        <f ca="1">AJ987+(AG987-AF987)</f>
        <v>-45.4</v>
      </c>
      <c r="AL987" s="44">
        <f ca="1" xml:space="preserve">
N("initial sens-loopgain-gain-gain ref-vcm")+
$AH987-
BoxVal(ROW($AA987),26,COLUMN(INDIRECT("T"&amp;(INT(ROW($AA1004)/65))*65+2)))-
$AB987-
$W987-
IFERROR(VLOOKUP($AC987,$CT$1:$DC$31,7,FALSE),0)</f>
        <v>-44.8</v>
      </c>
      <c r="AM987" s="44">
        <f ca="1">AL987+(AG987-AF987)</f>
        <v>-44.3</v>
      </c>
      <c r="AN987" s="36" t="str">
        <f ca="1">IF(BoxVal(ROW(AA987),9,COLUMN(T985))="FIX","00",ManualLookup(AA987,BoxVal(ROW(AA987),4,COLUMN(AN985)),INDIRECT(DN$3)))</f>
        <v>50</v>
      </c>
      <c r="AO987" s="36" t="str">
        <f ca="1">ManualLookup(AB987,BoxVal(ROW(AB987),4,COLUMN(AO985)),INDIRECT(DO$3))</f>
        <v>07</v>
      </c>
      <c r="AP987" s="36" t="str">
        <f ca="1">ManualLookup(AC987,BoxVal(ROW(AC987),4,COLUMN(AP985)),INDIRECT(DP$3))</f>
        <v>00</v>
      </c>
      <c r="AQ987" s="36" t="str">
        <f ca="1">ManualLookup(AD987,BoxVal(ROW(AD987),4,COLUMN(AQ985)),INDIRECT(DQ$3))</f>
        <v>00</v>
      </c>
      <c r="AR987" s="36" t="str">
        <f ca="1">ManualLookup(AE987,BoxVal(ROW(AE987),4,COLUMN(AR985)),INDIRECT(DR$3))</f>
        <v>00</v>
      </c>
      <c r="AS987" s="36"/>
    </row>
    <row r="988" spans="19:45" ht="30" customHeight="1" x14ac:dyDescent="0.25">
      <c r="S988" s="7" t="s">
        <v>20</v>
      </c>
      <c r="T988" s="15">
        <v>-37.5</v>
      </c>
      <c r="U988" s="36" t="str">
        <f ca="1">ConfigCode($AA988,$AN988,$AO988,$AP988,$AQ988,$AR988,$AF988,$AG988,2)</f>
        <v>0x66=-46.50,-45.90;</v>
      </c>
      <c r="V988" s="37"/>
      <c r="W988" s="37"/>
      <c r="X988" s="38"/>
      <c r="Y988" s="38"/>
      <c r="Z988" s="55">
        <f ca="1" xml:space="preserve">
N("vbias,vlookup vbias range")+
VLOOKUP($AA988,INDIRECT(BoxVal(ROW($AA988),34,COLUMN(T984))),2,FALSE)+
N("gain")+
$AB988+
N("vcm")+
VLOOKUP($AC988,$CT$1:$DC$31,7,FALSE)+
N("(vbias*vcp*vbg-vbias)*sensor ratio")+
VbiasCal($AA988,$AD988,$AE988,BoxVal(ROW($AC988),18,COLUMN($T$22)))+
N("vbias ref+gain ref")+
$V988+$W988</f>
        <v>4.2</v>
      </c>
      <c r="AA988" s="39" t="s">
        <v>1372</v>
      </c>
      <c r="AB988" s="40">
        <v>2</v>
      </c>
      <c r="AC988" s="40" t="s">
        <v>995</v>
      </c>
      <c r="AD988" s="40">
        <v>1</v>
      </c>
      <c r="AE988" s="41">
        <v>0</v>
      </c>
      <c r="AF988" s="42">
        <v>-46.5</v>
      </c>
      <c r="AG988" s="47">
        <f>AF987</f>
        <v>-45.9</v>
      </c>
      <c r="AH988" s="43">
        <f ca="1">$AF988+$Z988</f>
        <v>-42.3</v>
      </c>
      <c r="AI988" s="43">
        <f ca="1">$AG988+$Z988</f>
        <v>-41.699999999999996</v>
      </c>
      <c r="AJ988" s="44">
        <f ca="1" xml:space="preserve">
N("initial sens-loopgain")+
$AF988-BoxVal(ROW($AA988),26,COLUMN(INDIRECT("T"&amp;(INT(ROW($AA1005)/65))*65+2)))</f>
        <v>-46.5</v>
      </c>
      <c r="AK988" s="44">
        <f ca="1">AJ988+(AG988-AF988)</f>
        <v>-45.9</v>
      </c>
      <c r="AL988" s="44">
        <f ca="1" xml:space="preserve">
N("initial sens-loopgain-gain-gain ref-vcm")+
$AH988-
BoxVal(ROW($AA988),26,COLUMN(INDIRECT("T"&amp;(INT(ROW($AA1005)/65))*65+2)))-
$AB988-
$W988-
IFERROR(VLOOKUP($AC988,$CT$1:$DC$31,7,FALSE),0)</f>
        <v>-44.3</v>
      </c>
      <c r="AM988" s="44">
        <f ca="1">AL988+(AG988-AF988)</f>
        <v>-43.699999999999996</v>
      </c>
      <c r="AN988" s="36" t="str">
        <f ca="1">IF(BoxVal(ROW(AA988),9,COLUMN(T986))="FIX","00",ManualLookup(AA988,BoxVal(ROW(AA988),4,COLUMN(AN986)),INDIRECT(DN$3)))</f>
        <v>60</v>
      </c>
      <c r="AO988" s="36" t="str">
        <f ca="1">ManualLookup(AB988,BoxVal(ROW(AB988),4,COLUMN(AO986)),INDIRECT(DO$3))</f>
        <v>06</v>
      </c>
      <c r="AP988" s="36" t="str">
        <f ca="1">ManualLookup(AC988,BoxVal(ROW(AC988),4,COLUMN(AP986)),INDIRECT(DP$3))</f>
        <v>00</v>
      </c>
      <c r="AQ988" s="36" t="str">
        <f ca="1">ManualLookup(AD988,BoxVal(ROW(AD988),4,COLUMN(AQ986)),INDIRECT(DQ$3))</f>
        <v>00</v>
      </c>
      <c r="AR988" s="36" t="str">
        <f ca="1">ManualLookup(AE988,BoxVal(ROW(AE988),4,COLUMN(AR986)),INDIRECT(DR$3))</f>
        <v>00</v>
      </c>
      <c r="AS988" s="36"/>
    </row>
    <row r="989" spans="19:45" ht="30" customHeight="1" x14ac:dyDescent="0.25">
      <c r="S989" s="7" t="s">
        <v>691</v>
      </c>
      <c r="T989" s="15" t="s">
        <v>1098</v>
      </c>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S990" s="7" t="s">
        <v>544</v>
      </c>
      <c r="T990" s="15" t="s">
        <v>993</v>
      </c>
      <c r="U990" s="36"/>
      <c r="V990" s="37"/>
      <c r="W990" s="37"/>
      <c r="X990" s="38"/>
      <c r="Y990" s="38"/>
      <c r="Z990" s="71"/>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S991" s="7" t="s">
        <v>12</v>
      </c>
      <c r="T991" s="15" t="s">
        <v>548</v>
      </c>
      <c r="U991" s="36"/>
      <c r="V991" s="37"/>
      <c r="W991" s="37"/>
      <c r="X991" s="38"/>
      <c r="Y991" s="38"/>
      <c r="Z991" s="71"/>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71"/>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1</v>
      </c>
      <c r="U993" s="36"/>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VLOOKUP(T979,MPN!$A$1:$E$1004,4,FALSE)</f>
        <v>-42</v>
      </c>
      <c r="U994" s="36"/>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11V_TestMode</v>
      </c>
      <c r="U996" s="36"/>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VLOOKUP($T979,MPN!$A$1:$E$504,2,FALSE)</f>
        <v>AMIC</v>
      </c>
      <c r="U997" s="36"/>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304ZE</v>
      </c>
      <c r="U998" s="36"/>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2227F</v>
      </c>
      <c r="U999" s="36"/>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VLOOKUP($T979,MPN!$A$1:$E$504,5,FALSE)</f>
        <v>Default</v>
      </c>
      <c r="U1000" s="36"/>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45762</v>
      </c>
      <c r="U1003" s="36"/>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9</v>
      </c>
      <c r="U1005" s="36"/>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-42+/-0.8 dBV</v>
      </c>
      <c r="U1006" s="36"/>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100~200 (uA)
Vdc&amp;Remark: -</v>
      </c>
      <c r="U1007" s="36"/>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14.38V(14V)</v>
      </c>
      <c r="T1010" s="3">
        <v>3.3</v>
      </c>
      <c r="U1010" s="36"/>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13.18V(13V)</v>
      </c>
      <c r="T1011" s="3">
        <v>2.2000000000000002</v>
      </c>
      <c r="U1011" s="36"/>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12.07V(12V)</v>
      </c>
      <c r="T1012" s="3">
        <v>1.1000000000000001</v>
      </c>
      <c r="U1012" s="36"/>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10.95V(11V)</v>
      </c>
      <c r="T1013" s="3">
        <v>0</v>
      </c>
      <c r="U1013" s="36"/>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9.82V(10V)</v>
      </c>
      <c r="T1014" s="3">
        <v>-1.1000000000000001</v>
      </c>
      <c r="U1014" s="36"/>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8.71V(9V)</v>
      </c>
      <c r="T1015" s="3">
        <v>-2.2000000000000002</v>
      </c>
      <c r="U1015" s="36"/>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7.59V(8V)</v>
      </c>
      <c r="T1016" s="3">
        <v>-3.3</v>
      </c>
      <c r="U1016" s="36"/>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6.48V(7V)</v>
      </c>
      <c r="T1017" s="3" t="s">
        <v>562</v>
      </c>
      <c r="U1017" s="36"/>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Space</v>
      </c>
      <c r="T1019" s="3"/>
      <c r="U1019" s="36"/>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Config2</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1424</v>
      </c>
      <c r="V1041" s="12"/>
      <c r="W1041" s="65"/>
      <c r="X1041" s="12"/>
      <c r="Y1041" s="7" t="str">
        <f>VLOOKUP(U1041,$DX$1:$DZ$21,3,FALSE)</f>
        <v>ModeSel 10,sel_diocpfil,disb_vos,Rfil</v>
      </c>
      <c r="AD1041" s="8"/>
    </row>
    <row r="1042" spans="19:45" ht="30" customHeight="1" x14ac:dyDescent="0.25">
      <c r="S1042" s="7" t="s">
        <v>24</v>
      </c>
      <c r="T1042" s="15" t="s">
        <v>606</v>
      </c>
      <c r="U1042" s="5" t="s">
        <v>23</v>
      </c>
      <c r="V1042" s="7" t="str">
        <f>VLOOKUP(U1041,$DX$1:$DZ$21,2,FALSE)</f>
        <v>bit2,11,14,15</v>
      </c>
      <c r="W1042" s="19"/>
      <c r="X1042" s="19"/>
      <c r="Y1042" s="19"/>
      <c r="Z1042" s="19"/>
      <c r="AA1042" s="5" t="s">
        <v>592</v>
      </c>
      <c r="AB1042" s="26" t="str">
        <f>T1061&amp;"_"&amp;ABS(T1059)&amp;"dB_"&amp;T1063&amp;"_"&amp;T1064&amp;"_"&amp;GetAbsMaxMinText(AF1045:AG1104)&amp;"_"&amp;T1044&amp;"_"&amp;T1043&amp;S1041&amp;"."&amp;T1067</f>
        <v>14V_NormalMode_25.8dB_304ZE_N22LAV_365_385_ZTS6853S_PR17.0</v>
      </c>
      <c r="AC1042" s="18"/>
      <c r="AD1042" s="18"/>
      <c r="AE1042" s="18"/>
      <c r="AF1042" s="18"/>
      <c r="AG1042" s="18"/>
      <c r="AH1042" s="19"/>
      <c r="AI1042" s="19" t="s">
        <v>2</v>
      </c>
      <c r="AJ1042" s="113" t="s">
        <v>1443</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1431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High gain</v>
      </c>
      <c r="AP1044" s="56" t="str">
        <f>VLOOKUP($T1052,$DE$1:$DJ$31,4,FALSE)</f>
        <v>non</v>
      </c>
      <c r="AQ1044" s="56" t="str">
        <f>VLOOKUP($T1052,$DE$1:$DJ$31,5,FALSE)</f>
        <v>non</v>
      </c>
      <c r="AR1044" s="56" t="str">
        <f>VLOOKUP($T1052,$DE$1:$DJ$31,6,FALSE)</f>
        <v>Full vbg</v>
      </c>
      <c r="AS1044" s="35"/>
    </row>
    <row r="1045" spans="19:45" ht="30" customHeight="1" x14ac:dyDescent="0.25">
      <c r="S1045" s="7" t="s">
        <v>18</v>
      </c>
      <c r="T1045" s="15" t="s">
        <v>1428</v>
      </c>
      <c r="U1045" s="36" t="str">
        <f ca="1">ConfigCode($AA1045,$AN1045,$AO1045,$AP1045,$AQ1045,$AR1045,$AF1045,$AG1045,2)</f>
        <v>0x7C=-38.50,-36.50;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12.5</v>
      </c>
      <c r="AA1045" s="39" t="s">
        <v>1442</v>
      </c>
      <c r="AB1045" s="40">
        <v>12.5</v>
      </c>
      <c r="AC1045" s="40" t="s">
        <v>996</v>
      </c>
      <c r="AD1045" s="40">
        <v>1</v>
      </c>
      <c r="AE1045" s="41">
        <v>0</v>
      </c>
      <c r="AF1045" s="42">
        <v>-38.5</v>
      </c>
      <c r="AG1045" s="42">
        <v>-36.5</v>
      </c>
      <c r="AH1045" s="43">
        <f ca="1">$AF1045+$Z1045</f>
        <v>-26</v>
      </c>
      <c r="AI1045" s="43">
        <f ca="1">$AG1045+$Z1045</f>
        <v>-24</v>
      </c>
      <c r="AJ1045" s="44">
        <f ca="1" xml:space="preserve">
N("initial sens-loopgain")+
$AF1045-BoxVal(ROW($AA1045),26,COLUMN(INDIRECT("T"&amp;(INT(ROW($AA1062)/65))*65+2)))</f>
        <v>-38.5</v>
      </c>
      <c r="AK1045" s="44">
        <f ca="1">AJ1045+(AG1045-AF1045)</f>
        <v>-36.5</v>
      </c>
      <c r="AL1045" s="44">
        <f ca="1" xml:space="preserve">
N("initial sens-loopgain-gain-gain ref-vcm")+
$AH1045-
BoxVal(ROW($AA1045),26,COLUMN(INDIRECT("T"&amp;(INT(ROW($AA1062)/65))*65+2)))-
$AB1045-
$W1045-
IFERROR(VLOOKUP($AC1045,$CT$1:$DC$31,7,FALSE),0)</f>
        <v>-38.5</v>
      </c>
      <c r="AM1045" s="44">
        <f ca="1">AL1045+(AG1045-AF1045)</f>
        <v>-36.5</v>
      </c>
      <c r="AN1045" s="36" t="str">
        <f ca="1">IF(BoxVal(ROW(AA1045),9,COLUMN(T1043))="FIX","00",ManualLookup(AA1045,BoxVal(ROW(AA1045),4,COLUMN(AN1043)),INDIRECT(DN$3)))</f>
        <v>70</v>
      </c>
      <c r="AO1045" s="36" t="str">
        <f ca="1">ManualLookup(AB1045,BoxVal(ROW(AB1045),4,COLUMN(AO1043)),INDIRECT(DO$3))</f>
        <v>0C</v>
      </c>
      <c r="AP1045" s="36" t="str">
        <f ca="1">ManualLookup(AC1045,BoxVal(ROW(AC1045),4,COLUMN(AP1043)),INDIRECT(DP$3))</f>
        <v>00</v>
      </c>
      <c r="AQ1045" s="36" t="str">
        <f ca="1">ManualLookup(AD1045,BoxVal(ROW(AD1045),4,COLUMN(AQ1043)),INDIRECT(DQ$3))</f>
        <v>00</v>
      </c>
      <c r="AR1045" s="36" t="str">
        <f ca="1">ManualLookup(AE1045,BoxVal(ROW(AE1045),4,COLUMN(AR1043)),INDIRECT(DR$3))</f>
        <v>00</v>
      </c>
      <c r="AS1045" s="33"/>
    </row>
    <row r="1046" spans="19:45" ht="30" customHeight="1" x14ac:dyDescent="0.25">
      <c r="S1046" s="7" t="s">
        <v>13</v>
      </c>
      <c r="T1046" s="15" t="s">
        <v>1441</v>
      </c>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1442</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1151</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1417</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-37.5</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1098</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71"/>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71"/>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71"/>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1.3</v>
      </c>
      <c r="U1058" s="36"/>
      <c r="V1058" s="37"/>
      <c r="W1058" s="37"/>
      <c r="X1058" s="38"/>
      <c r="Y1058" s="38"/>
      <c r="Z1058" s="71"/>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VLOOKUP(T1044,MPN!$A$1:$E$1004,4,FALSE)</f>
        <v>-25.8</v>
      </c>
      <c r="U1059" s="36"/>
      <c r="V1059" s="37"/>
      <c r="W1059" s="37"/>
      <c r="X1059" s="38"/>
      <c r="Y1059" s="38"/>
      <c r="Z1059" s="71"/>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0.75</v>
      </c>
      <c r="U1060" s="36"/>
      <c r="V1060" s="37"/>
      <c r="W1060" s="37"/>
      <c r="X1060" s="38"/>
      <c r="Y1060" s="38"/>
      <c r="Z1060" s="71"/>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71"/>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VLOOKUP($T1044,MPN!$A$1:$E$504,2,FALSE)</f>
        <v>AMIC</v>
      </c>
      <c r="U1062" s="36"/>
      <c r="V1062" s="37"/>
      <c r="W1062" s="37"/>
      <c r="X1062" s="38"/>
      <c r="Y1062" s="38"/>
      <c r="Z1062" s="71"/>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304ZE</v>
      </c>
      <c r="U1063" s="36"/>
      <c r="V1063" s="37"/>
      <c r="W1063" s="37"/>
      <c r="X1063" s="38"/>
      <c r="Y1063" s="38"/>
      <c r="Z1063" s="71"/>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N22LAV</v>
      </c>
      <c r="U1064" s="36"/>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VLOOKUP($T1044,MPN!$A$1:$E$504,5,FALSE)</f>
        <v>Default</v>
      </c>
      <c r="U1065" s="36"/>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0</v>
      </c>
      <c r="U1067" s="36"/>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45594</v>
      </c>
      <c r="U1068" s="36"/>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1</v>
      </c>
      <c r="U1070" s="36"/>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-25.8+/-0.75 dBV</v>
      </c>
      <c r="U1071" s="36"/>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100~200 (uA)
Vdc&amp;Remark: -</v>
      </c>
      <c r="U1072" s="36"/>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14.38V(14V)</v>
      </c>
      <c r="T1075" s="3">
        <v>0</v>
      </c>
      <c r="U1075" s="36"/>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13.18V(13V)</v>
      </c>
      <c r="T1076" s="3" t="s">
        <v>562</v>
      </c>
      <c r="U1076" s="36"/>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12.07V(12V)</v>
      </c>
      <c r="T1077" s="3" t="s">
        <v>562</v>
      </c>
      <c r="U1077" s="36"/>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10.95V(11V)</v>
      </c>
      <c r="T1078" s="3" t="s">
        <v>562</v>
      </c>
      <c r="U1078" s="36"/>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9.82V(10V)</v>
      </c>
      <c r="T1079" s="3" t="s">
        <v>562</v>
      </c>
      <c r="U1079" s="36"/>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8.71V(9V)</v>
      </c>
      <c r="T1080" s="3" t="s">
        <v>562</v>
      </c>
      <c r="U1080" s="36"/>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7.59V(8V)</v>
      </c>
      <c r="T1081" s="3" t="s">
        <v>562</v>
      </c>
      <c r="U1081" s="36"/>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6.48V(7V)</v>
      </c>
      <c r="T1082" s="3" t="s">
        <v>562</v>
      </c>
      <c r="U1082" s="36"/>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Space</v>
      </c>
      <c r="T1084" s="3"/>
      <c r="U1084" s="36"/>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Config2</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1379</v>
      </c>
      <c r="V1106" s="12"/>
      <c r="W1106" s="65"/>
      <c r="X1106" s="12"/>
      <c r="Y1106" s="7" t="str">
        <f>VLOOKUP(U1106,$DX$1:$DZ$21,3,FALSE)</f>
        <v>ModeSel 10,sel_diocpfil</v>
      </c>
      <c r="AD1106" s="8"/>
    </row>
    <row r="1107" spans="19:45" ht="30" customHeight="1" x14ac:dyDescent="0.25">
      <c r="S1107" s="7" t="s">
        <v>24</v>
      </c>
      <c r="T1107" s="15" t="s">
        <v>606</v>
      </c>
      <c r="U1107" s="5" t="s">
        <v>23</v>
      </c>
      <c r="V1107" s="7" t="str">
        <f>VLOOKUP(U1106,$DX$1:$DZ$21,2,FALSE)</f>
        <v>bit11,15</v>
      </c>
      <c r="W1107" s="19"/>
      <c r="X1107" s="19"/>
      <c r="Y1107" s="19"/>
      <c r="Z1107" s="19"/>
      <c r="AA1107" s="5" t="s">
        <v>592</v>
      </c>
      <c r="AB1107" s="26" t="str">
        <f>T1126&amp;"_"&amp;ABS(T1124)&amp;"dB_"&amp;T1128&amp;"_"&amp;T1129&amp;"_"&amp;GetAbsMaxMinText(AF1110:AG1169)&amp;"_"&amp;T1109&amp;"_"&amp;T1108&amp;S1106&amp;"."&amp;T1132</f>
        <v>12V_TestMode_38dB_304ZE_N22LAV_380_411_ZTSQ6851_PR18.0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1452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Norman Gain</v>
      </c>
      <c r="AP1109" s="56" t="str">
        <f>VLOOKUP($T1117,$DE$1:$DJ$31,4,FALSE)</f>
        <v>non</v>
      </c>
      <c r="AQ1109" s="56" t="str">
        <f>VLOOKUP($T1117,$DE$1:$DJ$31,5,FALSE)</f>
        <v>non</v>
      </c>
      <c r="AR1109" s="56" t="str">
        <f>VLOOKUP($T1117,$DE$1:$DJ$31,6,FALSE)</f>
        <v>Signel vbg</v>
      </c>
      <c r="AS1109" s="35"/>
    </row>
    <row r="1110" spans="19:45" ht="30" customHeight="1" x14ac:dyDescent="0.25">
      <c r="S1110" s="7" t="s">
        <v>18</v>
      </c>
      <c r="T1110" s="15" t="s">
        <v>1428</v>
      </c>
      <c r="U1110" s="36" t="str">
        <f ca="1">ConfigCode($AA1110,$AN1110,$AO1110,$AP1110,$AQ1110,$AR1110,$AF1110,$AG1110,2)</f>
        <v>0x50=-38.30,-38.00;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1435</v>
      </c>
      <c r="AB1110" s="40">
        <v>0</v>
      </c>
      <c r="AC1110" s="40" t="s">
        <v>996</v>
      </c>
      <c r="AD1110" s="40">
        <v>1</v>
      </c>
      <c r="AE1110" s="41">
        <v>0</v>
      </c>
      <c r="AF1110" s="42">
        <v>-38.299999999999997</v>
      </c>
      <c r="AG1110" s="42">
        <v>-38</v>
      </c>
      <c r="AH1110" s="43">
        <f ca="1">$AF1110+$Z1110</f>
        <v>-38.299999999999997</v>
      </c>
      <c r="AI1110" s="43">
        <f ca="1">$AG1110+$Z1110</f>
        <v>-38</v>
      </c>
      <c r="AJ1110" s="44">
        <f ca="1" xml:space="preserve">
N("initial sens-loopgain")+
$AF1110-BoxVal(ROW($AA1110),26,COLUMN(INDIRECT("T"&amp;(INT(ROW($AA1127)/65))*65+2)))</f>
        <v>-38.299999999999997</v>
      </c>
      <c r="AK1110" s="44">
        <f ca="1">AJ1110+(AG1110-AF1110)</f>
        <v>-38</v>
      </c>
      <c r="AL1110" s="44">
        <f ca="1" xml:space="preserve">
N("initial sens-loopgain-gain-gain ref-vcm")+
$AH1110-
BoxVal(ROW($AA1110),26,COLUMN(INDIRECT("T"&amp;(INT(ROW($AA1127)/65))*65+2)))-
$AB1110-
$W1110-
IFERROR(VLOOKUP($AC1110,$CT$1:$DC$31,7,FALSE),0)</f>
        <v>-38.299999999999997</v>
      </c>
      <c r="AM1110" s="44">
        <f ca="1">AL1110+(AG1110-AF1110)</f>
        <v>-38</v>
      </c>
      <c r="AN1110" s="36" t="str">
        <f ca="1">IF(BoxVal(ROW(AA1110),9,COLUMN(T1108))="FIX","00",ManualLookup(AA1110,BoxVal(ROW(AA1110),4,COLUMN(AN1108)),INDIRECT(DN$3)))</f>
        <v>50</v>
      </c>
      <c r="AO1110" s="36" t="str">
        <f ca="1">ManualLookup(AB1110,BoxVal(ROW(AB1110),4,COLUMN(AO1108)),INDIRECT(DO$3))</f>
        <v>00</v>
      </c>
      <c r="AP1110" s="36" t="str">
        <f ca="1">ManualLookup(AC1110,BoxVal(ROW(AC1110),4,COLUMN(AP1108)),INDIRECT(DP$3))</f>
        <v>00</v>
      </c>
      <c r="AQ1110" s="36" t="str">
        <f ca="1">ManualLookup(AD1110,BoxVal(ROW(AD1110),4,COLUMN(AQ1108)),INDIRECT(DQ$3))</f>
        <v>00</v>
      </c>
      <c r="AR1110" s="36" t="str">
        <f ca="1">ManualLookup(AE1110,BoxVal(ROW(AE1110),4,COLUMN(AR1108)),INDIRECT(DR$3))</f>
        <v>00</v>
      </c>
      <c r="AS1110" s="33"/>
    </row>
    <row r="1111" spans="19:45" ht="30" customHeight="1" x14ac:dyDescent="0.25">
      <c r="S1111" s="7" t="s">
        <v>13</v>
      </c>
      <c r="T1111" s="15" t="s">
        <v>1441</v>
      </c>
      <c r="U1111" s="36" t="str">
        <f ca="1">ConfigCode($AA1111,$AN1111,$AO1111,$AP1111,$AQ1111,$AR1111,$AF1111,$AG1111,2)</f>
        <v>0x5B=-38.80,-38.30;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0.5</v>
      </c>
      <c r="AA1111" s="39" t="s">
        <v>1435</v>
      </c>
      <c r="AB1111" s="40">
        <v>0.5</v>
      </c>
      <c r="AC1111" s="40" t="s">
        <v>996</v>
      </c>
      <c r="AD1111" s="40">
        <v>1</v>
      </c>
      <c r="AE1111" s="41">
        <v>0</v>
      </c>
      <c r="AF1111" s="42">
        <v>-38.799999999999997</v>
      </c>
      <c r="AG1111" s="47">
        <f>AF1110</f>
        <v>-38.299999999999997</v>
      </c>
      <c r="AH1111" s="43">
        <f ca="1">$AF1111+$Z1111</f>
        <v>-38.299999999999997</v>
      </c>
      <c r="AI1111" s="43">
        <f ca="1">$AG1111+$Z1111</f>
        <v>-37.799999999999997</v>
      </c>
      <c r="AJ1111" s="44">
        <f ca="1" xml:space="preserve">
N("initial sens-loopgain")+
$AF1111-BoxVal(ROW($AA1111),26,COLUMN(INDIRECT("T"&amp;(INT(ROW($AA1128)/65))*65+2)))</f>
        <v>-38.799999999999997</v>
      </c>
      <c r="AK1111" s="44">
        <f ca="1">AJ1111+(AG1111-AF1111)</f>
        <v>-38.299999999999997</v>
      </c>
      <c r="AL1111" s="44">
        <f ca="1" xml:space="preserve">
N("initial sens-loopgain-gain-gain ref-vcm")+
$AH1111-
BoxVal(ROW($AA1111),26,COLUMN(INDIRECT("T"&amp;(INT(ROW($AA1128)/65))*65+2)))-
$AB1111-
$W1111-
IFERROR(VLOOKUP($AC1111,$CT$1:$DC$31,7,FALSE),0)</f>
        <v>-38.799999999999997</v>
      </c>
      <c r="AM1111" s="44">
        <f ca="1">AL1111+(AG1111-AF1111)</f>
        <v>-38.299999999999997</v>
      </c>
      <c r="AN1111" s="36" t="str">
        <f ca="1">IF(BoxVal(ROW(AA1111),9,COLUMN(T1109))="FIX","00",ManualLookup(AA1111,BoxVal(ROW(AA1111),4,COLUMN(AN1109)),INDIRECT(DN$3)))</f>
        <v>50</v>
      </c>
      <c r="AO1111" s="36" t="str">
        <f ca="1">ManualLookup(AB1111,BoxVal(ROW(AB1111),4,COLUMN(AO1109)),INDIRECT(DO$3))</f>
        <v>0B</v>
      </c>
      <c r="AP1111" s="36" t="str">
        <f ca="1">ManualLookup(AC1111,BoxVal(ROW(AC1111),4,COLUMN(AP1109)),INDIRECT(DP$3))</f>
        <v>00</v>
      </c>
      <c r="AQ1111" s="36" t="str">
        <f ca="1">ManualLookup(AD1111,BoxVal(ROW(AD1111),4,COLUMN(AQ1109)),INDIRECT(DQ$3))</f>
        <v>00</v>
      </c>
      <c r="AR1111" s="36" t="str">
        <f ca="1">ManualLookup(AE1111,BoxVal(ROW(AE1111),4,COLUMN(AR1109)),INDIRECT(DR$3))</f>
        <v>00</v>
      </c>
      <c r="AS1111" s="36"/>
    </row>
    <row r="1112" spans="19:45" ht="30" customHeight="1" x14ac:dyDescent="0.25">
      <c r="S1112" s="26"/>
      <c r="T1112" s="17"/>
      <c r="U1112" s="36" t="str">
        <f ca="1">ConfigCode($AA1112,$AN1112,$AO1112,$AP1112,$AQ1112,$AR1112,$AF1112,$AG1112,2)</f>
        <v>0x54=-39.30,-38.80;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1</v>
      </c>
      <c r="AA1112" s="39" t="s">
        <v>1373</v>
      </c>
      <c r="AB1112" s="40">
        <v>1</v>
      </c>
      <c r="AC1112" s="40" t="s">
        <v>995</v>
      </c>
      <c r="AD1112" s="40">
        <v>1</v>
      </c>
      <c r="AE1112" s="41">
        <v>0</v>
      </c>
      <c r="AF1112" s="42">
        <v>-39.299999999999997</v>
      </c>
      <c r="AG1112" s="47">
        <f>AF1111</f>
        <v>-38.799999999999997</v>
      </c>
      <c r="AH1112" s="43">
        <f ca="1">$AF1112+$Z1112</f>
        <v>-38.299999999999997</v>
      </c>
      <c r="AI1112" s="43">
        <f ca="1">$AG1112+$Z1112</f>
        <v>-37.799999999999997</v>
      </c>
      <c r="AJ1112" s="44">
        <f ca="1" xml:space="preserve">
N("initial sens-loopgain")+
$AF1112-BoxVal(ROW($AA1112),26,COLUMN(INDIRECT("T"&amp;(INT(ROW($AA1129)/65))*65+2)))</f>
        <v>-39.299999999999997</v>
      </c>
      <c r="AK1112" s="44">
        <f ca="1">AJ1112+(AG1112-AF1112)</f>
        <v>-38.799999999999997</v>
      </c>
      <c r="AL1112" s="44">
        <f ca="1" xml:space="preserve">
N("initial sens-loopgain-gain-gain ref-vcm")+
$AH1112-
BoxVal(ROW($AA1112),26,COLUMN(INDIRECT("T"&amp;(INT(ROW($AA1129)/65))*65+2)))-
$AB1112-
$W1112-
IFERROR(VLOOKUP($AC1112,$CT$1:$DC$31,7,FALSE),0)</f>
        <v>-39.299999999999997</v>
      </c>
      <c r="AM1112" s="44">
        <f ca="1">AL1112+(AG1112-AF1112)</f>
        <v>-38.799999999999997</v>
      </c>
      <c r="AN1112" s="36" t="str">
        <f ca="1">IF(BoxVal(ROW(AA1112),9,COLUMN(T1110))="FIX","00",ManualLookup(AA1112,BoxVal(ROW(AA1112),4,COLUMN(AN1110)),INDIRECT(DN$3)))</f>
        <v>50</v>
      </c>
      <c r="AO1112" s="36" t="str">
        <f ca="1">ManualLookup(AB1112,BoxVal(ROW(AB1112),4,COLUMN(AO1110)),INDIRECT(DO$3))</f>
        <v>04</v>
      </c>
      <c r="AP1112" s="36" t="str">
        <f ca="1">ManualLookup(AC1112,BoxVal(ROW(AC1112),4,COLUMN(AP1110)),INDIRECT(DP$3))</f>
        <v>00</v>
      </c>
      <c r="AQ1112" s="36" t="str">
        <f ca="1">ManualLookup(AD1112,BoxVal(ROW(AD1112),4,COLUMN(AQ1110)),INDIRECT(DQ$3))</f>
        <v>00</v>
      </c>
      <c r="AR1112" s="36" t="str">
        <f ca="1">ManualLookup(AE1112,BoxVal(ROW(AE1112),4,COLUMN(AR1110)),INDIRECT(DR$3))</f>
        <v>00</v>
      </c>
      <c r="AS1112" s="36"/>
    </row>
    <row r="1113" spans="19:45" ht="30" customHeight="1" x14ac:dyDescent="0.25">
      <c r="S1113" s="7" t="s">
        <v>19</v>
      </c>
      <c r="T1113" s="15" t="s">
        <v>1435</v>
      </c>
      <c r="U1113" s="36" t="str">
        <f ca="1">ConfigCode($AA1113,$AN1113,$AO1113,$AP1113,$AQ1113,$AR1113,$AF1113,$AG1113,2)</f>
        <v>0x55=-39.80,-39.30;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1.5</v>
      </c>
      <c r="AA1113" s="39" t="s">
        <v>1373</v>
      </c>
      <c r="AB1113" s="40">
        <v>1.5</v>
      </c>
      <c r="AC1113" s="40" t="s">
        <v>995</v>
      </c>
      <c r="AD1113" s="40">
        <v>1</v>
      </c>
      <c r="AE1113" s="41">
        <v>0</v>
      </c>
      <c r="AF1113" s="42">
        <v>-39.799999999999997</v>
      </c>
      <c r="AG1113" s="47">
        <f>AF1112</f>
        <v>-39.299999999999997</v>
      </c>
      <c r="AH1113" s="43">
        <f ca="1">$AF1113+$Z1113</f>
        <v>-38.299999999999997</v>
      </c>
      <c r="AI1113" s="43">
        <f ca="1">$AG1113+$Z1113</f>
        <v>-37.799999999999997</v>
      </c>
      <c r="AJ1113" s="44">
        <f ca="1" xml:space="preserve">
N("initial sens-loopgain")+
$AF1113-BoxVal(ROW($AA1113),26,COLUMN(INDIRECT("T"&amp;(INT(ROW($AA1130)/65))*65+2)))</f>
        <v>-39.799999999999997</v>
      </c>
      <c r="AK1113" s="44">
        <f ca="1">AJ1113+(AG1113-AF1113)</f>
        <v>-39.299999999999997</v>
      </c>
      <c r="AL1113" s="44">
        <f ca="1" xml:space="preserve">
N("initial sens-loopgain-gain-gain ref-vcm")+
$AH1113-
BoxVal(ROW($AA1113),26,COLUMN(INDIRECT("T"&amp;(INT(ROW($AA1130)/65))*65+2)))-
$AB1113-
$W1113-
IFERROR(VLOOKUP($AC1113,$CT$1:$DC$31,7,FALSE),0)</f>
        <v>-39.799999999999997</v>
      </c>
      <c r="AM1113" s="44">
        <f ca="1">AL1113+(AG1113-AF1113)</f>
        <v>-39.299999999999997</v>
      </c>
      <c r="AN1113" s="36" t="str">
        <f ca="1">IF(BoxVal(ROW(AA1113),9,COLUMN(T1111))="FIX","00",ManualLookup(AA1113,BoxVal(ROW(AA1113),4,COLUMN(AN1111)),INDIRECT(DN$3)))</f>
        <v>50</v>
      </c>
      <c r="AO1113" s="36" t="str">
        <f ca="1">ManualLookup(AB1113,BoxVal(ROW(AB1113),4,COLUMN(AO1111)),INDIRECT(DO$3))</f>
        <v>05</v>
      </c>
      <c r="AP1113" s="36" t="str">
        <f ca="1">ManualLookup(AC1113,BoxVal(ROW(AC1113),4,COLUMN(AP1111)),INDIRECT(DP$3))</f>
        <v>00</v>
      </c>
      <c r="AQ1113" s="36" t="str">
        <f ca="1">ManualLookup(AD1113,BoxVal(ROW(AD1113),4,COLUMN(AQ1111)),INDIRECT(DQ$3))</f>
        <v>00</v>
      </c>
      <c r="AR1113" s="36" t="str">
        <f ca="1">ManualLookup(AE1113,BoxVal(ROW(AE1113),4,COLUMN(AR1111)),INDIRECT(DR$3))</f>
        <v>00</v>
      </c>
      <c r="AS1113" s="36"/>
    </row>
    <row r="1114" spans="19:45" ht="30" customHeight="1" x14ac:dyDescent="0.25">
      <c r="S1114" s="7" t="s">
        <v>15</v>
      </c>
      <c r="T1114" s="15" t="s">
        <v>1151</v>
      </c>
      <c r="U1114" s="36" t="str">
        <f ca="1">ConfigCode($AA1114,$AN1114,$AO1114,$AP1114,$AQ1114,$AR1114,$AF1114,$AG1114,2)</f>
        <v>0x56=-40.30,-39.80;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2</v>
      </c>
      <c r="AA1114" s="39" t="s">
        <v>1373</v>
      </c>
      <c r="AB1114" s="40">
        <v>2</v>
      </c>
      <c r="AC1114" s="40" t="s">
        <v>995</v>
      </c>
      <c r="AD1114" s="40">
        <v>1</v>
      </c>
      <c r="AE1114" s="41">
        <v>0</v>
      </c>
      <c r="AF1114" s="42">
        <v>-40.299999999999997</v>
      </c>
      <c r="AG1114" s="47">
        <f>AF1113</f>
        <v>-39.799999999999997</v>
      </c>
      <c r="AH1114" s="43">
        <f ca="1">$AF1114+$Z1114</f>
        <v>-38.299999999999997</v>
      </c>
      <c r="AI1114" s="43">
        <f ca="1">$AG1114+$Z1114</f>
        <v>-37.799999999999997</v>
      </c>
      <c r="AJ1114" s="44">
        <f ca="1" xml:space="preserve">
N("initial sens-loopgain")+
$AF1114-BoxVal(ROW($AA1114),26,COLUMN(INDIRECT("T"&amp;(INT(ROW($AA1131)/65))*65+2)))</f>
        <v>-40.299999999999997</v>
      </c>
      <c r="AK1114" s="44">
        <f ca="1">AJ1114+(AG1114-AF1114)</f>
        <v>-39.799999999999997</v>
      </c>
      <c r="AL1114" s="44">
        <f ca="1" xml:space="preserve">
N("initial sens-loopgain-gain-gain ref-vcm")+
$AH1114-
BoxVal(ROW($AA1114),26,COLUMN(INDIRECT("T"&amp;(INT(ROW($AA1131)/65))*65+2)))-
$AB1114-
$W1114-
IFERROR(VLOOKUP($AC1114,$CT$1:$DC$31,7,FALSE),0)</f>
        <v>-40.299999999999997</v>
      </c>
      <c r="AM1114" s="44">
        <f ca="1">AL1114+(AG1114-AF1114)</f>
        <v>-39.799999999999997</v>
      </c>
      <c r="AN1114" s="36" t="str">
        <f ca="1">IF(BoxVal(ROW(AA1114),9,COLUMN(T1112))="FIX","00",ManualLookup(AA1114,BoxVal(ROW(AA1114),4,COLUMN(AN1112)),INDIRECT(DN$3)))</f>
        <v>50</v>
      </c>
      <c r="AO1114" s="36" t="str">
        <f ca="1">ManualLookup(AB1114,BoxVal(ROW(AB1114),4,COLUMN(AO1112)),INDIRECT(DO$3))</f>
        <v>06</v>
      </c>
      <c r="AP1114" s="36" t="str">
        <f ca="1">ManualLookup(AC1114,BoxVal(ROW(AC1114),4,COLUMN(AP1112)),INDIRECT(DP$3))</f>
        <v>00</v>
      </c>
      <c r="AQ1114" s="36" t="str">
        <f ca="1">ManualLookup(AD1114,BoxVal(ROW(AD1114),4,COLUMN(AQ1112)),INDIRECT(DQ$3))</f>
        <v>00</v>
      </c>
      <c r="AR1114" s="36" t="str">
        <f ca="1">ManualLookup(AE1114,BoxVal(ROW(AE1114),4,COLUMN(AR1112)),INDIRECT(DR$3))</f>
        <v>00</v>
      </c>
      <c r="AS1114" s="36"/>
    </row>
    <row r="1115" spans="19:45" ht="30" customHeight="1" x14ac:dyDescent="0.25">
      <c r="S1115" s="7" t="s">
        <v>705</v>
      </c>
      <c r="T1115" s="15" t="s">
        <v>1296</v>
      </c>
      <c r="U1115" s="36" t="str">
        <f ca="1">ConfigCode($AA1115,$AN1115,$AO1115,$AP1115,$AQ1115,$AR1115,$AF1115,$AG1115,2)</f>
        <v>0x57=-40.80,-40.30;</v>
      </c>
      <c r="V1115" s="37"/>
      <c r="W1115" s="37"/>
      <c r="X1115" s="68"/>
      <c r="Y1115" s="68"/>
      <c r="Z1115" s="55">
        <f ca="1" xml:space="preserve">
N("vbias,vlookup vbias range")+
VLOOKUP($AA1115,INDIRECT(BoxVal(ROW($AA1115),34,COLUMN(T1111))),2,FALSE)+
N("gain")+
$AB1115+
N("vcm")+
VLOOKUP($AC1115,$CT$1:$DC$31,7,FALSE)+
N("(vbias*vcp*vbg-vbias)*sensor ratio")+
VbiasCal($AA1115,$AD1115,$AE1115,BoxVal(ROW($AC1115),18,COLUMN($T$22)))+
N("vbias ref+gain ref")+
$V1115+$W1115</f>
        <v>2.5</v>
      </c>
      <c r="AA1115" s="39" t="s">
        <v>1373</v>
      </c>
      <c r="AB1115" s="40">
        <v>2.5</v>
      </c>
      <c r="AC1115" s="40" t="s">
        <v>995</v>
      </c>
      <c r="AD1115" s="40">
        <v>1</v>
      </c>
      <c r="AE1115" s="41">
        <v>0</v>
      </c>
      <c r="AF1115" s="42">
        <v>-40.799999999999997</v>
      </c>
      <c r="AG1115" s="47">
        <f>AF1114</f>
        <v>-40.299999999999997</v>
      </c>
      <c r="AH1115" s="43">
        <f ca="1">$AF1115+$Z1115</f>
        <v>-38.299999999999997</v>
      </c>
      <c r="AI1115" s="43">
        <f ca="1">$AG1115+$Z1115</f>
        <v>-37.799999999999997</v>
      </c>
      <c r="AJ1115" s="44">
        <f ca="1" xml:space="preserve">
N("initial sens-loopgain")+
$AF1115-BoxVal(ROW($AA1115),26,COLUMN(INDIRECT("T"&amp;(INT(ROW($AA1132)/65))*65+2)))</f>
        <v>-40.799999999999997</v>
      </c>
      <c r="AK1115" s="44">
        <f ca="1">AJ1115+(AG1115-AF1115)</f>
        <v>-40.299999999999997</v>
      </c>
      <c r="AL1115" s="44">
        <f ca="1" xml:space="preserve">
N("initial sens-loopgain-gain-gain ref-vcm")+
$AH1115-
BoxVal(ROW($AA1115),26,COLUMN(INDIRECT("T"&amp;(INT(ROW($AA1132)/65))*65+2)))-
$AB1115-
$W1115-
IFERROR(VLOOKUP($AC1115,$CT$1:$DC$31,7,FALSE),0)</f>
        <v>-40.799999999999997</v>
      </c>
      <c r="AM1115" s="44">
        <f ca="1">AL1115+(AG1115-AF1115)</f>
        <v>-40.299999999999997</v>
      </c>
      <c r="AN1115" s="36" t="str">
        <f ca="1">IF(BoxVal(ROW(AA1115),9,COLUMN(T1113))="FIX","00",ManualLookup(AA1115,BoxVal(ROW(AA1115),4,COLUMN(AN1113)),INDIRECT(DN$3)))</f>
        <v>50</v>
      </c>
      <c r="AO1115" s="36" t="str">
        <f ca="1">ManualLookup(AB1115,BoxVal(ROW(AB1115),4,COLUMN(AO1113)),INDIRECT(DO$3))</f>
        <v>07</v>
      </c>
      <c r="AP1115" s="36" t="str">
        <f ca="1">ManualLookup(AC1115,BoxVal(ROW(AC1115),4,COLUMN(AP1113)),INDIRECT(DP$3))</f>
        <v>00</v>
      </c>
      <c r="AQ1115" s="36" t="str">
        <f ca="1">ManualLookup(AD1115,BoxVal(ROW(AD1115),4,COLUMN(AQ1113)),INDIRECT(DQ$3))</f>
        <v>00</v>
      </c>
      <c r="AR1115" s="36" t="str">
        <f ca="1">ManualLookup(AE1115,BoxVal(ROW(AE1115),4,COLUMN(AR1113)),INDIRECT(DR$3))</f>
        <v>00</v>
      </c>
      <c r="AS1115" s="36"/>
    </row>
    <row r="1116" spans="19:45" ht="30" customHeight="1" x14ac:dyDescent="0.25">
      <c r="S1116" s="7" t="s">
        <v>605</v>
      </c>
      <c r="T1116" s="15" t="s">
        <v>991</v>
      </c>
      <c r="U1116" s="36" t="str">
        <f ca="1">ConfigCode($AA1116,$AN1116,$AO1116,$AP1116,$AQ1116,$AR1116,$AF1116,$AG1116,2)</f>
        <v>0x65=-41.10,-40.80;</v>
      </c>
      <c r="V1116" s="37"/>
      <c r="W1116" s="37"/>
      <c r="X1116" s="68"/>
      <c r="Y1116" s="68"/>
      <c r="Z1116" s="55">
        <f ca="1" xml:space="preserve">
N("vbias,vlookup vbias range")+
VLOOKUP($AA1116,INDIRECT(BoxVal(ROW($AA1116),34,COLUMN(T1112))),2,FALSE)+
N("gain")+
$AB1116+
N("vcm")+
VLOOKUP($AC1116,$CT$1:$DC$31,7,FALSE)+
N("(vbias*vcp*vbg-vbias)*sensor ratio")+
VbiasCal($AA1116,$AD1116,$AE1116,BoxVal(ROW($AC1116),18,COLUMN($T$22)))+
N("vbias ref+gain ref")+
$V1116+$W1116</f>
        <v>2.8</v>
      </c>
      <c r="AA1116" s="39" t="s">
        <v>1372</v>
      </c>
      <c r="AB1116" s="40">
        <v>1.5</v>
      </c>
      <c r="AC1116" s="40" t="s">
        <v>995</v>
      </c>
      <c r="AD1116" s="40">
        <v>1</v>
      </c>
      <c r="AE1116" s="41">
        <v>0</v>
      </c>
      <c r="AF1116" s="42">
        <v>-41.1</v>
      </c>
      <c r="AG1116" s="47">
        <f>AF1115</f>
        <v>-40.799999999999997</v>
      </c>
      <c r="AH1116" s="43">
        <f ca="1">$AF1116+$Z1116</f>
        <v>-38.300000000000004</v>
      </c>
      <c r="AI1116" s="43">
        <f ca="1">$AG1116+$Z1116</f>
        <v>-38</v>
      </c>
      <c r="AJ1116" s="44">
        <f ca="1" xml:space="preserve">
N("initial sens-loopgain")+
$AF1116-BoxVal(ROW($AA1116),26,COLUMN(INDIRECT("T"&amp;(INT(ROW($AA1133)/65))*65+2)))</f>
        <v>-41.1</v>
      </c>
      <c r="AK1116" s="44">
        <f ca="1">AJ1116+(AG1116-AF1116)</f>
        <v>-40.799999999999997</v>
      </c>
      <c r="AL1116" s="44">
        <f ca="1" xml:space="preserve">
N("initial sens-loopgain-gain-gain ref-vcm")+
$AH1116-
BoxVal(ROW($AA1116),26,COLUMN(INDIRECT("T"&amp;(INT(ROW($AA1133)/65))*65+2)))-
$AB1116-
$W1116-
IFERROR(VLOOKUP($AC1116,$CT$1:$DC$31,7,FALSE),0)</f>
        <v>-39.800000000000004</v>
      </c>
      <c r="AM1116" s="44">
        <f ca="1">AL1116+(AG1116-AF1116)</f>
        <v>-39.5</v>
      </c>
      <c r="AN1116" s="36" t="str">
        <f ca="1">IF(BoxVal(ROW(AA1116),9,COLUMN(T1114))="FIX","00",ManualLookup(AA1116,BoxVal(ROW(AA1116),4,COLUMN(AN1114)),INDIRECT(DN$3)))</f>
        <v>60</v>
      </c>
      <c r="AO1116" s="36" t="str">
        <f ca="1">ManualLookup(AB1116,BoxVal(ROW(AB1116),4,COLUMN(AO1114)),INDIRECT(DO$3))</f>
        <v>05</v>
      </c>
      <c r="AP1116" s="36" t="str">
        <f ca="1">ManualLookup(AC1116,BoxVal(ROW(AC1116),4,COLUMN(AP1114)),INDIRECT(DP$3))</f>
        <v>00</v>
      </c>
      <c r="AQ1116" s="36" t="str">
        <f ca="1">ManualLookup(AD1116,BoxVal(ROW(AD1116),4,COLUMN(AQ1114)),INDIRECT(DQ$3))</f>
        <v>00</v>
      </c>
      <c r="AR1116" s="36" t="str">
        <f ca="1">ManualLookup(AE1116,BoxVal(ROW(AE1116),4,COLUMN(AR1114)),INDIRECT(DR$3))</f>
        <v>00</v>
      </c>
      <c r="AS1116" s="36"/>
    </row>
    <row r="1117" spans="19:45" ht="30" customHeight="1" x14ac:dyDescent="0.25">
      <c r="S1117" s="7" t="s">
        <v>721</v>
      </c>
      <c r="T1117" s="15" t="s">
        <v>26</v>
      </c>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-37.5</v>
      </c>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1.3</v>
      </c>
      <c r="U1123" s="36"/>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VLOOKUP(T1109,MPN!$A$1:$E$1004,4,FALSE)</f>
        <v>-38</v>
      </c>
      <c r="U1124" s="36"/>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0.75</v>
      </c>
      <c r="U1125" s="36"/>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VLOOKUP($T1109,MPN!$A$1:$E$504,2,FALSE)</f>
        <v>AMIC</v>
      </c>
      <c r="U1127" s="36"/>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304ZE</v>
      </c>
      <c r="U1128" s="36"/>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N22LAV</v>
      </c>
      <c r="U1129" s="36"/>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VLOOKUP($T1109,MPN!$A$1:$E$504,5,FALSE)</f>
        <v>Default</v>
      </c>
      <c r="U1130" s="36"/>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0</v>
      </c>
      <c r="U1132" s="36"/>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45594</v>
      </c>
      <c r="U1133" s="36"/>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7</v>
      </c>
      <c r="U1135" s="36"/>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-38+/-0.75 dBV</v>
      </c>
      <c r="U1136" s="36"/>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100~200 (uA)
Vdc&amp;Remark: -</v>
      </c>
      <c r="U1137" s="36"/>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14.38V(14V)</v>
      </c>
      <c r="T1140" s="3">
        <v>2.6</v>
      </c>
      <c r="U1140" s="36"/>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13.18V(13V)</v>
      </c>
      <c r="T1141" s="3">
        <v>1.3</v>
      </c>
      <c r="U1141" s="36"/>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12.07V(12V)</v>
      </c>
      <c r="T1142" s="3">
        <v>0</v>
      </c>
      <c r="U1142" s="36"/>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10.95V(11V)</v>
      </c>
      <c r="T1143" s="3">
        <v>-1.3</v>
      </c>
      <c r="U1143" s="36"/>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9.82V(10V)</v>
      </c>
      <c r="T1144" s="3" t="s">
        <v>562</v>
      </c>
      <c r="U1144" s="36"/>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8.71V(9V)</v>
      </c>
      <c r="T1145" s="3" t="s">
        <v>562</v>
      </c>
      <c r="U1145" s="36"/>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7.59V(8V)</v>
      </c>
      <c r="T1146" s="3" t="s">
        <v>562</v>
      </c>
      <c r="U1146" s="36"/>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6.48V(7V)</v>
      </c>
      <c r="T1147" s="3" t="s">
        <v>562</v>
      </c>
      <c r="U1147" s="36"/>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Space</v>
      </c>
      <c r="T1149" s="3"/>
      <c r="U1149" s="36"/>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Config2</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1421</v>
      </c>
      <c r="V1171" s="12"/>
      <c r="W1171" s="65"/>
      <c r="X1171" s="12"/>
      <c r="Y1171" s="7" t="str">
        <f>VLOOKUP(U1171,$DX$1:$DZ$21,3,FALSE)</f>
        <v>ModeSel 10,sel_diocpfil,disb_vos</v>
      </c>
      <c r="AD1171" s="8"/>
    </row>
    <row r="1172" spans="19:45" ht="30" customHeight="1" x14ac:dyDescent="0.25">
      <c r="S1172" s="7" t="s">
        <v>24</v>
      </c>
      <c r="T1172" s="15" t="s">
        <v>606</v>
      </c>
      <c r="U1172" s="5" t="s">
        <v>23</v>
      </c>
      <c r="V1172" s="7" t="str">
        <f>VLOOKUP(U1171,$DX$1:$DZ$21,2,FALSE)</f>
        <v>bit2,11,15</v>
      </c>
      <c r="W1172" s="19"/>
      <c r="X1172" s="19"/>
      <c r="Y1172" s="19"/>
      <c r="Z1172" s="19"/>
      <c r="AA1172" s="5" t="s">
        <v>592</v>
      </c>
      <c r="AB1172" s="26" t="str">
        <f>T1191&amp;"_"&amp;ABS(T1189)&amp;"dB_"&amp;T1193&amp;"_"&amp;T1194&amp;"_"&amp;GetAbsMaxMinText(AF1175:AG1234)&amp;"_"&amp;T1174&amp;"_"&amp;T1173&amp;S1171&amp;"."&amp;T1197</f>
        <v>12V_TestMode_38dB_304ZE_N22LAV_377_417_ZTS6753_PR19.1</v>
      </c>
      <c r="AC1172" s="18"/>
      <c r="AD1172" s="18"/>
      <c r="AE1172" s="18"/>
      <c r="AF1172" s="18"/>
      <c r="AG1172" s="18"/>
      <c r="AH1172" s="19"/>
      <c r="AI1172" s="19" t="s">
        <v>2</v>
      </c>
      <c r="AJ1172" s="16"/>
      <c r="AK1172" s="16"/>
      <c r="AL1172" s="16"/>
      <c r="AM1172" s="16"/>
      <c r="AN1172" s="16"/>
      <c r="AO1172" s="16"/>
      <c r="AP1172" s="16"/>
      <c r="AQ1172" s="16"/>
      <c r="AR1172" s="16"/>
      <c r="AS1172" s="16"/>
    </row>
    <row r="1173" spans="19:45" ht="30" customHeight="1" x14ac:dyDescent="0.25">
      <c r="S1173" s="7" t="s">
        <v>5</v>
      </c>
      <c r="T1173" s="15" t="s">
        <v>1162</v>
      </c>
      <c r="U1173" s="32" t="str">
        <f>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1332</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Norman Gain</v>
      </c>
      <c r="AP1174" s="56" t="str">
        <f>VLOOKUP($T1182,$DE$1:$DJ$31,4,FALSE)</f>
        <v>non</v>
      </c>
      <c r="AQ1174" s="56" t="str">
        <f>VLOOKUP($T1182,$DE$1:$DJ$31,5,FALSE)</f>
        <v>non</v>
      </c>
      <c r="AR1174" s="56" t="str">
        <f>VLOOKUP($T1182,$DE$1:$DJ$31,6,FALSE)</f>
        <v>Signel vbg</v>
      </c>
      <c r="AS1174" s="35"/>
    </row>
    <row r="1175" spans="19:45" ht="30" customHeight="1" x14ac:dyDescent="0.25">
      <c r="S1175" s="7" t="s">
        <v>18</v>
      </c>
      <c r="T1175" s="15" t="s">
        <v>1428</v>
      </c>
      <c r="U1175" s="36" t="str">
        <f ca="1">ConfigCode($AA1175,$AN1175,$AO1175,$AP1175,$AQ1175,$AR1175,$AF1175,$AG1175,2)</f>
        <v>0x50=-38.30,-37.70;</v>
      </c>
      <c r="V1175" s="37"/>
      <c r="W1175" s="37"/>
      <c r="X1175" s="68"/>
      <c r="Y1175" s="68"/>
      <c r="Z1175" s="55">
        <f ca="1"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1435</v>
      </c>
      <c r="AB1175" s="40">
        <v>0</v>
      </c>
      <c r="AC1175" s="40" t="s">
        <v>996</v>
      </c>
      <c r="AD1175" s="40">
        <v>1</v>
      </c>
      <c r="AE1175" s="41">
        <v>0</v>
      </c>
      <c r="AF1175" s="42">
        <v>-38.299999999999997</v>
      </c>
      <c r="AG1175" s="42">
        <v>-37.700000000000003</v>
      </c>
      <c r="AH1175" s="43">
        <f ca="1">$AF1175+$Z1175</f>
        <v>-38.299999999999997</v>
      </c>
      <c r="AI1175" s="43">
        <f ca="1">$AG1175+$Z1175</f>
        <v>-37.700000000000003</v>
      </c>
      <c r="AJ1175" s="44">
        <f ca="1" xml:space="preserve">
N("initial sens-loopgain")+
$AF1175-BoxVal(ROW($AA1175),26,COLUMN(INDIRECT("T"&amp;(INT(ROW($AA1192)/65))*65+2)))</f>
        <v>-38.299999999999997</v>
      </c>
      <c r="AK1175" s="44">
        <f ca="1">AJ1175+(AG1175-AF1175)</f>
        <v>-37.700000000000003</v>
      </c>
      <c r="AL1175" s="44">
        <f ca="1" xml:space="preserve">
N("initial sens-loopgain-gain-gain ref-vcm")+
$AH1175-
BoxVal(ROW($AA1175),26,COLUMN(INDIRECT("T"&amp;(INT(ROW($AA1192)/65))*65+2)))-
$AB1175-
$W1175-
IFERROR(VLOOKUP($AC1175,$CT$1:$DC$31,7,FALSE),0)</f>
        <v>-38.299999999999997</v>
      </c>
      <c r="AM1175" s="44">
        <f ca="1">AL1175+(AG1175-AF1175)</f>
        <v>-37.700000000000003</v>
      </c>
      <c r="AN1175" s="36" t="str">
        <f ca="1">IF(BoxVal(ROW(AA1175),9,COLUMN(T1173))="FIX","00",ManualLookup(AA1175,BoxVal(ROW(AA1175),4,COLUMN(AN1173)),INDIRECT(DN$3)))</f>
        <v>50</v>
      </c>
      <c r="AO1175" s="36" t="str">
        <f ca="1">ManualLookup(AB1175,BoxVal(ROW(AB1175),4,COLUMN(AO1173)),INDIRECT(DO$3))</f>
        <v>00</v>
      </c>
      <c r="AP1175" s="36" t="str">
        <f ca="1">ManualLookup(AC1175,BoxVal(ROW(AC1175),4,COLUMN(AP1173)),INDIRECT(DP$3))</f>
        <v>00</v>
      </c>
      <c r="AQ1175" s="36" t="str">
        <f ca="1">ManualLookup(AD1175,BoxVal(ROW(AD1175),4,COLUMN(AQ1173)),INDIRECT(DQ$3))</f>
        <v>00</v>
      </c>
      <c r="AR1175" s="36" t="str">
        <f ca="1">ManualLookup(AE1175,BoxVal(ROW(AE1175),4,COLUMN(AR1173)),INDIRECT(DR$3))</f>
        <v>00</v>
      </c>
      <c r="AS1175" s="33"/>
    </row>
    <row r="1176" spans="19:45" ht="30" customHeight="1" x14ac:dyDescent="0.25">
      <c r="S1176" s="7" t="s">
        <v>13</v>
      </c>
      <c r="T1176" s="15" t="s">
        <v>1441</v>
      </c>
      <c r="U1176" s="36" t="str">
        <f ca="1">ConfigCode($AA1176,$AN1176,$AO1176,$AP1176,$AQ1176,$AR1176,$AF1176,$AG1176,2)</f>
        <v>0x5B=-38.80,-38.30;</v>
      </c>
      <c r="V1176" s="37"/>
      <c r="W1176" s="37"/>
      <c r="X1176" s="68"/>
      <c r="Y1176" s="68"/>
      <c r="Z1176" s="55">
        <f ca="1" xml:space="preserve">
N("vbias,vlookup vbias range")+
VLOOKUP($AA1176,INDIRECT(BoxVal(ROW($AA1176),34,COLUMN(T1172))),2,FALSE)+
N("gain")+
$AB1176+
N("vcm")+
VLOOKUP($AC1176,$CT$1:$DC$31,7,FALSE)+
N("(vbias*vcp*vbg-vbias)*sensor ratio")+
VbiasCal($AA1176,$AD1176,$AE1176,BoxVal(ROW($AC1176),18,COLUMN($T$22)))+
N("vbias ref+gain ref")+
$V1176+$W1176</f>
        <v>0.5</v>
      </c>
      <c r="AA1176" s="39" t="s">
        <v>1435</v>
      </c>
      <c r="AB1176" s="40">
        <v>0.5</v>
      </c>
      <c r="AC1176" s="40" t="s">
        <v>996</v>
      </c>
      <c r="AD1176" s="40">
        <v>1</v>
      </c>
      <c r="AE1176" s="41">
        <v>0</v>
      </c>
      <c r="AF1176" s="42">
        <v>-38.799999999999997</v>
      </c>
      <c r="AG1176" s="47">
        <f>AF1175</f>
        <v>-38.299999999999997</v>
      </c>
      <c r="AH1176" s="43">
        <f ca="1">$AF1176+$Z1176</f>
        <v>-38.299999999999997</v>
      </c>
      <c r="AI1176" s="43">
        <f ca="1">$AG1176+$Z1176</f>
        <v>-37.799999999999997</v>
      </c>
      <c r="AJ1176" s="44">
        <f ca="1" xml:space="preserve">
N("initial sens-loopgain")+
$AF1176-BoxVal(ROW($AA1176),26,COLUMN(INDIRECT("T"&amp;(INT(ROW($AA1193)/65))*65+2)))</f>
        <v>-38.799999999999997</v>
      </c>
      <c r="AK1176" s="44">
        <f ca="1">AJ1176+(AG1176-AF1176)</f>
        <v>-38.299999999999997</v>
      </c>
      <c r="AL1176" s="44">
        <f ca="1" xml:space="preserve">
N("initial sens-loopgain-gain-gain ref-vcm")+
$AH1176-
BoxVal(ROW($AA1176),26,COLUMN(INDIRECT("T"&amp;(INT(ROW($AA1193)/65))*65+2)))-
$AB1176-
$W1176-
IFERROR(VLOOKUP($AC1176,$CT$1:$DC$31,7,FALSE),0)</f>
        <v>-38.799999999999997</v>
      </c>
      <c r="AM1176" s="44">
        <f ca="1">AL1176+(AG1176-AF1176)</f>
        <v>-38.299999999999997</v>
      </c>
      <c r="AN1176" s="36" t="str">
        <f ca="1">IF(BoxVal(ROW(AA1176),9,COLUMN(T1174))="FIX","00",ManualLookup(AA1176,BoxVal(ROW(AA1176),4,COLUMN(AN1174)),INDIRECT(DN$3)))</f>
        <v>50</v>
      </c>
      <c r="AO1176" s="36" t="str">
        <f ca="1">ManualLookup(AB1176,BoxVal(ROW(AB1176),4,COLUMN(AO1174)),INDIRECT(DO$3))</f>
        <v>0B</v>
      </c>
      <c r="AP1176" s="36" t="str">
        <f ca="1">ManualLookup(AC1176,BoxVal(ROW(AC1176),4,COLUMN(AP1174)),INDIRECT(DP$3))</f>
        <v>00</v>
      </c>
      <c r="AQ1176" s="36" t="str">
        <f ca="1">ManualLookup(AD1176,BoxVal(ROW(AD1176),4,COLUMN(AQ1174)),INDIRECT(DQ$3))</f>
        <v>00</v>
      </c>
      <c r="AR1176" s="36" t="str">
        <f ca="1">ManualLookup(AE1176,BoxVal(ROW(AE1176),4,COLUMN(AR1174)),INDIRECT(DR$3))</f>
        <v>00</v>
      </c>
      <c r="AS1176" s="36"/>
    </row>
    <row r="1177" spans="19:45" ht="30" customHeight="1" x14ac:dyDescent="0.25">
      <c r="S1177" s="26"/>
      <c r="T1177" s="17"/>
      <c r="U1177" s="36" t="str">
        <f ca="1">ConfigCode($AA1177,$AN1177,$AO1177,$AP1177,$AQ1177,$AR1177,$AF1177,$AG1177,2)</f>
        <v>0x54=-39.30,-38.80;</v>
      </c>
      <c r="V1177" s="37"/>
      <c r="W1177" s="37"/>
      <c r="X1177" s="68"/>
      <c r="Y1177" s="68"/>
      <c r="Z1177" s="55">
        <f ca="1" xml:space="preserve">
N("vbias,vlookup vbias range")+
VLOOKUP($AA1177,INDIRECT(BoxVal(ROW($AA1177),34,COLUMN(T1173))),2,FALSE)+
N("gain")+
$AB1177+
N("vcm")+
VLOOKUP($AC1177,$CT$1:$DC$31,7,FALSE)+
N("(vbias*vcp*vbg-vbias)*sensor ratio")+
VbiasCal($AA1177,$AD1177,$AE1177,BoxVal(ROW($AC1177),18,COLUMN($T$22)))+
N("vbias ref+gain ref")+
$V1177+$W1177</f>
        <v>1</v>
      </c>
      <c r="AA1177" s="39" t="s">
        <v>1373</v>
      </c>
      <c r="AB1177" s="40">
        <v>1</v>
      </c>
      <c r="AC1177" s="40" t="s">
        <v>995</v>
      </c>
      <c r="AD1177" s="40">
        <v>1</v>
      </c>
      <c r="AE1177" s="41">
        <v>0</v>
      </c>
      <c r="AF1177" s="42">
        <v>-39.299999999999997</v>
      </c>
      <c r="AG1177" s="47">
        <f>AF1176</f>
        <v>-38.799999999999997</v>
      </c>
      <c r="AH1177" s="43">
        <f ca="1">$AF1177+$Z1177</f>
        <v>-38.299999999999997</v>
      </c>
      <c r="AI1177" s="43">
        <f ca="1">$AG1177+$Z1177</f>
        <v>-37.799999999999997</v>
      </c>
      <c r="AJ1177" s="44">
        <f ca="1" xml:space="preserve">
N("initial sens-loopgain")+
$AF1177-BoxVal(ROW($AA1177),26,COLUMN(INDIRECT("T"&amp;(INT(ROW($AA1194)/65))*65+2)))</f>
        <v>-39.299999999999997</v>
      </c>
      <c r="AK1177" s="44">
        <f ca="1">AJ1177+(AG1177-AF1177)</f>
        <v>-38.799999999999997</v>
      </c>
      <c r="AL1177" s="44">
        <f ca="1" xml:space="preserve">
N("initial sens-loopgain-gain-gain ref-vcm")+
$AH1177-
BoxVal(ROW($AA1177),26,COLUMN(INDIRECT("T"&amp;(INT(ROW($AA1194)/65))*65+2)))-
$AB1177-
$W1177-
IFERROR(VLOOKUP($AC1177,$CT$1:$DC$31,7,FALSE),0)</f>
        <v>-39.299999999999997</v>
      </c>
      <c r="AM1177" s="44">
        <f ca="1">AL1177+(AG1177-AF1177)</f>
        <v>-38.799999999999997</v>
      </c>
      <c r="AN1177" s="36" t="str">
        <f ca="1">IF(BoxVal(ROW(AA1177),9,COLUMN(T1175))="FIX","00",ManualLookup(AA1177,BoxVal(ROW(AA1177),4,COLUMN(AN1175)),INDIRECT(DN$3)))</f>
        <v>50</v>
      </c>
      <c r="AO1177" s="36" t="str">
        <f ca="1">ManualLookup(AB1177,BoxVal(ROW(AB1177),4,COLUMN(AO1175)),INDIRECT(DO$3))</f>
        <v>04</v>
      </c>
      <c r="AP1177" s="36" t="str">
        <f ca="1">ManualLookup(AC1177,BoxVal(ROW(AC1177),4,COLUMN(AP1175)),INDIRECT(DP$3))</f>
        <v>00</v>
      </c>
      <c r="AQ1177" s="36" t="str">
        <f ca="1">ManualLookup(AD1177,BoxVal(ROW(AD1177),4,COLUMN(AQ1175)),INDIRECT(DQ$3))</f>
        <v>00</v>
      </c>
      <c r="AR1177" s="36" t="str">
        <f ca="1">ManualLookup(AE1177,BoxVal(ROW(AE1177),4,COLUMN(AR1175)),INDIRECT(DR$3))</f>
        <v>00</v>
      </c>
      <c r="AS1177" s="36"/>
    </row>
    <row r="1178" spans="19:45" ht="30" customHeight="1" x14ac:dyDescent="0.25">
      <c r="S1178" s="7" t="s">
        <v>19</v>
      </c>
      <c r="T1178" s="15" t="s">
        <v>1435</v>
      </c>
      <c r="U1178" s="36" t="str">
        <f ca="1">ConfigCode($AA1178,$AN1178,$AO1178,$AP1178,$AQ1178,$AR1178,$AF1178,$AG1178,2)</f>
        <v>0x60=-39.50,-39.30;</v>
      </c>
      <c r="V1178" s="37"/>
      <c r="W1178" s="37"/>
      <c r="X1178" s="68"/>
      <c r="Y1178" s="68"/>
      <c r="Z1178" s="55">
        <f ca="1" xml:space="preserve">
N("vbias,vlookup vbias range")+
VLOOKUP($AA1178,INDIRECT(BoxVal(ROW($AA1178),34,COLUMN(T1174))),2,FALSE)+
N("gain")+
$AB1178+
N("vcm")+
VLOOKUP($AC1178,$CT$1:$DC$31,7,FALSE)+
N("(vbias*vcp*vbg-vbias)*sensor ratio")+
VbiasCal($AA1178,$AD1178,$AE1178,BoxVal(ROW($AC1178),18,COLUMN($T$22)))+
N("vbias ref+gain ref")+
$V1178+$W1178</f>
        <v>1.2</v>
      </c>
      <c r="AA1178" s="39" t="s">
        <v>1372</v>
      </c>
      <c r="AB1178" s="40">
        <v>0</v>
      </c>
      <c r="AC1178" s="40" t="s">
        <v>995</v>
      </c>
      <c r="AD1178" s="40">
        <v>1</v>
      </c>
      <c r="AE1178" s="41">
        <v>0</v>
      </c>
      <c r="AF1178" s="42">
        <v>-39.5</v>
      </c>
      <c r="AG1178" s="47">
        <f>AF1177</f>
        <v>-39.299999999999997</v>
      </c>
      <c r="AH1178" s="43">
        <f ca="1">$AF1178+$Z1178</f>
        <v>-38.299999999999997</v>
      </c>
      <c r="AI1178" s="43">
        <f ca="1">$AG1178+$Z1178</f>
        <v>-38.099999999999994</v>
      </c>
      <c r="AJ1178" s="44">
        <f ca="1" xml:space="preserve">
N("initial sens-loopgain")+
$AF1178-BoxVal(ROW($AA1178),26,COLUMN(INDIRECT("T"&amp;(INT(ROW($AA1195)/65))*65+2)))</f>
        <v>-39.5</v>
      </c>
      <c r="AK1178" s="44">
        <f ca="1">AJ1178+(AG1178-AF1178)</f>
        <v>-39.299999999999997</v>
      </c>
      <c r="AL1178" s="44">
        <f ca="1" xml:space="preserve">
N("initial sens-loopgain-gain-gain ref-vcm")+
$AH1178-
BoxVal(ROW($AA1178),26,COLUMN(INDIRECT("T"&amp;(INT(ROW($AA1195)/65))*65+2)))-
$AB1178-
$W1178-
IFERROR(VLOOKUP($AC1178,$CT$1:$DC$31,7,FALSE),0)</f>
        <v>-38.299999999999997</v>
      </c>
      <c r="AM1178" s="44">
        <f ca="1">AL1178+(AG1178-AF1178)</f>
        <v>-38.099999999999994</v>
      </c>
      <c r="AN1178" s="36" t="str">
        <f ca="1">IF(BoxVal(ROW(AA1178),9,COLUMN(T1176))="FIX","00",ManualLookup(AA1178,BoxVal(ROW(AA1178),4,COLUMN(AN1176)),INDIRECT(DN$3)))</f>
        <v>60</v>
      </c>
      <c r="AO1178" s="36" t="str">
        <f ca="1">ManualLookup(AB1178,BoxVal(ROW(AB1178),4,COLUMN(AO1176)),INDIRECT(DO$3))</f>
        <v>00</v>
      </c>
      <c r="AP1178" s="36" t="str">
        <f ca="1">ManualLookup(AC1178,BoxVal(ROW(AC1178),4,COLUMN(AP1176)),INDIRECT(DP$3))</f>
        <v>00</v>
      </c>
      <c r="AQ1178" s="36" t="str">
        <f ca="1">ManualLookup(AD1178,BoxVal(ROW(AD1178),4,COLUMN(AQ1176)),INDIRECT(DQ$3))</f>
        <v>00</v>
      </c>
      <c r="AR1178" s="36" t="str">
        <f ca="1">ManualLookup(AE1178,BoxVal(ROW(AE1178),4,COLUMN(AR1176)),INDIRECT(DR$3))</f>
        <v>00</v>
      </c>
      <c r="AS1178" s="36"/>
    </row>
    <row r="1179" spans="19:45" ht="30" customHeight="1" x14ac:dyDescent="0.25">
      <c r="S1179" s="7" t="s">
        <v>15</v>
      </c>
      <c r="T1179" s="15" t="s">
        <v>1151</v>
      </c>
      <c r="U1179" s="36" t="str">
        <f ca="1">ConfigCode($AA1179,$AN1179,$AO1179,$AP1179,$AQ1179,$AR1179,$AF1179,$AG1179,2)</f>
        <v>0x6B=-40.00,-39.50;</v>
      </c>
      <c r="V1179" s="37"/>
      <c r="W1179" s="37"/>
      <c r="X1179" s="68"/>
      <c r="Y1179" s="68"/>
      <c r="Z1179" s="55">
        <f ca="1" xml:space="preserve">
N("vbias,vlookup vbias range")+
VLOOKUP($AA1179,INDIRECT(BoxVal(ROW($AA1179),34,COLUMN(T1175))),2,FALSE)+
N("gain")+
$AB1179+
N("vcm")+
VLOOKUP($AC1179,$CT$1:$DC$31,7,FALSE)+
N("(vbias*vcp*vbg-vbias)*sensor ratio")+
VbiasCal($AA1179,$AD1179,$AE1179,BoxVal(ROW($AC1179),18,COLUMN($T$22)))+
N("vbias ref+gain ref")+
$V1179+$W1179</f>
        <v>1.7</v>
      </c>
      <c r="AA1179" s="39" t="s">
        <v>1372</v>
      </c>
      <c r="AB1179" s="40">
        <v>0.5</v>
      </c>
      <c r="AC1179" s="40" t="s">
        <v>995</v>
      </c>
      <c r="AD1179" s="40">
        <v>1</v>
      </c>
      <c r="AE1179" s="41">
        <v>0</v>
      </c>
      <c r="AF1179" s="42">
        <v>-40</v>
      </c>
      <c r="AG1179" s="47">
        <f>AF1178</f>
        <v>-39.5</v>
      </c>
      <c r="AH1179" s="43">
        <f ca="1">$AF1179+$Z1179</f>
        <v>-38.299999999999997</v>
      </c>
      <c r="AI1179" s="43">
        <f ca="1">$AG1179+$Z1179</f>
        <v>-37.799999999999997</v>
      </c>
      <c r="AJ1179" s="44">
        <f ca="1" xml:space="preserve">
N("initial sens-loopgain")+
$AF1179-BoxVal(ROW($AA1179),26,COLUMN(INDIRECT("T"&amp;(INT(ROW($AA1196)/65))*65+2)))</f>
        <v>-40</v>
      </c>
      <c r="AK1179" s="44">
        <f ca="1">AJ1179+(AG1179-AF1179)</f>
        <v>-39.5</v>
      </c>
      <c r="AL1179" s="44">
        <f ca="1" xml:space="preserve">
N("initial sens-loopgain-gain-gain ref-vcm")+
$AH1179-
BoxVal(ROW($AA1179),26,COLUMN(INDIRECT("T"&amp;(INT(ROW($AA1196)/65))*65+2)))-
$AB1179-
$W1179-
IFERROR(VLOOKUP($AC1179,$CT$1:$DC$31,7,FALSE),0)</f>
        <v>-38.799999999999997</v>
      </c>
      <c r="AM1179" s="44">
        <f ca="1">AL1179+(AG1179-AF1179)</f>
        <v>-38.299999999999997</v>
      </c>
      <c r="AN1179" s="36" t="str">
        <f ca="1">IF(BoxVal(ROW(AA1179),9,COLUMN(T1177))="FIX","00",ManualLookup(AA1179,BoxVal(ROW(AA1179),4,COLUMN(AN1177)),INDIRECT(DN$3)))</f>
        <v>60</v>
      </c>
      <c r="AO1179" s="36" t="str">
        <f ca="1">ManualLookup(AB1179,BoxVal(ROW(AB1179),4,COLUMN(AO1177)),INDIRECT(DO$3))</f>
        <v>0B</v>
      </c>
      <c r="AP1179" s="36" t="str">
        <f ca="1">ManualLookup(AC1179,BoxVal(ROW(AC1179),4,COLUMN(AP1177)),INDIRECT(DP$3))</f>
        <v>00</v>
      </c>
      <c r="AQ1179" s="36" t="str">
        <f ca="1">ManualLookup(AD1179,BoxVal(ROW(AD1179),4,COLUMN(AQ1177)),INDIRECT(DQ$3))</f>
        <v>00</v>
      </c>
      <c r="AR1179" s="36" t="str">
        <f ca="1">ManualLookup(AE1179,BoxVal(ROW(AE1179),4,COLUMN(AR1177)),INDIRECT(DR$3))</f>
        <v>00</v>
      </c>
      <c r="AS1179" s="36"/>
    </row>
    <row r="1180" spans="19:45" ht="30" customHeight="1" x14ac:dyDescent="0.25">
      <c r="S1180" s="7" t="s">
        <v>705</v>
      </c>
      <c r="T1180" s="15" t="s">
        <v>1296</v>
      </c>
      <c r="U1180" s="36" t="str">
        <f ca="1">ConfigCode($AA1180,$AN1180,$AO1180,$AP1180,$AQ1180,$AR1180,$AF1180,$AG1180,2)</f>
        <v>0x64=-40.50,-40.00;</v>
      </c>
      <c r="V1180" s="37"/>
      <c r="W1180" s="37"/>
      <c r="X1180" s="68"/>
      <c r="Y1180" s="68"/>
      <c r="Z1180" s="55">
        <f ca="1" xml:space="preserve">
N("vbias,vlookup vbias range")+
VLOOKUP($AA1180,INDIRECT(BoxVal(ROW($AA1180),34,COLUMN(T1176))),2,FALSE)+
N("gain")+
$AB1180+
N("vcm")+
VLOOKUP($AC1180,$CT$1:$DC$31,7,FALSE)+
N("(vbias*vcp*vbg-vbias)*sensor ratio")+
VbiasCal($AA1180,$AD1180,$AE1180,BoxVal(ROW($AC1180),18,COLUMN($T$22)))+
N("vbias ref+gain ref")+
$V1180+$W1180</f>
        <v>2.2000000000000002</v>
      </c>
      <c r="AA1180" s="39" t="s">
        <v>1372</v>
      </c>
      <c r="AB1180" s="40">
        <v>1</v>
      </c>
      <c r="AC1180" s="40" t="s">
        <v>995</v>
      </c>
      <c r="AD1180" s="40">
        <v>1</v>
      </c>
      <c r="AE1180" s="41">
        <v>0</v>
      </c>
      <c r="AF1180" s="42">
        <v>-40.5</v>
      </c>
      <c r="AG1180" s="47">
        <f>AF1179</f>
        <v>-40</v>
      </c>
      <c r="AH1180" s="43">
        <f ca="1">$AF1180+$Z1180</f>
        <v>-38.299999999999997</v>
      </c>
      <c r="AI1180" s="43">
        <f ca="1">$AG1180+$Z1180</f>
        <v>-37.799999999999997</v>
      </c>
      <c r="AJ1180" s="44">
        <f ca="1" xml:space="preserve">
N("initial sens-loopgain")+
$AF1180-BoxVal(ROW($AA1180),26,COLUMN(INDIRECT("T"&amp;(INT(ROW($AA1197)/65))*65+2)))</f>
        <v>-40.5</v>
      </c>
      <c r="AK1180" s="44">
        <f ca="1">AJ1180+(AG1180-AF1180)</f>
        <v>-40</v>
      </c>
      <c r="AL1180" s="44">
        <f ca="1" xml:space="preserve">
N("initial sens-loopgain-gain-gain ref-vcm")+
$AH1180-
BoxVal(ROW($AA1180),26,COLUMN(INDIRECT("T"&amp;(INT(ROW($AA1197)/65))*65+2)))-
$AB1180-
$W1180-
IFERROR(VLOOKUP($AC1180,$CT$1:$DC$31,7,FALSE),0)</f>
        <v>-39.299999999999997</v>
      </c>
      <c r="AM1180" s="44">
        <f ca="1">AL1180+(AG1180-AF1180)</f>
        <v>-38.799999999999997</v>
      </c>
      <c r="AN1180" s="36" t="str">
        <f ca="1">IF(BoxVal(ROW(AA1180),9,COLUMN(T1178))="FIX","00",ManualLookup(AA1180,BoxVal(ROW(AA1180),4,COLUMN(AN1178)),INDIRECT(DN$3)))</f>
        <v>60</v>
      </c>
      <c r="AO1180" s="36" t="str">
        <f ca="1">ManualLookup(AB1180,BoxVal(ROW(AB1180),4,COLUMN(AO1178)),INDIRECT(DO$3))</f>
        <v>04</v>
      </c>
      <c r="AP1180" s="36" t="str">
        <f ca="1">ManualLookup(AC1180,BoxVal(ROW(AC1180),4,COLUMN(AP1178)),INDIRECT(DP$3))</f>
        <v>00</v>
      </c>
      <c r="AQ1180" s="36" t="str">
        <f ca="1">ManualLookup(AD1180,BoxVal(ROW(AD1180),4,COLUMN(AQ1178)),INDIRECT(DQ$3))</f>
        <v>00</v>
      </c>
      <c r="AR1180" s="36" t="str">
        <f ca="1">ManualLookup(AE1180,BoxVal(ROW(AE1180),4,COLUMN(AR1178)),INDIRECT(DR$3))</f>
        <v>00</v>
      </c>
      <c r="AS1180" s="36"/>
    </row>
    <row r="1181" spans="19:45" ht="30" customHeight="1" x14ac:dyDescent="0.25">
      <c r="S1181" s="7" t="s">
        <v>605</v>
      </c>
      <c r="T1181" s="15" t="s">
        <v>991</v>
      </c>
      <c r="U1181" s="36" t="str">
        <f ca="1">ConfigCode($AA1181,$AN1181,$AO1181,$AP1181,$AQ1181,$AR1181,$AF1181,$AG1181,2)</f>
        <v>0x70=-40.70,-40.50;</v>
      </c>
      <c r="V1181" s="37"/>
      <c r="W1181" s="37"/>
      <c r="X1181" s="68"/>
      <c r="Y1181" s="68"/>
      <c r="Z1181" s="55">
        <f ca="1" xml:space="preserve">
N("vbias,vlookup vbias range")+
VLOOKUP($AA1181,INDIRECT(BoxVal(ROW($AA1181),34,COLUMN(T1177))),2,FALSE)+
N("gain")+
$AB1181+
N("vcm")+
VLOOKUP($AC1181,$CT$1:$DC$31,7,FALSE)+
N("(vbias*vcp*vbg-vbias)*sensor ratio")+
VbiasCal($AA1181,$AD1181,$AE1181,BoxVal(ROW($AC1181),18,COLUMN($T$22)))+
N("vbias ref+gain ref")+
$V1181+$W1181</f>
        <v>2.4</v>
      </c>
      <c r="AA1181" s="39" t="s">
        <v>1371</v>
      </c>
      <c r="AB1181" s="40">
        <v>0</v>
      </c>
      <c r="AC1181" s="40" t="s">
        <v>995</v>
      </c>
      <c r="AD1181" s="40">
        <v>1</v>
      </c>
      <c r="AE1181" s="41">
        <v>0</v>
      </c>
      <c r="AF1181" s="42">
        <v>-40.700000000000003</v>
      </c>
      <c r="AG1181" s="47">
        <f>AF1180</f>
        <v>-40.5</v>
      </c>
      <c r="AH1181" s="43">
        <f ca="1">$AF1181+$Z1181</f>
        <v>-38.300000000000004</v>
      </c>
      <c r="AI1181" s="43">
        <f ca="1">$AG1181+$Z1181</f>
        <v>-38.1</v>
      </c>
      <c r="AJ1181" s="44">
        <f ca="1" xml:space="preserve">
N("initial sens-loopgain")+
$AF1181-BoxVal(ROW($AA1181),26,COLUMN(INDIRECT("T"&amp;(INT(ROW($AA1198)/65))*65+2)))</f>
        <v>-40.700000000000003</v>
      </c>
      <c r="AK1181" s="44">
        <f ca="1">AJ1181+(AG1181-AF1181)</f>
        <v>-40.5</v>
      </c>
      <c r="AL1181" s="44">
        <f ca="1" xml:space="preserve">
N("initial sens-loopgain-gain-gain ref-vcm")+
$AH1181-
BoxVal(ROW($AA1181),26,COLUMN(INDIRECT("T"&amp;(INT(ROW($AA1198)/65))*65+2)))-
$AB1181-
$W1181-
IFERROR(VLOOKUP($AC1181,$CT$1:$DC$31,7,FALSE),0)</f>
        <v>-38.300000000000004</v>
      </c>
      <c r="AM1181" s="44">
        <f ca="1">AL1181+(AG1181-AF1181)</f>
        <v>-38.1</v>
      </c>
      <c r="AN1181" s="36" t="str">
        <f ca="1">IF(BoxVal(ROW(AA1181),9,COLUMN(T1179))="FIX","00",ManualLookup(AA1181,BoxVal(ROW(AA1181),4,COLUMN(AN1179)),INDIRECT(DN$3)))</f>
        <v>70</v>
      </c>
      <c r="AO1181" s="36" t="str">
        <f ca="1">ManualLookup(AB1181,BoxVal(ROW(AB1181),4,COLUMN(AO1179)),INDIRECT(DO$3))</f>
        <v>00</v>
      </c>
      <c r="AP1181" s="36" t="str">
        <f ca="1">ManualLookup(AC1181,BoxVal(ROW(AC1181),4,COLUMN(AP1179)),INDIRECT(DP$3))</f>
        <v>00</v>
      </c>
      <c r="AQ1181" s="36" t="str">
        <f ca="1">ManualLookup(AD1181,BoxVal(ROW(AD1181),4,COLUMN(AQ1179)),INDIRECT(DQ$3))</f>
        <v>00</v>
      </c>
      <c r="AR1181" s="36" t="str">
        <f ca="1">ManualLookup(AE1181,BoxVal(ROW(AE1181),4,COLUMN(AR1179)),INDIRECT(DR$3))</f>
        <v>00</v>
      </c>
      <c r="AS1181" s="36"/>
    </row>
    <row r="1182" spans="19:45" ht="30" customHeight="1" x14ac:dyDescent="0.25">
      <c r="S1182" s="7" t="s">
        <v>721</v>
      </c>
      <c r="T1182" s="15" t="s">
        <v>26</v>
      </c>
      <c r="U1182" s="36" t="str">
        <f ca="1">ConfigCode($AA1182,$AN1182,$AO1182,$AP1182,$AQ1182,$AR1182,$AF1182,$AG1182,2)</f>
        <v>0x7B=-41.20,-40.70;</v>
      </c>
      <c r="V1182" s="37"/>
      <c r="W1182" s="37"/>
      <c r="X1182" s="68"/>
      <c r="Y1182" s="68"/>
      <c r="Z1182" s="55">
        <f ca="1" xml:space="preserve">
N("vbias,vlookup vbias range")+
VLOOKUP($AA1182,INDIRECT(BoxVal(ROW($AA1182),34,COLUMN(T1178))),2,FALSE)+
N("gain")+
$AB1182+
N("vcm")+
VLOOKUP($AC1182,$CT$1:$DC$31,7,FALSE)+
N("(vbias*vcp*vbg-vbias)*sensor ratio")+
VbiasCal($AA1182,$AD1182,$AE1182,BoxVal(ROW($AC1182),18,COLUMN($T$22)))+
N("vbias ref+gain ref")+
$V1182+$W1182</f>
        <v>2.9</v>
      </c>
      <c r="AA1182" s="39" t="s">
        <v>1371</v>
      </c>
      <c r="AB1182" s="40">
        <v>0.5</v>
      </c>
      <c r="AC1182" s="40" t="s">
        <v>995</v>
      </c>
      <c r="AD1182" s="40">
        <v>1</v>
      </c>
      <c r="AE1182" s="41">
        <v>0</v>
      </c>
      <c r="AF1182" s="42">
        <v>-41.2</v>
      </c>
      <c r="AG1182" s="47">
        <f>AF1181</f>
        <v>-40.700000000000003</v>
      </c>
      <c r="AH1182" s="43">
        <f ca="1">$AF1182+$Z1182</f>
        <v>-38.300000000000004</v>
      </c>
      <c r="AI1182" s="43">
        <f ca="1">$AG1182+$Z1182</f>
        <v>-37.800000000000004</v>
      </c>
      <c r="AJ1182" s="44">
        <f ca="1" xml:space="preserve">
N("initial sens-loopgain")+
$AF1182-BoxVal(ROW($AA1182),26,COLUMN(INDIRECT("T"&amp;(INT(ROW($AA1199)/65))*65+2)))</f>
        <v>-41.2</v>
      </c>
      <c r="AK1182" s="44">
        <f ca="1">AJ1182+(AG1182-AF1182)</f>
        <v>-40.700000000000003</v>
      </c>
      <c r="AL1182" s="44">
        <f ca="1" xml:space="preserve">
N("initial sens-loopgain-gain-gain ref-vcm")+
$AH1182-
BoxVal(ROW($AA1182),26,COLUMN(INDIRECT("T"&amp;(INT(ROW($AA1199)/65))*65+2)))-
$AB1182-
$W1182-
IFERROR(VLOOKUP($AC1182,$CT$1:$DC$31,7,FALSE),0)</f>
        <v>-38.800000000000004</v>
      </c>
      <c r="AM1182" s="44">
        <f ca="1">AL1182+(AG1182-AF1182)</f>
        <v>-38.300000000000004</v>
      </c>
      <c r="AN1182" s="36" t="str">
        <f ca="1">IF(BoxVal(ROW(AA1182),9,COLUMN(T1180))="FIX","00",ManualLookup(AA1182,BoxVal(ROW(AA1182),4,COLUMN(AN1180)),INDIRECT(DN$3)))</f>
        <v>70</v>
      </c>
      <c r="AO1182" s="36" t="str">
        <f ca="1">ManualLookup(AB1182,BoxVal(ROW(AB1182),4,COLUMN(AO1180)),INDIRECT(DO$3))</f>
        <v>0B</v>
      </c>
      <c r="AP1182" s="36" t="str">
        <f ca="1">ManualLookup(AC1182,BoxVal(ROW(AC1182),4,COLUMN(AP1180)),INDIRECT(DP$3))</f>
        <v>00</v>
      </c>
      <c r="AQ1182" s="36" t="str">
        <f ca="1">ManualLookup(AD1182,BoxVal(ROW(AD1182),4,COLUMN(AQ1180)),INDIRECT(DQ$3))</f>
        <v>00</v>
      </c>
      <c r="AR1182" s="36" t="str">
        <f ca="1">ManualLookup(AE1182,BoxVal(ROW(AE1182),4,COLUMN(AR1180)),INDIRECT(DR$3))</f>
        <v>00</v>
      </c>
      <c r="AS1182" s="36"/>
    </row>
    <row r="1183" spans="19:45" ht="30" customHeight="1" x14ac:dyDescent="0.25">
      <c r="S1183" s="7" t="s">
        <v>20</v>
      </c>
      <c r="T1183" s="15">
        <v>-37.5</v>
      </c>
      <c r="U1183" s="36" t="str">
        <f ca="1">ConfigCode($AA1183,$AN1183,$AO1183,$AP1183,$AQ1183,$AR1183,$AF1183,$AG1183,2)</f>
        <v>0x74=-41.70,-41.20;</v>
      </c>
      <c r="V1183" s="37"/>
      <c r="W1183" s="37"/>
      <c r="X1183" s="38"/>
      <c r="Y1183" s="38"/>
      <c r="Z1183" s="55">
        <f ca="1" xml:space="preserve">
N("vbias,vlookup vbias range")+
VLOOKUP($AA1183,INDIRECT(BoxVal(ROW($AA1183),34,COLUMN(T1179))),2,FALSE)+
N("gain")+
$AB1183+
N("vcm")+
VLOOKUP($AC1183,$CT$1:$DC$31,7,FALSE)+
N("(vbias*vcp*vbg-vbias)*sensor ratio")+
VbiasCal($AA1183,$AD1183,$AE1183,BoxVal(ROW($AC1183),18,COLUMN($T$22)))+
N("vbias ref+gain ref")+
$V1183+$W1183</f>
        <v>3.4</v>
      </c>
      <c r="AA1183" s="39" t="s">
        <v>1371</v>
      </c>
      <c r="AB1183" s="40">
        <v>1</v>
      </c>
      <c r="AC1183" s="40" t="s">
        <v>995</v>
      </c>
      <c r="AD1183" s="40">
        <v>1</v>
      </c>
      <c r="AE1183" s="41">
        <v>0</v>
      </c>
      <c r="AF1183" s="42">
        <v>-41.7</v>
      </c>
      <c r="AG1183" s="47">
        <f>AF1182</f>
        <v>-41.2</v>
      </c>
      <c r="AH1183" s="43">
        <f ca="1">$AF1183+$Z1183</f>
        <v>-38.300000000000004</v>
      </c>
      <c r="AI1183" s="43">
        <f ca="1">$AG1183+$Z1183</f>
        <v>-37.800000000000004</v>
      </c>
      <c r="AJ1183" s="44">
        <f ca="1" xml:space="preserve">
N("initial sens-loopgain")+
$AF1183-BoxVal(ROW($AA1183),26,COLUMN(INDIRECT("T"&amp;(INT(ROW($AA1200)/65))*65+2)))</f>
        <v>-41.7</v>
      </c>
      <c r="AK1183" s="44">
        <f ca="1">AJ1183+(AG1183-AF1183)</f>
        <v>-41.2</v>
      </c>
      <c r="AL1183" s="44">
        <f ca="1" xml:space="preserve">
N("initial sens-loopgain-gain-gain ref-vcm")+
$AH1183-
BoxVal(ROW($AA1183),26,COLUMN(INDIRECT("T"&amp;(INT(ROW($AA1200)/65))*65+2)))-
$AB1183-
$W1183-
IFERROR(VLOOKUP($AC1183,$CT$1:$DC$31,7,FALSE),0)</f>
        <v>-39.300000000000004</v>
      </c>
      <c r="AM1183" s="44">
        <f ca="1">AL1183+(AG1183-AF1183)</f>
        <v>-38.800000000000004</v>
      </c>
      <c r="AN1183" s="36" t="str">
        <f ca="1">IF(BoxVal(ROW(AA1183),9,COLUMN(T1181))="FIX","00",ManualLookup(AA1183,BoxVal(ROW(AA1183),4,COLUMN(AN1181)),INDIRECT(DN$3)))</f>
        <v>70</v>
      </c>
      <c r="AO1183" s="36" t="str">
        <f ca="1">ManualLookup(AB1183,BoxVal(ROW(AB1183),4,COLUMN(AO1181)),INDIRECT(DO$3))</f>
        <v>04</v>
      </c>
      <c r="AP1183" s="36" t="str">
        <f ca="1">ManualLookup(AC1183,BoxVal(ROW(AC1183),4,COLUMN(AP1181)),INDIRECT(DP$3))</f>
        <v>00</v>
      </c>
      <c r="AQ1183" s="36" t="str">
        <f ca="1">ManualLookup(AD1183,BoxVal(ROW(AD1183),4,COLUMN(AQ1181)),INDIRECT(DQ$3))</f>
        <v>00</v>
      </c>
      <c r="AR1183" s="36" t="str">
        <f ca="1">ManualLookup(AE1183,BoxVal(ROW(AE1183),4,COLUMN(AR1181)),INDIRECT(DR$3))</f>
        <v>00</v>
      </c>
      <c r="AS1183" s="36"/>
    </row>
    <row r="1184" spans="19:45" ht="30" customHeight="1" x14ac:dyDescent="0.25">
      <c r="S1184" s="7" t="s">
        <v>691</v>
      </c>
      <c r="T1184" s="15" t="s">
        <v>1098</v>
      </c>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S1185" s="7" t="s">
        <v>544</v>
      </c>
      <c r="T1185" s="15" t="s">
        <v>993</v>
      </c>
      <c r="U1185" s="36"/>
      <c r="V1185" s="37"/>
      <c r="W1185" s="37"/>
      <c r="X1185" s="38"/>
      <c r="Y1185" s="38"/>
      <c r="Z1185" s="71"/>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S1186" s="7" t="s">
        <v>12</v>
      </c>
      <c r="T1186" s="15" t="s">
        <v>548</v>
      </c>
      <c r="U1186" s="36"/>
      <c r="V1186" s="37"/>
      <c r="W1186" s="37"/>
      <c r="X1186" s="38"/>
      <c r="Y1186" s="38"/>
      <c r="Z1186" s="71"/>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t="s">
        <v>773</v>
      </c>
      <c r="T1187" s="15" t="s">
        <v>562</v>
      </c>
      <c r="U1187" s="36"/>
      <c r="V1187" s="37"/>
      <c r="W1187" s="37"/>
      <c r="X1187" s="38"/>
      <c r="Y1187" s="38"/>
      <c r="Z1187" s="71"/>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S1188" s="7" t="s">
        <v>573</v>
      </c>
      <c r="T1188" s="15">
        <v>1.3</v>
      </c>
      <c r="U1188" s="36"/>
      <c r="V1188" s="37"/>
      <c r="W1188" s="37"/>
      <c r="X1188" s="38"/>
      <c r="Y1188" s="38"/>
      <c r="Z1188" s="71"/>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S1189" s="7" t="s">
        <v>590</v>
      </c>
      <c r="T1189" s="15">
        <f>VLOOKUP(T1174,MPN!$A$1:$E$1004,4,FALSE)</f>
        <v>-38</v>
      </c>
      <c r="U1189" s="36"/>
      <c r="V1189" s="37"/>
      <c r="W1189" s="37"/>
      <c r="X1189" s="38"/>
      <c r="Y1189" s="38"/>
      <c r="Z1189" s="71"/>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S1190" s="7" t="s">
        <v>693</v>
      </c>
      <c r="T1190" s="15">
        <v>0.8</v>
      </c>
      <c r="U1190" s="36"/>
      <c r="V1190" s="37"/>
      <c r="W1190" s="37"/>
      <c r="X1190" s="38"/>
      <c r="Y1190" s="38"/>
      <c r="Z1190" s="71"/>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S1191" s="7" t="s">
        <v>604</v>
      </c>
      <c r="T1191" s="7" t="str">
        <f>VLOOKUP($T1178,$AU$1:$AZ$31,MATCH($T1172,$AU$1:$AZ$1,0),FALSE)&amp;"_"&amp;T1180</f>
        <v>12V_TestMode</v>
      </c>
      <c r="U1191" s="36"/>
      <c r="V1191" s="37"/>
      <c r="W1191" s="37"/>
      <c r="X1191" s="38"/>
      <c r="Y1191" s="38"/>
      <c r="Z1191" s="71"/>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S1192" s="7" t="s">
        <v>424</v>
      </c>
      <c r="T1192" s="7" t="str">
        <f>VLOOKUP($T1174,MPN!$A$1:$E$504,2,FALSE)</f>
        <v>AMIC</v>
      </c>
      <c r="U1192" s="36"/>
      <c r="V1192" s="37"/>
      <c r="W1192" s="37"/>
      <c r="X1192" s="38"/>
      <c r="Y1192" s="38"/>
      <c r="Z1192" s="71"/>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S1193" s="7" t="s">
        <v>16</v>
      </c>
      <c r="T1193" s="7" t="str">
        <f>VLOOKUP($T1175,ASIC!$A$1:$B$200,2,FALSE)</f>
        <v>304ZE</v>
      </c>
      <c r="U1193" s="36"/>
      <c r="V1193" s="37"/>
      <c r="W1193" s="37"/>
      <c r="X1193" s="38"/>
      <c r="Y1193" s="38"/>
      <c r="Z1193" s="71"/>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N22LAV</v>
      </c>
      <c r="U1194" s="36"/>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VLOOKUP($T1174,MPN!$A$1:$E$504,5,FALSE)</f>
        <v>Default</v>
      </c>
      <c r="U1195" s="36"/>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1</v>
      </c>
      <c r="U1197" s="36"/>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45923</v>
      </c>
      <c r="U1198" s="36"/>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9</v>
      </c>
      <c r="U1200" s="36"/>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100~200 (uA)
Vdc&amp;Remark: -</v>
      </c>
      <c r="U1202" s="36"/>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14.38V(14V)</v>
      </c>
      <c r="T1205" s="3">
        <v>2.4</v>
      </c>
      <c r="U1205" s="36"/>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13.18V(13V)</v>
      </c>
      <c r="T1206" s="3">
        <v>1.2</v>
      </c>
      <c r="U1206" s="36"/>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12.07V(12V)</v>
      </c>
      <c r="T1207" s="3">
        <v>0</v>
      </c>
      <c r="U1207" s="36"/>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10.95V(11V)</v>
      </c>
      <c r="T1208" s="3" t="s">
        <v>562</v>
      </c>
      <c r="U1208" s="36"/>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9.82V(10V)</v>
      </c>
      <c r="T1209" s="3" t="s">
        <v>562</v>
      </c>
      <c r="U1209" s="36"/>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8.71V(9V)</v>
      </c>
      <c r="T1210" s="3" t="s">
        <v>562</v>
      </c>
      <c r="U1210" s="36"/>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7.59V(8V)</v>
      </c>
      <c r="T1211" s="3" t="s">
        <v>562</v>
      </c>
      <c r="U1211" s="36"/>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6.48V(7V)</v>
      </c>
      <c r="T1212" s="3" t="s">
        <v>562</v>
      </c>
      <c r="U1212" s="36"/>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Space</v>
      </c>
      <c r="T1214" s="3"/>
      <c r="U1214" s="36"/>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Config2</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9"/>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33"/>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6"/>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9"/>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33"/>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71"/>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sheetData>
  <phoneticPr fontId="1" type="noConversion"/>
  <dataValidations count="16">
    <dataValidation type="list" allowBlank="1" showInputMessage="1" showErrorMessage="1" sqref="T12 T77 T142 T207 T272 T337 T402 T467 T532 T597 T662 T727 T792 T857 T922 T987 T1052 T1117 T1182 T1247 T1312" xr:uid="{3D1D0B80-A78E-42E8-AFD7-1434E5B9F6C2}">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xr:uid="{9C8339AD-61B2-41D8-9A11-450848106596}">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xr:uid="{78D68B6A-4493-494D-A019-9841C247D781}">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xr:uid="{B58D8B5D-5347-4170-83B7-0A4248D58DB9}">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xr:uid="{4DFC6A3D-C89C-4DA6-BB57-36C8255A34CD}">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xr:uid="{0C681C5C-A53D-4C42-923A-209D9083FCF4}">
      <formula1>$BY$2:$BY$31</formula1>
    </dataValidation>
    <dataValidation type="list" allowBlank="1" showInputMessage="1" showErrorMessage="1" sqref="T8 T73 T138 T203 T268 T333 T398 T463 T528 T593 T658 T723 T788 T853 T918 T983 T1048 T1113 T1178 T1243 T1308" xr:uid="{23D44426-7ACE-4261-A587-B7F0C52402E6}">
      <formula1>$AU$2:$AU$31</formula1>
    </dataValidation>
    <dataValidation type="list" allowBlank="1" showInputMessage="1" showErrorMessage="1" sqref="BI1:BK1" xr:uid="{1B14578C-29C2-44D1-9D68-9B009B35E3C6}">
      <formula1>$DF$2:$DF$31</formula1>
    </dataValidation>
    <dataValidation type="list" allowBlank="1" showInputMessage="1" showErrorMessage="1" sqref="BU1:BW1" xr:uid="{A98CC3F3-1E13-4782-8113-1D84CC5D6970}">
      <formula1>$DG$2:$DG$31</formula1>
    </dataValidation>
    <dataValidation type="list" allowBlank="1" showInputMessage="1" showErrorMessage="1" sqref="CF1:CH1 DA1 CP1" xr:uid="{084683BE-97FB-4C2E-BB17-51014DAC441A}">
      <formula1>$DJ$2:$DJ$31</formula1>
    </dataValidation>
    <dataValidation type="list" allowBlank="1" showInputMessage="1" showErrorMessage="1" sqref="CQ1:CR1" xr:uid="{CEA463DF-3AFF-4789-8B8E-D19935188AB5}">
      <formula1>$DI$2:$DI$31</formula1>
    </dataValidation>
    <dataValidation type="list" allowBlank="1" showInputMessage="1" showErrorMessage="1" sqref="DB1:DC1" xr:uid="{329390BE-81D7-4F50-A951-824F84D1A521}">
      <formula1>$DH$2:$DH$31</formula1>
    </dataValidation>
    <dataValidation type="list" allowBlank="1" showInputMessage="1" showErrorMessage="1" sqref="U1 U66 U131 U196 U261 U326 U391 U456 U521 U586 U651 U716 U781 U846 U911 U976 U1041 U1106 U1171 U1236 U1301" xr:uid="{35A9D45F-F9A7-48AA-818F-F5CA8B0C3AF7}">
      <formula1>$DX$2:$DX$21</formula1>
    </dataValidation>
    <dataValidation type="list" allowBlank="1" showInputMessage="1" showErrorMessage="1" sqref="T15 T80 T145 T210 T275 T340 T405 T470 T535 T600 T665 T730 T795 T860 T925 T990 T1055 T1120 T1185 T1250 T1315" xr:uid="{128F6CE9-436B-4E5D-BC1E-2413046A69E5}">
      <formula1>$DT$1:$DT$31</formula1>
    </dataValidation>
    <dataValidation type="list" allowBlank="1" showInputMessage="1" showErrorMessage="1" sqref="T10 T75 T140 T205 T270 T335 T400 T465 T530 T595 T660 T725 T790 T855 T920 T985 T1050 T1115 T1180 T1245 T1310" xr:uid="{76D30646-4D17-4E24-AE8C-34D2F8BB1291}">
      <formula1>"NormalMode,TestMode,VBMode,VBTMode,ClockMode"</formula1>
    </dataValidation>
    <dataValidation type="list" allowBlank="1" showInputMessage="1" showErrorMessage="1" sqref="T9 T74 T139 T204 T269 T334 T399 T464 T529 T594 T659 T724 T789 T854 T919 T984 T1049 T1114 T1179 T1244 T1309" xr:uid="{F7CF27A6-66EE-4C8A-9946-E1203D9D8C5B}">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9DDA7E6-4611-483F-AFAC-DD2A7681E565}">
          <x14:formula1>
            <xm:f>ASIC!$A$2:$A$200</xm:f>
          </x14:formula1>
          <xm:sqref>T5 T70 T135 T200 T265 T330 T395 T460 T525 T590 T655 T720 T785 T850 T915 T980 T1045 T1110 T1175 T1240 T1305</xm:sqref>
        </x14:dataValidation>
        <x14:dataValidation type="list" allowBlank="1" showInputMessage="1" showErrorMessage="1" xr:uid="{3F157461-E61A-47E8-BD2B-B4DDF9CDF716}">
          <x14:formula1>
            <xm:f>MPN!$A$1:$A$504</xm:f>
          </x14:formula1>
          <xm:sqref>T4 T1304 T1239 T1174 T1109 T1044 T979 T914 T849 T784 T719 T654 T589 T524 T459 T394 T329 T264 T199 T134 T69</xm:sqref>
        </x14:dataValidation>
        <x14:dataValidation type="list" allowBlank="1" showInputMessage="1" showErrorMessage="1" xr:uid="{4EA89C61-A75A-4614-A4BA-4E1961A01DC1}">
          <x14:formula1>
            <xm:f>'Check'!$D$2:$D$15</xm:f>
          </x14:formula1>
          <xm:sqref>T2 T67 T132 T197 T262 T327 T392 T457 T522 T587 T652 T717 T782 T847 T912 T977 T1042 T1107 T1172 T1237 T1302</xm:sqref>
        </x14:dataValidation>
        <x14:dataValidation type="list" allowBlank="1" showInputMessage="1" showErrorMessage="1" xr:uid="{5B923AD7-BFCD-4459-8D31-B35E8A99CE00}">
          <x14:formula1>
            <xm:f>Sensor!$A$1:$A$200</xm:f>
          </x14:formula1>
          <xm:sqref>T6 T71 T136 T201 T266 T331 T396 T461 T526 T591 T656 T721 T786 T851 T916 T981 T1046 T1111 T1176 T1241 T1306</xm:sqref>
        </x14:dataValidation>
        <x14:dataValidation type="list" allowBlank="1" showInputMessage="1" showErrorMessage="1" xr:uid="{59167317-428A-4C4A-AABE-CF953BA5E0E2}">
          <x14:formula1>
            <xm:f>'Check'!$A$2:$A$15</xm:f>
          </x14:formula1>
          <xm:sqref>T3 T68 T133 T198 T263 T328 T393 T458 T523 T588 T653 T718 T783 T848 T913 T978 T1043 T1108 T1173 T1238 T1303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MPN</vt:lpstr>
      <vt:lpstr>ASIC</vt:lpstr>
      <vt:lpstr>Sensor</vt:lpstr>
      <vt:lpstr>Check</vt:lpstr>
      <vt:lpstr>AMIC_Gain</vt:lpstr>
      <vt:lpstr>AMIC</vt:lpstr>
      <vt:lpstr>4803K</vt:lpstr>
      <vt:lpstr>4804D</vt:lpstr>
      <vt:lpstr>4804WF</vt:lpstr>
      <vt:lpstr>4804WG</vt:lpstr>
      <vt:lpstr>4805YBYC</vt:lpstr>
      <vt:lpstr>4806YA</vt:lpstr>
      <vt:lpstr>4807ZA</vt:lpstr>
      <vt:lpstr>4807ZB</vt:lpstr>
      <vt:lpstr>4807ZC(只能使用ifx sensor)</vt:lpstr>
      <vt:lpstr>4843ZB</vt:lpstr>
      <vt:lpstr>4843ZC</vt:lpstr>
      <vt:lpstr>4843ZD</vt:lpstr>
      <vt:lpstr>4843ZE</vt:lpstr>
      <vt:lpstr>4843ZF</vt:lpstr>
      <vt:lpstr>4843ZI</vt:lpstr>
      <vt:lpstr>4942ZC</vt:lpstr>
      <vt:lpstr>4942ZD</vt:lpstr>
      <vt:lpstr>4942ZE</vt:lpstr>
      <vt:lpstr>4807ZE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2026-01-23T05:22:28Z</dcterms:modified>
  <cp:category/>
  <cp:contentStatus/>
</cp:coreProperties>
</file>