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codeName="Ten_skoroszyt" defaultThemeVersion="166925"/>
  <mc:AlternateContent xmlns:mc="http://schemas.openxmlformats.org/markup-compatibility/2006">
    <mc:Choice Requires="x15">
      <x15ac:absPath xmlns:x15ac="http://schemas.microsoft.com/office/spreadsheetml/2010/11/ac" url="C:\Users\Anna\Desktop\PORTFOLIO\Excel\"/>
    </mc:Choice>
  </mc:AlternateContent>
  <xr:revisionPtr revIDLastSave="0" documentId="13_ncr:1_{1BB74169-C2E4-4117-BABE-C768BBEF1987}" xr6:coauthVersionLast="47" xr6:coauthVersionMax="47" xr10:uidLastSave="{00000000-0000-0000-0000-000000000000}"/>
  <bookViews>
    <workbookView xWindow="28680" yWindow="-120" windowWidth="29040" windowHeight="15840" tabRatio="846" xr2:uid="{00000000-000D-0000-FFFF-FFFF00000000}"/>
  </bookViews>
  <sheets>
    <sheet name="Base" sheetId="25" r:id="rId1"/>
    <sheet name="Filtr" sheetId="31" r:id="rId2"/>
    <sheet name="Code Change" sheetId="34" r:id="rId3"/>
  </sheets>
  <definedNames>
    <definedName name="_xlnm._FilterDatabase" localSheetId="0" hidden="1">Base!$A$1:$R$101</definedName>
    <definedName name="_xlnm.Print_Area" localSheetId="0">Base!$B$6:$D$8</definedName>
    <definedName name="Slicer_Code_Change">#N/A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25" l="1"/>
  <c r="K2" i="25"/>
  <c r="I3" i="25"/>
  <c r="J2" i="25"/>
  <c r="D10" i="31"/>
  <c r="C13" i="31"/>
  <c r="I71" i="25"/>
  <c r="J71" i="25" s="1"/>
  <c r="I28" i="25"/>
  <c r="M71" i="25"/>
  <c r="Q71" i="25" l="1"/>
  <c r="N71" i="25"/>
  <c r="K71" i="25"/>
  <c r="I31" i="25"/>
  <c r="N31" i="25" s="1"/>
  <c r="M31" i="25"/>
  <c r="J31" i="25" l="1"/>
  <c r="K31" i="25" s="1"/>
  <c r="Q31" i="25"/>
  <c r="M45" i="25"/>
  <c r="I45" i="25"/>
  <c r="Q45" i="25" s="1"/>
  <c r="M69" i="25"/>
  <c r="I69" i="25"/>
  <c r="Q69" i="25" l="1"/>
  <c r="N69" i="25"/>
  <c r="K45" i="25"/>
  <c r="J45" i="25"/>
  <c r="N45" i="25"/>
  <c r="K69" i="25"/>
  <c r="J69" i="25"/>
  <c r="M60" i="25"/>
  <c r="M76" i="25"/>
  <c r="M14" i="25"/>
  <c r="M59" i="25"/>
  <c r="M49" i="25"/>
  <c r="M17" i="25"/>
  <c r="M64" i="25"/>
  <c r="M48" i="25"/>
  <c r="M51" i="25"/>
  <c r="M54" i="25"/>
  <c r="M97" i="25"/>
  <c r="M74" i="25"/>
  <c r="M65" i="25"/>
  <c r="M28" i="25"/>
  <c r="M39" i="25"/>
  <c r="M80" i="25"/>
  <c r="M8" i="25"/>
  <c r="M30" i="25"/>
  <c r="M42" i="25"/>
  <c r="M3" i="25"/>
  <c r="M85" i="25"/>
  <c r="M84" i="25"/>
  <c r="M10" i="25"/>
  <c r="M90" i="25"/>
  <c r="M67" i="25"/>
  <c r="M77" i="25"/>
  <c r="M99" i="25"/>
  <c r="M86" i="25"/>
  <c r="M46" i="25"/>
  <c r="M56" i="25"/>
  <c r="M57" i="25"/>
  <c r="M96" i="25"/>
  <c r="M32" i="25"/>
  <c r="M27" i="25"/>
  <c r="M100" i="25"/>
  <c r="M4" i="25"/>
  <c r="M89" i="25"/>
  <c r="M5" i="25"/>
  <c r="M34" i="25"/>
  <c r="M101" i="25"/>
  <c r="M78" i="25"/>
  <c r="M33" i="25"/>
  <c r="M53" i="25"/>
  <c r="M43" i="25"/>
  <c r="M92" i="25"/>
  <c r="M52" i="25"/>
  <c r="M16" i="25"/>
  <c r="M13" i="25"/>
  <c r="M41" i="25"/>
  <c r="M58" i="25"/>
  <c r="M25" i="25"/>
  <c r="M22" i="25"/>
  <c r="M50" i="25"/>
  <c r="M15" i="25"/>
  <c r="M94" i="25"/>
  <c r="M72" i="25"/>
  <c r="M29" i="25"/>
  <c r="M35" i="25"/>
  <c r="M40" i="25"/>
  <c r="M88" i="25"/>
  <c r="M75" i="25"/>
  <c r="M23" i="25"/>
  <c r="M19" i="25"/>
  <c r="C2" i="31"/>
  <c r="D6" i="31" l="1"/>
  <c r="C4" i="31"/>
  <c r="C5" i="31"/>
  <c r="I46" i="25"/>
  <c r="Q46" i="25" s="1"/>
  <c r="I56" i="25"/>
  <c r="Q56" i="25" s="1"/>
  <c r="I33" i="25"/>
  <c r="Q33" i="25" s="1"/>
  <c r="I52" i="25"/>
  <c r="J52" i="25" s="1"/>
  <c r="I13" i="25"/>
  <c r="Q13" i="25" s="1"/>
  <c r="I99" i="25"/>
  <c r="J99" i="25" s="1"/>
  <c r="K33" i="25" l="1"/>
  <c r="K13" i="25"/>
  <c r="K52" i="25"/>
  <c r="K99" i="25"/>
  <c r="K56" i="25"/>
  <c r="K46" i="25"/>
  <c r="J33" i="25"/>
  <c r="J56" i="25"/>
  <c r="J13" i="25"/>
  <c r="J46" i="25"/>
  <c r="N46" i="25"/>
  <c r="N52" i="25"/>
  <c r="N99" i="25"/>
  <c r="N13" i="25"/>
  <c r="N33" i="25"/>
  <c r="N56" i="25"/>
  <c r="Q99" i="25"/>
  <c r="Q52" i="25"/>
  <c r="C12" i="31"/>
  <c r="E2" i="31"/>
  <c r="D2" i="31"/>
  <c r="I65" i="25" l="1"/>
  <c r="K65" i="25" s="1"/>
  <c r="I48" i="25"/>
  <c r="K48" i="25" s="1"/>
  <c r="I72" i="25"/>
  <c r="K72" i="25" s="1"/>
  <c r="I67" i="25"/>
  <c r="K67" i="25" s="1"/>
  <c r="I74" i="25"/>
  <c r="K74" i="25" s="1"/>
  <c r="J74" i="25" l="1"/>
  <c r="J67" i="25"/>
  <c r="J72" i="25"/>
  <c r="Q48" i="25"/>
  <c r="J48" i="25"/>
  <c r="Q65" i="25"/>
  <c r="J65" i="25"/>
  <c r="N48" i="25"/>
  <c r="N65" i="25"/>
  <c r="N72" i="25"/>
  <c r="Q72" i="25"/>
  <c r="N67" i="25"/>
  <c r="Q67" i="25"/>
  <c r="Q74" i="25"/>
  <c r="N74" i="25"/>
  <c r="I76" i="25" l="1"/>
  <c r="I14" i="25"/>
  <c r="I59" i="25"/>
  <c r="I49" i="25"/>
  <c r="I60" i="25"/>
  <c r="I2" i="25"/>
  <c r="I95" i="25"/>
  <c r="I61" i="25"/>
  <c r="I17" i="25"/>
  <c r="I7" i="25"/>
  <c r="I21" i="25"/>
  <c r="I64" i="25"/>
  <c r="I51" i="25"/>
  <c r="I93" i="25"/>
  <c r="I54" i="25"/>
  <c r="I97" i="25"/>
  <c r="I87" i="25"/>
  <c r="I39" i="25"/>
  <c r="I68" i="25"/>
  <c r="I11" i="25"/>
  <c r="I80" i="25"/>
  <c r="I8" i="25"/>
  <c r="I30" i="25"/>
  <c r="I42" i="25"/>
  <c r="I47" i="25"/>
  <c r="I83" i="25"/>
  <c r="I85" i="25"/>
  <c r="I63" i="25"/>
  <c r="I84" i="25"/>
  <c r="I10" i="25"/>
  <c r="I90" i="25"/>
  <c r="I77" i="25"/>
  <c r="I86" i="25"/>
  <c r="I9" i="25"/>
  <c r="I81" i="25"/>
  <c r="I38" i="25"/>
  <c r="I24" i="25"/>
  <c r="I26" i="25"/>
  <c r="I79" i="25"/>
  <c r="I57" i="25"/>
  <c r="I96" i="25"/>
  <c r="I32" i="25"/>
  <c r="K32" i="25" s="1"/>
  <c r="I27" i="25"/>
  <c r="I6" i="25"/>
  <c r="I12" i="25"/>
  <c r="I100" i="25"/>
  <c r="I4" i="25"/>
  <c r="I89" i="25"/>
  <c r="I5" i="25"/>
  <c r="I34" i="25"/>
  <c r="I101" i="25"/>
  <c r="I37" i="25"/>
  <c r="I78" i="25"/>
  <c r="I53" i="25"/>
  <c r="I62" i="25"/>
  <c r="I73" i="25"/>
  <c r="I43" i="25"/>
  <c r="I92" i="25"/>
  <c r="I18" i="25"/>
  <c r="I16" i="25"/>
  <c r="I91" i="25"/>
  <c r="I41" i="25"/>
  <c r="I58" i="25"/>
  <c r="I25" i="25"/>
  <c r="I22" i="25"/>
  <c r="I44" i="25"/>
  <c r="I50" i="25"/>
  <c r="I15" i="25"/>
  <c r="I94" i="25"/>
  <c r="I98" i="25"/>
  <c r="I29" i="25"/>
  <c r="I66" i="25"/>
  <c r="I82" i="25"/>
  <c r="I36" i="25"/>
  <c r="I35" i="25"/>
  <c r="I55" i="25"/>
  <c r="I40" i="25"/>
  <c r="I70" i="25"/>
  <c r="I88" i="25"/>
  <c r="I75" i="25"/>
  <c r="I23" i="25"/>
  <c r="I19" i="25"/>
  <c r="I20" i="25"/>
  <c r="J51" i="25" l="1"/>
  <c r="K51" i="25" s="1"/>
  <c r="J96" i="25"/>
  <c r="K96" i="25" s="1"/>
  <c r="J50" i="25"/>
  <c r="K50" i="25" s="1"/>
  <c r="J79" i="25"/>
  <c r="K79" i="25" s="1"/>
  <c r="J30" i="25"/>
  <c r="K30" i="25" s="1"/>
  <c r="J93" i="25"/>
  <c r="K93" i="25" s="1"/>
  <c r="J43" i="25"/>
  <c r="K43" i="25" s="1"/>
  <c r="J94" i="25"/>
  <c r="K94" i="25" s="1"/>
  <c r="J83" i="25"/>
  <c r="K83" i="25" s="1"/>
  <c r="J15" i="25"/>
  <c r="K15" i="25" s="1"/>
  <c r="J57" i="25"/>
  <c r="K57" i="25" s="1"/>
  <c r="J20" i="25"/>
  <c r="K20" i="25" s="1"/>
  <c r="J53" i="25"/>
  <c r="K53" i="25" s="1"/>
  <c r="J7" i="25"/>
  <c r="K7" i="25" s="1"/>
  <c r="J19" i="25"/>
  <c r="K19" i="25" s="1"/>
  <c r="J44" i="25"/>
  <c r="K44" i="25" s="1"/>
  <c r="J17" i="25"/>
  <c r="K17" i="25" s="1"/>
  <c r="J23" i="25"/>
  <c r="K23" i="25" s="1"/>
  <c r="J22" i="25"/>
  <c r="K22" i="25" s="1"/>
  <c r="J78" i="25"/>
  <c r="K78" i="25" s="1"/>
  <c r="J24" i="25"/>
  <c r="K24" i="25" s="1"/>
  <c r="J61" i="25"/>
  <c r="K61" i="25" s="1"/>
  <c r="J75" i="25"/>
  <c r="K75" i="25" s="1"/>
  <c r="J25" i="25"/>
  <c r="K25" i="25" s="1"/>
  <c r="J37" i="25"/>
  <c r="K37" i="25" s="1"/>
  <c r="J88" i="25"/>
  <c r="K88" i="25" s="1"/>
  <c r="J58" i="25"/>
  <c r="K58" i="25" s="1"/>
  <c r="J101" i="25"/>
  <c r="K101" i="25" s="1"/>
  <c r="J70" i="25"/>
  <c r="K70" i="25" s="1"/>
  <c r="J41" i="25"/>
  <c r="K41" i="25" s="1"/>
  <c r="J34" i="25"/>
  <c r="K34" i="25" s="1"/>
  <c r="J68" i="25"/>
  <c r="K68" i="25" s="1"/>
  <c r="J60" i="25"/>
  <c r="K60" i="25" s="1"/>
  <c r="J98" i="25"/>
  <c r="K98" i="25" s="1"/>
  <c r="J62" i="25"/>
  <c r="K62" i="25" s="1"/>
  <c r="J40" i="25"/>
  <c r="K40" i="25" s="1"/>
  <c r="J5" i="25"/>
  <c r="K5" i="25" s="1"/>
  <c r="J49" i="25"/>
  <c r="K49" i="25" s="1"/>
  <c r="J55" i="25"/>
  <c r="K55" i="25" s="1"/>
  <c r="J89" i="25"/>
  <c r="K89" i="25" s="1"/>
  <c r="J16" i="25"/>
  <c r="K16" i="25" s="1"/>
  <c r="J100" i="25"/>
  <c r="K100" i="25" s="1"/>
  <c r="J76" i="25"/>
  <c r="K76" i="25" s="1"/>
  <c r="J86" i="25"/>
  <c r="J29" i="25"/>
  <c r="K29" i="25" s="1"/>
  <c r="J27" i="25"/>
  <c r="K27" i="25" s="1"/>
  <c r="J32" i="25"/>
  <c r="J64" i="25"/>
  <c r="K64" i="25" s="1"/>
  <c r="J35" i="25"/>
  <c r="K35" i="25" s="1"/>
  <c r="J91" i="25"/>
  <c r="K91" i="25" s="1"/>
  <c r="J4" i="25"/>
  <c r="K4" i="25" s="1"/>
  <c r="J14" i="25"/>
  <c r="K14" i="25" s="1"/>
  <c r="J36" i="25"/>
  <c r="K36" i="25" s="1"/>
  <c r="J82" i="25"/>
  <c r="K82" i="25" s="1"/>
  <c r="J18" i="25"/>
  <c r="K18" i="25" s="1"/>
  <c r="J12" i="25"/>
  <c r="K12" i="25" s="1"/>
  <c r="J84" i="25"/>
  <c r="K84" i="25" s="1"/>
  <c r="J66" i="25"/>
  <c r="K66" i="25" s="1"/>
  <c r="J92" i="25"/>
  <c r="K92" i="25" s="1"/>
  <c r="J6" i="25"/>
  <c r="K6" i="25" s="1"/>
  <c r="J54" i="25"/>
  <c r="K54" i="25" s="1"/>
  <c r="N47" i="25"/>
  <c r="J47" i="25"/>
  <c r="K47" i="25" s="1"/>
  <c r="N21" i="25"/>
  <c r="J21" i="25"/>
  <c r="K21" i="25" s="1"/>
  <c r="N42" i="25"/>
  <c r="J42" i="25"/>
  <c r="K42" i="25" s="1"/>
  <c r="N3" i="25"/>
  <c r="J3" i="25"/>
  <c r="K3" i="25" s="1"/>
  <c r="Q73" i="25"/>
  <c r="J73" i="25"/>
  <c r="K73" i="25" s="1"/>
  <c r="N26" i="25"/>
  <c r="J26" i="25"/>
  <c r="K26" i="25" s="1"/>
  <c r="N95" i="25"/>
  <c r="J95" i="25"/>
  <c r="K95" i="25" s="1"/>
  <c r="Q11" i="25"/>
  <c r="J11" i="25"/>
  <c r="K11" i="25" s="1"/>
  <c r="N38" i="25"/>
  <c r="J38" i="25"/>
  <c r="K38" i="25" s="1"/>
  <c r="N81" i="25"/>
  <c r="J81" i="25"/>
  <c r="K81" i="25" s="1"/>
  <c r="N9" i="25"/>
  <c r="J9" i="25"/>
  <c r="K9" i="25" s="1"/>
  <c r="N85" i="25"/>
  <c r="J85" i="25"/>
  <c r="K85" i="25" s="1"/>
  <c r="N8" i="25"/>
  <c r="J8" i="25"/>
  <c r="K8" i="25" s="1"/>
  <c r="N80" i="25"/>
  <c r="J80" i="25"/>
  <c r="K80" i="25" s="1"/>
  <c r="N77" i="25"/>
  <c r="J77" i="25"/>
  <c r="K77" i="25" s="1"/>
  <c r="Q39" i="25"/>
  <c r="J39" i="25"/>
  <c r="K39" i="25" s="1"/>
  <c r="N59" i="25"/>
  <c r="J59" i="25"/>
  <c r="K59" i="25" s="1"/>
  <c r="N90" i="25"/>
  <c r="J90" i="25"/>
  <c r="K90" i="25" s="1"/>
  <c r="N28" i="25"/>
  <c r="J28" i="25"/>
  <c r="K28" i="25" s="1"/>
  <c r="Q10" i="25"/>
  <c r="J10" i="25"/>
  <c r="K10" i="25" s="1"/>
  <c r="N87" i="25"/>
  <c r="J87" i="25"/>
  <c r="K87" i="25" s="1"/>
  <c r="Q97" i="25"/>
  <c r="J97" i="25"/>
  <c r="K97" i="25" s="1"/>
  <c r="N63" i="25"/>
  <c r="J63" i="25"/>
  <c r="K63" i="25" s="1"/>
  <c r="D4" i="31"/>
  <c r="N16" i="25"/>
  <c r="Q16" i="25"/>
  <c r="Q29" i="25"/>
  <c r="N29" i="25"/>
  <c r="N35" i="25"/>
  <c r="Q35" i="25"/>
  <c r="Q36" i="25"/>
  <c r="N36" i="25"/>
  <c r="N89" i="25"/>
  <c r="Q89" i="25"/>
  <c r="N5" i="25"/>
  <c r="Q5" i="25"/>
  <c r="N91" i="25"/>
  <c r="Q91" i="25"/>
  <c r="N82" i="25"/>
  <c r="Q82" i="25"/>
  <c r="N4" i="25"/>
  <c r="Q4" i="25"/>
  <c r="N66" i="25"/>
  <c r="Q66" i="25"/>
  <c r="N92" i="25"/>
  <c r="Q92" i="25"/>
  <c r="N100" i="25"/>
  <c r="Q100" i="25"/>
  <c r="Q98" i="25"/>
  <c r="N98" i="25"/>
  <c r="N6" i="25"/>
  <c r="Q6" i="25"/>
  <c r="N15" i="25"/>
  <c r="Q15" i="25"/>
  <c r="N43" i="25"/>
  <c r="Q43" i="25"/>
  <c r="N27" i="25"/>
  <c r="Q27" i="25"/>
  <c r="Q18" i="25"/>
  <c r="N18" i="25"/>
  <c r="N12" i="25"/>
  <c r="Q12" i="25"/>
  <c r="N94" i="25"/>
  <c r="Q94" i="25"/>
  <c r="N20" i="25"/>
  <c r="Q20" i="25"/>
  <c r="N50" i="25"/>
  <c r="Q50" i="25"/>
  <c r="Q32" i="25"/>
  <c r="N32" i="25"/>
  <c r="N96" i="25"/>
  <c r="Q96" i="25"/>
  <c r="N62" i="25"/>
  <c r="Q62" i="25"/>
  <c r="N23" i="25"/>
  <c r="Q23" i="25"/>
  <c r="N22" i="25"/>
  <c r="Q22" i="25"/>
  <c r="N53" i="25"/>
  <c r="Q53" i="25"/>
  <c r="N19" i="25"/>
  <c r="Q19" i="25"/>
  <c r="N44" i="25"/>
  <c r="Q44" i="25"/>
  <c r="N75" i="25"/>
  <c r="Q75" i="25"/>
  <c r="N25" i="25"/>
  <c r="Q25" i="25"/>
  <c r="N57" i="25"/>
  <c r="Q57" i="25"/>
  <c r="Q58" i="25"/>
  <c r="N58" i="25"/>
  <c r="Q70" i="25"/>
  <c r="N70" i="25"/>
  <c r="Q37" i="25"/>
  <c r="N37" i="25"/>
  <c r="Q88" i="25"/>
  <c r="N88" i="25"/>
  <c r="N78" i="25"/>
  <c r="Q78" i="25"/>
  <c r="Q41" i="25"/>
  <c r="N41" i="25"/>
  <c r="N79" i="25"/>
  <c r="Q79" i="25"/>
  <c r="N40" i="25"/>
  <c r="Q40" i="25"/>
  <c r="N101" i="25"/>
  <c r="Q101" i="25"/>
  <c r="N55" i="25"/>
  <c r="Q55" i="25"/>
  <c r="Q34" i="25"/>
  <c r="N34" i="25"/>
  <c r="Q49" i="25"/>
  <c r="N49" i="25"/>
  <c r="Q93" i="25"/>
  <c r="N2" i="25"/>
  <c r="N24" i="25"/>
  <c r="N11" i="25"/>
  <c r="Q64" i="25"/>
  <c r="N64" i="25"/>
  <c r="N68" i="25"/>
  <c r="N10" i="25"/>
  <c r="N39" i="25"/>
  <c r="N30" i="25"/>
  <c r="N84" i="25"/>
  <c r="Q28" i="25"/>
  <c r="Q21" i="25"/>
  <c r="Q59" i="25"/>
  <c r="N97" i="25"/>
  <c r="Q47" i="25"/>
  <c r="Q95" i="25"/>
  <c r="Q38" i="25"/>
  <c r="N83" i="25"/>
  <c r="Q9" i="25"/>
  <c r="Q63" i="25"/>
  <c r="N7" i="25"/>
  <c r="C8" i="31" s="1"/>
  <c r="Q61" i="25"/>
  <c r="Q26" i="25"/>
  <c r="Q77" i="25"/>
  <c r="Q3" i="25"/>
  <c r="N54" i="25"/>
  <c r="N61" i="25"/>
  <c r="Q8" i="25"/>
  <c r="Q24" i="25"/>
  <c r="Q86" i="25"/>
  <c r="Q84" i="25"/>
  <c r="Q83" i="25"/>
  <c r="Q30" i="25"/>
  <c r="Q68" i="25"/>
  <c r="Q54" i="25"/>
  <c r="N86" i="25"/>
  <c r="Q7" i="25"/>
  <c r="Q2" i="25"/>
  <c r="Q14" i="25"/>
  <c r="N14" i="25"/>
  <c r="Q17" i="25"/>
  <c r="Q60" i="25"/>
  <c r="Q76" i="25"/>
  <c r="Q51" i="25"/>
  <c r="Q81" i="25"/>
  <c r="Q90" i="25"/>
  <c r="Q85" i="25"/>
  <c r="Q42" i="25"/>
  <c r="Q80" i="25"/>
  <c r="Q87" i="25"/>
  <c r="N51" i="25"/>
  <c r="N17" i="25"/>
  <c r="N60" i="25"/>
  <c r="N76" i="25"/>
  <c r="C10" i="31" l="1"/>
  <c r="D5" i="31"/>
  <c r="C6" i="31"/>
  <c r="K86" i="25"/>
  <c r="E4" i="31"/>
</calcChain>
</file>

<file path=xl/sharedStrings.xml><?xml version="1.0" encoding="utf-8"?>
<sst xmlns="http://schemas.openxmlformats.org/spreadsheetml/2006/main" count="625" uniqueCount="323">
  <si>
    <t>II</t>
  </si>
  <si>
    <t>0540</t>
  </si>
  <si>
    <t>0570</t>
  </si>
  <si>
    <t xml:space="preserve"> </t>
  </si>
  <si>
    <t>I</t>
  </si>
  <si>
    <t>0590</t>
  </si>
  <si>
    <t>0510</t>
  </si>
  <si>
    <t>057010</t>
  </si>
  <si>
    <t>Smith</t>
  </si>
  <si>
    <t>Malwina</t>
  </si>
  <si>
    <t>Copeland</t>
  </si>
  <si>
    <t>Jennifer</t>
  </si>
  <si>
    <t>Nytko</t>
  </si>
  <si>
    <t>Gregory</t>
  </si>
  <si>
    <t>Miecznik</t>
  </si>
  <si>
    <t>Justyna</t>
  </si>
  <si>
    <t>Ochab</t>
  </si>
  <si>
    <t>Marianna</t>
  </si>
  <si>
    <t>Bancerz</t>
  </si>
  <si>
    <t>Benjamin</t>
  </si>
  <si>
    <t>Hofman</t>
  </si>
  <si>
    <t>Diana</t>
  </si>
  <si>
    <t>Wojtanowicz</t>
  </si>
  <si>
    <t>Sara</t>
  </si>
  <si>
    <t>Ostapiuk</t>
  </si>
  <si>
    <t>Michelle</t>
  </si>
  <si>
    <t>Domek</t>
  </si>
  <si>
    <t>Laura</t>
  </si>
  <si>
    <t>Brown</t>
  </si>
  <si>
    <t>Olaf</t>
  </si>
  <si>
    <t>Engel</t>
  </si>
  <si>
    <t>Anthony</t>
  </si>
  <si>
    <t>Palica</t>
  </si>
  <si>
    <t>Nela</t>
  </si>
  <si>
    <t>Ludwin</t>
  </si>
  <si>
    <t>Jasmin</t>
  </si>
  <si>
    <t>Misiejuk</t>
  </si>
  <si>
    <t>Donna</t>
  </si>
  <si>
    <t>Wittbrodt</t>
  </si>
  <si>
    <t>Urszula</t>
  </si>
  <si>
    <t>Munoz</t>
  </si>
  <si>
    <t>Daniel</t>
  </si>
  <si>
    <t>Zbiciak</t>
  </si>
  <si>
    <t>Kimberly</t>
  </si>
  <si>
    <t>Satora</t>
  </si>
  <si>
    <t>Krzysztof</t>
  </si>
  <si>
    <t>Pato</t>
  </si>
  <si>
    <t>Patricia</t>
  </si>
  <si>
    <t>Watson</t>
  </si>
  <si>
    <t>Maks</t>
  </si>
  <si>
    <t>Gustaw</t>
  </si>
  <si>
    <t>JГіzef</t>
  </si>
  <si>
    <t>Johnson</t>
  </si>
  <si>
    <t>Sebastian</t>
  </si>
  <si>
    <t>Perry</t>
  </si>
  <si>
    <t>Karol</t>
  </si>
  <si>
    <t>Chen</t>
  </si>
  <si>
    <t>Sherri</t>
  </si>
  <si>
    <t>Strzelczak</t>
  </si>
  <si>
    <t>Nicole</t>
  </si>
  <si>
    <t>Jonathan</t>
  </si>
  <si>
    <t>Hart</t>
  </si>
  <si>
    <t>Gaja</t>
  </si>
  <si>
    <t>Kelly</t>
  </si>
  <si>
    <t>Brett</t>
  </si>
  <si>
    <t>Szuta</t>
  </si>
  <si>
    <t>Priscilla</t>
  </si>
  <si>
    <t>Lopez</t>
  </si>
  <si>
    <t>Christian</t>
  </si>
  <si>
    <t>Bell</t>
  </si>
  <si>
    <t>Brandon</t>
  </si>
  <si>
    <t>Turner</t>
  </si>
  <si>
    <t>Pachuta</t>
  </si>
  <si>
    <t>Barbara</t>
  </si>
  <si>
    <t>Powell</t>
  </si>
  <si>
    <t>Janina</t>
  </si>
  <si>
    <t>Ryan</t>
  </si>
  <si>
    <t>Elizabeth</t>
  </si>
  <si>
    <t>Szyma</t>
  </si>
  <si>
    <t>Aniela</t>
  </si>
  <si>
    <t>Carter</t>
  </si>
  <si>
    <t>MiЕ‚osz</t>
  </si>
  <si>
    <t>Webb</t>
  </si>
  <si>
    <t>Artur</t>
  </si>
  <si>
    <t>Perczak</t>
  </si>
  <si>
    <t>Kara</t>
  </si>
  <si>
    <t>Stachelek</t>
  </si>
  <si>
    <t>Bianka</t>
  </si>
  <si>
    <t>Zygmuntowicz</t>
  </si>
  <si>
    <t>Zachary</t>
  </si>
  <si>
    <t>Christopher</t>
  </si>
  <si>
    <t>Litwa</t>
  </si>
  <si>
    <t>Mary</t>
  </si>
  <si>
    <t>Niemira</t>
  </si>
  <si>
    <t>Maurycy</t>
  </si>
  <si>
    <t>Kozar</t>
  </si>
  <si>
    <t>Burchard</t>
  </si>
  <si>
    <t>Sherry</t>
  </si>
  <si>
    <t>Sutton</t>
  </si>
  <si>
    <t>Dominik</t>
  </si>
  <si>
    <t>Janowiak</t>
  </si>
  <si>
    <t>Mason</t>
  </si>
  <si>
    <t>Gomez</t>
  </si>
  <si>
    <t>Dagmara</t>
  </si>
  <si>
    <t>Grochowina</t>
  </si>
  <si>
    <t>Niksa</t>
  </si>
  <si>
    <t>James</t>
  </si>
  <si>
    <t>Stokes</t>
  </si>
  <si>
    <t>Joseph</t>
  </si>
  <si>
    <t>Wojto</t>
  </si>
  <si>
    <t>Betty</t>
  </si>
  <si>
    <t>Holk</t>
  </si>
  <si>
    <t>Julianna</t>
  </si>
  <si>
    <t>Gronkiewicz</t>
  </si>
  <si>
    <t>Clayton</t>
  </si>
  <si>
    <t>Breddy</t>
  </si>
  <si>
    <t>Ewelina</t>
  </si>
  <si>
    <t>Chowaniak</t>
  </si>
  <si>
    <t>Sylwia</t>
  </si>
  <si>
    <t>Еgyszczyk</t>
  </si>
  <si>
    <t>Maciej</t>
  </si>
  <si>
    <t>Blake</t>
  </si>
  <si>
    <t>Kornelia</t>
  </si>
  <si>
    <t>Wawak</t>
  </si>
  <si>
    <t>Krystyna</t>
  </si>
  <si>
    <t>Blankenship</t>
  </si>
  <si>
    <t>Aleks</t>
  </si>
  <si>
    <t>Hunt</t>
  </si>
  <si>
    <t>Janczura</t>
  </si>
  <si>
    <t>Margaret</t>
  </si>
  <si>
    <t>Еkibior</t>
  </si>
  <si>
    <t>Stanley</t>
  </si>
  <si>
    <t>Brooke</t>
  </si>
  <si>
    <t>Hughes</t>
  </si>
  <si>
    <t>Przemyslaw</t>
  </si>
  <si>
    <t>Mulawa</t>
  </si>
  <si>
    <t>Sandra</t>
  </si>
  <si>
    <t>Oszust</t>
  </si>
  <si>
    <t>Douglas</t>
  </si>
  <si>
    <t>Sajnrog</t>
  </si>
  <si>
    <t>Kacper</t>
  </si>
  <si>
    <t>Kobak</t>
  </si>
  <si>
    <t>Dorota</t>
  </si>
  <si>
    <t>Wielgo</t>
  </si>
  <si>
    <t>Andrzej</t>
  </si>
  <si>
    <t>Drewnik</t>
  </si>
  <si>
    <t>Adrian</t>
  </si>
  <si>
    <t>Moore</t>
  </si>
  <si>
    <t>Alexander</t>
  </si>
  <si>
    <t>Dobosiewicz</t>
  </si>
  <si>
    <t>Whitney</t>
  </si>
  <si>
    <t>Whitaker</t>
  </si>
  <si>
    <t>Maria</t>
  </si>
  <si>
    <t>Conley</t>
  </si>
  <si>
    <t>Mark</t>
  </si>
  <si>
    <t>Johnston</t>
  </si>
  <si>
    <t>Marcin</t>
  </si>
  <si>
    <t>Nowotka</t>
  </si>
  <si>
    <t>Gabriel</t>
  </si>
  <si>
    <t>Goyota</t>
  </si>
  <si>
    <t>Tomasz</t>
  </si>
  <si>
    <t>Glaza</t>
  </si>
  <si>
    <t>Julita</t>
  </si>
  <si>
    <t>Kolka</t>
  </si>
  <si>
    <t>Mills</t>
  </si>
  <si>
    <t>Ida</t>
  </si>
  <si>
    <t>Dering</t>
  </si>
  <si>
    <t>Scott</t>
  </si>
  <si>
    <t>Wojnicz</t>
  </si>
  <si>
    <t>Eliza</t>
  </si>
  <si>
    <t>Sady</t>
  </si>
  <si>
    <t>Mariusz</t>
  </si>
  <si>
    <t>Zigfrid</t>
  </si>
  <si>
    <t>Damian</t>
  </si>
  <si>
    <t>Hanusiak</t>
  </si>
  <si>
    <t>Pena</t>
  </si>
  <si>
    <t>Blanka</t>
  </si>
  <si>
    <t>Szkoda</t>
  </si>
  <si>
    <t>Jakubaszek</t>
  </si>
  <si>
    <t>Jakubasz</t>
  </si>
  <si>
    <t>Fabian</t>
  </si>
  <si>
    <t>Namys</t>
  </si>
  <si>
    <t>Amy</t>
  </si>
  <si>
    <t>Richardson</t>
  </si>
  <si>
    <t>Ann</t>
  </si>
  <si>
    <t>Watts</t>
  </si>
  <si>
    <t>Shaffer</t>
  </si>
  <si>
    <t>John</t>
  </si>
  <si>
    <t>Golus</t>
  </si>
  <si>
    <t>Christine</t>
  </si>
  <si>
    <t>Drywa</t>
  </si>
  <si>
    <t>Richard</t>
  </si>
  <si>
    <t>Elias</t>
  </si>
  <si>
    <t>Michael</t>
  </si>
  <si>
    <t>smith@firma.pl</t>
  </si>
  <si>
    <t>copeland@firma.pl</t>
  </si>
  <si>
    <t>nytko@firma.pl</t>
  </si>
  <si>
    <t>miecznik@firma.pl</t>
  </si>
  <si>
    <t>ochab@firma.pl</t>
  </si>
  <si>
    <t>bancerz@firma.pl</t>
  </si>
  <si>
    <t>holysz@firma.pl</t>
  </si>
  <si>
    <t>wojtanowicz@firma.pl</t>
  </si>
  <si>
    <t>ostapiuk@firma.pl</t>
  </si>
  <si>
    <t>domek@firma.pl</t>
  </si>
  <si>
    <t>brown@firma.pl</t>
  </si>
  <si>
    <t>engel@firma.pl</t>
  </si>
  <si>
    <t>palica@firma.pl</t>
  </si>
  <si>
    <t>ludwin@firma.pl</t>
  </si>
  <si>
    <t>misiejuk@firma.pl</t>
  </si>
  <si>
    <t>wittbrodt@firma.pl</t>
  </si>
  <si>
    <t>munoz@firma.pl</t>
  </si>
  <si>
    <t>zbiciak@firma.pl</t>
  </si>
  <si>
    <t>satora@firma.pl</t>
  </si>
  <si>
    <t>patola@firma.pl</t>
  </si>
  <si>
    <t>watson@firma.pl</t>
  </si>
  <si>
    <t>gustaw@firma.pl</t>
  </si>
  <si>
    <t>johnson@firma.pl</t>
  </si>
  <si>
    <t>perry@firma.pl</t>
  </si>
  <si>
    <t>chen@firma.pl</t>
  </si>
  <si>
    <t>strzelczak@firma.pl</t>
  </si>
  <si>
    <t>hart@firma.pl</t>
  </si>
  <si>
    <t>kelly@firma.pl</t>
  </si>
  <si>
    <t>szuta@firma.pl</t>
  </si>
  <si>
    <t>lopez@firma.pl</t>
  </si>
  <si>
    <t>bell@firma.pl</t>
  </si>
  <si>
    <t>turner@firma.pl</t>
  </si>
  <si>
    <t>pachuta@firma.pl</t>
  </si>
  <si>
    <t>powell@firma.pl</t>
  </si>
  <si>
    <t>ryan@firma.pl</t>
  </si>
  <si>
    <t>szyma@firma.pl</t>
  </si>
  <si>
    <t>carter@firma.pl</t>
  </si>
  <si>
    <t>webb@firma.pl</t>
  </si>
  <si>
    <t>perczak@firma.pl</t>
  </si>
  <si>
    <t>stachelek@firma.pl</t>
  </si>
  <si>
    <t>zygmuntowicz@firma.pl</t>
  </si>
  <si>
    <t>miekus@firma.pl</t>
  </si>
  <si>
    <t>litwa@firma.pl</t>
  </si>
  <si>
    <t>niemira@firma.pl</t>
  </si>
  <si>
    <t>kozar@firma.pl</t>
  </si>
  <si>
    <t>burchard@firma.pl</t>
  </si>
  <si>
    <t>sutton@firma.pl</t>
  </si>
  <si>
    <t>janowiak@firma.pl</t>
  </si>
  <si>
    <t>gomez@firma.pl</t>
  </si>
  <si>
    <t>grochowina@firma.pl</t>
  </si>
  <si>
    <t>niksa@firma.pl</t>
  </si>
  <si>
    <t>stokes@firma.pl</t>
  </si>
  <si>
    <t>wojton@firma.pl</t>
  </si>
  <si>
    <t>ho@firma.pl</t>
  </si>
  <si>
    <t>gronkiewicz@firma.pl</t>
  </si>
  <si>
    <t>bres@firma.pl</t>
  </si>
  <si>
    <t>chowaniak@firma.pl</t>
  </si>
  <si>
    <t>luszczyk@firma.pl</t>
  </si>
  <si>
    <t>blake@firma.pl</t>
  </si>
  <si>
    <t>wawak@firma.pl</t>
  </si>
  <si>
    <t>blankenship@firma.pl</t>
  </si>
  <si>
    <t>hunt@firma.pl</t>
  </si>
  <si>
    <t>janczura@firma.pl</t>
  </si>
  <si>
    <t>scibior@firma.pl</t>
  </si>
  <si>
    <t>stanley@firma.pl</t>
  </si>
  <si>
    <t>hughes@firma.pl</t>
  </si>
  <si>
    <t>mulawa@firma.pl</t>
  </si>
  <si>
    <t>oszust@firma.pl</t>
  </si>
  <si>
    <t>sajnog@firma.pl</t>
  </si>
  <si>
    <t>kobak@firma.pl</t>
  </si>
  <si>
    <t>wielgo@firma.pl</t>
  </si>
  <si>
    <t>drewnik@firma.pl</t>
  </si>
  <si>
    <t>moore@firma.pl</t>
  </si>
  <si>
    <t>dobosiewicz@firma.pl</t>
  </si>
  <si>
    <t>whitaker@firma.pl</t>
  </si>
  <si>
    <t>conley@firma.pl</t>
  </si>
  <si>
    <t>johnston@firma.pl</t>
  </si>
  <si>
    <t>nowotka@firma.pl</t>
  </si>
  <si>
    <t>golota@firma.pl</t>
  </si>
  <si>
    <t>glaza@firma.pl</t>
  </si>
  <si>
    <t>koska@firma.pl</t>
  </si>
  <si>
    <t>mills@firma.pl</t>
  </si>
  <si>
    <t>dering@firma.pl</t>
  </si>
  <si>
    <t>wojnicz@firma.pl</t>
  </si>
  <si>
    <t>sady@firma.pl</t>
  </si>
  <si>
    <t>ziecik@firma.pl</t>
  </si>
  <si>
    <t>hanusiak@firma.pl</t>
  </si>
  <si>
    <t>pena@firma.pl</t>
  </si>
  <si>
    <t>szkoda@firma.pl</t>
  </si>
  <si>
    <t>jakubaszek@firma.pl</t>
  </si>
  <si>
    <t>zebik@firma.pl</t>
  </si>
  <si>
    <t>namyslo@firma.pl</t>
  </si>
  <si>
    <t>richardson@firma.pl</t>
  </si>
  <si>
    <t>watts@firma.pl</t>
  </si>
  <si>
    <t>shaffer@firma.pl</t>
  </si>
  <si>
    <t>golus@firma.pl</t>
  </si>
  <si>
    <t>drywa@firma.pl</t>
  </si>
  <si>
    <t>elias@firma.pl</t>
  </si>
  <si>
    <t>Last Name</t>
  </si>
  <si>
    <t>First Name</t>
  </si>
  <si>
    <t>Phone Number</t>
  </si>
  <si>
    <t>ID</t>
  </si>
  <si>
    <t>Tax ID (NIP)</t>
  </si>
  <si>
    <t>Company ID (REGON)</t>
  </si>
  <si>
    <t>Business Start Date</t>
  </si>
  <si>
    <t>Insurance Code</t>
  </si>
  <si>
    <t>Insurance Code Change Date 0570</t>
  </si>
  <si>
    <t>Insurance Code Change Date 0590/0510</t>
  </si>
  <si>
    <t>Code Change</t>
  </si>
  <si>
    <t>Contribution Base 2025</t>
  </si>
  <si>
    <t>ZUS Payment</t>
  </si>
  <si>
    <t>Right to Sickness Benefit</t>
  </si>
  <si>
    <t>Email</t>
  </si>
  <si>
    <t>Threshold</t>
  </si>
  <si>
    <t>ZUS Holidays From</t>
  </si>
  <si>
    <t>ZUS Holidays 2025</t>
  </si>
  <si>
    <t>January</t>
  </si>
  <si>
    <t>February</t>
  </si>
  <si>
    <t>April</t>
  </si>
  <si>
    <t>Marсh</t>
  </si>
  <si>
    <t>May</t>
  </si>
  <si>
    <t>August</t>
  </si>
  <si>
    <t>July</t>
  </si>
  <si>
    <t>June</t>
  </si>
  <si>
    <t xml:space="preserve"> 0570</t>
  </si>
  <si>
    <t xml:space="preserve"> 0590</t>
  </si>
  <si>
    <t>Business Start Date/0570/0590</t>
  </si>
  <si>
    <t>Insurance Code/Threshold</t>
  </si>
  <si>
    <t>Contribution Base 2025/ZUS Payment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</si>
</sst>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quot;zł&quot;_-;\-* #,##0.00\ &quot;zł&quot;_-;_-* &quot;-&quot;??\ &quot;zł&quot;_-;_-@_-"/>
  </numFmts>
  <fonts count="13" x14ac:knownFonts="1">
    <font>
      <sz val="11"/>
      <color rgb="FF000000"/>
      <name val="Calibri"/>
      <family val="2"/>
      <charset val="238"/>
    </font>
    <font>
      <b/>
      <sz val="11"/>
      <color rgb="FF000000"/>
      <name val="Calibri"/>
      <family val="2"/>
      <charset val="238"/>
    </font>
    <font>
      <sz val="11"/>
      <color rgb="FF000000"/>
      <name val="Calibri"/>
      <family val="2"/>
      <charset val="238"/>
    </font>
    <font>
      <sz val="8"/>
      <name val="Calibri"/>
      <family val="2"/>
      <charset val="238"/>
    </font>
    <font>
      <sz val="11"/>
      <color theme="1"/>
      <name val="Calibri"/>
      <family val="2"/>
      <charset val="238"/>
    </font>
    <font>
      <sz val="11"/>
      <color rgb="FF000000"/>
      <name val="Calibri"/>
      <family val="2"/>
      <charset val="238"/>
      <scheme val="minor"/>
    </font>
    <font>
      <b/>
      <sz val="11"/>
      <color rgb="FF000000"/>
      <name val="Calibri"/>
      <family val="2"/>
      <charset val="238"/>
      <scheme val="minor"/>
    </font>
    <font>
      <sz val="11"/>
      <color rgb="FFFF0000"/>
      <name val="Calibri"/>
      <family val="2"/>
      <charset val="238"/>
    </font>
    <font>
      <sz val="11"/>
      <name val="Calibri"/>
      <family val="2"/>
      <charset val="238"/>
    </font>
    <font>
      <sz val="11"/>
      <color rgb="FF0070C0"/>
      <name val="Calibri"/>
      <family val="2"/>
      <charset val="238"/>
    </font>
    <font>
      <sz val="11"/>
      <color theme="9"/>
      <name val="Calibri"/>
      <family val="2"/>
      <charset val="238"/>
    </font>
    <font>
      <sz val="11"/>
      <color rgb="FF00B050"/>
      <name val="Calibri"/>
      <family val="2"/>
      <charset val="238"/>
    </font>
    <font>
      <sz val="11"/>
      <color theme="8" tint="-0.249977111117893"/>
      <name val="Calibri"/>
      <family val="2"/>
      <charset val="238"/>
    </font>
  </fonts>
  <fills count="7">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rgb="FFFFCCFF"/>
        <bgColor indexed="64"/>
      </patternFill>
    </fill>
    <fill>
      <patternFill patternType="solid">
        <fgColor rgb="FFFFFF00"/>
        <bgColor indexed="64"/>
      </patternFill>
    </fill>
    <fill>
      <patternFill patternType="solid">
        <fgColor theme="8" tint="0.39997558519241921"/>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s>
  <cellStyleXfs count="2">
    <xf numFmtId="0" fontId="0" fillId="0" borderId="0"/>
    <xf numFmtId="164" fontId="2" fillId="0" borderId="0" applyFont="0" applyFill="0" applyBorder="0" applyAlignment="0" applyProtection="0"/>
  </cellStyleXfs>
  <cellXfs count="65">
    <xf numFmtId="0" fontId="0" fillId="0" borderId="0" xfId="0"/>
    <xf numFmtId="0" fontId="0" fillId="0" borderId="1" xfId="0" applyBorder="1"/>
    <xf numFmtId="0" fontId="0" fillId="0" borderId="1" xfId="0" applyBorder="1" applyAlignment="1">
      <alignment horizontal="center" vertical="center"/>
    </xf>
    <xf numFmtId="49" fontId="0" fillId="0" borderId="1" xfId="0" applyNumberFormat="1" applyBorder="1" applyAlignment="1">
      <alignment horizontal="center" vertical="center"/>
    </xf>
    <xf numFmtId="0" fontId="1" fillId="0" borderId="0" xfId="0" applyFont="1"/>
    <xf numFmtId="0" fontId="0" fillId="0" borderId="1" xfId="0" applyBorder="1" applyAlignment="1">
      <alignment horizontal="center"/>
    </xf>
    <xf numFmtId="14" fontId="0" fillId="0" borderId="1" xfId="0" applyNumberFormat="1" applyBorder="1" applyAlignment="1">
      <alignment horizontal="center" vertical="center"/>
    </xf>
    <xf numFmtId="14" fontId="0" fillId="0" borderId="1" xfId="0" applyNumberFormat="1" applyBorder="1" applyAlignment="1">
      <alignment horizontal="center" vertical="center" wrapText="1"/>
    </xf>
    <xf numFmtId="14" fontId="0" fillId="0" borderId="1" xfId="0" applyNumberFormat="1" applyBorder="1" applyAlignment="1">
      <alignment horizontal="center"/>
    </xf>
    <xf numFmtId="49" fontId="5" fillId="0" borderId="0" xfId="0" applyNumberFormat="1" applyFont="1" applyAlignment="1">
      <alignment horizontal="center" vertical="center"/>
    </xf>
    <xf numFmtId="0" fontId="0" fillId="0" borderId="0" xfId="0" applyAlignment="1">
      <alignment horizontal="left"/>
    </xf>
    <xf numFmtId="0" fontId="0" fillId="0" borderId="0" xfId="0" applyAlignment="1">
      <alignment horizontal="center"/>
    </xf>
    <xf numFmtId="49" fontId="0" fillId="0" borderId="0" xfId="0" applyNumberFormat="1" applyAlignment="1">
      <alignment horizontal="center" vertical="center"/>
    </xf>
    <xf numFmtId="49" fontId="0" fillId="0" borderId="0" xfId="0" applyNumberFormat="1" applyAlignment="1">
      <alignment horizontal="center"/>
    </xf>
    <xf numFmtId="0" fontId="0" fillId="0" borderId="0" xfId="0" applyAlignment="1">
      <alignment horizontal="center" vertical="center"/>
    </xf>
    <xf numFmtId="49" fontId="9" fillId="0" borderId="1" xfId="0" applyNumberFormat="1" applyFont="1" applyBorder="1" applyAlignment="1">
      <alignment horizontal="center"/>
    </xf>
    <xf numFmtId="14" fontId="0" fillId="0" borderId="0" xfId="0" applyNumberFormat="1" applyAlignment="1">
      <alignment horizontal="center" vertical="center"/>
    </xf>
    <xf numFmtId="14" fontId="0" fillId="0" borderId="0" xfId="0" applyNumberFormat="1" applyAlignment="1">
      <alignment horizontal="center"/>
    </xf>
    <xf numFmtId="49" fontId="7" fillId="0" borderId="1" xfId="0" applyNumberFormat="1" applyFont="1" applyBorder="1" applyAlignment="1">
      <alignment horizontal="center"/>
    </xf>
    <xf numFmtId="2" fontId="0" fillId="0" borderId="0" xfId="0" applyNumberFormat="1" applyAlignment="1">
      <alignment horizontal="center"/>
    </xf>
    <xf numFmtId="0" fontId="8" fillId="0" borderId="1" xfId="0" applyFont="1" applyBorder="1" applyAlignment="1">
      <alignment horizontal="center" vertical="center" wrapText="1"/>
    </xf>
    <xf numFmtId="49" fontId="10" fillId="0" borderId="1" xfId="0" quotePrefix="1" applyNumberFormat="1" applyFont="1" applyBorder="1" applyAlignment="1">
      <alignment horizontal="center" vertical="center" wrapText="1"/>
    </xf>
    <xf numFmtId="49" fontId="10" fillId="0" borderId="1" xfId="0" quotePrefix="1" applyNumberFormat="1" applyFont="1" applyBorder="1" applyAlignment="1">
      <alignment horizontal="center"/>
    </xf>
    <xf numFmtId="2" fontId="0" fillId="0" borderId="1" xfId="0" applyNumberFormat="1" applyBorder="1" applyAlignment="1">
      <alignment horizontal="right" vertical="center"/>
    </xf>
    <xf numFmtId="2" fontId="0" fillId="0" borderId="1" xfId="0" applyNumberFormat="1" applyBorder="1" applyAlignment="1">
      <alignment horizontal="right" vertical="center" wrapText="1"/>
    </xf>
    <xf numFmtId="0" fontId="1" fillId="0" borderId="3" xfId="0" applyFont="1" applyBorder="1" applyAlignment="1">
      <alignment horizontal="right" vertical="center" wrapText="1"/>
    </xf>
    <xf numFmtId="14" fontId="0" fillId="0" borderId="0" xfId="0" applyNumberFormat="1"/>
    <xf numFmtId="0" fontId="0" fillId="5" borderId="1" xfId="0" applyFill="1" applyBorder="1" applyAlignment="1">
      <alignment horizontal="center" vertical="center"/>
    </xf>
    <xf numFmtId="0" fontId="0" fillId="2" borderId="0" xfId="0" applyFill="1"/>
    <xf numFmtId="0" fontId="1" fillId="6" borderId="1" xfId="0" applyFont="1" applyFill="1" applyBorder="1" applyAlignment="1">
      <alignment horizontal="center"/>
    </xf>
    <xf numFmtId="0" fontId="1" fillId="6" borderId="1" xfId="0" applyFont="1" applyFill="1" applyBorder="1"/>
    <xf numFmtId="49" fontId="12" fillId="0" borderId="1" xfId="0" applyNumberFormat="1" applyFont="1" applyBorder="1" applyAlignment="1">
      <alignment horizontal="center" vertical="center" wrapText="1"/>
    </xf>
    <xf numFmtId="49" fontId="12" fillId="0" borderId="1" xfId="0" quotePrefix="1" applyNumberFormat="1" applyFont="1" applyBorder="1" applyAlignment="1">
      <alignment horizontal="center"/>
    </xf>
    <xf numFmtId="49" fontId="12" fillId="0" borderId="1" xfId="0" applyNumberFormat="1" applyFont="1" applyBorder="1" applyAlignment="1">
      <alignment horizontal="center"/>
    </xf>
    <xf numFmtId="49" fontId="12" fillId="0" borderId="1" xfId="0" quotePrefix="1" applyNumberFormat="1" applyFont="1" applyBorder="1" applyAlignment="1">
      <alignment horizontal="center" vertical="center" wrapText="1"/>
    </xf>
    <xf numFmtId="14" fontId="8" fillId="0" borderId="1" xfId="0" applyNumberFormat="1" applyFont="1" applyBorder="1" applyAlignment="1">
      <alignment horizontal="center"/>
    </xf>
    <xf numFmtId="3" fontId="0" fillId="0" borderId="2" xfId="0" applyNumberFormat="1" applyBorder="1" applyAlignment="1">
      <alignment horizontal="left"/>
    </xf>
    <xf numFmtId="2" fontId="0" fillId="0" borderId="1" xfId="0" applyNumberFormat="1" applyBorder="1" applyAlignment="1">
      <alignment horizontal="center" vertical="center"/>
    </xf>
    <xf numFmtId="0" fontId="1" fillId="6" borderId="1" xfId="0" quotePrefix="1" applyFont="1" applyFill="1" applyBorder="1" applyAlignment="1">
      <alignment horizontal="center"/>
    </xf>
    <xf numFmtId="0" fontId="0" fillId="0" borderId="1" xfId="0" pivotButton="1" applyBorder="1"/>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49" fontId="1" fillId="3" borderId="5" xfId="0" applyNumberFormat="1" applyFont="1" applyFill="1" applyBorder="1" applyAlignment="1">
      <alignment horizontal="center" vertical="center" wrapText="1"/>
    </xf>
    <xf numFmtId="49" fontId="6" fillId="3" borderId="5" xfId="0" applyNumberFormat="1" applyFont="1" applyFill="1" applyBorder="1" applyAlignment="1">
      <alignment horizontal="center" vertical="center" wrapText="1"/>
    </xf>
    <xf numFmtId="2" fontId="1" fillId="3" borderId="5" xfId="0" applyNumberFormat="1" applyFont="1" applyFill="1" applyBorder="1" applyAlignment="1">
      <alignment horizontal="center" vertical="center" wrapText="1"/>
    </xf>
    <xf numFmtId="49" fontId="0" fillId="3" borderId="1" xfId="0" applyNumberFormat="1" applyFill="1" applyBorder="1" applyAlignment="1">
      <alignment horizontal="center" vertical="center" wrapText="1"/>
    </xf>
    <xf numFmtId="49" fontId="0" fillId="0" borderId="1" xfId="0" applyNumberFormat="1" applyBorder="1" applyAlignment="1">
      <alignment horizontal="center" vertical="center" wrapText="1"/>
    </xf>
    <xf numFmtId="14" fontId="4" fillId="0" borderId="1" xfId="0" applyNumberFormat="1" applyFont="1" applyBorder="1" applyAlignment="1">
      <alignment horizontal="center"/>
    </xf>
    <xf numFmtId="49" fontId="11" fillId="0" borderId="1" xfId="0" quotePrefix="1" applyNumberFormat="1" applyFont="1" applyBorder="1" applyAlignment="1">
      <alignment horizontal="center" vertical="center" wrapText="1"/>
    </xf>
    <xf numFmtId="49" fontId="11" fillId="0" borderId="1" xfId="0" quotePrefix="1" applyNumberFormat="1" applyFont="1" applyBorder="1" applyAlignment="1">
      <alignment horizontal="center"/>
    </xf>
    <xf numFmtId="49" fontId="0" fillId="4" borderId="1" xfId="0" applyNumberFormat="1" applyFill="1" applyBorder="1" applyAlignment="1">
      <alignment horizontal="center" vertical="center"/>
    </xf>
    <xf numFmtId="49" fontId="0" fillId="4" borderId="1" xfId="0" applyNumberFormat="1" applyFill="1" applyBorder="1" applyAlignment="1">
      <alignment horizontal="center"/>
    </xf>
    <xf numFmtId="3" fontId="0" fillId="0" borderId="1" xfId="0" applyNumberFormat="1" applyBorder="1"/>
    <xf numFmtId="1" fontId="0" fillId="0" borderId="1" xfId="0" applyNumberFormat="1" applyBorder="1"/>
    <xf numFmtId="14" fontId="0" fillId="0" borderId="1" xfId="0" applyNumberFormat="1" applyFill="1" applyBorder="1" applyAlignment="1">
      <alignment horizontal="center"/>
    </xf>
    <xf numFmtId="14" fontId="8" fillId="0" borderId="1" xfId="0" applyNumberFormat="1" applyFont="1" applyFill="1" applyBorder="1" applyAlignment="1">
      <alignment horizontal="center"/>
    </xf>
    <xf numFmtId="14" fontId="0" fillId="0" borderId="1" xfId="0" applyNumberFormat="1" applyFill="1" applyBorder="1" applyAlignment="1">
      <alignment horizontal="center" vertical="center" wrapText="1"/>
    </xf>
    <xf numFmtId="14" fontId="0" fillId="5" borderId="1" xfId="0" applyNumberFormat="1" applyFill="1" applyBorder="1"/>
    <xf numFmtId="14" fontId="0" fillId="0" borderId="0" xfId="0" applyNumberFormat="1" applyFill="1"/>
    <xf numFmtId="0" fontId="0" fillId="0" borderId="0" xfId="0" applyFill="1"/>
    <xf numFmtId="14" fontId="0" fillId="0" borderId="1" xfId="0" applyNumberFormat="1" applyFont="1" applyBorder="1"/>
    <xf numFmtId="14" fontId="0" fillId="5" borderId="1" xfId="0" applyNumberFormat="1" applyFont="1" applyFill="1" applyBorder="1"/>
    <xf numFmtId="0" fontId="1" fillId="6" borderId="1" xfId="0" applyFont="1" applyFill="1" applyBorder="1" applyAlignment="1">
      <alignment horizontal="left"/>
    </xf>
    <xf numFmtId="0" fontId="0" fillId="0" borderId="0" xfId="0" applyBorder="1" applyAlignment="1">
      <alignment horizontal="center" vertical="center"/>
    </xf>
    <xf numFmtId="0" fontId="0" fillId="0" borderId="1" xfId="0" applyBorder="1" applyAlignment="1">
      <alignment horizontal="left"/>
    </xf>
  </cellXfs>
  <cellStyles count="2">
    <cellStyle name="Normal" xfId="0" builtinId="0"/>
    <cellStyle name="Walutowy 2" xfId="1" xr:uid="{FEDE119C-1E0D-4C5A-8496-A5A65D01F1A5}"/>
  </cellStyles>
  <dxfs count="43">
    <dxf>
      <fill>
        <patternFill patternType="solid">
          <bgColor rgb="FFFFFF00"/>
        </patternFill>
      </fill>
    </dxf>
    <dxf>
      <fill>
        <patternFill patternType="solid">
          <bgColor rgb="FFFFFF00"/>
        </patternFill>
      </fill>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auto="1"/>
        </left>
        <right style="thin">
          <color indexed="64"/>
        </right>
        <top style="thin">
          <color indexed="64"/>
        </top>
        <bottom style="thin">
          <color indexed="64"/>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numFmt numFmtId="2" formatCode="0.00"/>
      <alignment horizontal="right" vertical="center" textRotation="0" wrapText="0" indent="0" justifyLastLine="0" shrinkToFit="0" readingOrder="0"/>
      <border diagonalUp="0" diagonalDown="0" outline="0">
        <left style="thin">
          <color indexed="64"/>
        </left>
        <right style="thin">
          <color auto="1"/>
        </right>
        <top style="thin">
          <color indexed="64"/>
        </top>
        <bottom style="thin">
          <color indexed="64"/>
        </bottom>
      </border>
    </dxf>
    <dxf>
      <numFmt numFmtId="2" formatCode="0.00"/>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charset val="238"/>
        <scheme val="none"/>
      </font>
      <numFmt numFmtId="19" formatCode="dd/mm/yy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family val="2"/>
        <charset val="238"/>
        <scheme val="minor"/>
      </font>
      <numFmt numFmtId="1"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rgb="FF000000"/>
        <name val="Calibri"/>
        <family val="2"/>
        <charset val="238"/>
        <scheme val="none"/>
      </font>
      <alignment horizontal="right" vertical="center" textRotation="0" wrapText="1"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ill>
        <patternFill patternType="solid">
          <fgColor indexed="64"/>
          <bgColor theme="9" tint="0.79998168889431442"/>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529"/>
      <rgbColor rgb="00003366"/>
      <rgbColor rgb="00339966"/>
      <rgbColor rgb="00003300"/>
      <rgbColor rgb="00333300"/>
      <rgbColor rgb="00993300"/>
      <rgbColor rgb="00993366"/>
      <rgbColor rgb="00333399"/>
      <rgbColor rgb="00333333"/>
    </indexedColors>
    <mruColors>
      <color rgb="FFFFCCFF"/>
      <color rgb="FFFF7C80"/>
      <color rgb="FFFF0000"/>
      <color rgb="FFFF00FF"/>
      <color rgb="FFFF66FF"/>
      <color rgb="FFFF99FF"/>
      <color rgb="FFFF3300"/>
      <color rgb="FFDC40C6"/>
      <color rgb="FFEA6732"/>
      <color rgb="FFA162D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0</xdr:col>
      <xdr:colOff>377190</xdr:colOff>
      <xdr:row>0</xdr:row>
      <xdr:rowOff>123825</xdr:rowOff>
    </xdr:from>
    <xdr:to>
      <xdr:col>2</xdr:col>
      <xdr:colOff>434340</xdr:colOff>
      <xdr:row>7</xdr:row>
      <xdr:rowOff>40005</xdr:rowOff>
    </xdr:to>
    <mc:AlternateContent xmlns:mc="http://schemas.openxmlformats.org/markup-compatibility/2006" xmlns:a14="http://schemas.microsoft.com/office/drawing/2010/main">
      <mc:Choice Requires="a14">
        <xdr:graphicFrame macro="">
          <xdr:nvGraphicFramePr>
            <xdr:cNvPr id="4" name="Code Change">
              <a:extLst>
                <a:ext uri="{FF2B5EF4-FFF2-40B4-BE49-F238E27FC236}">
                  <a16:creationId xmlns:a16="http://schemas.microsoft.com/office/drawing/2014/main" id="{C9F161EA-115D-166F-472E-792EF08D1703}"/>
                </a:ext>
              </a:extLst>
            </xdr:cNvPr>
            <xdr:cNvGraphicFramePr/>
          </xdr:nvGraphicFramePr>
          <xdr:xfrm>
            <a:off x="0" y="0"/>
            <a:ext cx="0" cy="0"/>
          </xdr:xfrm>
          <a:graphic>
            <a:graphicData uri="http://schemas.microsoft.com/office/drawing/2010/slicer">
              <sle:slicer xmlns:sle="http://schemas.microsoft.com/office/drawing/2010/slicer" name="Code Change"/>
            </a:graphicData>
          </a:graphic>
        </xdr:graphicFrame>
      </mc:Choice>
      <mc:Fallback xmlns="">
        <xdr:sp macro="" textlink="">
          <xdr:nvSpPr>
            <xdr:cNvPr id="0" name=""/>
            <xdr:cNvSpPr>
              <a:spLocks noTextEdit="1"/>
            </xdr:cNvSpPr>
          </xdr:nvSpPr>
          <xdr:spPr>
            <a:xfrm>
              <a:off x="377190" y="125730"/>
              <a:ext cx="2070735" cy="1181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na" refreshedDate="45922.816621527774" createdVersion="8" refreshedVersion="8" minRefreshableVersion="3" recordCount="101" xr:uid="{551A71CB-6375-4CAE-B64D-DF8A26FA3C2E}">
  <cacheSource type="worksheet">
    <worksheetSource ref="B1:R1048576" sheet="Base"/>
  </cacheSource>
  <cacheFields count="26">
    <cacheField name="Last Name" numFmtId="0">
      <sharedItems containsBlank="1" count="98">
        <s v="Bancerz"/>
        <s v="Bell"/>
        <s v="Blake"/>
        <s v="Blankenship"/>
        <s v="Breddy"/>
        <s v="Brown"/>
        <s v="Burchard"/>
        <s v="Carter"/>
        <s v="Chen"/>
        <s v="Chowaniak"/>
        <s v="Conley"/>
        <s v="Copeland"/>
        <s v="Dering"/>
        <s v="Dobosiewicz"/>
        <s v="Domek"/>
        <s v="Drewnik"/>
        <s v="Drywa"/>
        <s v="Elias"/>
        <s v="Engel"/>
        <s v="Glaza"/>
        <s v="Golus"/>
        <s v="Gomez"/>
        <s v="Goyota"/>
        <s v="Grochowina"/>
        <s v="Gronkiewicz"/>
        <s v="Gustaw"/>
        <s v="Hanusiak"/>
        <s v="Hart"/>
        <s v="Hofman"/>
        <s v="Holk"/>
        <s v="Hughes"/>
        <s v="Hunt"/>
        <s v="Jakubasz"/>
        <s v="Jakubaszek"/>
        <s v="Janczura"/>
        <s v="Janowiak"/>
        <s v="Johnson"/>
        <s v="Johnston"/>
        <s v="Kelly"/>
        <s v="Kobak"/>
        <s v="Kolka"/>
        <s v="Kozar"/>
        <s v="Litwa"/>
        <s v="Lopez"/>
        <s v="Ludwin"/>
        <s v="Miecznik"/>
        <s v="Mills"/>
        <s v="Misiejuk"/>
        <s v="Moore"/>
        <s v="Mulawa"/>
        <s v="Munoz"/>
        <s v="Namys"/>
        <s v="Niemira"/>
        <s v="Niksa"/>
        <s v="Nowotka"/>
        <s v="Nytko"/>
        <s v="Ochab"/>
        <s v="Ostapiuk"/>
        <s v="Oszust"/>
        <s v="Pachuta"/>
        <s v="Palica"/>
        <s v="Pato"/>
        <s v="Pena"/>
        <s v="Perczak"/>
        <s v="Perry"/>
        <s v="Powell"/>
        <s v="Richardson"/>
        <s v="Ryan"/>
        <s v="Sady"/>
        <s v="Sajnrog"/>
        <s v="Satora"/>
        <s v="Shaffer"/>
        <s v="Smith"/>
        <s v="Stachelek"/>
        <s v="Stanley"/>
        <s v="Stokes"/>
        <s v="Strzelczak"/>
        <s v="Sutton"/>
        <s v="Szkoda"/>
        <s v="Szuta"/>
        <s v="Szyma"/>
        <s v="Turner"/>
        <s v="Watson"/>
        <s v="Watts"/>
        <s v="Wawak"/>
        <s v="Webb"/>
        <s v="Whitaker"/>
        <s v="Wielgo"/>
        <s v="Wittbrodt"/>
        <s v="Wojnicz"/>
        <s v="Wojtanowicz"/>
        <s v="Wojto"/>
        <s v="Zbiciak"/>
        <s v="Zigfrid"/>
        <s v="Zygmuntowicz"/>
        <s v="Еgyszczyk"/>
        <s v="Еkibior"/>
        <m/>
      </sharedItems>
    </cacheField>
    <cacheField name="First Name" numFmtId="0">
      <sharedItems containsBlank="1" count="90">
        <s v="Benjamin"/>
        <s v="Brandon"/>
        <s v="Kornelia"/>
        <s v="Aleks"/>
        <s v="Ewelina"/>
        <s v="Olaf"/>
        <s v="Jonathan"/>
        <s v="Sherry"/>
        <s v="MiЕ‚osz"/>
        <s v="Sherri"/>
        <s v="Sylwia"/>
        <s v="Mark"/>
        <s v="Jennifer"/>
        <s v="Scott"/>
        <s v="Whitney"/>
        <s v="Laura"/>
        <s v="Adrian"/>
        <s v="Richard"/>
        <s v="Michael"/>
        <s v="Anthony"/>
        <s v="Julita"/>
        <s v="Christine"/>
        <s v="Dagmara"/>
        <s v="Tomasz"/>
        <s v="Elizabeth"/>
        <s v="Clayton"/>
        <s v="JГіzef"/>
        <s v="Joseph"/>
        <s v="Gaja"/>
        <s v="Diana"/>
        <s v="Julianna"/>
        <s v="Przemyslaw"/>
        <s v="Mary"/>
        <s v="Fabian"/>
        <s v="Margaret"/>
        <s v="Mason"/>
        <s v="Sebastian"/>
        <s v="Marcin"/>
        <s v="Brett"/>
        <s v="Dorota"/>
        <s v="Gregory"/>
        <s v="Michelle"/>
        <s v="Christian"/>
        <s v="Jasmin"/>
        <s v="Justyna"/>
        <s v="Ida"/>
        <s v="Donna"/>
        <s v="Alexander"/>
        <s v="Sandra"/>
        <s v="Daniel"/>
        <s v="Amy"/>
        <s v="Maurycy"/>
        <s v="James"/>
        <s v="Gabriel"/>
        <s v="Marianna"/>
        <s v="Douglas"/>
        <s v="Barbara"/>
        <s v="Nela"/>
        <s v="Patricia"/>
        <s v="Blanka"/>
        <s v="Kara"/>
        <s v="Karol"/>
        <s v="Janina"/>
        <s v="Ann"/>
        <s v="Mariusz"/>
        <s v="Kacper"/>
        <s v="Krzysztof"/>
        <s v="John"/>
        <s v="Malwina"/>
        <s v="Bianka"/>
        <s v="Brooke"/>
        <s v="Nicole"/>
        <s v="Dominik"/>
        <s v="Priscilla"/>
        <s v="Aniela"/>
        <s v="Christopher"/>
        <s v="Maks"/>
        <s v="Krystyna"/>
        <s v="Artur"/>
        <s v="Maria"/>
        <s v="Andrzej"/>
        <s v="Urszula"/>
        <s v="Eliza"/>
        <s v="Sara"/>
        <s v="Betty"/>
        <s v="Kimberly"/>
        <s v="Damian"/>
        <s v="Zachary"/>
        <s v="Maciej"/>
        <m/>
      </sharedItems>
    </cacheField>
    <cacheField name="Phone Number" numFmtId="0">
      <sharedItems containsString="0" containsBlank="1" containsNumber="1" containsInteger="1" minValue="104277249" maxValue="976286625"/>
    </cacheField>
    <cacheField name="Tax ID (NIP)" numFmtId="0">
      <sharedItems containsString="0" containsBlank="1" containsNumber="1" containsInteger="1" minValue="1124778133" maxValue="9962068064"/>
    </cacheField>
    <cacheField name="Company ID (REGON)" numFmtId="0">
      <sharedItems containsString="0" containsBlank="1" containsNumber="1" containsInteger="1" minValue="113410656" maxValue="989112752"/>
    </cacheField>
    <cacheField name="Business Start Date" numFmtId="0">
      <sharedItems containsNonDate="0" containsDate="1" containsString="0" containsBlank="1" minDate="2019-11-11T00:00:00" maxDate="2025-06-05T00:00:00" count="44">
        <d v="2023-06-01T00:00:00"/>
        <d v="2022-12-08T00:00:00"/>
        <d v="2023-09-01T00:00:00"/>
        <d v="2024-11-01T00:00:00"/>
        <d v="2022-08-01T00:00:00"/>
        <d v="2022-07-01T00:00:00"/>
        <d v="2024-04-01T00:00:00"/>
        <d v="2023-03-01T00:00:00"/>
        <d v="2022-07-06T00:00:00"/>
        <d v="2022-06-13T00:00:00"/>
        <d v="2025-05-01T00:00:00"/>
        <d v="2022-12-12T00:00:00"/>
        <d v="2024-06-01T00:00:00"/>
        <d v="2023-12-01T00:00:00"/>
        <d v="2024-03-01T00:00:00"/>
        <d v="2022-12-05T00:00:00"/>
        <d v="2024-01-01T00:00:00"/>
        <d v="2023-02-01T00:00:00"/>
        <d v="2019-11-11T00:00:00"/>
        <d v="2025-01-01T00:00:00"/>
        <d v="2023-10-01T00:00:00"/>
        <d v="2023-11-01T00:00:00"/>
        <d v="2022-11-02T00:00:00"/>
        <d v="2022-07-05T00:00:00"/>
        <d v="2023-07-01T00:00:00"/>
        <d v="2024-12-01T00:00:00"/>
        <d v="2023-05-01T00:00:00"/>
        <d v="2025-06-01T00:00:00"/>
        <d v="2025-04-01T00:00:00"/>
        <d v="2023-01-19T00:00:00"/>
        <d v="2024-07-01T00:00:00"/>
        <d v="2024-09-01T00:00:00"/>
        <d v="2024-10-01T00:00:00"/>
        <d v="2024-08-01T00:00:00"/>
        <d v="2022-11-15T00:00:00"/>
        <d v="2022-07-02T00:00:00"/>
        <d v="2023-08-01T00:00:00"/>
        <d v="2025-03-01T00:00:00"/>
        <d v="2022-07-07T00:00:00"/>
        <d v="2025-06-04T00:00:00"/>
        <d v="2023-01-02T00:00:00"/>
        <d v="2022-06-06T00:00:00"/>
        <d v="2024-02-01T00:00:00"/>
        <m/>
      </sharedItems>
      <fieldGroup par="22"/>
    </cacheField>
    <cacheField name="Insurance Code" numFmtId="49">
      <sharedItems containsBlank="1" count="6">
        <s v="0570"/>
        <s v="0590"/>
        <s v="0540"/>
        <s v="0510"/>
        <s v="057010"/>
        <m/>
      </sharedItems>
    </cacheField>
    <cacheField name="Insurance Code Change Date 0570" numFmtId="0">
      <sharedItems containsNonDate="0" containsDate="1" containsString="0" containsBlank="1" minDate="2020-06-01T00:00:00" maxDate="2026-01-02T00:00:00" count="33">
        <d v="2023-12-01T00:00:00"/>
        <d v="2023-07-01T00:00:00"/>
        <d v="2024-03-01T00:00:00"/>
        <d v="2025-05-01T00:00:00"/>
        <d v="2023-02-01T00:00:00"/>
        <d v="2023-01-01T00:00:00"/>
        <d v="2024-10-01T00:00:00"/>
        <d v="2023-09-01T00:00:00"/>
        <d v="2025-11-01T00:00:00"/>
        <d v="2024-12-01T00:00:00"/>
        <d v="2024-06-01T00:00:00"/>
        <d v="2024-09-01T00:00:00"/>
        <d v="2024-07-01T00:00:00"/>
        <d v="2023-08-01T00:00:00"/>
        <d v="2020-06-01T00:00:00"/>
        <d v="2025-07-01T00:00:00"/>
        <d v="2024-04-01T00:00:00"/>
        <d v="2024-05-01T00:00:00"/>
        <d v="2023-06-01T00:00:00"/>
        <d v="2024-01-01T00:00:00"/>
        <d v="2025-06-01T00:00:00"/>
        <d v="2023-11-01T00:00:00"/>
        <d v="2025-12-01T00:00:00"/>
        <d v="2025-10-01T00:00:00"/>
        <d v="2025-01-01T00:00:00"/>
        <d v="2025-03-01T00:00:00"/>
        <d v="2025-04-01T00:00:00"/>
        <d v="2025-02-01T00:00:00"/>
        <d v="2024-02-01T00:00:00"/>
        <d v="2025-09-01T00:00:00"/>
        <d v="2026-01-01T00:00:00"/>
        <d v="2024-08-01T00:00:00"/>
        <m/>
      </sharedItems>
      <fieldGroup par="25"/>
    </cacheField>
    <cacheField name="Insurance Code Change Date 0590/0510" numFmtId="0">
      <sharedItems containsNonDate="0" containsDate="1" containsString="0" containsBlank="1" minDate="2022-06-01T00:00:00" maxDate="2028-01-02T00:00:00" count="33">
        <d v="2025-12-01T00:00:00"/>
        <d v="2025-07-01T00:00:00"/>
        <d v="2026-03-01T00:00:00"/>
        <d v="2027-05-01T00:00:00"/>
        <d v="2025-02-01T00:00:00"/>
        <d v="2025-01-01T00:00:00"/>
        <d v="2026-10-01T00:00:00"/>
        <d v="2025-09-01T00:00:00"/>
        <d v="2027-11-01T00:00:00"/>
        <d v="2026-12-01T00:00:00"/>
        <d v="2026-06-01T00:00:00"/>
        <d v="2026-09-01T00:00:00"/>
        <d v="2026-07-01T00:00:00"/>
        <d v="2025-08-01T00:00:00"/>
        <d v="2022-06-01T00:00:00"/>
        <d v="2027-07-01T00:00:00"/>
        <d v="2026-04-01T00:00:00"/>
        <d v="2026-05-01T00:00:00"/>
        <d v="2025-06-01T00:00:00"/>
        <d v="2026-01-01T00:00:00"/>
        <d v="2027-06-01T00:00:00"/>
        <d v="2025-11-01T00:00:00"/>
        <d v="2027-12-01T00:00:00"/>
        <d v="2027-10-01T00:00:00"/>
        <d v="2027-01-01T00:00:00"/>
        <d v="2027-03-01T00:00:00"/>
        <d v="2027-04-01T00:00:00"/>
        <d v="2027-02-01T00:00:00"/>
        <d v="2026-02-01T00:00:00"/>
        <d v="2027-09-01T00:00:00"/>
        <d v="2028-01-01T00:00:00"/>
        <d v="2026-08-01T00:00:00"/>
        <m/>
      </sharedItems>
    </cacheField>
    <cacheField name="Code Change" numFmtId="0">
      <sharedItems containsNonDate="0" containsDate="1" containsString="0" containsBlank="1" minDate="2022-06-01T00:00:00" maxDate="2027-06-02T00:00:00" count="28">
        <d v="2025-12-01T00:00:00"/>
        <d v="2025-07-01T00:00:00"/>
        <d v="2026-03-01T00:00:00"/>
        <d v="2027-05-01T00:00:00"/>
        <d v="2025-02-01T00:00:00"/>
        <d v="2025-01-01T00:00:00"/>
        <d v="2026-10-01T00:00:00"/>
        <d v="2025-09-01T00:00:00"/>
        <d v="2025-11-01T00:00:00"/>
        <d v="2026-12-01T00:00:00"/>
        <d v="2026-06-01T00:00:00"/>
        <d v="2026-09-01T00:00:00"/>
        <d v="2026-07-01T00:00:00"/>
        <d v="2025-08-01T00:00:00"/>
        <d v="2022-06-01T00:00:00"/>
        <d v="2026-04-01T00:00:00"/>
        <d v="2026-05-01T00:00:00"/>
        <d v="2025-06-01T00:00:00"/>
        <d v="2026-01-01T00:00:00"/>
        <d v="2027-06-01T00:00:00"/>
        <d v="2025-10-01T00:00:00"/>
        <d v="2027-01-01T00:00:00"/>
        <d v="2027-03-01T00:00:00"/>
        <d v="2027-04-01T00:00:00"/>
        <d v="2027-02-01T00:00:00"/>
        <d v="2026-02-01T00:00:00"/>
        <d v="2026-08-01T00:00:00"/>
        <m/>
      </sharedItems>
      <fieldGroup par="19"/>
    </cacheField>
    <cacheField name="Contribution Base 2025" numFmtId="2">
      <sharedItems containsString="0" containsBlank="1" containsNumber="1" minValue="1399.8" maxValue="5203.8"/>
    </cacheField>
    <cacheField name="ZUS Payment" numFmtId="2">
      <sharedItems containsString="0" containsBlank="1" containsNumber="1" minValue="461.66" maxValue="2543.39"/>
    </cacheField>
    <cacheField name="Right to Sickness Benefit" numFmtId="0">
      <sharedItems containsNonDate="0" containsDate="1" containsString="0" containsBlank="1" minDate="2020-09-01T00:00:00" maxDate="2026-04-02T00:00:00"/>
    </cacheField>
    <cacheField name="Email" numFmtId="0">
      <sharedItems containsBlank="1"/>
    </cacheField>
    <cacheField name="Threshold" numFmtId="0">
      <sharedItems containsBlank="1"/>
    </cacheField>
    <cacheField name="ZUS Holidays From" numFmtId="0">
      <sharedItems containsNonDate="0" containsDate="1" containsString="0" containsBlank="1" minDate="2020-08-01T00:00:00" maxDate="2026-03-02T00:00:00"/>
    </cacheField>
    <cacheField name="ZUS Holidays 2025" numFmtId="49">
      <sharedItems containsBlank="1"/>
    </cacheField>
    <cacheField name="Months (Code Change)" numFmtId="0" databaseField="0">
      <fieldGroup base="9">
        <rangePr groupBy="months" startDate="2022-06-01T00:00:00" endDate="2027-06-02T00:00:00"/>
        <groupItems count="14">
          <s v="&lt;01.06.2022"/>
          <s v="янв"/>
          <s v="февр"/>
          <s v="март"/>
          <s v="апр"/>
          <s v="май"/>
          <s v="июнь"/>
          <s v="июль"/>
          <s v="авг"/>
          <s v="сент"/>
          <s v="окт"/>
          <s v="нояб"/>
          <s v="дек"/>
          <s v="&gt;02.06.2027"/>
        </groupItems>
      </fieldGroup>
    </cacheField>
    <cacheField name="Quarters (Code Change)" numFmtId="0" databaseField="0">
      <fieldGroup base="9">
        <rangePr groupBy="quarters" startDate="2022-06-01T00:00:00" endDate="2027-06-02T00:00:00"/>
        <groupItems count="6">
          <s v="&lt;01.06.2022"/>
          <s v="Qtr1"/>
          <s v="Qtr2"/>
          <s v="Qtr3"/>
          <s v="Qtr4"/>
          <s v="&gt;02.06.2027"/>
        </groupItems>
      </fieldGroup>
    </cacheField>
    <cacheField name="Years (Code Change)" numFmtId="0" databaseField="0">
      <fieldGroup base="9">
        <rangePr groupBy="years" startDate="2022-06-01T00:00:00" endDate="2027-06-02T00:00:00"/>
        <groupItems count="8">
          <s v="&lt;01.06.2022"/>
          <s v="2022"/>
          <s v="2023"/>
          <s v="2024"/>
          <s v="2025"/>
          <s v="2026"/>
          <s v="2027"/>
          <s v="&gt;02.06.2027"/>
        </groupItems>
      </fieldGroup>
    </cacheField>
    <cacheField name="Months (Business Start Date)" numFmtId="0" databaseField="0">
      <fieldGroup base="5">
        <rangePr groupBy="months" startDate="2019-11-11T00:00:00" endDate="2025-06-05T00:00:00"/>
        <groupItems count="14">
          <s v="&lt;11.11.2019"/>
          <s v="янв"/>
          <s v="февр"/>
          <s v="март"/>
          <s v="апр"/>
          <s v="май"/>
          <s v="июнь"/>
          <s v="июль"/>
          <s v="авг"/>
          <s v="сент"/>
          <s v="окт"/>
          <s v="нояб"/>
          <s v="дек"/>
          <s v="&gt;05.06.2025"/>
        </groupItems>
      </fieldGroup>
    </cacheField>
    <cacheField name="Quarters (Business Start Date)" numFmtId="0" databaseField="0">
      <fieldGroup base="5">
        <rangePr groupBy="quarters" startDate="2019-11-11T00:00:00" endDate="2025-06-05T00:00:00"/>
        <groupItems count="6">
          <s v="&lt;11.11.2019"/>
          <s v="Qtr1"/>
          <s v="Qtr2"/>
          <s v="Qtr3"/>
          <s v="Qtr4"/>
          <s v="&gt;05.06.2025"/>
        </groupItems>
      </fieldGroup>
    </cacheField>
    <cacheField name="Years (Business Start Date)" numFmtId="0" databaseField="0">
      <fieldGroup base="5">
        <rangePr groupBy="years" startDate="2019-11-11T00:00:00" endDate="2025-06-05T00:00:00"/>
        <groupItems count="9">
          <s v="&lt;11.11.2019"/>
          <s v="2019"/>
          <s v="2020"/>
          <s v="2021"/>
          <s v="2022"/>
          <s v="2023"/>
          <s v="2024"/>
          <s v="2025"/>
          <s v="&gt;05.06.2025"/>
        </groupItems>
      </fieldGroup>
    </cacheField>
    <cacheField name="Months (Insurance Code Change Date 0570)" numFmtId="0" databaseField="0">
      <fieldGroup base="7">
        <rangePr groupBy="months" startDate="2020-06-01T00:00:00" endDate="2026-01-02T00:00:00"/>
        <groupItems count="14">
          <s v="&lt;01.06.2020"/>
          <s v="янв"/>
          <s v="февр"/>
          <s v="март"/>
          <s v="апр"/>
          <s v="май"/>
          <s v="июнь"/>
          <s v="июль"/>
          <s v="авг"/>
          <s v="сент"/>
          <s v="окт"/>
          <s v="нояб"/>
          <s v="дек"/>
          <s v="&gt;02.01.2026"/>
        </groupItems>
      </fieldGroup>
    </cacheField>
    <cacheField name="Quarters (Insurance Code Change Date 0570)" numFmtId="0" databaseField="0">
      <fieldGroup base="7">
        <rangePr groupBy="quarters" startDate="2020-06-01T00:00:00" endDate="2026-01-02T00:00:00"/>
        <groupItems count="6">
          <s v="&lt;01.06.2020"/>
          <s v="Qtr1"/>
          <s v="Qtr2"/>
          <s v="Qtr3"/>
          <s v="Qtr4"/>
          <s v="&gt;02.01.2026"/>
        </groupItems>
      </fieldGroup>
    </cacheField>
    <cacheField name="Years (Insurance Code Change Date 0570)" numFmtId="0" databaseField="0">
      <fieldGroup base="7">
        <rangePr groupBy="years" startDate="2020-06-01T00:00:00" endDate="2026-01-02T00:00:00"/>
        <groupItems count="9">
          <s v="&lt;01.06.2020"/>
          <s v="2020"/>
          <s v="2021"/>
          <s v="2022"/>
          <s v="2023"/>
          <s v="2024"/>
          <s v="2025"/>
          <s v="2026"/>
          <s v="&gt;02.01.2026"/>
        </groupItems>
      </fieldGroup>
    </cacheField>
  </cacheFields>
  <extLst>
    <ext xmlns:x14="http://schemas.microsoft.com/office/spreadsheetml/2009/9/main" uri="{725AE2AE-9491-48be-B2B4-4EB974FC3084}">
      <x14:pivotCacheDefinition pivotCacheId="28850449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1">
  <r>
    <x v="0"/>
    <x v="0"/>
    <n v="430079570"/>
    <n v="3670236375"/>
    <n v="790973645"/>
    <x v="0"/>
    <x v="0"/>
    <x v="0"/>
    <x v="0"/>
    <x v="0"/>
    <m/>
    <n v="1212.33"/>
    <d v="2024-03-01T00:00:00"/>
    <s v="bancerz@firma.pl"/>
    <s v="II"/>
    <d v="2024-02-01T00:00:00"/>
    <s v="January"/>
  </r>
  <r>
    <x v="1"/>
    <x v="1"/>
    <n v="568768581"/>
    <n v="3085819937"/>
    <n v="131662290"/>
    <x v="1"/>
    <x v="0"/>
    <x v="1"/>
    <x v="1"/>
    <x v="1"/>
    <m/>
    <n v="1212.33"/>
    <d v="2023-10-01T00:00:00"/>
    <s v="bell@firma.pl"/>
    <s v="II"/>
    <d v="2023-09-01T00:00:00"/>
    <s v="January"/>
  </r>
  <r>
    <x v="2"/>
    <x v="2"/>
    <n v="104277249"/>
    <n v="6743906467"/>
    <n v="888464876"/>
    <x v="2"/>
    <x v="0"/>
    <x v="2"/>
    <x v="2"/>
    <x v="2"/>
    <m/>
    <n v="1212.33"/>
    <d v="2024-06-01T00:00:00"/>
    <s v="blake@firma.pl"/>
    <s v="II"/>
    <d v="2024-05-01T00:00:00"/>
    <s v="February"/>
  </r>
  <r>
    <x v="3"/>
    <x v="3"/>
    <n v="635976434"/>
    <n v="5744888983"/>
    <n v="936183291"/>
    <x v="3"/>
    <x v="0"/>
    <x v="3"/>
    <x v="3"/>
    <x v="3"/>
    <m/>
    <n v="1212.33"/>
    <d v="2025-08-01T00:00:00"/>
    <s v="blankenship@firma.pl"/>
    <s v="II"/>
    <d v="2025-07-01T00:00:00"/>
    <m/>
  </r>
  <r>
    <x v="4"/>
    <x v="4"/>
    <n v="723500866"/>
    <n v="8466944193"/>
    <n v="442508293"/>
    <x v="4"/>
    <x v="1"/>
    <x v="4"/>
    <x v="4"/>
    <x v="4"/>
    <n v="1725.82"/>
    <n v="1315.48"/>
    <d v="2023-05-01T00:00:00"/>
    <s v="bres@firma.pl"/>
    <s v="II"/>
    <d v="2023-04-01T00:00:00"/>
    <s v="April"/>
  </r>
  <r>
    <x v="5"/>
    <x v="5"/>
    <n v="846315629"/>
    <n v="4268375042"/>
    <n v="930138106"/>
    <x v="5"/>
    <x v="1"/>
    <x v="5"/>
    <x v="5"/>
    <x v="5"/>
    <n v="1894.92"/>
    <n v="1368.99"/>
    <d v="2023-04-01T00:00:00"/>
    <s v="brown@firma.pl"/>
    <s v="II"/>
    <d v="2023-03-01T00:00:00"/>
    <s v="Marсh"/>
  </r>
  <r>
    <x v="5"/>
    <x v="6"/>
    <n v="725614235"/>
    <n v="9880559779"/>
    <n v="719583643"/>
    <x v="6"/>
    <x v="0"/>
    <x v="6"/>
    <x v="6"/>
    <x v="6"/>
    <m/>
    <n v="1212.33"/>
    <d v="2025-01-01T00:00:00"/>
    <s v="brown@firma.pl"/>
    <s v="II"/>
    <d v="2024-12-01T00:00:00"/>
    <s v="January"/>
  </r>
  <r>
    <x v="6"/>
    <x v="7"/>
    <n v="976286625"/>
    <n v="5485583726"/>
    <n v="437374214"/>
    <x v="4"/>
    <x v="1"/>
    <x v="4"/>
    <x v="4"/>
    <x v="4"/>
    <n v="1968.24"/>
    <n v="1392.18"/>
    <d v="2023-05-01T00:00:00"/>
    <s v="burchard@firma.pl"/>
    <s v="II"/>
    <d v="2023-04-01T00:00:00"/>
    <s v="January"/>
  </r>
  <r>
    <x v="7"/>
    <x v="8"/>
    <n v="493587073"/>
    <n v="4338623836"/>
    <n v="322487604"/>
    <x v="7"/>
    <x v="0"/>
    <x v="7"/>
    <x v="7"/>
    <x v="7"/>
    <m/>
    <n v="1212.33"/>
    <d v="2023-12-01T00:00:00"/>
    <s v="carter@firma.pl"/>
    <s v="II"/>
    <d v="2023-11-01T00:00:00"/>
    <s v="January"/>
  </r>
  <r>
    <x v="8"/>
    <x v="9"/>
    <n v="568772225"/>
    <n v="5629041281"/>
    <n v="776177214"/>
    <x v="8"/>
    <x v="1"/>
    <x v="4"/>
    <x v="4"/>
    <x v="4"/>
    <n v="1708.61"/>
    <n v="1310.03"/>
    <d v="2023-05-01T00:00:00"/>
    <s v="chen@firma.pl"/>
    <s v="II"/>
    <d v="2023-04-01T00:00:00"/>
    <m/>
  </r>
  <r>
    <x v="9"/>
    <x v="10"/>
    <n v="127824308"/>
    <n v="3944211714"/>
    <n v="181814067"/>
    <x v="9"/>
    <x v="1"/>
    <x v="5"/>
    <x v="5"/>
    <x v="5"/>
    <n v="1872.79"/>
    <n v="1054.21"/>
    <d v="2023-04-01T00:00:00"/>
    <s v="chowaniak@firma.pl"/>
    <s v="I"/>
    <d v="2023-03-01T00:00:00"/>
    <m/>
  </r>
  <r>
    <x v="10"/>
    <x v="11"/>
    <n v="181392823"/>
    <n v="2907385929"/>
    <n v="821343975"/>
    <x v="10"/>
    <x v="2"/>
    <x v="8"/>
    <x v="8"/>
    <x v="8"/>
    <m/>
    <n v="461.66"/>
    <d v="2026-02-01T00:00:00"/>
    <s v="conley@firma.pl"/>
    <s v="I"/>
    <d v="2026-01-01T00:00:00"/>
    <m/>
  </r>
  <r>
    <x v="11"/>
    <x v="12"/>
    <n v="134396969"/>
    <n v="8845820959"/>
    <n v="849008645"/>
    <x v="6"/>
    <x v="0"/>
    <x v="6"/>
    <x v="6"/>
    <x v="6"/>
    <m/>
    <n v="1212.33"/>
    <d v="2025-01-01T00:00:00"/>
    <s v="copeland@firma.pl"/>
    <s v="II"/>
    <d v="2024-12-01T00:00:00"/>
    <s v=" "/>
  </r>
  <r>
    <x v="12"/>
    <x v="13"/>
    <n v="623253814"/>
    <n v="9289378856"/>
    <n v="854822002"/>
    <x v="11"/>
    <x v="0"/>
    <x v="1"/>
    <x v="1"/>
    <x v="1"/>
    <m/>
    <n v="1212.33"/>
    <d v="2023-10-01T00:00:00"/>
    <s v="dering@firma.pl"/>
    <s v="II"/>
    <d v="2023-09-01T00:00:00"/>
    <s v="February"/>
  </r>
  <r>
    <x v="13"/>
    <x v="14"/>
    <n v="182302182"/>
    <n v="2200525243"/>
    <n v="263822387"/>
    <x v="12"/>
    <x v="0"/>
    <x v="9"/>
    <x v="9"/>
    <x v="9"/>
    <m/>
    <n v="1212.33"/>
    <d v="2025-03-01T00:00:00"/>
    <s v="dobosiewicz@firma.pl"/>
    <s v="II"/>
    <d v="2025-02-01T00:00:00"/>
    <s v="May"/>
  </r>
  <r>
    <x v="14"/>
    <x v="15"/>
    <n v="524098920"/>
    <n v="3287101287"/>
    <n v="306840862"/>
    <x v="13"/>
    <x v="0"/>
    <x v="10"/>
    <x v="10"/>
    <x v="10"/>
    <m/>
    <n v="1212.33"/>
    <d v="2024-09-01T00:00:00"/>
    <s v="domek@firma.pl"/>
    <s v="II"/>
    <d v="2024-08-01T00:00:00"/>
    <s v="January"/>
  </r>
  <r>
    <x v="15"/>
    <x v="16"/>
    <n v="811462189"/>
    <n v="7702463776"/>
    <n v="612268838"/>
    <x v="5"/>
    <x v="1"/>
    <x v="5"/>
    <x v="5"/>
    <x v="5"/>
    <n v="1884.06"/>
    <n v="1057.77"/>
    <d v="2023-04-01T00:00:00"/>
    <s v="drewnik@firma.pl"/>
    <s v="I"/>
    <d v="2023-03-01T00:00:00"/>
    <s v="January"/>
  </r>
  <r>
    <x v="16"/>
    <x v="17"/>
    <n v="290974848"/>
    <n v="4159354680"/>
    <n v="557593248"/>
    <x v="14"/>
    <x v="0"/>
    <x v="11"/>
    <x v="11"/>
    <x v="11"/>
    <m/>
    <n v="904.56"/>
    <d v="2024-12-01T00:00:00"/>
    <s v="drywa@firma.pl"/>
    <s v="I"/>
    <d v="2024-11-01T00:00:00"/>
    <s v="February"/>
  </r>
  <r>
    <x v="17"/>
    <x v="18"/>
    <n v="739670092"/>
    <n v="6123329728"/>
    <n v="521686251"/>
    <x v="4"/>
    <x v="1"/>
    <x v="4"/>
    <x v="4"/>
    <x v="4"/>
    <n v="1758.2"/>
    <n v="1325.73"/>
    <d v="2023-05-01T00:00:00"/>
    <s v="elias@firma.pl"/>
    <s v="II"/>
    <d v="2023-04-01T00:00:00"/>
    <s v="February"/>
  </r>
  <r>
    <x v="18"/>
    <x v="19"/>
    <n v="391647566"/>
    <n v="2352878707"/>
    <n v="734836285"/>
    <x v="4"/>
    <x v="1"/>
    <x v="4"/>
    <x v="4"/>
    <x v="4"/>
    <n v="2011.38"/>
    <n v="1405.83"/>
    <d v="2023-05-01T00:00:00"/>
    <s v="engel@firma.pl"/>
    <s v="II"/>
    <d v="2023-04-01T00:00:00"/>
    <s v="January"/>
  </r>
  <r>
    <x v="19"/>
    <x v="20"/>
    <n v="573830844"/>
    <n v="3036434018"/>
    <n v="550916538"/>
    <x v="14"/>
    <x v="0"/>
    <x v="11"/>
    <x v="11"/>
    <x v="11"/>
    <m/>
    <n v="904.56"/>
    <d v="2024-12-01T00:00:00"/>
    <s v="glaza@firma.pl"/>
    <s v="I"/>
    <d v="2024-11-01T00:00:00"/>
    <s v="January"/>
  </r>
  <r>
    <x v="20"/>
    <x v="21"/>
    <n v="512954758"/>
    <n v="1683281887"/>
    <n v="781573666"/>
    <x v="7"/>
    <x v="0"/>
    <x v="7"/>
    <x v="7"/>
    <x v="7"/>
    <m/>
    <n v="1212.33"/>
    <d v="2023-12-01T00:00:00"/>
    <s v="golus@firma.pl"/>
    <s v="II"/>
    <d v="2023-11-01T00:00:00"/>
    <s v="January"/>
  </r>
  <r>
    <x v="21"/>
    <x v="22"/>
    <n v="207879918"/>
    <n v="8158674228"/>
    <n v="114889583"/>
    <x v="4"/>
    <x v="1"/>
    <x v="4"/>
    <x v="4"/>
    <x v="4"/>
    <n v="1899.9"/>
    <n v="1370.56"/>
    <d v="2023-05-01T00:00:00"/>
    <s v="gomez@firma.pl"/>
    <s v="II"/>
    <d v="2023-04-01T00:00:00"/>
    <s v="Marсh"/>
  </r>
  <r>
    <x v="22"/>
    <x v="23"/>
    <n v="258498600"/>
    <n v="8384891966"/>
    <n v="989112752"/>
    <x v="3"/>
    <x v="0"/>
    <x v="3"/>
    <x v="3"/>
    <x v="3"/>
    <m/>
    <n v="1212.33"/>
    <d v="2025-08-01T00:00:00"/>
    <s v="golota@firma.pl"/>
    <s v="II"/>
    <d v="2025-07-01T00:00:00"/>
    <m/>
  </r>
  <r>
    <x v="23"/>
    <x v="24"/>
    <n v="542906788"/>
    <n v="8212979908"/>
    <n v="587519485"/>
    <x v="5"/>
    <x v="1"/>
    <x v="5"/>
    <x v="5"/>
    <x v="5"/>
    <n v="1923.2"/>
    <n v="1377.94"/>
    <d v="2023-04-01T00:00:00"/>
    <s v="grochowina@firma.pl"/>
    <s v="II"/>
    <d v="2023-03-01T00:00:00"/>
    <m/>
  </r>
  <r>
    <x v="24"/>
    <x v="25"/>
    <n v="357888337"/>
    <n v="2578327590"/>
    <n v="867513369"/>
    <x v="13"/>
    <x v="0"/>
    <x v="10"/>
    <x v="10"/>
    <x v="10"/>
    <m/>
    <n v="1212.33"/>
    <d v="2024-09-01T00:00:00"/>
    <s v="gronkiewicz@firma.pl"/>
    <s v="II"/>
    <d v="2024-08-01T00:00:00"/>
    <s v="January"/>
  </r>
  <r>
    <x v="25"/>
    <x v="26"/>
    <n v="860542912"/>
    <n v="7548372750"/>
    <n v="254413880"/>
    <x v="15"/>
    <x v="0"/>
    <x v="1"/>
    <x v="1"/>
    <x v="1"/>
    <m/>
    <n v="1212.33"/>
    <d v="2023-10-01T00:00:00"/>
    <s v="gustaw@firma.pl"/>
    <s v="II"/>
    <d v="2023-09-01T00:00:00"/>
    <s v="January"/>
  </r>
  <r>
    <x v="26"/>
    <x v="27"/>
    <n v="292990538"/>
    <n v="7621804392"/>
    <n v="486375243"/>
    <x v="16"/>
    <x v="0"/>
    <x v="12"/>
    <x v="12"/>
    <x v="12"/>
    <m/>
    <n v="1212.33"/>
    <d v="2024-10-01T00:00:00"/>
    <s v="hanusiak@firma.pl"/>
    <s v="II"/>
    <d v="2024-09-01T00:00:00"/>
    <s v="February"/>
  </r>
  <r>
    <x v="27"/>
    <x v="28"/>
    <n v="187315148"/>
    <n v="7419041953"/>
    <n v="595433834"/>
    <x v="17"/>
    <x v="0"/>
    <x v="13"/>
    <x v="13"/>
    <x v="13"/>
    <m/>
    <n v="1212.33"/>
    <d v="2023-11-01T00:00:00"/>
    <s v="hart@firma.pl"/>
    <s v="II"/>
    <d v="2023-10-01T00:00:00"/>
    <s v="January"/>
  </r>
  <r>
    <x v="28"/>
    <x v="29"/>
    <n v="471845865"/>
    <n v="3882537541"/>
    <n v="744425502"/>
    <x v="18"/>
    <x v="3"/>
    <x v="14"/>
    <x v="14"/>
    <x v="14"/>
    <n v="5203.8"/>
    <n v="2543.39"/>
    <d v="2020-09-01T00:00:00"/>
    <s v="holysz@firma.pl"/>
    <s v="II"/>
    <d v="2020-08-01T00:00:00"/>
    <m/>
  </r>
  <r>
    <x v="29"/>
    <x v="30"/>
    <n v="549977643"/>
    <n v="3006000588"/>
    <n v="394291888"/>
    <x v="19"/>
    <x v="2"/>
    <x v="15"/>
    <x v="15"/>
    <x v="1"/>
    <m/>
    <n v="769.43"/>
    <d v="2025-10-01T00:00:00"/>
    <s v="ho@firma.pl"/>
    <s v="II"/>
    <d v="2025-09-01T00:00:00"/>
    <m/>
  </r>
  <r>
    <x v="30"/>
    <x v="31"/>
    <n v="395507174"/>
    <n v="4088028697"/>
    <n v="840654047"/>
    <x v="10"/>
    <x v="2"/>
    <x v="8"/>
    <x v="8"/>
    <x v="8"/>
    <m/>
    <n v="461.66"/>
    <d v="2026-02-01T00:00:00"/>
    <s v="hughes@firma.pl"/>
    <s v="I"/>
    <d v="2026-01-01T00:00:00"/>
    <m/>
  </r>
  <r>
    <x v="31"/>
    <x v="32"/>
    <n v="552067637"/>
    <n v="5038680838"/>
    <n v="455800302"/>
    <x v="20"/>
    <x v="4"/>
    <x v="16"/>
    <x v="16"/>
    <x v="15"/>
    <m/>
    <n v="769.43"/>
    <d v="2024-07-01T00:00:00"/>
    <s v="hunt@firma.pl"/>
    <s v="II"/>
    <d v="2024-06-01T00:00:00"/>
    <s v="Marсh"/>
  </r>
  <r>
    <x v="32"/>
    <x v="33"/>
    <n v="795527696"/>
    <n v="8859459177"/>
    <n v="354822392"/>
    <x v="21"/>
    <x v="0"/>
    <x v="17"/>
    <x v="17"/>
    <x v="16"/>
    <m/>
    <n v="1212.33"/>
    <d v="2024-08-01T00:00:00"/>
    <s v="zebik@firma.pl"/>
    <s v="II"/>
    <d v="2024-07-01T00:00:00"/>
    <s v="January"/>
  </r>
  <r>
    <x v="33"/>
    <x v="23"/>
    <n v="202800975"/>
    <n v="2701100113"/>
    <n v="442822644"/>
    <x v="22"/>
    <x v="1"/>
    <x v="18"/>
    <x v="18"/>
    <x v="17"/>
    <n v="1809.47"/>
    <n v="1341.95"/>
    <d v="2023-09-01T00:00:00"/>
    <s v="jakubaszek@firma.pl"/>
    <s v="II"/>
    <d v="2023-08-01T00:00:00"/>
    <s v="April"/>
  </r>
  <r>
    <x v="34"/>
    <x v="34"/>
    <n v="204836393"/>
    <n v="3918454057"/>
    <n v="295902599"/>
    <x v="4"/>
    <x v="1"/>
    <x v="4"/>
    <x v="4"/>
    <x v="4"/>
    <n v="1966.85"/>
    <n v="1391.75"/>
    <d v="2023-05-01T00:00:00"/>
    <s v="janczura@firma.pl"/>
    <s v="II"/>
    <d v="2023-04-01T00:00:00"/>
    <s v="February"/>
  </r>
  <r>
    <x v="35"/>
    <x v="35"/>
    <n v="636052085"/>
    <n v="9420786993"/>
    <n v="913905406"/>
    <x v="23"/>
    <x v="1"/>
    <x v="4"/>
    <x v="4"/>
    <x v="4"/>
    <n v="2370.04"/>
    <n v="1519.31"/>
    <d v="2023-05-01T00:00:00"/>
    <s v="janowiak@firma.pl"/>
    <s v="II"/>
    <d v="2023-04-01T00:00:00"/>
    <s v="February"/>
  </r>
  <r>
    <x v="36"/>
    <x v="36"/>
    <n v="600816780"/>
    <n v="7460095702"/>
    <n v="965951180"/>
    <x v="24"/>
    <x v="0"/>
    <x v="19"/>
    <x v="19"/>
    <x v="18"/>
    <m/>
    <n v="1212.33"/>
    <d v="2024-04-01T00:00:00"/>
    <s v="johnson@firma.pl"/>
    <s v="II"/>
    <d v="2024-03-01T00:00:00"/>
    <s v="January"/>
  </r>
  <r>
    <x v="36"/>
    <x v="12"/>
    <n v="509808268"/>
    <n v="1712162282"/>
    <n v="692019178"/>
    <x v="25"/>
    <x v="0"/>
    <x v="20"/>
    <x v="20"/>
    <x v="19"/>
    <m/>
    <n v="1212.33"/>
    <d v="2025-09-01T00:00:00"/>
    <s v="johnson@firma.pl"/>
    <s v="II"/>
    <d v="2025-08-01T00:00:00"/>
    <m/>
  </r>
  <r>
    <x v="37"/>
    <x v="37"/>
    <n v="403224880"/>
    <n v="2308520079"/>
    <n v="821095072"/>
    <x v="20"/>
    <x v="0"/>
    <x v="16"/>
    <x v="16"/>
    <x v="15"/>
    <m/>
    <n v="1212.33"/>
    <d v="2024-07-01T00:00:00"/>
    <s v="johnston@firma.pl"/>
    <s v="II"/>
    <d v="2024-06-01T00:00:00"/>
    <s v="February"/>
  </r>
  <r>
    <x v="38"/>
    <x v="38"/>
    <n v="925901588"/>
    <n v="3101844177"/>
    <n v="889521489"/>
    <x v="26"/>
    <x v="0"/>
    <x v="21"/>
    <x v="21"/>
    <x v="8"/>
    <m/>
    <n v="1212.33"/>
    <d v="2024-02-01T00:00:00"/>
    <s v="kelly@firma.pl"/>
    <s v="II"/>
    <d v="2024-01-01T00:00:00"/>
    <s v="July"/>
  </r>
  <r>
    <x v="39"/>
    <x v="39"/>
    <n v="821070635"/>
    <n v="8602060974"/>
    <n v="853948645"/>
    <x v="24"/>
    <x v="0"/>
    <x v="19"/>
    <x v="19"/>
    <x v="18"/>
    <m/>
    <n v="1212.33"/>
    <d v="2024-04-01T00:00:00"/>
    <s v="kobak@firma.pl"/>
    <s v="II"/>
    <d v="2024-03-01T00:00:00"/>
    <s v="Marсh"/>
  </r>
  <r>
    <x v="40"/>
    <x v="40"/>
    <n v="817537087"/>
    <n v="9551176028"/>
    <n v="943138577"/>
    <x v="4"/>
    <x v="1"/>
    <x v="4"/>
    <x v="4"/>
    <x v="4"/>
    <n v="1796.35"/>
    <n v="1030.03"/>
    <d v="2023-05-01T00:00:00"/>
    <s v="koska@firma.pl"/>
    <s v="I"/>
    <d v="2023-04-01T00:00:00"/>
    <s v="January"/>
  </r>
  <r>
    <x v="41"/>
    <x v="41"/>
    <n v="144351475"/>
    <n v="3010367850"/>
    <n v="307919835"/>
    <x v="27"/>
    <x v="2"/>
    <x v="22"/>
    <x v="22"/>
    <x v="0"/>
    <m/>
    <n v="461.66"/>
    <d v="2026-03-01T00:00:00"/>
    <s v="kozar@firma.pl"/>
    <s v="I"/>
    <d v="2026-02-01T00:00:00"/>
    <m/>
  </r>
  <r>
    <x v="42"/>
    <x v="32"/>
    <n v="832709621"/>
    <n v="5356991151"/>
    <n v="438288019"/>
    <x v="10"/>
    <x v="2"/>
    <x v="8"/>
    <x v="8"/>
    <x v="8"/>
    <m/>
    <n v="461.66"/>
    <d v="2026-02-01T00:00:00"/>
    <s v="litwa@firma.pl"/>
    <s v="I"/>
    <d v="2026-01-01T00:00:00"/>
    <m/>
  </r>
  <r>
    <x v="43"/>
    <x v="42"/>
    <n v="431098523"/>
    <n v="6257494496"/>
    <n v="785839058"/>
    <x v="8"/>
    <x v="1"/>
    <x v="4"/>
    <x v="4"/>
    <x v="4"/>
    <n v="2213.06"/>
    <n v="1469.64"/>
    <d v="2023-05-01T00:00:00"/>
    <s v="lopez@firma.pl"/>
    <s v="II"/>
    <d v="2023-04-01T00:00:00"/>
    <s v="January"/>
  </r>
  <r>
    <x v="44"/>
    <x v="43"/>
    <n v="914839066"/>
    <n v="9107606252"/>
    <n v="775707064"/>
    <x v="28"/>
    <x v="2"/>
    <x v="23"/>
    <x v="23"/>
    <x v="20"/>
    <m/>
    <n v="461.66"/>
    <d v="2026-01-01T00:00:00"/>
    <s v="ludwin@firma.pl"/>
    <s v="I"/>
    <d v="2025-12-01T00:00:00"/>
    <m/>
  </r>
  <r>
    <x v="45"/>
    <x v="44"/>
    <n v="948517360"/>
    <n v="1724865333"/>
    <n v="848929305"/>
    <x v="29"/>
    <x v="0"/>
    <x v="13"/>
    <x v="13"/>
    <x v="13"/>
    <m/>
    <n v="1212.33"/>
    <d v="2023-11-01T00:00:00"/>
    <s v="miecznik@firma.pl"/>
    <s v="II"/>
    <d v="2023-10-01T00:00:00"/>
    <s v="February"/>
  </r>
  <r>
    <x v="46"/>
    <x v="45"/>
    <n v="236230335"/>
    <n v="2947928995"/>
    <n v="815354016"/>
    <x v="30"/>
    <x v="0"/>
    <x v="24"/>
    <x v="24"/>
    <x v="21"/>
    <m/>
    <n v="1212.33"/>
    <d v="2025-04-01T00:00:00"/>
    <s v="mills@firma.pl"/>
    <s v="II"/>
    <d v="2025-03-01T00:00:00"/>
    <s v="May"/>
  </r>
  <r>
    <x v="47"/>
    <x v="46"/>
    <n v="439207447"/>
    <n v="9091992647"/>
    <n v="488208534"/>
    <x v="26"/>
    <x v="0"/>
    <x v="21"/>
    <x v="21"/>
    <x v="8"/>
    <m/>
    <n v="1212.33"/>
    <d v="2024-02-01T00:00:00"/>
    <s v="misiejuk@firma.pl"/>
    <s v="II"/>
    <d v="2024-01-01T00:00:00"/>
    <m/>
  </r>
  <r>
    <x v="48"/>
    <x v="47"/>
    <n v="207539086"/>
    <n v="1124778133"/>
    <n v="820575118"/>
    <x v="10"/>
    <x v="2"/>
    <x v="8"/>
    <x v="8"/>
    <x v="8"/>
    <m/>
    <n v="461.66"/>
    <d v="2026-02-01T00:00:00"/>
    <s v="moore@firma.pl"/>
    <s v="I"/>
    <d v="2026-01-01T00:00:00"/>
    <m/>
  </r>
  <r>
    <x v="49"/>
    <x v="48"/>
    <n v="318470458"/>
    <n v="5225927421"/>
    <n v="354034371"/>
    <x v="30"/>
    <x v="0"/>
    <x v="24"/>
    <x v="24"/>
    <x v="21"/>
    <m/>
    <n v="1212.33"/>
    <d v="2025-04-01T00:00:00"/>
    <s v="mulawa@firma.pl"/>
    <s v="II"/>
    <d v="2025-03-01T00:00:00"/>
    <m/>
  </r>
  <r>
    <x v="50"/>
    <x v="49"/>
    <n v="922896690"/>
    <n v="8465520795"/>
    <n v="678389417"/>
    <x v="31"/>
    <x v="0"/>
    <x v="25"/>
    <x v="25"/>
    <x v="22"/>
    <m/>
    <n v="1212.33"/>
    <d v="2025-06-01T00:00:00"/>
    <s v="munoz@firma.pl"/>
    <s v="II"/>
    <d v="2025-05-01T00:00:00"/>
    <m/>
  </r>
  <r>
    <x v="51"/>
    <x v="50"/>
    <n v="933859852"/>
    <n v="9649717012"/>
    <n v="927442666"/>
    <x v="4"/>
    <x v="1"/>
    <x v="4"/>
    <x v="4"/>
    <x v="4"/>
    <n v="1877.67"/>
    <n v="1363.52"/>
    <d v="2023-05-01T00:00:00"/>
    <s v="namyslo@firma.pl"/>
    <s v="II"/>
    <d v="2023-04-01T00:00:00"/>
    <s v="Marсh"/>
  </r>
  <r>
    <x v="52"/>
    <x v="51"/>
    <n v="681700555"/>
    <n v="9700680054"/>
    <n v="577015173"/>
    <x v="10"/>
    <x v="2"/>
    <x v="8"/>
    <x v="8"/>
    <x v="8"/>
    <m/>
    <n v="461.66"/>
    <d v="2026-02-01T00:00:00"/>
    <s v="niemira@firma.pl"/>
    <s v="I"/>
    <d v="2026-01-01T00:00:00"/>
    <m/>
  </r>
  <r>
    <x v="53"/>
    <x v="52"/>
    <n v="174509968"/>
    <n v="2664531282"/>
    <n v="141730542"/>
    <x v="32"/>
    <x v="0"/>
    <x v="26"/>
    <x v="26"/>
    <x v="23"/>
    <m/>
    <n v="1212.33"/>
    <d v="2025-07-01T00:00:00"/>
    <s v="niksa@firma.pl"/>
    <s v="II"/>
    <d v="2025-06-01T00:00:00"/>
    <m/>
  </r>
  <r>
    <x v="54"/>
    <x v="53"/>
    <n v="498207949"/>
    <n v="1212908370"/>
    <n v="530624982"/>
    <x v="14"/>
    <x v="0"/>
    <x v="11"/>
    <x v="11"/>
    <x v="11"/>
    <m/>
    <n v="904.56"/>
    <d v="2024-12-01T00:00:00"/>
    <s v="nowotka@firma.pl"/>
    <s v="I"/>
    <d v="2024-11-01T00:00:00"/>
    <s v="February"/>
  </r>
  <r>
    <x v="55"/>
    <x v="40"/>
    <n v="120038692"/>
    <n v="5927406430"/>
    <n v="888389385"/>
    <x v="33"/>
    <x v="0"/>
    <x v="27"/>
    <x v="27"/>
    <x v="24"/>
    <m/>
    <n v="1212.33"/>
    <d v="2025-05-01T00:00:00"/>
    <s v="nytko@firma.pl"/>
    <s v="II"/>
    <d v="2025-04-01T00:00:00"/>
    <m/>
  </r>
  <r>
    <x v="56"/>
    <x v="54"/>
    <n v="379282870"/>
    <n v="8287374020"/>
    <n v="462159970"/>
    <x v="25"/>
    <x v="0"/>
    <x v="20"/>
    <x v="20"/>
    <x v="19"/>
    <m/>
    <n v="1212.33"/>
    <d v="2025-09-01T00:00:00"/>
    <s v="ochab@firma.pl"/>
    <s v="II"/>
    <d v="2025-08-01T00:00:00"/>
    <m/>
  </r>
  <r>
    <x v="57"/>
    <x v="41"/>
    <n v="813628199"/>
    <n v="5385413822"/>
    <n v="850702351"/>
    <x v="34"/>
    <x v="1"/>
    <x v="18"/>
    <x v="18"/>
    <x v="17"/>
    <n v="1735.86"/>
    <n v="1318.66"/>
    <d v="2023-09-01T00:00:00"/>
    <s v="ostapiuk@firma.pl"/>
    <s v="II"/>
    <d v="2023-08-01T00:00:00"/>
    <s v=" "/>
  </r>
  <r>
    <x v="58"/>
    <x v="55"/>
    <n v="292007589"/>
    <n v="2588285926"/>
    <n v="523980583"/>
    <x v="4"/>
    <x v="1"/>
    <x v="4"/>
    <x v="4"/>
    <x v="4"/>
    <n v="1992.22"/>
    <n v="1399.77"/>
    <d v="2023-05-01T00:00:00"/>
    <s v="oszust@firma.pl"/>
    <s v="II"/>
    <d v="2023-04-01T00:00:00"/>
    <s v="January"/>
  </r>
  <r>
    <x v="59"/>
    <x v="56"/>
    <n v="342450083"/>
    <n v="7510139410"/>
    <n v="678717418"/>
    <x v="35"/>
    <x v="1"/>
    <x v="4"/>
    <x v="4"/>
    <x v="4"/>
    <n v="1870.02"/>
    <n v="1361.11"/>
    <d v="2023-05-01T00:00:00"/>
    <s v="pachuta@firma.pl"/>
    <s v="II"/>
    <d v="2023-04-01T00:00:00"/>
    <s v="February"/>
  </r>
  <r>
    <x v="60"/>
    <x v="57"/>
    <n v="390947655"/>
    <n v="5563603773"/>
    <n v="320069257"/>
    <x v="36"/>
    <x v="0"/>
    <x v="28"/>
    <x v="28"/>
    <x v="25"/>
    <m/>
    <n v="1212.33"/>
    <d v="2024-05-01T00:00:00"/>
    <s v="palica@firma.pl"/>
    <s v="II"/>
    <d v="2024-04-01T00:00:00"/>
    <s v="January"/>
  </r>
  <r>
    <x v="61"/>
    <x v="58"/>
    <n v="681438035"/>
    <n v="8567881085"/>
    <n v="960299606"/>
    <x v="28"/>
    <x v="2"/>
    <x v="23"/>
    <x v="23"/>
    <x v="20"/>
    <m/>
    <n v="769.43"/>
    <d v="2026-01-01T00:00:00"/>
    <s v="patola@firma.pl"/>
    <s v="II"/>
    <d v="2025-12-01T00:00:00"/>
    <m/>
  </r>
  <r>
    <x v="62"/>
    <x v="59"/>
    <n v="845519039"/>
    <n v="4510787863"/>
    <n v="918218584"/>
    <x v="8"/>
    <x v="1"/>
    <x v="4"/>
    <x v="4"/>
    <x v="4"/>
    <n v="1665.41"/>
    <n v="1296.3599999999999"/>
    <d v="2023-05-01T00:00:00"/>
    <s v="pena@firma.pl"/>
    <s v="II"/>
    <d v="2023-04-01T00:00:00"/>
    <s v="Marсh"/>
  </r>
  <r>
    <x v="63"/>
    <x v="60"/>
    <n v="743417416"/>
    <n v="8949243021"/>
    <n v="399288476"/>
    <x v="37"/>
    <x v="2"/>
    <x v="29"/>
    <x v="29"/>
    <x v="7"/>
    <m/>
    <n v="769.43"/>
    <d v="2025-12-01T00:00:00"/>
    <s v="perczak@firma.pl"/>
    <s v="II"/>
    <d v="2025-11-01T00:00:00"/>
    <m/>
  </r>
  <r>
    <x v="64"/>
    <x v="61"/>
    <n v="676715348"/>
    <n v="2880753873"/>
    <n v="899332837"/>
    <x v="5"/>
    <x v="1"/>
    <x v="5"/>
    <x v="5"/>
    <x v="5"/>
    <n v="2264.7600000000002"/>
    <n v="1486"/>
    <d v="2023-04-01T00:00:00"/>
    <s v="perry@firma.pl"/>
    <s v="II"/>
    <d v="2023-03-01T00:00:00"/>
    <s v="February"/>
  </r>
  <r>
    <x v="65"/>
    <x v="62"/>
    <n v="293656930"/>
    <n v="9229143715"/>
    <n v="289467016"/>
    <x v="27"/>
    <x v="2"/>
    <x v="22"/>
    <x v="22"/>
    <x v="0"/>
    <m/>
    <n v="461.66"/>
    <d v="2026-03-01T00:00:00"/>
    <s v="powell@firma.pl"/>
    <s v="I"/>
    <d v="2026-02-01T00:00:00"/>
    <m/>
  </r>
  <r>
    <x v="66"/>
    <x v="63"/>
    <n v="444934277"/>
    <n v="9962068064"/>
    <n v="639813447"/>
    <x v="38"/>
    <x v="1"/>
    <x v="4"/>
    <x v="4"/>
    <x v="4"/>
    <n v="2208.34"/>
    <n v="1468.15"/>
    <d v="2023-05-01T00:00:00"/>
    <s v="richardson@firma.pl"/>
    <s v="II"/>
    <d v="2023-04-01T00:00:00"/>
    <s v="January"/>
  </r>
  <r>
    <x v="67"/>
    <x v="24"/>
    <n v="388059297"/>
    <n v="4299935126"/>
    <n v="703028744"/>
    <x v="39"/>
    <x v="2"/>
    <x v="30"/>
    <x v="30"/>
    <x v="18"/>
    <m/>
    <n v="461.66"/>
    <d v="2026-04-01T00:00:00"/>
    <s v="ryan@firma.pl"/>
    <s v="I"/>
    <d v="2026-03-01T00:00:00"/>
    <m/>
  </r>
  <r>
    <x v="68"/>
    <x v="64"/>
    <n v="677138771"/>
    <n v="1244343112"/>
    <n v="691623006"/>
    <x v="37"/>
    <x v="2"/>
    <x v="29"/>
    <x v="29"/>
    <x v="7"/>
    <m/>
    <n v="769.43"/>
    <d v="2025-12-01T00:00:00"/>
    <s v="sady@firma.pl"/>
    <s v="II"/>
    <d v="2025-11-01T00:00:00"/>
    <m/>
  </r>
  <r>
    <x v="69"/>
    <x v="65"/>
    <n v="356509289"/>
    <n v="6065433158"/>
    <n v="852984206"/>
    <x v="5"/>
    <x v="1"/>
    <x v="5"/>
    <x v="5"/>
    <x v="5"/>
    <n v="1399.8"/>
    <n v="1212.33"/>
    <d v="2024-09-01T00:00:00"/>
    <s v="sajnog@firma.pl"/>
    <s v="II"/>
    <d v="2023-03-01T00:00:00"/>
    <s v="January"/>
  </r>
  <r>
    <x v="70"/>
    <x v="66"/>
    <n v="134282889"/>
    <n v="2409122970"/>
    <n v="909889086"/>
    <x v="37"/>
    <x v="2"/>
    <x v="29"/>
    <x v="29"/>
    <x v="7"/>
    <m/>
    <n v="769.43"/>
    <d v="2025-12-01T00:00:00"/>
    <s v="satora@firma.pl"/>
    <s v="II"/>
    <d v="2025-11-01T00:00:00"/>
    <m/>
  </r>
  <r>
    <x v="71"/>
    <x v="67"/>
    <n v="954469550"/>
    <n v="9062954009"/>
    <n v="169923919"/>
    <x v="24"/>
    <x v="0"/>
    <x v="19"/>
    <x v="19"/>
    <x v="18"/>
    <m/>
    <n v="1212.33"/>
    <d v="2024-04-01T00:00:00"/>
    <s v="shaffer@firma.pl"/>
    <s v="II"/>
    <d v="2024-03-01T00:00:00"/>
    <s v="January"/>
  </r>
  <r>
    <x v="72"/>
    <x v="68"/>
    <n v="753666687"/>
    <n v="2577514542"/>
    <n v="824940357"/>
    <x v="17"/>
    <x v="0"/>
    <x v="13"/>
    <x v="13"/>
    <x v="13"/>
    <m/>
    <n v="1212.33"/>
    <d v="2023-11-01T00:00:00"/>
    <s v="smith@firma.pl"/>
    <s v="II"/>
    <d v="2023-10-01T00:00:00"/>
    <s v="January"/>
  </r>
  <r>
    <x v="73"/>
    <x v="69"/>
    <n v="106915456"/>
    <n v="4448630778"/>
    <n v="486452003"/>
    <x v="3"/>
    <x v="0"/>
    <x v="3"/>
    <x v="3"/>
    <x v="3"/>
    <m/>
    <n v="1212.33"/>
    <d v="2025-08-01T00:00:00"/>
    <s v="stachelek@firma.pl"/>
    <s v="II"/>
    <d v="2025-07-01T00:00:00"/>
    <m/>
  </r>
  <r>
    <x v="74"/>
    <x v="70"/>
    <n v="413206180"/>
    <n v="8045516033"/>
    <n v="797883333"/>
    <x v="33"/>
    <x v="0"/>
    <x v="27"/>
    <x v="27"/>
    <x v="24"/>
    <m/>
    <n v="1212.33"/>
    <d v="2025-05-01T00:00:00"/>
    <s v="stanley@firma.pl"/>
    <s v="II"/>
    <d v="2025-04-01T00:00:00"/>
    <m/>
  </r>
  <r>
    <x v="75"/>
    <x v="27"/>
    <n v="496840538"/>
    <n v="3374210960"/>
    <n v="848925074"/>
    <x v="4"/>
    <x v="1"/>
    <x v="4"/>
    <x v="4"/>
    <x v="4"/>
    <n v="1556.48"/>
    <n v="1261.8900000000001"/>
    <d v="2023-05-01T00:00:00"/>
    <s v="stokes@firma.pl"/>
    <s v="II"/>
    <d v="2023-04-01T00:00:00"/>
    <m/>
  </r>
  <r>
    <x v="76"/>
    <x v="71"/>
    <n v="553642999"/>
    <n v="1802050544"/>
    <n v="159799468"/>
    <x v="40"/>
    <x v="0"/>
    <x v="13"/>
    <x v="13"/>
    <x v="13"/>
    <m/>
    <n v="904.56"/>
    <d v="2023-11-01T00:00:00"/>
    <s v="strzelczak@firma.pl"/>
    <s v="I"/>
    <d v="2023-10-01T00:00:00"/>
    <s v="January"/>
  </r>
  <r>
    <x v="77"/>
    <x v="72"/>
    <n v="747891966"/>
    <n v="2039071217"/>
    <n v="145130857"/>
    <x v="41"/>
    <x v="1"/>
    <x v="5"/>
    <x v="5"/>
    <x v="5"/>
    <n v="2261.7199999999998"/>
    <n v="1485.04"/>
    <d v="2023-04-01T00:00:00"/>
    <s v="sutton@firma.pl"/>
    <s v="II"/>
    <d v="2023-03-01T00:00:00"/>
    <s v="April"/>
  </r>
  <r>
    <x v="78"/>
    <x v="37"/>
    <n v="111180022"/>
    <n v="7439464641"/>
    <n v="437013362"/>
    <x v="8"/>
    <x v="1"/>
    <x v="4"/>
    <x v="4"/>
    <x v="4"/>
    <n v="2203.3200000000002"/>
    <n v="1466.57"/>
    <d v="2023-05-01T00:00:00"/>
    <s v="szkoda@firma.pl"/>
    <s v="II"/>
    <d v="2023-04-01T00:00:00"/>
    <m/>
  </r>
  <r>
    <x v="79"/>
    <x v="73"/>
    <n v="695063642"/>
    <n v="6500097629"/>
    <n v="173061838"/>
    <x v="8"/>
    <x v="1"/>
    <x v="4"/>
    <x v="4"/>
    <x v="4"/>
    <n v="2248.1999999999998"/>
    <n v="1480.76"/>
    <d v="2023-05-01T00:00:00"/>
    <s v="szuta@firma.pl"/>
    <s v="II"/>
    <d v="2023-04-01T00:00:00"/>
    <s v="January"/>
  </r>
  <r>
    <x v="80"/>
    <x v="74"/>
    <n v="629860961"/>
    <n v="4477160725"/>
    <n v="113410656"/>
    <x v="42"/>
    <x v="0"/>
    <x v="31"/>
    <x v="31"/>
    <x v="26"/>
    <m/>
    <n v="1212.33"/>
    <d v="2024-11-01T00:00:00"/>
    <s v="szyma@firma.pl"/>
    <s v="II"/>
    <d v="2024-10-01T00:00:00"/>
    <s v="January"/>
  </r>
  <r>
    <x v="81"/>
    <x v="42"/>
    <n v="768376622"/>
    <n v="3504161953"/>
    <n v="197217774"/>
    <x v="17"/>
    <x v="0"/>
    <x v="13"/>
    <x v="13"/>
    <x v="13"/>
    <m/>
    <n v="1212.33"/>
    <d v="2023-11-01T00:00:00"/>
    <s v="turner@firma.pl"/>
    <s v="II"/>
    <d v="2023-10-01T00:00:00"/>
    <s v="August"/>
  </r>
  <r>
    <x v="81"/>
    <x v="75"/>
    <n v="139016188"/>
    <n v="5514449017"/>
    <n v="234309860"/>
    <x v="24"/>
    <x v="0"/>
    <x v="19"/>
    <x v="19"/>
    <x v="18"/>
    <m/>
    <n v="1212.33"/>
    <d v="2024-04-01T00:00:00"/>
    <s v="miekus@firma.pl"/>
    <s v="II"/>
    <d v="2024-03-01T00:00:00"/>
    <s v="June"/>
  </r>
  <r>
    <x v="82"/>
    <x v="76"/>
    <n v="195488744"/>
    <n v="8602217637"/>
    <n v="554369032"/>
    <x v="5"/>
    <x v="1"/>
    <x v="5"/>
    <x v="5"/>
    <x v="5"/>
    <n v="1720.49"/>
    <n v="1313.79"/>
    <d v="2023-04-01T00:00:00"/>
    <s v="watson@firma.pl"/>
    <s v="II"/>
    <d v="2023-03-01T00:00:00"/>
    <m/>
  </r>
  <r>
    <x v="83"/>
    <x v="23"/>
    <n v="930432576"/>
    <n v="1811675217"/>
    <n v="502488750"/>
    <x v="32"/>
    <x v="0"/>
    <x v="26"/>
    <x v="26"/>
    <x v="23"/>
    <m/>
    <n v="1212.33"/>
    <d v="2025-07-01T00:00:00"/>
    <s v="watts@firma.pl"/>
    <s v="II"/>
    <d v="2025-06-01T00:00:00"/>
    <m/>
  </r>
  <r>
    <x v="84"/>
    <x v="77"/>
    <n v="418557989"/>
    <n v="6524296230"/>
    <n v="522661429"/>
    <x v="13"/>
    <x v="0"/>
    <x v="10"/>
    <x v="10"/>
    <x v="10"/>
    <m/>
    <n v="1212.33"/>
    <d v="2024-09-01T00:00:00"/>
    <s v="wawak@firma.pl"/>
    <s v="II"/>
    <d v="2024-08-01T00:00:00"/>
    <s v="July"/>
  </r>
  <r>
    <x v="85"/>
    <x v="78"/>
    <n v="402568720"/>
    <n v="5482356850"/>
    <n v="603495904"/>
    <x v="2"/>
    <x v="0"/>
    <x v="2"/>
    <x v="2"/>
    <x v="2"/>
    <m/>
    <n v="1212.33"/>
    <d v="2024-06-01T00:00:00"/>
    <s v="webb@firma.pl"/>
    <s v="II"/>
    <d v="2024-05-01T00:00:00"/>
    <s v="February"/>
  </r>
  <r>
    <x v="86"/>
    <x v="79"/>
    <n v="126596438"/>
    <n v="5808877259"/>
    <n v="582886190"/>
    <x v="38"/>
    <x v="1"/>
    <x v="4"/>
    <x v="4"/>
    <x v="4"/>
    <n v="2047.71"/>
    <n v="1417.33"/>
    <d v="2023-05-01T00:00:00"/>
    <s v="whitaker@firma.pl"/>
    <s v="II"/>
    <d v="2023-04-01T00:00:00"/>
    <s v="January"/>
  </r>
  <r>
    <x v="87"/>
    <x v="80"/>
    <n v="576772084"/>
    <n v="1507340220"/>
    <n v="259745944"/>
    <x v="21"/>
    <x v="0"/>
    <x v="17"/>
    <x v="17"/>
    <x v="16"/>
    <m/>
    <n v="1212.33"/>
    <d v="2024-08-01T00:00:00"/>
    <s v="wielgo@firma.pl"/>
    <s v="II"/>
    <d v="2024-07-01T00:00:00"/>
    <s v="January"/>
  </r>
  <r>
    <x v="88"/>
    <x v="81"/>
    <n v="881034947"/>
    <n v="5414110515"/>
    <n v="770272171"/>
    <x v="5"/>
    <x v="1"/>
    <x v="5"/>
    <x v="5"/>
    <x v="5"/>
    <n v="1511.6"/>
    <n v="1247.69"/>
    <d v="2024-06-01T00:00:00"/>
    <s v="wittbrodt@firma.pl"/>
    <s v="II"/>
    <d v="2023-03-01T00:00:00"/>
    <s v="Marсh"/>
  </r>
  <r>
    <x v="89"/>
    <x v="82"/>
    <n v="132748333"/>
    <n v="4051638640"/>
    <n v="967368450"/>
    <x v="31"/>
    <x v="0"/>
    <x v="25"/>
    <x v="25"/>
    <x v="22"/>
    <m/>
    <n v="904.56"/>
    <d v="2025-06-01T00:00:00"/>
    <s v="wojnicz@firma.pl"/>
    <s v="I"/>
    <d v="2025-05-01T00:00:00"/>
    <s v="July"/>
  </r>
  <r>
    <x v="90"/>
    <x v="83"/>
    <n v="827869671"/>
    <n v="1870792202"/>
    <n v="802246702"/>
    <x v="4"/>
    <x v="1"/>
    <x v="4"/>
    <x v="4"/>
    <x v="4"/>
    <n v="1617.87"/>
    <n v="1281.33"/>
    <d v="2023-05-01T00:00:00"/>
    <s v="wojtanowicz@firma.pl"/>
    <s v="II"/>
    <d v="2023-04-01T00:00:00"/>
    <s v="Marсh"/>
  </r>
  <r>
    <x v="91"/>
    <x v="84"/>
    <n v="618551409"/>
    <n v="2511123373"/>
    <n v="127299035"/>
    <x v="32"/>
    <x v="0"/>
    <x v="26"/>
    <x v="26"/>
    <x v="23"/>
    <m/>
    <n v="1212.33"/>
    <d v="2025-07-01T00:00:00"/>
    <s v="wojton@firma.pl"/>
    <s v="II"/>
    <d v="2025-06-01T00:00:00"/>
    <m/>
  </r>
  <r>
    <x v="92"/>
    <x v="85"/>
    <n v="948957754"/>
    <n v="3314072965"/>
    <n v="642704618"/>
    <x v="31"/>
    <x v="0"/>
    <x v="25"/>
    <x v="25"/>
    <x v="22"/>
    <m/>
    <n v="1212.33"/>
    <d v="2025-06-01T00:00:00"/>
    <s v="zbiciak@firma.pl"/>
    <s v="II"/>
    <d v="2025-05-01T00:00:00"/>
    <m/>
  </r>
  <r>
    <x v="93"/>
    <x v="86"/>
    <n v="345288851"/>
    <n v="6298702307"/>
    <n v="328733478"/>
    <x v="38"/>
    <x v="1"/>
    <x v="4"/>
    <x v="4"/>
    <x v="4"/>
    <n v="1996.87"/>
    <n v="1401.24"/>
    <d v="2023-05-01T00:00:00"/>
    <s v="ziecik@firma.pl"/>
    <s v="II"/>
    <d v="2023-04-01T00:00:00"/>
    <m/>
  </r>
  <r>
    <x v="94"/>
    <x v="87"/>
    <n v="198639706"/>
    <n v="8389224835"/>
    <n v="308968971"/>
    <x v="10"/>
    <x v="2"/>
    <x v="8"/>
    <x v="8"/>
    <x v="8"/>
    <m/>
    <n v="461.66"/>
    <d v="2026-02-01T00:00:00"/>
    <s v="zygmuntowicz@firma.pl"/>
    <s v="I"/>
    <d v="2026-01-01T00:00:00"/>
    <m/>
  </r>
  <r>
    <x v="95"/>
    <x v="88"/>
    <n v="154176063"/>
    <n v="7610460313"/>
    <n v="188510387"/>
    <x v="17"/>
    <x v="0"/>
    <x v="13"/>
    <x v="13"/>
    <x v="13"/>
    <m/>
    <n v="1212.33"/>
    <d v="2023-11-01T00:00:00"/>
    <s v="luszczyk@firma.pl"/>
    <s v="II"/>
    <d v="2023-10-01T00:00:00"/>
    <s v="February"/>
  </r>
  <r>
    <x v="96"/>
    <x v="1"/>
    <n v="765703685"/>
    <n v="6223381440"/>
    <n v="581840233"/>
    <x v="14"/>
    <x v="0"/>
    <x v="11"/>
    <x v="11"/>
    <x v="11"/>
    <m/>
    <n v="1212.33"/>
    <d v="2024-12-01T00:00:00"/>
    <s v="scibior@firma.pl"/>
    <s v="II"/>
    <d v="2024-11-01T00:00:00"/>
    <s v="February"/>
  </r>
  <r>
    <x v="97"/>
    <x v="89"/>
    <m/>
    <m/>
    <m/>
    <x v="43"/>
    <x v="5"/>
    <x v="32"/>
    <x v="32"/>
    <x v="27"/>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80DBCC6-C1F9-47AC-9D11-AC7DDACCB4EB}" name="Tabela przestawna8" cacheId="0" applyNumberFormats="0" applyBorderFormats="0" applyFontFormats="0" applyPatternFormats="0" applyAlignmentFormats="0" applyWidthHeightFormats="1" dataCaption="Wartości" updatedVersion="8" minRefreshableVersion="3" useAutoFormatting="1" rowGrandTotals="0" colGrandTotals="0" itemPrintTitles="1" createdVersion="8" indent="0" compact="0" compactData="0" multipleFieldFilters="0">
  <location ref="A9:E17" firstHeaderRow="1" firstDataRow="1" firstDataCol="5"/>
  <pivotFields count="26">
    <pivotField axis="axisRow" compact="0" outline="0" subtotalTop="0" showAll="0" defaultSubtotal="0">
      <items count="9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s>
    </pivotField>
    <pivotField axis="axisRow" compact="0" outline="0" subtotalTop="0" showAll="0" defaultSubtotal="0">
      <items count="90">
        <item x="16"/>
        <item x="3"/>
        <item x="47"/>
        <item x="50"/>
        <item x="80"/>
        <item x="74"/>
        <item x="63"/>
        <item x="19"/>
        <item x="78"/>
        <item x="56"/>
        <item x="0"/>
        <item x="84"/>
        <item x="69"/>
        <item x="59"/>
        <item x="1"/>
        <item x="38"/>
        <item x="70"/>
        <item x="42"/>
        <item x="21"/>
        <item x="75"/>
        <item x="25"/>
        <item x="22"/>
        <item x="86"/>
        <item x="49"/>
        <item x="29"/>
        <item x="72"/>
        <item x="46"/>
        <item x="39"/>
        <item x="55"/>
        <item x="82"/>
        <item x="24"/>
        <item x="4"/>
        <item x="33"/>
        <item x="53"/>
        <item x="28"/>
        <item x="40"/>
        <item x="45"/>
        <item x="52"/>
        <item x="62"/>
        <item x="43"/>
        <item x="12"/>
        <item x="67"/>
        <item x="6"/>
        <item x="27"/>
        <item x="30"/>
        <item x="20"/>
        <item x="44"/>
        <item x="26"/>
        <item x="65"/>
        <item x="60"/>
        <item x="61"/>
        <item x="85"/>
        <item x="2"/>
        <item x="77"/>
        <item x="66"/>
        <item x="15"/>
        <item x="88"/>
        <item x="76"/>
        <item x="68"/>
        <item x="37"/>
        <item x="34"/>
        <item x="79"/>
        <item x="54"/>
        <item x="64"/>
        <item x="11"/>
        <item x="32"/>
        <item x="35"/>
        <item x="51"/>
        <item x="18"/>
        <item x="41"/>
        <item x="8"/>
        <item x="57"/>
        <item x="71"/>
        <item x="5"/>
        <item x="58"/>
        <item x="73"/>
        <item x="31"/>
        <item x="17"/>
        <item x="48"/>
        <item x="83"/>
        <item x="13"/>
        <item x="36"/>
        <item x="9"/>
        <item x="7"/>
        <item x="10"/>
        <item x="23"/>
        <item x="81"/>
        <item x="14"/>
        <item x="87"/>
        <item x="89"/>
      </items>
    </pivotField>
    <pivotField compact="0" outline="0" subtotalTop="0" showAll="0" defaultSubtotal="0"/>
    <pivotField compact="0" outline="0" subtotalTop="0" showAll="0" defaultSubtotal="0"/>
    <pivotField compact="0" outline="0" subtotalTop="0" showAll="0" defaultSubtotal="0"/>
    <pivotField compact="0" outline="0" subtotalTop="0" showAll="0" defaultSubtotal="0">
      <items count="44">
        <item x="18"/>
        <item x="41"/>
        <item x="9"/>
        <item x="5"/>
        <item x="35"/>
        <item x="23"/>
        <item x="8"/>
        <item x="38"/>
        <item x="4"/>
        <item x="22"/>
        <item x="34"/>
        <item x="15"/>
        <item x="1"/>
        <item x="11"/>
        <item x="40"/>
        <item x="29"/>
        <item x="17"/>
        <item x="7"/>
        <item x="26"/>
        <item x="0"/>
        <item x="24"/>
        <item x="36"/>
        <item x="2"/>
        <item x="20"/>
        <item x="21"/>
        <item x="13"/>
        <item x="16"/>
        <item x="42"/>
        <item x="14"/>
        <item x="6"/>
        <item x="12"/>
        <item x="30"/>
        <item x="33"/>
        <item x="31"/>
        <item x="32"/>
        <item x="3"/>
        <item x="25"/>
        <item x="19"/>
        <item x="37"/>
        <item x="28"/>
        <item x="10"/>
        <item x="27"/>
        <item x="39"/>
        <item x="43"/>
      </items>
    </pivotField>
    <pivotField axis="axisRow" compact="0" outline="0" subtotalTop="0" showAll="0" defaultSubtotal="0">
      <items count="6">
        <item x="3"/>
        <item x="2"/>
        <item x="0"/>
        <item x="4"/>
        <item x="1"/>
        <item x="5"/>
      </items>
    </pivotField>
    <pivotField name=" 0570" axis="axisRow" compact="0" outline="0" subtotalTop="0" showAll="0" defaultSubtotal="0">
      <items count="33">
        <item x="14"/>
        <item x="5"/>
        <item x="4"/>
        <item x="18"/>
        <item x="1"/>
        <item x="13"/>
        <item x="7"/>
        <item x="21"/>
        <item x="0"/>
        <item x="19"/>
        <item x="28"/>
        <item x="2"/>
        <item x="16"/>
        <item x="17"/>
        <item x="10"/>
        <item x="12"/>
        <item x="31"/>
        <item x="11"/>
        <item x="6"/>
        <item x="9"/>
        <item x="24"/>
        <item x="27"/>
        <item x="25"/>
        <item x="26"/>
        <item x="3"/>
        <item x="20"/>
        <item x="15"/>
        <item x="29"/>
        <item x="23"/>
        <item x="8"/>
        <item x="22"/>
        <item x="30"/>
        <item x="32"/>
      </items>
    </pivotField>
    <pivotField name=" 0590" axis="axisRow" compact="0" outline="0" subtotalTop="0" showAll="0" defaultSubtotal="0">
      <items count="33">
        <item x="14"/>
        <item x="5"/>
        <item x="4"/>
        <item x="18"/>
        <item x="1"/>
        <item x="13"/>
        <item x="7"/>
        <item x="21"/>
        <item x="0"/>
        <item x="19"/>
        <item x="28"/>
        <item x="2"/>
        <item x="16"/>
        <item x="17"/>
        <item x="10"/>
        <item x="12"/>
        <item x="31"/>
        <item x="11"/>
        <item x="6"/>
        <item x="9"/>
        <item x="24"/>
        <item x="27"/>
        <item x="25"/>
        <item x="26"/>
        <item x="3"/>
        <item x="20"/>
        <item x="15"/>
        <item x="29"/>
        <item x="23"/>
        <item x="8"/>
        <item x="22"/>
        <item x="30"/>
        <item x="32"/>
      </items>
    </pivotField>
    <pivotField compact="0" outline="0" subtotalTop="0" showAll="0" defaultSubtotal="0">
      <items count="28">
        <item h="1" x="14"/>
        <item h="1" x="5"/>
        <item h="1" x="4"/>
        <item h="1" x="17"/>
        <item h="1" x="1"/>
        <item h="1" x="13"/>
        <item h="1" x="7"/>
        <item h="1" x="20"/>
        <item x="8"/>
        <item h="1" x="0"/>
        <item h="1" x="18"/>
        <item h="1" x="25"/>
        <item h="1" x="2"/>
        <item h="1" x="15"/>
        <item h="1" x="16"/>
        <item h="1" x="10"/>
        <item h="1" x="12"/>
        <item h="1" x="26"/>
        <item h="1" x="11"/>
        <item h="1" x="6"/>
        <item h="1" x="9"/>
        <item h="1" x="21"/>
        <item h="1" x="24"/>
        <item h="1" x="22"/>
        <item h="1" x="23"/>
        <item h="1" x="3"/>
        <item h="1" x="19"/>
        <item h="1" x="27"/>
      </items>
    </pivotField>
    <pivotField compact="0" outline="0" subtotalTop="0" showAll="0" defaultSubtotal="0"/>
    <pivotField compact="0" outline="0" subtotalTop="0" showAll="0" defaultSubtotal="0"/>
    <pivotField compact="0" outline="0" subtotalTop="0" showAll="0" defaultSubtotal="0"/>
    <pivotField compact="0" outline="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items count="14">
        <item sd="0" x="0"/>
        <item sd="0" x="1"/>
        <item sd="0" x="2"/>
        <item sd="0" x="3"/>
        <item sd="0" x="4"/>
        <item sd="0" x="5"/>
        <item sd="0" x="6"/>
        <item sd="0" x="7"/>
        <item sd="0" x="8"/>
        <item sd="0" x="9"/>
        <item sd="0" x="10"/>
        <item sd="0" x="11"/>
        <item sd="0" x="12"/>
        <item sd="0" x="13"/>
      </items>
    </pivotField>
    <pivotField compact="0" outline="0" subtotalTop="0" showAll="0" defaultSubtotal="0">
      <items count="6">
        <item sd="0" x="0"/>
        <item sd="0" x="1"/>
        <item sd="0" x="2"/>
        <item sd="0" x="3"/>
        <item sd="0" x="4"/>
        <item sd="0" x="5"/>
      </items>
    </pivotField>
    <pivotField compact="0" outline="0" subtotalTop="0" showAll="0" defaultSubtotal="0">
      <items count="8">
        <item sd="0" x="0"/>
        <item sd="0" x="1"/>
        <item sd="0" x="2"/>
        <item sd="0" x="3"/>
        <item sd="0" x="4"/>
        <item sd="0" x="5"/>
        <item sd="0" x="6"/>
        <item sd="0" x="7"/>
      </items>
    </pivotField>
    <pivotField compact="0" outline="0" subtotalTop="0" showAll="0" defaultSubtotal="0">
      <items count="14">
        <item sd="0" x="0"/>
        <item sd="0" x="1"/>
        <item sd="0" x="2"/>
        <item sd="0" x="3"/>
        <item sd="0" x="4"/>
        <item sd="0" x="5"/>
        <item sd="0" x="6"/>
        <item sd="0" x="7"/>
        <item sd="0" x="8"/>
        <item sd="0" x="9"/>
        <item sd="0" x="10"/>
        <item sd="0" x="11"/>
        <item sd="0" x="12"/>
        <item sd="0" x="13"/>
      </items>
    </pivotField>
    <pivotField compact="0" outline="0" subtotalTop="0" showAll="0" defaultSubtotal="0">
      <items count="6">
        <item sd="0" x="0"/>
        <item sd="0" x="1"/>
        <item sd="0" x="2"/>
        <item sd="0" x="3"/>
        <item sd="0" x="4"/>
        <item sd="0" x="5"/>
      </items>
    </pivotField>
    <pivotField compact="0" outline="0" subtotalTop="0" showAll="0" defaultSubtotal="0">
      <items count="9">
        <item sd="0" x="0"/>
        <item sd="0" x="1"/>
        <item sd="0" x="2"/>
        <item sd="0" x="3"/>
        <item sd="0" x="4"/>
        <item sd="0" x="5"/>
        <item sd="0" x="6"/>
        <item sd="0" x="7"/>
        <item sd="0" x="8"/>
      </items>
    </pivotField>
    <pivotField compact="0" outline="0" subtotalTop="0" showAll="0" defaultSubtotal="0">
      <items count="14">
        <item sd="0" x="0"/>
        <item sd="0" x="1"/>
        <item sd="0" x="2"/>
        <item sd="0" x="3"/>
        <item sd="0" x="4"/>
        <item sd="0" x="5"/>
        <item sd="0" x="6"/>
        <item sd="0" x="7"/>
        <item sd="0" x="8"/>
        <item sd="0" x="9"/>
        <item sd="0" x="10"/>
        <item sd="0" x="11"/>
        <item sd="0" x="12"/>
        <item sd="0" x="13"/>
      </items>
    </pivotField>
    <pivotField compact="0" outline="0" subtotalTop="0" showAll="0" defaultSubtotal="0">
      <items count="6">
        <item sd="0" x="0"/>
        <item sd="0" x="1"/>
        <item sd="0" x="2"/>
        <item sd="0" x="3"/>
        <item sd="0" x="4"/>
        <item sd="0" x="5"/>
      </items>
    </pivotField>
    <pivotField compact="0" outline="0" subtotalTop="0" showAll="0" defaultSubtotal="0">
      <items count="9">
        <item sd="0" x="0"/>
        <item sd="0" x="1"/>
        <item sd="0" x="2"/>
        <item sd="0" x="3"/>
        <item sd="0" x="4"/>
        <item sd="0" x="5"/>
        <item sd="0" x="6"/>
        <item sd="0" x="7"/>
        <item sd="0" x="8"/>
      </items>
    </pivotField>
  </pivotFields>
  <rowFields count="5">
    <field x="0"/>
    <field x="1"/>
    <field x="6"/>
    <field x="7"/>
    <field x="8"/>
  </rowFields>
  <rowItems count="8">
    <i>
      <x v="10"/>
      <x v="64"/>
      <x v="1"/>
      <x v="29"/>
      <x v="29"/>
    </i>
    <i>
      <x v="30"/>
      <x v="76"/>
      <x v="1"/>
      <x v="29"/>
      <x v="29"/>
    </i>
    <i>
      <x v="38"/>
      <x v="15"/>
      <x v="2"/>
      <x v="7"/>
      <x v="7"/>
    </i>
    <i>
      <x v="42"/>
      <x v="65"/>
      <x v="1"/>
      <x v="29"/>
      <x v="29"/>
    </i>
    <i>
      <x v="47"/>
      <x v="26"/>
      <x v="2"/>
      <x v="7"/>
      <x v="7"/>
    </i>
    <i>
      <x v="48"/>
      <x v="2"/>
      <x v="1"/>
      <x v="29"/>
      <x v="29"/>
    </i>
    <i>
      <x v="52"/>
      <x v="67"/>
      <x v="1"/>
      <x v="29"/>
      <x v="29"/>
    </i>
    <i>
      <x v="94"/>
      <x v="88"/>
      <x v="1"/>
      <x v="29"/>
      <x v="29"/>
    </i>
  </rowItems>
  <colItems count="1">
    <i/>
  </colItems>
  <formats count="21">
    <format dxfId="20">
      <pivotArea type="all" dataOnly="0" outline="0" fieldPosition="0"/>
    </format>
    <format dxfId="19">
      <pivotArea dataOnly="0" labelOnly="1" outline="0" fieldPosition="0">
        <references count="4">
          <reference field="0" count="1" selected="0">
            <x v="10"/>
          </reference>
          <reference field="1" count="1" selected="0">
            <x v="64"/>
          </reference>
          <reference field="6" count="1" selected="0">
            <x v="1"/>
          </reference>
          <reference field="7" count="1">
            <x v="29"/>
          </reference>
        </references>
      </pivotArea>
    </format>
    <format dxfId="18">
      <pivotArea dataOnly="0" labelOnly="1" outline="0" fieldPosition="0">
        <references count="5">
          <reference field="0" count="1" selected="0">
            <x v="38"/>
          </reference>
          <reference field="1" count="1" selected="0">
            <x v="15"/>
          </reference>
          <reference field="6" count="1" selected="0">
            <x v="2"/>
          </reference>
          <reference field="7" count="1" selected="0">
            <x v="7"/>
          </reference>
          <reference field="8" count="1">
            <x v="7"/>
          </reference>
        </references>
      </pivotArea>
    </format>
    <format dxfId="17">
      <pivotArea dataOnly="0" labelOnly="1" outline="0" fieldPosition="0">
        <references count="4">
          <reference field="0" count="1" selected="0">
            <x v="42"/>
          </reference>
          <reference field="1" count="1" selected="0">
            <x v="65"/>
          </reference>
          <reference field="6" count="1" selected="0">
            <x v="1"/>
          </reference>
          <reference field="7" count="1">
            <x v="29"/>
          </reference>
        </references>
      </pivotArea>
    </format>
    <format dxfId="16">
      <pivotArea dataOnly="0" labelOnly="1" outline="0" fieldPosition="0">
        <references count="5">
          <reference field="0" count="1" selected="0">
            <x v="47"/>
          </reference>
          <reference field="1" count="1" selected="0">
            <x v="26"/>
          </reference>
          <reference field="6" count="1" selected="0">
            <x v="2"/>
          </reference>
          <reference field="7" count="1" selected="0">
            <x v="7"/>
          </reference>
          <reference field="8" count="1">
            <x v="7"/>
          </reference>
        </references>
      </pivotArea>
    </format>
    <format dxfId="15">
      <pivotArea dataOnly="0" labelOnly="1" outline="0" fieldPosition="0">
        <references count="4">
          <reference field="0" count="1" selected="0">
            <x v="48"/>
          </reference>
          <reference field="1" count="1" selected="0">
            <x v="2"/>
          </reference>
          <reference field="6" count="1" selected="0">
            <x v="1"/>
          </reference>
          <reference field="7" count="1">
            <x v="29"/>
          </reference>
        </references>
      </pivotArea>
    </format>
    <format dxfId="14">
      <pivotArea dataOnly="0" labelOnly="1" outline="0" fieldPosition="0">
        <references count="4">
          <reference field="0" count="1" selected="0">
            <x v="38"/>
          </reference>
          <reference field="1" count="1" selected="0">
            <x v="15"/>
          </reference>
          <reference field="6" count="1" selected="0">
            <x v="2"/>
          </reference>
          <reference field="7" count="1">
            <x v="7"/>
          </reference>
        </references>
      </pivotArea>
    </format>
    <format dxfId="13">
      <pivotArea dataOnly="0" labelOnly="1" outline="0" fieldPosition="0">
        <references count="4">
          <reference field="0" count="1" selected="0">
            <x v="42"/>
          </reference>
          <reference field="1" count="1" selected="0">
            <x v="65"/>
          </reference>
          <reference field="6" count="1" selected="0">
            <x v="1"/>
          </reference>
          <reference field="7" count="1">
            <x v="29"/>
          </reference>
        </references>
      </pivotArea>
    </format>
    <format dxfId="12">
      <pivotArea dataOnly="0" labelOnly="1" outline="0" fieldPosition="0">
        <references count="4">
          <reference field="0" count="1" selected="0">
            <x v="47"/>
          </reference>
          <reference field="1" count="1" selected="0">
            <x v="26"/>
          </reference>
          <reference field="6" count="1" selected="0">
            <x v="2"/>
          </reference>
          <reference field="7" count="1">
            <x v="7"/>
          </reference>
        </references>
      </pivotArea>
    </format>
    <format dxfId="11">
      <pivotArea dataOnly="0" labelOnly="1" outline="0" fieldPosition="0">
        <references count="4">
          <reference field="0" count="1" selected="0">
            <x v="48"/>
          </reference>
          <reference field="1" count="1" selected="0">
            <x v="2"/>
          </reference>
          <reference field="6" count="1" selected="0">
            <x v="1"/>
          </reference>
          <reference field="7" count="1">
            <x v="29"/>
          </reference>
        </references>
      </pivotArea>
    </format>
    <format dxfId="10">
      <pivotArea dataOnly="0" labelOnly="1" outline="0" fieldPosition="0">
        <references count="5">
          <reference field="0" count="1" selected="0">
            <x v="10"/>
          </reference>
          <reference field="1" count="1" selected="0">
            <x v="64"/>
          </reference>
          <reference field="6" count="1" selected="0">
            <x v="1"/>
          </reference>
          <reference field="7" count="1" selected="0">
            <x v="29"/>
          </reference>
          <reference field="8" count="1">
            <x v="29"/>
          </reference>
        </references>
      </pivotArea>
    </format>
    <format dxfId="9">
      <pivotArea dataOnly="0" labelOnly="1" outline="0" fieldPosition="0">
        <references count="5">
          <reference field="0" count="1" selected="0">
            <x v="30"/>
          </reference>
          <reference field="1" count="1" selected="0">
            <x v="76"/>
          </reference>
          <reference field="6" count="1" selected="0">
            <x v="1"/>
          </reference>
          <reference field="7" count="1" selected="0">
            <x v="29"/>
          </reference>
          <reference field="8" count="1">
            <x v="29"/>
          </reference>
        </references>
      </pivotArea>
    </format>
    <format dxfId="8">
      <pivotArea dataOnly="0" labelOnly="1" outline="0" fieldPosition="0">
        <references count="5">
          <reference field="0" count="1" selected="0">
            <x v="38"/>
          </reference>
          <reference field="1" count="1" selected="0">
            <x v="15"/>
          </reference>
          <reference field="6" count="1" selected="0">
            <x v="2"/>
          </reference>
          <reference field="7" count="1" selected="0">
            <x v="7"/>
          </reference>
          <reference field="8" count="1">
            <x v="7"/>
          </reference>
        </references>
      </pivotArea>
    </format>
    <format dxfId="7">
      <pivotArea dataOnly="0" labelOnly="1" outline="0" fieldPosition="0">
        <references count="5">
          <reference field="0" count="1" selected="0">
            <x v="42"/>
          </reference>
          <reference field="1" count="1" selected="0">
            <x v="65"/>
          </reference>
          <reference field="6" count="1" selected="0">
            <x v="1"/>
          </reference>
          <reference field="7" count="1" selected="0">
            <x v="29"/>
          </reference>
          <reference field="8" count="1">
            <x v="29"/>
          </reference>
        </references>
      </pivotArea>
    </format>
    <format dxfId="6">
      <pivotArea dataOnly="0" labelOnly="1" outline="0" fieldPosition="0">
        <references count="5">
          <reference field="0" count="1" selected="0">
            <x v="47"/>
          </reference>
          <reference field="1" count="1" selected="0">
            <x v="26"/>
          </reference>
          <reference field="6" count="1" selected="0">
            <x v="2"/>
          </reference>
          <reference field="7" count="1" selected="0">
            <x v="7"/>
          </reference>
          <reference field="8" count="1">
            <x v="7"/>
          </reference>
        </references>
      </pivotArea>
    </format>
    <format dxfId="5">
      <pivotArea dataOnly="0" labelOnly="1" outline="0" fieldPosition="0">
        <references count="5">
          <reference field="0" count="1" selected="0">
            <x v="48"/>
          </reference>
          <reference field="1" count="1" selected="0">
            <x v="2"/>
          </reference>
          <reference field="6" count="1" selected="0">
            <x v="1"/>
          </reference>
          <reference field="7" count="1" selected="0">
            <x v="29"/>
          </reference>
          <reference field="8" count="1">
            <x v="29"/>
          </reference>
        </references>
      </pivotArea>
    </format>
    <format dxfId="4">
      <pivotArea dataOnly="0" labelOnly="1" outline="0" fieldPosition="0">
        <references count="5">
          <reference field="0" count="1" selected="0">
            <x v="52"/>
          </reference>
          <reference field="1" count="1" selected="0">
            <x v="67"/>
          </reference>
          <reference field="6" count="1" selected="0">
            <x v="1"/>
          </reference>
          <reference field="7" count="1" selected="0">
            <x v="29"/>
          </reference>
          <reference field="8" count="1">
            <x v="29"/>
          </reference>
        </references>
      </pivotArea>
    </format>
    <format dxfId="3">
      <pivotArea dataOnly="0" labelOnly="1" outline="0" fieldPosition="0">
        <references count="5">
          <reference field="0" count="1" selected="0">
            <x v="94"/>
          </reference>
          <reference field="1" count="1" selected="0">
            <x v="88"/>
          </reference>
          <reference field="6" count="1" selected="0">
            <x v="1"/>
          </reference>
          <reference field="7" count="1" selected="0">
            <x v="29"/>
          </reference>
          <reference field="8" count="1">
            <x v="29"/>
          </reference>
        </references>
      </pivotArea>
    </format>
    <format dxfId="2">
      <pivotArea dataOnly="0" labelOnly="1" outline="0" fieldPosition="0">
        <references count="4">
          <reference field="0" count="1" selected="0">
            <x v="10"/>
          </reference>
          <reference field="1" count="1" selected="0">
            <x v="64"/>
          </reference>
          <reference field="6" count="1" selected="0">
            <x v="1"/>
          </reference>
          <reference field="7" count="1">
            <x v="29"/>
          </reference>
        </references>
      </pivotArea>
    </format>
    <format dxfId="1">
      <pivotArea dataOnly="0" labelOnly="1" outline="0" offset="IV2:IV256" fieldPosition="0">
        <references count="4">
          <reference field="0" count="1" selected="0">
            <x v="48"/>
          </reference>
          <reference field="1" count="1" selected="0">
            <x v="2"/>
          </reference>
          <reference field="6" count="1" selected="0">
            <x v="1"/>
          </reference>
          <reference field="7" count="1">
            <x v="29"/>
          </reference>
        </references>
      </pivotArea>
    </format>
    <format dxfId="0">
      <pivotArea dataOnly="0" labelOnly="1" outline="0" offset="IV256" fieldPosition="0">
        <references count="4">
          <reference field="0" count="1" selected="0">
            <x v="10"/>
          </reference>
          <reference field="1" count="1" selected="0">
            <x v="64"/>
          </reference>
          <reference field="6" count="1" selected="0">
            <x v="1"/>
          </reference>
          <reference field="7" count="1">
            <x v="29"/>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de_Change" xr10:uid="{2DBEBE49-0459-44AF-830E-B35D29B45B18}" sourceName="Code Change">
  <pivotTables>
    <pivotTable tabId="34" name="Tabela przestawna8"/>
  </pivotTables>
  <data>
    <tabular pivotCacheId="288504499">
      <items count="28">
        <i x="14"/>
        <i x="5"/>
        <i x="4"/>
        <i x="17"/>
        <i x="1"/>
        <i x="13"/>
        <i x="7"/>
        <i x="20"/>
        <i x="8" s="1"/>
        <i x="0"/>
        <i x="18"/>
        <i x="25"/>
        <i x="2"/>
        <i x="15"/>
        <i x="16"/>
        <i x="10"/>
        <i x="12"/>
        <i x="26"/>
        <i x="11"/>
        <i x="6"/>
        <i x="9"/>
        <i x="21"/>
        <i x="24"/>
        <i x="22"/>
        <i x="23"/>
        <i x="3"/>
        <i x="19"/>
        <i x="27"/>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de Change" xr10:uid="{18CAB1ED-C8E9-4A87-9D56-EC75B4CFCC00}" cache="Slicer_Code_Change" caption="Code Change" startItem="7"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F32779-BD54-4D72-B874-5BF31F889251}" name="Tabela1" displayName="Tabela1" ref="A1:R101" totalsRowShown="0" headerRowDxfId="42" headerRowBorderDxfId="41" tableBorderDxfId="40" totalsRowBorderDxfId="39">
  <autoFilter ref="A1:R101" xr:uid="{05F32779-BD54-4D72-B874-5BF31F889251}"/>
  <sortState xmlns:xlrd2="http://schemas.microsoft.com/office/spreadsheetml/2017/richdata2" ref="A2:R101">
    <sortCondition ref="B2:B101"/>
  </sortState>
  <tableColumns count="18">
    <tableColumn id="1" xr3:uid="{B75E8323-5C4A-45A0-8E61-0ADF987287B7}" name="ID" dataDxfId="38"/>
    <tableColumn id="2" xr3:uid="{89409880-04A1-435C-9DC3-1622531ACC36}" name="Last Name" dataDxfId="37"/>
    <tableColumn id="3" xr3:uid="{3FC5A698-C3DE-43B4-837B-380CCF36ADA0}" name="First Name" dataDxfId="36"/>
    <tableColumn id="4" xr3:uid="{366B195F-A0D5-4CBC-B57F-C748FAE261C3}" name="Phone Number" dataDxfId="35"/>
    <tableColumn id="5" xr3:uid="{DEF88166-A1BE-4741-8703-3A02992B365F}" name="Tax ID (NIP)" dataDxfId="34"/>
    <tableColumn id="6" xr3:uid="{D1C2B5ED-96DD-455B-8955-944F3085A1C4}" name="Company ID (REGON)" dataDxfId="33"/>
    <tableColumn id="7" xr3:uid="{F55008F2-45F2-4554-9773-68EDCEB6C766}" name="Business Start Date" dataDxfId="32"/>
    <tableColumn id="8" xr3:uid="{57260E86-6DDD-4099-A92C-FFA5D4C1FC32}" name="Insurance Code" dataDxfId="31"/>
    <tableColumn id="9" xr3:uid="{C0BF08BD-5739-4A9B-8F72-8383BD774163}" name="Insurance Code Change Date 0570" dataDxfId="30"/>
    <tableColumn id="10" xr3:uid="{68D61F31-07AF-45D6-9508-CD5C461B08FE}" name="Insurance Code Change Date 0590/0510" dataDxfId="29">
      <calculatedColumnFormula>EDATE(I2,24)</calculatedColumnFormula>
    </tableColumn>
    <tableColumn id="31" xr3:uid="{6C7D04B5-1848-45A1-B788-45E62531F750}" name="Code Change" dataDxfId="28">
      <calculatedColumnFormula>IF(H2="0540",I2,IF(OR(H2="0570",H2="0590",H2="0510",H2="057010"),J2,""))</calculatedColumnFormula>
    </tableColumn>
    <tableColumn id="11" xr3:uid="{027F78F4-0226-4C4E-AFA5-FEB06F19942E}" name="Contribution Base 2025" dataDxfId="27"/>
    <tableColumn id="30" xr3:uid="{B24FD288-EF00-4DA2-96C6-C0167BB281A3}" name="ZUS Payment" dataDxfId="26">
      <calculatedColumnFormula>IF(AND(H2="0540",P2="I"),461.66,IF(AND(H2="0540",P2="II"),769.43,IF(AND(H2="0570",P2="I"),904.56,IF(AND(H2="0570",P2="II"),1212.33,IF(AND(H2="0510",P2="II"),2543.39,IF(AND(H2="057010",P2="II"),769.43,""))))))</calculatedColumnFormula>
    </tableColumn>
    <tableColumn id="13" xr3:uid="{AD0925B3-1C40-4BCA-8550-ECA338280257}" name="Right to Sickness Benefit" dataDxfId="25"/>
    <tableColumn id="14" xr3:uid="{8A7B90C1-389A-483F-B2FE-ACDE0AE3CBF8}" name="Email" dataDxfId="24"/>
    <tableColumn id="15" xr3:uid="{FDC7BD62-F1F2-45EE-96A6-D86C549027F9}" name="Threshold" dataDxfId="23"/>
    <tableColumn id="16" xr3:uid="{F9A67DA9-B19F-438E-90F1-E3DE13B9113E}" name="ZUS Holidays From" dataDxfId="22"/>
    <tableColumn id="17" xr3:uid="{C66F3F8C-360E-40FC-BA20-79AF2FF59469}" name="ZUS Holidays 2025" dataDxfId="21"/>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pivotTable" Target="../pivotTables/pivot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30CE7-AD7E-46B4-B9ED-8BBA5B588463}">
  <sheetPr codeName="Arkusz1">
    <pageSetUpPr fitToPage="1"/>
  </sheetPr>
  <dimension ref="A1:Z101"/>
  <sheetViews>
    <sheetView tabSelected="1" zoomScaleNormal="100" workbookViewId="0">
      <pane ySplit="1" topLeftCell="A2" activePane="bottomLeft" state="frozen"/>
      <selection activeCell="D1" sqref="D1"/>
      <selection pane="bottomLeft" activeCell="K2" sqref="K2"/>
    </sheetView>
  </sheetViews>
  <sheetFormatPr defaultColWidth="8.6640625" defaultRowHeight="14.4" x14ac:dyDescent="0.3"/>
  <cols>
    <col min="1" max="1" width="4.88671875" customWidth="1"/>
    <col min="2" max="2" width="14.77734375" customWidth="1"/>
    <col min="3" max="3" width="10.5546875" customWidth="1"/>
    <col min="4" max="4" width="13.88671875" style="11" customWidth="1"/>
    <col min="5" max="5" width="13.5546875" style="12" customWidth="1"/>
    <col min="6" max="6" width="12.6640625" style="9" customWidth="1"/>
    <col min="7" max="7" width="13.44140625" style="12" customWidth="1"/>
    <col min="8" max="8" width="7.6640625" style="13" customWidth="1"/>
    <col min="9" max="9" width="14.109375" style="11" customWidth="1"/>
    <col min="10" max="11" width="13.33203125" style="11" customWidth="1"/>
    <col min="12" max="12" width="9.109375" style="19" customWidth="1"/>
    <col min="13" max="13" width="9.5546875" style="19" customWidth="1"/>
    <col min="14" max="14" width="16.109375" style="11" customWidth="1"/>
    <col min="15" max="15" width="20.77734375" style="10" bestFit="1" customWidth="1"/>
    <col min="16" max="16" width="6.33203125" style="11" customWidth="1"/>
    <col min="17" max="17" width="12.33203125" style="11" customWidth="1"/>
    <col min="18" max="18" width="10.88671875" style="13" customWidth="1"/>
    <col min="19" max="19" width="8.6640625" customWidth="1"/>
  </cols>
  <sheetData>
    <row r="1" spans="1:19" s="4" customFormat="1" ht="69" customHeight="1" x14ac:dyDescent="0.3">
      <c r="A1" s="40" t="s">
        <v>295</v>
      </c>
      <c r="B1" s="41" t="s">
        <v>292</v>
      </c>
      <c r="C1" s="41" t="s">
        <v>293</v>
      </c>
      <c r="D1" s="41" t="s">
        <v>294</v>
      </c>
      <c r="E1" s="42" t="s">
        <v>296</v>
      </c>
      <c r="F1" s="43" t="s">
        <v>297</v>
      </c>
      <c r="G1" s="42" t="s">
        <v>298</v>
      </c>
      <c r="H1" s="42" t="s">
        <v>299</v>
      </c>
      <c r="I1" s="42" t="s">
        <v>300</v>
      </c>
      <c r="J1" s="42" t="s">
        <v>301</v>
      </c>
      <c r="K1" s="42" t="s">
        <v>302</v>
      </c>
      <c r="L1" s="44" t="s">
        <v>303</v>
      </c>
      <c r="M1" s="44" t="s">
        <v>304</v>
      </c>
      <c r="N1" s="42" t="s">
        <v>305</v>
      </c>
      <c r="O1" s="41" t="s">
        <v>306</v>
      </c>
      <c r="P1" s="41" t="s">
        <v>307</v>
      </c>
      <c r="Q1" s="41" t="s">
        <v>308</v>
      </c>
      <c r="R1" s="42" t="s">
        <v>309</v>
      </c>
    </row>
    <row r="2" spans="1:19" ht="15" customHeight="1" x14ac:dyDescent="0.3">
      <c r="A2" s="25">
        <v>1</v>
      </c>
      <c r="B2" s="1" t="s">
        <v>18</v>
      </c>
      <c r="C2" s="1" t="s">
        <v>19</v>
      </c>
      <c r="D2" s="52">
        <v>430079570</v>
      </c>
      <c r="E2" s="53">
        <v>3670236375</v>
      </c>
      <c r="F2" s="53">
        <v>790973645</v>
      </c>
      <c r="G2" s="6">
        <v>45078</v>
      </c>
      <c r="H2" s="33" t="s">
        <v>2</v>
      </c>
      <c r="I2" s="7">
        <f>EDATE(G2,6)</f>
        <v>45261</v>
      </c>
      <c r="J2" s="54">
        <f>EDATE(I2,24)</f>
        <v>45992</v>
      </c>
      <c r="K2" s="8">
        <f>IF(H2="0540",I2,IF(OR(H2="0570",H2="0590",H2="0510",H2="057010"),J2,""))</f>
        <v>45992</v>
      </c>
      <c r="L2" s="23"/>
      <c r="M2" s="23">
        <f>IF(AND(H2="0540",P2="I"),461.66,IF(AND(H2="0540",P2="II"),769.43,IF(AND(H2="0570",P2="I"),904.56,IF(AND(H2="0570",P2="II"),1212.33,IF(AND(H2="0510",P2="II"),2543.39,IF(AND(H2="057010",P2="II"),769.43,""))))))</f>
        <v>1212.33</v>
      </c>
      <c r="N2" s="54">
        <f t="shared" ref="N2:N33" si="0">EDATE(I2,3)</f>
        <v>45352</v>
      </c>
      <c r="O2" s="1" t="s">
        <v>199</v>
      </c>
      <c r="P2" s="5" t="s">
        <v>0</v>
      </c>
      <c r="Q2" s="7">
        <f t="shared" ref="Q2:Q33" si="1">EDATE(I2,2)</f>
        <v>45323</v>
      </c>
      <c r="R2" s="45" t="s">
        <v>310</v>
      </c>
    </row>
    <row r="3" spans="1:19" x14ac:dyDescent="0.3">
      <c r="A3" s="25">
        <v>2</v>
      </c>
      <c r="B3" s="1" t="s">
        <v>69</v>
      </c>
      <c r="C3" s="1" t="s">
        <v>70</v>
      </c>
      <c r="D3" s="52">
        <v>568768581</v>
      </c>
      <c r="E3" s="53">
        <v>3085819937</v>
      </c>
      <c r="F3" s="53">
        <v>131662290</v>
      </c>
      <c r="G3" s="6">
        <v>44903</v>
      </c>
      <c r="H3" s="34" t="s">
        <v>2</v>
      </c>
      <c r="I3" s="7">
        <f>EOMONTH(G3,6)+DAY(1)</f>
        <v>45108</v>
      </c>
      <c r="J3" s="54">
        <f t="shared" ref="J3:J33" si="2">EDATE(I3,24)</f>
        <v>45839</v>
      </c>
      <c r="K3" s="8">
        <f t="shared" ref="K3:K33" si="3">IF(H3="0540",I3,IF(OR(H3="0570",H3="0590",H3="0510",H3="057010"),J3,""))</f>
        <v>45839</v>
      </c>
      <c r="L3" s="23"/>
      <c r="M3" s="23">
        <f>IF(AND(H3="0540",P3="I"),461.66,IF(AND(H3="0540",P3="II"),769.43,IF(AND(H3="0570",P3="I"),904.56,IF(AND(H3="0570",P3="II"),1212.33,IF(AND(H3="0510",P3="II"),2543.39,IF(AND(H3="057010",P3="II"),769.43,""))))))</f>
        <v>1212.33</v>
      </c>
      <c r="N3" s="54">
        <f t="shared" si="0"/>
        <v>45200</v>
      </c>
      <c r="O3" s="1" t="s">
        <v>224</v>
      </c>
      <c r="P3" s="2" t="s">
        <v>0</v>
      </c>
      <c r="Q3" s="7">
        <f t="shared" si="1"/>
        <v>45170</v>
      </c>
      <c r="R3" s="45" t="s">
        <v>310</v>
      </c>
    </row>
    <row r="4" spans="1:19" s="4" customFormat="1" x14ac:dyDescent="0.3">
      <c r="A4" s="25">
        <v>3</v>
      </c>
      <c r="B4" s="1" t="s">
        <v>121</v>
      </c>
      <c r="C4" s="1" t="s">
        <v>122</v>
      </c>
      <c r="D4" s="52">
        <v>104277249</v>
      </c>
      <c r="E4" s="53">
        <v>6743906467</v>
      </c>
      <c r="F4" s="53">
        <v>888464876</v>
      </c>
      <c r="G4" s="6">
        <v>45170</v>
      </c>
      <c r="H4" s="33" t="s">
        <v>2</v>
      </c>
      <c r="I4" s="7">
        <f t="shared" ref="I4:I10" si="4">EDATE(G4,6)</f>
        <v>45352</v>
      </c>
      <c r="J4" s="54">
        <f t="shared" si="2"/>
        <v>46082</v>
      </c>
      <c r="K4" s="8">
        <f t="shared" si="3"/>
        <v>46082</v>
      </c>
      <c r="L4" s="23"/>
      <c r="M4" s="23">
        <f>IF(AND(H4="0540",P4="I"),461.66,IF(AND(H4="0540",P4="II"),769.43,IF(AND(H4="0570",P4="I"),904.56,IF(AND(H4="0570",P4="II"),1212.33,IF(AND(H4="0510",P4="II"),2543.39,IF(AND(H4="057010",P4="II"),769.43,""))))))</f>
        <v>1212.33</v>
      </c>
      <c r="N4" s="54">
        <f t="shared" si="0"/>
        <v>45444</v>
      </c>
      <c r="O4" s="1" t="s">
        <v>252</v>
      </c>
      <c r="P4" s="5" t="s">
        <v>0</v>
      </c>
      <c r="Q4" s="7">
        <f t="shared" si="1"/>
        <v>45413</v>
      </c>
      <c r="R4" s="45" t="s">
        <v>311</v>
      </c>
    </row>
    <row r="5" spans="1:19" s="10" customFormat="1" x14ac:dyDescent="0.3">
      <c r="A5" s="25">
        <v>4</v>
      </c>
      <c r="B5" s="1" t="s">
        <v>125</v>
      </c>
      <c r="C5" s="1" t="s">
        <v>126</v>
      </c>
      <c r="D5" s="52">
        <v>635976434</v>
      </c>
      <c r="E5" s="53">
        <v>5744888983</v>
      </c>
      <c r="F5" s="53">
        <v>936183291</v>
      </c>
      <c r="G5" s="6">
        <v>45597</v>
      </c>
      <c r="H5" s="33" t="s">
        <v>2</v>
      </c>
      <c r="I5" s="8">
        <f t="shared" si="4"/>
        <v>45778</v>
      </c>
      <c r="J5" s="54">
        <f t="shared" si="2"/>
        <v>46508</v>
      </c>
      <c r="K5" s="8">
        <f t="shared" si="3"/>
        <v>46508</v>
      </c>
      <c r="L5" s="23"/>
      <c r="M5" s="23">
        <f>IF(AND(H5="0540",P5="I"),461.66,IF(AND(H5="0540",P5="II"),769.43,IF(AND(H5="0570",P5="I"),904.56,IF(AND(H5="0570",P5="II"),1212.33,IF(AND(H5="0510",P5="II"),2543.39,IF(AND(H5="057010",P5="II"),769.43,""))))))</f>
        <v>1212.33</v>
      </c>
      <c r="N5" s="54">
        <f t="shared" si="0"/>
        <v>45870</v>
      </c>
      <c r="O5" s="1" t="s">
        <v>254</v>
      </c>
      <c r="P5" s="2" t="s">
        <v>0</v>
      </c>
      <c r="Q5" s="8">
        <f t="shared" si="1"/>
        <v>45839</v>
      </c>
      <c r="R5" s="51"/>
      <c r="S5" s="4"/>
    </row>
    <row r="6" spans="1:19" s="10" customFormat="1" x14ac:dyDescent="0.3">
      <c r="A6" s="25">
        <v>5</v>
      </c>
      <c r="B6" s="1" t="s">
        <v>115</v>
      </c>
      <c r="C6" s="1" t="s">
        <v>116</v>
      </c>
      <c r="D6" s="52">
        <v>723500866</v>
      </c>
      <c r="E6" s="53">
        <v>8466944193</v>
      </c>
      <c r="F6" s="53">
        <v>442508293</v>
      </c>
      <c r="G6" s="6">
        <v>44774</v>
      </c>
      <c r="H6" s="21" t="s">
        <v>5</v>
      </c>
      <c r="I6" s="7">
        <f t="shared" si="4"/>
        <v>44958</v>
      </c>
      <c r="J6" s="54">
        <f t="shared" si="2"/>
        <v>45689</v>
      </c>
      <c r="K6" s="8">
        <f t="shared" si="3"/>
        <v>45689</v>
      </c>
      <c r="L6" s="23">
        <v>1725.82</v>
      </c>
      <c r="M6" s="23">
        <v>1315.48</v>
      </c>
      <c r="N6" s="54">
        <f t="shared" si="0"/>
        <v>45047</v>
      </c>
      <c r="O6" s="1" t="s">
        <v>249</v>
      </c>
      <c r="P6" s="2" t="s">
        <v>0</v>
      </c>
      <c r="Q6" s="7">
        <f t="shared" si="1"/>
        <v>45017</v>
      </c>
      <c r="R6" s="45" t="s">
        <v>312</v>
      </c>
    </row>
    <row r="7" spans="1:19" s="10" customFormat="1" x14ac:dyDescent="0.3">
      <c r="A7" s="25">
        <v>6</v>
      </c>
      <c r="B7" s="1" t="s">
        <v>28</v>
      </c>
      <c r="C7" s="1" t="s">
        <v>29</v>
      </c>
      <c r="D7" s="52">
        <v>846315629</v>
      </c>
      <c r="E7" s="53">
        <v>4268375042</v>
      </c>
      <c r="F7" s="53">
        <v>930138106</v>
      </c>
      <c r="G7" s="6">
        <v>44743</v>
      </c>
      <c r="H7" s="22" t="s">
        <v>5</v>
      </c>
      <c r="I7" s="7">
        <f t="shared" si="4"/>
        <v>44927</v>
      </c>
      <c r="J7" s="54">
        <f t="shared" si="2"/>
        <v>45658</v>
      </c>
      <c r="K7" s="8">
        <f t="shared" si="3"/>
        <v>45658</v>
      </c>
      <c r="L7" s="23">
        <v>1894.92</v>
      </c>
      <c r="M7" s="23">
        <v>1368.99</v>
      </c>
      <c r="N7" s="54">
        <f t="shared" si="0"/>
        <v>45017</v>
      </c>
      <c r="O7" s="1" t="s">
        <v>204</v>
      </c>
      <c r="P7" s="2" t="s">
        <v>0</v>
      </c>
      <c r="Q7" s="7">
        <f t="shared" si="1"/>
        <v>44986</v>
      </c>
      <c r="R7" s="45" t="s">
        <v>313</v>
      </c>
    </row>
    <row r="8" spans="1:19" s="10" customFormat="1" ht="15.75" customHeight="1" x14ac:dyDescent="0.3">
      <c r="A8" s="25">
        <v>7</v>
      </c>
      <c r="B8" s="1" t="s">
        <v>28</v>
      </c>
      <c r="C8" s="1" t="s">
        <v>60</v>
      </c>
      <c r="D8" s="52">
        <v>725614235</v>
      </c>
      <c r="E8" s="53">
        <v>9880559779</v>
      </c>
      <c r="F8" s="53">
        <v>719583643</v>
      </c>
      <c r="G8" s="6">
        <v>45383</v>
      </c>
      <c r="H8" s="32" t="s">
        <v>2</v>
      </c>
      <c r="I8" s="7">
        <f t="shared" si="4"/>
        <v>45566</v>
      </c>
      <c r="J8" s="54">
        <f t="shared" si="2"/>
        <v>46296</v>
      </c>
      <c r="K8" s="8">
        <f t="shared" si="3"/>
        <v>46296</v>
      </c>
      <c r="L8" s="23"/>
      <c r="M8" s="23">
        <f>IF(AND(H8="0540",P8="I"),461.66,IF(AND(H8="0540",P8="II"),769.43,IF(AND(H8="0570",P8="I"),904.56,IF(AND(H8="0570",P8="II"),1212.33,IF(AND(H8="0510",P8="II"),2543.39,IF(AND(H8="057010",P8="II"),769.43,""))))))</f>
        <v>1212.33</v>
      </c>
      <c r="N8" s="54">
        <f t="shared" si="0"/>
        <v>45658</v>
      </c>
      <c r="O8" s="1" t="s">
        <v>204</v>
      </c>
      <c r="P8" s="5" t="s">
        <v>0</v>
      </c>
      <c r="Q8" s="7">
        <f t="shared" si="1"/>
        <v>45627</v>
      </c>
      <c r="R8" s="45" t="s">
        <v>310</v>
      </c>
    </row>
    <row r="9" spans="1:19" s="10" customFormat="1" x14ac:dyDescent="0.3">
      <c r="A9" s="25">
        <v>8</v>
      </c>
      <c r="B9" s="1" t="s">
        <v>96</v>
      </c>
      <c r="C9" s="1" t="s">
        <v>97</v>
      </c>
      <c r="D9" s="52">
        <v>976286625</v>
      </c>
      <c r="E9" s="53">
        <v>5485583726</v>
      </c>
      <c r="F9" s="53">
        <v>437374214</v>
      </c>
      <c r="G9" s="6">
        <v>44774</v>
      </c>
      <c r="H9" s="21" t="s">
        <v>5</v>
      </c>
      <c r="I9" s="7">
        <f t="shared" si="4"/>
        <v>44958</v>
      </c>
      <c r="J9" s="54">
        <f t="shared" si="2"/>
        <v>45689</v>
      </c>
      <c r="K9" s="8">
        <f t="shared" si="3"/>
        <v>45689</v>
      </c>
      <c r="L9" s="23">
        <v>1968.24</v>
      </c>
      <c r="M9" s="23">
        <v>1392.18</v>
      </c>
      <c r="N9" s="54">
        <f t="shared" si="0"/>
        <v>45047</v>
      </c>
      <c r="O9" s="1" t="s">
        <v>239</v>
      </c>
      <c r="P9" s="2" t="s">
        <v>0</v>
      </c>
      <c r="Q9" s="7">
        <f t="shared" si="1"/>
        <v>45017</v>
      </c>
      <c r="R9" s="45" t="s">
        <v>310</v>
      </c>
    </row>
    <row r="10" spans="1:19" x14ac:dyDescent="0.3">
      <c r="A10" s="25">
        <v>9</v>
      </c>
      <c r="B10" s="1" t="s">
        <v>80</v>
      </c>
      <c r="C10" s="1" t="s">
        <v>81</v>
      </c>
      <c r="D10" s="52">
        <v>493587073</v>
      </c>
      <c r="E10" s="53">
        <v>4338623836</v>
      </c>
      <c r="F10" s="53">
        <v>322487604</v>
      </c>
      <c r="G10" s="6">
        <v>44986</v>
      </c>
      <c r="H10" s="33" t="s">
        <v>2</v>
      </c>
      <c r="I10" s="7">
        <f t="shared" si="4"/>
        <v>45170</v>
      </c>
      <c r="J10" s="54">
        <f t="shared" si="2"/>
        <v>45901</v>
      </c>
      <c r="K10" s="8">
        <f t="shared" si="3"/>
        <v>45901</v>
      </c>
      <c r="L10" s="23"/>
      <c r="M10" s="23">
        <f>IF(AND(H10="0540",P10="I"),461.66,IF(AND(H10="0540",P10="II"),769.43,IF(AND(H10="0570",P10="I"),904.56,IF(AND(H10="0570",P10="II"),1212.33,IF(AND(H10="0510",P10="II"),2543.39,IF(AND(H10="057010",P10="II"),769.43,""))))))</f>
        <v>1212.33</v>
      </c>
      <c r="N10" s="54">
        <f t="shared" si="0"/>
        <v>45261</v>
      </c>
      <c r="O10" s="1" t="s">
        <v>230</v>
      </c>
      <c r="P10" s="2" t="s">
        <v>0</v>
      </c>
      <c r="Q10" s="7">
        <f t="shared" si="1"/>
        <v>45231</v>
      </c>
      <c r="R10" s="45" t="s">
        <v>310</v>
      </c>
    </row>
    <row r="11" spans="1:19" ht="15" customHeight="1" x14ac:dyDescent="0.3">
      <c r="A11" s="25">
        <v>10</v>
      </c>
      <c r="B11" s="1" t="s">
        <v>56</v>
      </c>
      <c r="C11" s="1" t="s">
        <v>57</v>
      </c>
      <c r="D11" s="52">
        <v>568772225</v>
      </c>
      <c r="E11" s="53">
        <v>5629041281</v>
      </c>
      <c r="F11" s="53">
        <v>776177214</v>
      </c>
      <c r="G11" s="6">
        <v>44748</v>
      </c>
      <c r="H11" s="21" t="s">
        <v>5</v>
      </c>
      <c r="I11" s="7">
        <f>EOMONTH(G11,6)+DAY(1)</f>
        <v>44958</v>
      </c>
      <c r="J11" s="54">
        <f t="shared" si="2"/>
        <v>45689</v>
      </c>
      <c r="K11" s="8">
        <f t="shared" si="3"/>
        <v>45689</v>
      </c>
      <c r="L11" s="23">
        <v>1708.61</v>
      </c>
      <c r="M11" s="23">
        <v>1310.03</v>
      </c>
      <c r="N11" s="54">
        <f t="shared" si="0"/>
        <v>45047</v>
      </c>
      <c r="O11" s="1" t="s">
        <v>218</v>
      </c>
      <c r="P11" s="2" t="s">
        <v>0</v>
      </c>
      <c r="Q11" s="7">
        <f t="shared" si="1"/>
        <v>45017</v>
      </c>
      <c r="R11" s="50"/>
    </row>
    <row r="12" spans="1:19" x14ac:dyDescent="0.3">
      <c r="A12" s="25">
        <v>11</v>
      </c>
      <c r="B12" s="1" t="s">
        <v>117</v>
      </c>
      <c r="C12" s="1" t="s">
        <v>118</v>
      </c>
      <c r="D12" s="52">
        <v>127824308</v>
      </c>
      <c r="E12" s="53">
        <v>3944211714</v>
      </c>
      <c r="F12" s="53">
        <v>181814067</v>
      </c>
      <c r="G12" s="6">
        <v>44725</v>
      </c>
      <c r="H12" s="22" t="s">
        <v>5</v>
      </c>
      <c r="I12" s="7">
        <f>EOMONTH(G12,6)+DAY(1)</f>
        <v>44927</v>
      </c>
      <c r="J12" s="54">
        <f t="shared" si="2"/>
        <v>45658</v>
      </c>
      <c r="K12" s="8">
        <f t="shared" si="3"/>
        <v>45658</v>
      </c>
      <c r="L12" s="23">
        <v>1872.79</v>
      </c>
      <c r="M12" s="23">
        <v>1054.21</v>
      </c>
      <c r="N12" s="54">
        <f t="shared" si="0"/>
        <v>45017</v>
      </c>
      <c r="O12" s="1" t="s">
        <v>250</v>
      </c>
      <c r="P12" s="2" t="s">
        <v>4</v>
      </c>
      <c r="Q12" s="7">
        <f t="shared" si="1"/>
        <v>44986</v>
      </c>
      <c r="R12" s="50"/>
    </row>
    <row r="13" spans="1:19" x14ac:dyDescent="0.3">
      <c r="A13" s="25">
        <v>12</v>
      </c>
      <c r="B13" s="1" t="s">
        <v>153</v>
      </c>
      <c r="C13" s="1" t="s">
        <v>154</v>
      </c>
      <c r="D13" s="52">
        <v>181392823</v>
      </c>
      <c r="E13" s="53">
        <v>2907385929</v>
      </c>
      <c r="F13" s="53">
        <v>821343975</v>
      </c>
      <c r="G13" s="6">
        <v>45778</v>
      </c>
      <c r="H13" s="18" t="s">
        <v>1</v>
      </c>
      <c r="I13" s="7">
        <f>EDATE(G13,6)</f>
        <v>45962</v>
      </c>
      <c r="J13" s="55">
        <f t="shared" si="2"/>
        <v>46692</v>
      </c>
      <c r="K13" s="35">
        <f t="shared" si="3"/>
        <v>45962</v>
      </c>
      <c r="L13" s="23"/>
      <c r="M13" s="23">
        <f>IF(AND(H13="0540",P13="I"),461.66,IF(AND(H13="0540",P13="II"),769.43,IF(AND(H13="0570",P13="I"),904.56,IF(AND(H13="0570",P13="II"),1212.33,IF(AND(H13="0510",P13="II"),2543.39,IF(AND(H13="057010",P13="II"),769.43,""))))))</f>
        <v>461.66</v>
      </c>
      <c r="N13" s="54">
        <f t="shared" si="0"/>
        <v>46054</v>
      </c>
      <c r="O13" s="1" t="s">
        <v>269</v>
      </c>
      <c r="P13" s="5" t="s">
        <v>4</v>
      </c>
      <c r="Q13" s="7">
        <f t="shared" si="1"/>
        <v>46023</v>
      </c>
      <c r="R13" s="3"/>
    </row>
    <row r="14" spans="1:19" x14ac:dyDescent="0.3">
      <c r="A14" s="25">
        <v>13</v>
      </c>
      <c r="B14" s="1" t="s">
        <v>10</v>
      </c>
      <c r="C14" s="1" t="s">
        <v>11</v>
      </c>
      <c r="D14" s="52">
        <v>134396969</v>
      </c>
      <c r="E14" s="53">
        <v>8845820959</v>
      </c>
      <c r="F14" s="53">
        <v>849008645</v>
      </c>
      <c r="G14" s="6">
        <v>45383</v>
      </c>
      <c r="H14" s="32" t="s">
        <v>2</v>
      </c>
      <c r="I14" s="7">
        <f>EDATE(G14,6)</f>
        <v>45566</v>
      </c>
      <c r="J14" s="54">
        <f t="shared" si="2"/>
        <v>46296</v>
      </c>
      <c r="K14" s="8">
        <f t="shared" si="3"/>
        <v>46296</v>
      </c>
      <c r="L14" s="23"/>
      <c r="M14" s="23">
        <f>IF(AND(H14="0540",P14="I"),461.66,IF(AND(H14="0540",P14="II"),769.43,IF(AND(H14="0570",P14="I"),904.56,IF(AND(H14="0570",P14="II"),1212.33,IF(AND(H14="0510",P14="II"),2543.39,IF(AND(H14="057010",P14="II"),769.43,""))))))</f>
        <v>1212.33</v>
      </c>
      <c r="N14" s="54">
        <f t="shared" si="0"/>
        <v>45658</v>
      </c>
      <c r="O14" s="1" t="s">
        <v>195</v>
      </c>
      <c r="P14" s="2" t="s">
        <v>0</v>
      </c>
      <c r="Q14" s="7">
        <f t="shared" si="1"/>
        <v>45627</v>
      </c>
      <c r="R14" s="50" t="s">
        <v>3</v>
      </c>
    </row>
    <row r="15" spans="1:19" x14ac:dyDescent="0.3">
      <c r="A15" s="25">
        <v>14</v>
      </c>
      <c r="B15" s="1" t="s">
        <v>166</v>
      </c>
      <c r="C15" s="1" t="s">
        <v>167</v>
      </c>
      <c r="D15" s="52">
        <v>623253814</v>
      </c>
      <c r="E15" s="53">
        <v>9289378856</v>
      </c>
      <c r="F15" s="53">
        <v>854822002</v>
      </c>
      <c r="G15" s="6">
        <v>44907</v>
      </c>
      <c r="H15" s="34" t="s">
        <v>2</v>
      </c>
      <c r="I15" s="7">
        <f>EOMONTH(G15,6)+DAY(1)</f>
        <v>45108</v>
      </c>
      <c r="J15" s="54">
        <f t="shared" si="2"/>
        <v>45839</v>
      </c>
      <c r="K15" s="8">
        <f t="shared" si="3"/>
        <v>45839</v>
      </c>
      <c r="L15" s="23"/>
      <c r="M15" s="23">
        <f>IF(AND(H15="0540",P15="I"),461.66,IF(AND(H15="0540",P15="II"),769.43,IF(AND(H15="0570",P15="I"),904.56,IF(AND(H15="0570",P15="II"),1212.33,IF(AND(H15="0510",P15="II"),2543.39,IF(AND(H15="057010",P15="II"),769.43,""))))))</f>
        <v>1212.33</v>
      </c>
      <c r="N15" s="54">
        <f t="shared" si="0"/>
        <v>45200</v>
      </c>
      <c r="O15" s="1" t="s">
        <v>276</v>
      </c>
      <c r="P15" s="5" t="s">
        <v>0</v>
      </c>
      <c r="Q15" s="7">
        <f t="shared" si="1"/>
        <v>45170</v>
      </c>
      <c r="R15" s="45" t="s">
        <v>311</v>
      </c>
    </row>
    <row r="16" spans="1:19" x14ac:dyDescent="0.3">
      <c r="A16" s="25">
        <v>15</v>
      </c>
      <c r="B16" s="1" t="s">
        <v>149</v>
      </c>
      <c r="C16" s="1" t="s">
        <v>150</v>
      </c>
      <c r="D16" s="52">
        <v>182302182</v>
      </c>
      <c r="E16" s="53">
        <v>2200525243</v>
      </c>
      <c r="F16" s="53">
        <v>263822387</v>
      </c>
      <c r="G16" s="6">
        <v>45444</v>
      </c>
      <c r="H16" s="32" t="s">
        <v>2</v>
      </c>
      <c r="I16" s="7">
        <f t="shared" ref="I16:I27" si="5">EDATE(G16,6)</f>
        <v>45627</v>
      </c>
      <c r="J16" s="54">
        <f t="shared" si="2"/>
        <v>46357</v>
      </c>
      <c r="K16" s="8">
        <f t="shared" si="3"/>
        <v>46357</v>
      </c>
      <c r="L16" s="23"/>
      <c r="M16" s="23">
        <f>IF(AND(H16="0540",P16="I"),461.66,IF(AND(H16="0540",P16="II"),769.43,IF(AND(H16="0570",P16="I"),904.56,IF(AND(H16="0570",P16="II"),1212.33,IF(AND(H16="0510",P16="II"),2543.39,IF(AND(H16="057010",P16="II"),769.43,""))))))</f>
        <v>1212.33</v>
      </c>
      <c r="N16" s="54">
        <f t="shared" si="0"/>
        <v>45717</v>
      </c>
      <c r="O16" s="1" t="s">
        <v>267</v>
      </c>
      <c r="P16" s="5" t="s">
        <v>0</v>
      </c>
      <c r="Q16" s="7">
        <f t="shared" si="1"/>
        <v>45689</v>
      </c>
      <c r="R16" s="45" t="s">
        <v>314</v>
      </c>
    </row>
    <row r="17" spans="1:26" ht="14.25" customHeight="1" x14ac:dyDescent="0.3">
      <c r="A17" s="25">
        <v>16</v>
      </c>
      <c r="B17" s="1" t="s">
        <v>26</v>
      </c>
      <c r="C17" s="1" t="s">
        <v>27</v>
      </c>
      <c r="D17" s="52">
        <v>524098920</v>
      </c>
      <c r="E17" s="53">
        <v>3287101287</v>
      </c>
      <c r="F17" s="53">
        <v>306840862</v>
      </c>
      <c r="G17" s="6">
        <v>45261</v>
      </c>
      <c r="H17" s="32" t="s">
        <v>2</v>
      </c>
      <c r="I17" s="7">
        <f t="shared" si="5"/>
        <v>45444</v>
      </c>
      <c r="J17" s="8">
        <f t="shared" si="2"/>
        <v>46174</v>
      </c>
      <c r="K17" s="8">
        <f t="shared" si="3"/>
        <v>46174</v>
      </c>
      <c r="L17" s="23"/>
      <c r="M17" s="23">
        <f>IF(AND(H17="0540",P17="I"),461.66,IF(AND(H17="0540",P17="II"),769.43,IF(AND(H17="0570",P17="I"),904.56,IF(AND(H17="0570",P17="II"),1212.33,IF(AND(H17="0510",P17="II"),2543.39,IF(AND(H17="057010",P17="II"),769.43,""))))))</f>
        <v>1212.33</v>
      </c>
      <c r="N17" s="54">
        <f t="shared" si="0"/>
        <v>45536</v>
      </c>
      <c r="O17" s="1" t="s">
        <v>203</v>
      </c>
      <c r="P17" s="2" t="s">
        <v>0</v>
      </c>
      <c r="Q17" s="7">
        <f t="shared" si="1"/>
        <v>45505</v>
      </c>
      <c r="R17" s="45" t="s">
        <v>310</v>
      </c>
    </row>
    <row r="18" spans="1:26" ht="15" customHeight="1" x14ac:dyDescent="0.3">
      <c r="A18" s="25">
        <v>17</v>
      </c>
      <c r="B18" s="1" t="s">
        <v>145</v>
      </c>
      <c r="C18" s="1" t="s">
        <v>146</v>
      </c>
      <c r="D18" s="52">
        <v>811462189</v>
      </c>
      <c r="E18" s="53">
        <v>7702463776</v>
      </c>
      <c r="F18" s="53">
        <v>612268838</v>
      </c>
      <c r="G18" s="6">
        <v>44743</v>
      </c>
      <c r="H18" s="22" t="s">
        <v>5</v>
      </c>
      <c r="I18" s="7">
        <f t="shared" si="5"/>
        <v>44927</v>
      </c>
      <c r="J18" s="8">
        <f t="shared" si="2"/>
        <v>45658</v>
      </c>
      <c r="K18" s="8">
        <f t="shared" si="3"/>
        <v>45658</v>
      </c>
      <c r="L18" s="23">
        <v>1884.06</v>
      </c>
      <c r="M18" s="23">
        <v>1057.77</v>
      </c>
      <c r="N18" s="54">
        <f t="shared" si="0"/>
        <v>45017</v>
      </c>
      <c r="O18" s="1" t="s">
        <v>265</v>
      </c>
      <c r="P18" s="5" t="s">
        <v>4</v>
      </c>
      <c r="Q18" s="7">
        <f t="shared" si="1"/>
        <v>44986</v>
      </c>
      <c r="R18" s="45" t="s">
        <v>310</v>
      </c>
    </row>
    <row r="19" spans="1:26" x14ac:dyDescent="0.3">
      <c r="A19" s="25">
        <v>18</v>
      </c>
      <c r="B19" s="1" t="s">
        <v>190</v>
      </c>
      <c r="C19" s="1" t="s">
        <v>191</v>
      </c>
      <c r="D19" s="52">
        <v>290974848</v>
      </c>
      <c r="E19" s="53">
        <v>4159354680</v>
      </c>
      <c r="F19" s="53">
        <v>557593248</v>
      </c>
      <c r="G19" s="6">
        <v>45352</v>
      </c>
      <c r="H19" s="32" t="s">
        <v>2</v>
      </c>
      <c r="I19" s="7">
        <f t="shared" si="5"/>
        <v>45536</v>
      </c>
      <c r="J19" s="8">
        <f t="shared" si="2"/>
        <v>46266</v>
      </c>
      <c r="K19" s="8">
        <f t="shared" si="3"/>
        <v>46266</v>
      </c>
      <c r="L19" s="23"/>
      <c r="M19" s="23">
        <f>IF(AND(H19="0540",P19="I"),461.66,IF(AND(H19="0540",P19="II"),769.43,IF(AND(H19="0570",P19="I"),904.56,IF(AND(H19="0570",P19="II"),1212.33,IF(AND(H19="0510",P19="II"),2543.39,IF(AND(H19="057010",P19="II"),769.43,""))))))</f>
        <v>904.56</v>
      </c>
      <c r="N19" s="54">
        <f t="shared" si="0"/>
        <v>45627</v>
      </c>
      <c r="O19" s="1" t="s">
        <v>290</v>
      </c>
      <c r="P19" s="5" t="s">
        <v>4</v>
      </c>
      <c r="Q19" s="7">
        <f t="shared" si="1"/>
        <v>45597</v>
      </c>
      <c r="R19" s="45" t="s">
        <v>311</v>
      </c>
    </row>
    <row r="20" spans="1:26" x14ac:dyDescent="0.3">
      <c r="A20" s="25">
        <v>19</v>
      </c>
      <c r="B20" s="1" t="s">
        <v>192</v>
      </c>
      <c r="C20" s="1" t="s">
        <v>193</v>
      </c>
      <c r="D20" s="52">
        <v>739670092</v>
      </c>
      <c r="E20" s="53">
        <v>6123329728</v>
      </c>
      <c r="F20" s="53">
        <v>521686251</v>
      </c>
      <c r="G20" s="6">
        <v>44774</v>
      </c>
      <c r="H20" s="21" t="s">
        <v>5</v>
      </c>
      <c r="I20" s="7">
        <f t="shared" si="5"/>
        <v>44958</v>
      </c>
      <c r="J20" s="8">
        <f t="shared" si="2"/>
        <v>45689</v>
      </c>
      <c r="K20" s="8">
        <f t="shared" si="3"/>
        <v>45689</v>
      </c>
      <c r="L20" s="23">
        <v>1758.2</v>
      </c>
      <c r="M20" s="23">
        <v>1325.73</v>
      </c>
      <c r="N20" s="54">
        <f t="shared" si="0"/>
        <v>45047</v>
      </c>
      <c r="O20" s="1" t="s">
        <v>291</v>
      </c>
      <c r="P20" s="2" t="s">
        <v>0</v>
      </c>
      <c r="Q20" s="7">
        <f t="shared" si="1"/>
        <v>45017</v>
      </c>
      <c r="R20" s="45" t="s">
        <v>311</v>
      </c>
      <c r="Z20" t="s">
        <v>3</v>
      </c>
    </row>
    <row r="21" spans="1:26" ht="15.75" customHeight="1" x14ac:dyDescent="0.3">
      <c r="A21" s="25">
        <v>20</v>
      </c>
      <c r="B21" s="1" t="s">
        <v>30</v>
      </c>
      <c r="C21" s="1" t="s">
        <v>31</v>
      </c>
      <c r="D21" s="52">
        <v>391647566</v>
      </c>
      <c r="E21" s="53">
        <v>2352878707</v>
      </c>
      <c r="F21" s="53">
        <v>734836285</v>
      </c>
      <c r="G21" s="6">
        <v>44774</v>
      </c>
      <c r="H21" s="21" t="s">
        <v>5</v>
      </c>
      <c r="I21" s="7">
        <f t="shared" si="5"/>
        <v>44958</v>
      </c>
      <c r="J21" s="8">
        <f t="shared" si="2"/>
        <v>45689</v>
      </c>
      <c r="K21" s="8">
        <f t="shared" si="3"/>
        <v>45689</v>
      </c>
      <c r="L21" s="23">
        <v>2011.38</v>
      </c>
      <c r="M21" s="23">
        <v>1405.83</v>
      </c>
      <c r="N21" s="54">
        <f t="shared" si="0"/>
        <v>45047</v>
      </c>
      <c r="O21" s="1" t="s">
        <v>205</v>
      </c>
      <c r="P21" s="2" t="s">
        <v>0</v>
      </c>
      <c r="Q21" s="7">
        <f t="shared" si="1"/>
        <v>45017</v>
      </c>
      <c r="R21" s="45" t="s">
        <v>310</v>
      </c>
    </row>
    <row r="22" spans="1:26" x14ac:dyDescent="0.3">
      <c r="A22" s="25">
        <v>21</v>
      </c>
      <c r="B22" s="1" t="s">
        <v>161</v>
      </c>
      <c r="C22" s="1" t="s">
        <v>162</v>
      </c>
      <c r="D22" s="52">
        <v>573830844</v>
      </c>
      <c r="E22" s="53">
        <v>3036434018</v>
      </c>
      <c r="F22" s="53">
        <v>550916538</v>
      </c>
      <c r="G22" s="6">
        <v>45352</v>
      </c>
      <c r="H22" s="32" t="s">
        <v>2</v>
      </c>
      <c r="I22" s="7">
        <f t="shared" si="5"/>
        <v>45536</v>
      </c>
      <c r="J22" s="8">
        <f t="shared" si="2"/>
        <v>46266</v>
      </c>
      <c r="K22" s="8">
        <f t="shared" si="3"/>
        <v>46266</v>
      </c>
      <c r="L22" s="23"/>
      <c r="M22" s="23">
        <f>IF(AND(H22="0540",P22="I"),461.66,IF(AND(H22="0540",P22="II"),769.43,IF(AND(H22="0570",P22="I"),904.56,IF(AND(H22="0570",P22="II"),1212.33,IF(AND(H22="0510",P22="II"),2543.39,IF(AND(H22="057010",P22="II"),769.43,""))))))</f>
        <v>904.56</v>
      </c>
      <c r="N22" s="54">
        <f t="shared" si="0"/>
        <v>45627</v>
      </c>
      <c r="O22" s="1" t="s">
        <v>273</v>
      </c>
      <c r="P22" s="2" t="s">
        <v>4</v>
      </c>
      <c r="Q22" s="7">
        <f t="shared" si="1"/>
        <v>45597</v>
      </c>
      <c r="R22" s="45" t="s">
        <v>310</v>
      </c>
    </row>
    <row r="23" spans="1:26" x14ac:dyDescent="0.3">
      <c r="A23" s="25">
        <v>22</v>
      </c>
      <c r="B23" s="1" t="s">
        <v>188</v>
      </c>
      <c r="C23" s="1" t="s">
        <v>189</v>
      </c>
      <c r="D23" s="52">
        <v>512954758</v>
      </c>
      <c r="E23" s="53">
        <v>1683281887</v>
      </c>
      <c r="F23" s="53">
        <v>781573666</v>
      </c>
      <c r="G23" s="6">
        <v>44986</v>
      </c>
      <c r="H23" s="33" t="s">
        <v>2</v>
      </c>
      <c r="I23" s="7">
        <f t="shared" si="5"/>
        <v>45170</v>
      </c>
      <c r="J23" s="8">
        <f t="shared" si="2"/>
        <v>45901</v>
      </c>
      <c r="K23" s="8">
        <f t="shared" si="3"/>
        <v>45901</v>
      </c>
      <c r="L23" s="23"/>
      <c r="M23" s="23">
        <f>IF(AND(H23="0540",P23="I"),461.66,IF(AND(H23="0540",P23="II"),769.43,IF(AND(H23="0570",P23="I"),904.56,IF(AND(H23="0570",P23="II"),1212.33,IF(AND(H23="0510",P23="II"),2543.39,IF(AND(H23="057010",P23="II"),769.43,""))))))</f>
        <v>1212.33</v>
      </c>
      <c r="N23" s="54">
        <f t="shared" si="0"/>
        <v>45261</v>
      </c>
      <c r="O23" s="1" t="s">
        <v>289</v>
      </c>
      <c r="P23" s="5" t="s">
        <v>0</v>
      </c>
      <c r="Q23" s="7">
        <f t="shared" si="1"/>
        <v>45231</v>
      </c>
      <c r="R23" s="45" t="s">
        <v>310</v>
      </c>
    </row>
    <row r="24" spans="1:26" x14ac:dyDescent="0.3">
      <c r="A24" s="25">
        <v>23</v>
      </c>
      <c r="B24" s="1" t="s">
        <v>102</v>
      </c>
      <c r="C24" s="1" t="s">
        <v>103</v>
      </c>
      <c r="D24" s="52">
        <v>207879918</v>
      </c>
      <c r="E24" s="53">
        <v>8158674228</v>
      </c>
      <c r="F24" s="53">
        <v>114889583</v>
      </c>
      <c r="G24" s="6">
        <v>44774</v>
      </c>
      <c r="H24" s="21" t="s">
        <v>5</v>
      </c>
      <c r="I24" s="7">
        <f t="shared" si="5"/>
        <v>44958</v>
      </c>
      <c r="J24" s="8">
        <f t="shared" si="2"/>
        <v>45689</v>
      </c>
      <c r="K24" s="8">
        <f t="shared" si="3"/>
        <v>45689</v>
      </c>
      <c r="L24" s="23">
        <v>1899.9</v>
      </c>
      <c r="M24" s="23">
        <v>1370.56</v>
      </c>
      <c r="N24" s="54">
        <f t="shared" si="0"/>
        <v>45047</v>
      </c>
      <c r="O24" s="1" t="s">
        <v>242</v>
      </c>
      <c r="P24" s="2" t="s">
        <v>0</v>
      </c>
      <c r="Q24" s="7">
        <f t="shared" si="1"/>
        <v>45017</v>
      </c>
      <c r="R24" s="45" t="s">
        <v>313</v>
      </c>
    </row>
    <row r="25" spans="1:26" ht="15" customHeight="1" x14ac:dyDescent="0.3">
      <c r="A25" s="25">
        <v>24</v>
      </c>
      <c r="B25" s="1" t="s">
        <v>159</v>
      </c>
      <c r="C25" s="1" t="s">
        <v>160</v>
      </c>
      <c r="D25" s="52">
        <v>258498600</v>
      </c>
      <c r="E25" s="53">
        <v>8384891966</v>
      </c>
      <c r="F25" s="53">
        <v>989112752</v>
      </c>
      <c r="G25" s="6">
        <v>45597</v>
      </c>
      <c r="H25" s="33" t="s">
        <v>2</v>
      </c>
      <c r="I25" s="54">
        <f t="shared" si="5"/>
        <v>45778</v>
      </c>
      <c r="J25" s="54">
        <f t="shared" si="2"/>
        <v>46508</v>
      </c>
      <c r="K25" s="8">
        <f t="shared" si="3"/>
        <v>46508</v>
      </c>
      <c r="L25" s="23"/>
      <c r="M25" s="23">
        <f>IF(AND(H25="0540",P25="I"),461.66,IF(AND(H25="0540",P25="II"),769.43,IF(AND(H25="0570",P25="I"),904.56,IF(AND(H25="0570",P25="II"),1212.33,IF(AND(H25="0510",P25="II"),2543.39,IF(AND(H25="057010",P25="II"),769.43,""))))))</f>
        <v>1212.33</v>
      </c>
      <c r="N25" s="54">
        <f t="shared" si="0"/>
        <v>45870</v>
      </c>
      <c r="O25" s="1" t="s">
        <v>272</v>
      </c>
      <c r="P25" s="2" t="s">
        <v>0</v>
      </c>
      <c r="Q25" s="8">
        <f t="shared" si="1"/>
        <v>45839</v>
      </c>
      <c r="R25" s="51"/>
    </row>
    <row r="26" spans="1:26" x14ac:dyDescent="0.3">
      <c r="A26" s="25">
        <v>25</v>
      </c>
      <c r="B26" s="1" t="s">
        <v>104</v>
      </c>
      <c r="C26" s="1" t="s">
        <v>77</v>
      </c>
      <c r="D26" s="52">
        <v>542906788</v>
      </c>
      <c r="E26" s="53">
        <v>8212979908</v>
      </c>
      <c r="F26" s="53">
        <v>587519485</v>
      </c>
      <c r="G26" s="6">
        <v>44743</v>
      </c>
      <c r="H26" s="22" t="s">
        <v>5</v>
      </c>
      <c r="I26" s="56">
        <f t="shared" si="5"/>
        <v>44927</v>
      </c>
      <c r="J26" s="54">
        <f t="shared" si="2"/>
        <v>45658</v>
      </c>
      <c r="K26" s="8">
        <f t="shared" si="3"/>
        <v>45658</v>
      </c>
      <c r="L26" s="23">
        <v>1923.2</v>
      </c>
      <c r="M26" s="23">
        <v>1377.94</v>
      </c>
      <c r="N26" s="54">
        <f t="shared" si="0"/>
        <v>45017</v>
      </c>
      <c r="O26" s="1" t="s">
        <v>243</v>
      </c>
      <c r="P26" s="2" t="s">
        <v>0</v>
      </c>
      <c r="Q26" s="7">
        <f t="shared" si="1"/>
        <v>44986</v>
      </c>
      <c r="R26" s="50"/>
    </row>
    <row r="27" spans="1:26" x14ac:dyDescent="0.3">
      <c r="A27" s="25">
        <v>26</v>
      </c>
      <c r="B27" s="1" t="s">
        <v>113</v>
      </c>
      <c r="C27" s="1" t="s">
        <v>114</v>
      </c>
      <c r="D27" s="52">
        <v>357888337</v>
      </c>
      <c r="E27" s="53">
        <v>2578327590</v>
      </c>
      <c r="F27" s="53">
        <v>867513369</v>
      </c>
      <c r="G27" s="6">
        <v>45261</v>
      </c>
      <c r="H27" s="32" t="s">
        <v>2</v>
      </c>
      <c r="I27" s="56">
        <f t="shared" si="5"/>
        <v>45444</v>
      </c>
      <c r="J27" s="54">
        <f t="shared" si="2"/>
        <v>46174</v>
      </c>
      <c r="K27" s="8">
        <f t="shared" si="3"/>
        <v>46174</v>
      </c>
      <c r="L27" s="23"/>
      <c r="M27" s="23">
        <f t="shared" ref="M27:M35" si="6">IF(AND(H27="0540",P27="I"),461.66,IF(AND(H27="0540",P27="II"),769.43,IF(AND(H27="0570",P27="I"),904.56,IF(AND(H27="0570",P27="II"),1212.33,IF(AND(H27="0510",P27="II"),2543.39,IF(AND(H27="057010",P27="II"),769.43,""))))))</f>
        <v>1212.33</v>
      </c>
      <c r="N27" s="54">
        <f t="shared" si="0"/>
        <v>45536</v>
      </c>
      <c r="O27" s="1" t="s">
        <v>248</v>
      </c>
      <c r="P27" s="2" t="s">
        <v>0</v>
      </c>
      <c r="Q27" s="7">
        <f t="shared" si="1"/>
        <v>45505</v>
      </c>
      <c r="R27" s="45" t="s">
        <v>310</v>
      </c>
    </row>
    <row r="28" spans="1:26" x14ac:dyDescent="0.3">
      <c r="A28" s="25">
        <v>27</v>
      </c>
      <c r="B28" s="1" t="s">
        <v>50</v>
      </c>
      <c r="C28" s="1" t="s">
        <v>51</v>
      </c>
      <c r="D28" s="52">
        <v>860542912</v>
      </c>
      <c r="E28" s="53">
        <v>7548372750</v>
      </c>
      <c r="F28" s="53">
        <v>254413880</v>
      </c>
      <c r="G28" s="6">
        <v>44900</v>
      </c>
      <c r="H28" s="34" t="s">
        <v>2</v>
      </c>
      <c r="I28" s="56">
        <f>EOMONTH(G28,6)+DAY(1)</f>
        <v>45108</v>
      </c>
      <c r="J28" s="54">
        <f t="shared" si="2"/>
        <v>45839</v>
      </c>
      <c r="K28" s="8">
        <f t="shared" si="3"/>
        <v>45839</v>
      </c>
      <c r="L28" s="23"/>
      <c r="M28" s="23">
        <f t="shared" si="6"/>
        <v>1212.33</v>
      </c>
      <c r="N28" s="54">
        <f t="shared" si="0"/>
        <v>45200</v>
      </c>
      <c r="O28" s="1" t="s">
        <v>215</v>
      </c>
      <c r="P28" s="2" t="s">
        <v>0</v>
      </c>
      <c r="Q28" s="7">
        <f t="shared" si="1"/>
        <v>45170</v>
      </c>
      <c r="R28" s="45" t="s">
        <v>310</v>
      </c>
    </row>
    <row r="29" spans="1:26" x14ac:dyDescent="0.3">
      <c r="A29" s="25">
        <v>28</v>
      </c>
      <c r="B29" s="1" t="s">
        <v>174</v>
      </c>
      <c r="C29" s="1" t="s">
        <v>108</v>
      </c>
      <c r="D29" s="52">
        <v>292990538</v>
      </c>
      <c r="E29" s="53">
        <v>7621804392</v>
      </c>
      <c r="F29" s="53">
        <v>486375243</v>
      </c>
      <c r="G29" s="6">
        <v>45292</v>
      </c>
      <c r="H29" s="32" t="s">
        <v>2</v>
      </c>
      <c r="I29" s="56">
        <f>EDATE(G29,6)</f>
        <v>45474</v>
      </c>
      <c r="J29" s="54">
        <f t="shared" si="2"/>
        <v>46204</v>
      </c>
      <c r="K29" s="8">
        <f t="shared" si="3"/>
        <v>46204</v>
      </c>
      <c r="L29" s="23"/>
      <c r="M29" s="23">
        <f t="shared" si="6"/>
        <v>1212.33</v>
      </c>
      <c r="N29" s="54">
        <f t="shared" si="0"/>
        <v>45566</v>
      </c>
      <c r="O29" s="1" t="s">
        <v>280</v>
      </c>
      <c r="P29" s="2" t="s">
        <v>0</v>
      </c>
      <c r="Q29" s="7">
        <f t="shared" si="1"/>
        <v>45536</v>
      </c>
      <c r="R29" s="45" t="s">
        <v>311</v>
      </c>
    </row>
    <row r="30" spans="1:26" ht="15" customHeight="1" x14ac:dyDescent="0.3">
      <c r="A30" s="25">
        <v>29</v>
      </c>
      <c r="B30" s="1" t="s">
        <v>61</v>
      </c>
      <c r="C30" s="1" t="s">
        <v>62</v>
      </c>
      <c r="D30" s="52">
        <v>187315148</v>
      </c>
      <c r="E30" s="53">
        <v>7419041953</v>
      </c>
      <c r="F30" s="53">
        <v>595433834</v>
      </c>
      <c r="G30" s="6">
        <v>44958</v>
      </c>
      <c r="H30" s="31" t="s">
        <v>2</v>
      </c>
      <c r="I30" s="56">
        <f>EDATE(G30,6)</f>
        <v>45139</v>
      </c>
      <c r="J30" s="54">
        <f t="shared" si="2"/>
        <v>45870</v>
      </c>
      <c r="K30" s="8">
        <f t="shared" si="3"/>
        <v>45870</v>
      </c>
      <c r="L30" s="23"/>
      <c r="M30" s="23">
        <f t="shared" si="6"/>
        <v>1212.33</v>
      </c>
      <c r="N30" s="54">
        <f t="shared" si="0"/>
        <v>45231</v>
      </c>
      <c r="O30" s="1" t="s">
        <v>220</v>
      </c>
      <c r="P30" s="5" t="s">
        <v>0</v>
      </c>
      <c r="Q30" s="7">
        <f t="shared" si="1"/>
        <v>45200</v>
      </c>
      <c r="R30" s="45" t="s">
        <v>310</v>
      </c>
    </row>
    <row r="31" spans="1:26" x14ac:dyDescent="0.3">
      <c r="A31" s="25">
        <v>30</v>
      </c>
      <c r="B31" s="1" t="s">
        <v>20</v>
      </c>
      <c r="C31" s="1" t="s">
        <v>21</v>
      </c>
      <c r="D31" s="52">
        <v>471845865</v>
      </c>
      <c r="E31" s="53">
        <v>3882537541</v>
      </c>
      <c r="F31" s="53">
        <v>744425502</v>
      </c>
      <c r="G31" s="6">
        <v>43780</v>
      </c>
      <c r="H31" s="49" t="s">
        <v>6</v>
      </c>
      <c r="I31" s="56">
        <f>EOMONTH(G31,6)+DAY(1)</f>
        <v>43983</v>
      </c>
      <c r="J31" s="55">
        <f t="shared" si="2"/>
        <v>44713</v>
      </c>
      <c r="K31" s="35">
        <f t="shared" si="3"/>
        <v>44713</v>
      </c>
      <c r="L31" s="23">
        <v>5203.8</v>
      </c>
      <c r="M31" s="23">
        <f t="shared" si="6"/>
        <v>2543.39</v>
      </c>
      <c r="N31" s="54">
        <f t="shared" si="0"/>
        <v>44075</v>
      </c>
      <c r="O31" s="1" t="s">
        <v>200</v>
      </c>
      <c r="P31" s="5" t="s">
        <v>0</v>
      </c>
      <c r="Q31" s="7">
        <f t="shared" si="1"/>
        <v>44044</v>
      </c>
      <c r="R31" s="50"/>
    </row>
    <row r="32" spans="1:26" x14ac:dyDescent="0.3">
      <c r="A32" s="25">
        <v>31</v>
      </c>
      <c r="B32" s="1" t="s">
        <v>111</v>
      </c>
      <c r="C32" s="1" t="s">
        <v>112</v>
      </c>
      <c r="D32" s="52">
        <v>549977643</v>
      </c>
      <c r="E32" s="53">
        <v>3006000588</v>
      </c>
      <c r="F32" s="53">
        <v>394291888</v>
      </c>
      <c r="G32" s="6">
        <v>45658</v>
      </c>
      <c r="H32" s="18" t="s">
        <v>1</v>
      </c>
      <c r="I32" s="56">
        <f>EDATE(G32,6)</f>
        <v>45839</v>
      </c>
      <c r="J32" s="54">
        <f t="shared" si="2"/>
        <v>46569</v>
      </c>
      <c r="K32" s="8">
        <f t="shared" si="3"/>
        <v>45839</v>
      </c>
      <c r="L32" s="23"/>
      <c r="M32" s="23">
        <f t="shared" si="6"/>
        <v>769.43</v>
      </c>
      <c r="N32" s="54">
        <f t="shared" si="0"/>
        <v>45931</v>
      </c>
      <c r="O32" s="1" t="s">
        <v>247</v>
      </c>
      <c r="P32" s="5" t="s">
        <v>0</v>
      </c>
      <c r="Q32" s="7">
        <f t="shared" si="1"/>
        <v>45901</v>
      </c>
      <c r="R32" s="50"/>
    </row>
    <row r="33" spans="1:18" x14ac:dyDescent="0.3">
      <c r="A33" s="25">
        <v>32</v>
      </c>
      <c r="B33" s="1" t="s">
        <v>133</v>
      </c>
      <c r="C33" s="1" t="s">
        <v>134</v>
      </c>
      <c r="D33" s="52">
        <v>395507174</v>
      </c>
      <c r="E33" s="53">
        <v>4088028697</v>
      </c>
      <c r="F33" s="53">
        <v>840654047</v>
      </c>
      <c r="G33" s="6">
        <v>45778</v>
      </c>
      <c r="H33" s="18" t="s">
        <v>1</v>
      </c>
      <c r="I33" s="56">
        <f>EDATE(G33,6)</f>
        <v>45962</v>
      </c>
      <c r="J33" s="55">
        <f t="shared" si="2"/>
        <v>46692</v>
      </c>
      <c r="K33" s="35">
        <f t="shared" si="3"/>
        <v>45962</v>
      </c>
      <c r="L33" s="23"/>
      <c r="M33" s="23">
        <f t="shared" si="6"/>
        <v>461.66</v>
      </c>
      <c r="N33" s="54">
        <f t="shared" si="0"/>
        <v>46054</v>
      </c>
      <c r="O33" s="1" t="s">
        <v>259</v>
      </c>
      <c r="P33" s="5" t="s">
        <v>4</v>
      </c>
      <c r="Q33" s="7">
        <f t="shared" si="1"/>
        <v>46023</v>
      </c>
      <c r="R33" s="3"/>
    </row>
    <row r="34" spans="1:18" ht="15.75" customHeight="1" x14ac:dyDescent="0.3">
      <c r="A34" s="25">
        <v>33</v>
      </c>
      <c r="B34" s="1" t="s">
        <v>127</v>
      </c>
      <c r="C34" s="1" t="s">
        <v>92</v>
      </c>
      <c r="D34" s="52">
        <v>552067637</v>
      </c>
      <c r="E34" s="53">
        <v>5038680838</v>
      </c>
      <c r="F34" s="53">
        <v>455800302</v>
      </c>
      <c r="G34" s="6">
        <v>45200</v>
      </c>
      <c r="H34" s="32" t="s">
        <v>7</v>
      </c>
      <c r="I34" s="56">
        <f>EDATE(G34,6)</f>
        <v>45383</v>
      </c>
      <c r="J34" s="54">
        <f t="shared" ref="J34:J65" si="7">EDATE(I34,24)</f>
        <v>46113</v>
      </c>
      <c r="K34" s="8">
        <f t="shared" ref="K34:K65" si="8">IF(H34="0540",I34,IF(OR(H34="0570",H34="0590",H34="0510",H34="057010"),J34,""))</f>
        <v>46113</v>
      </c>
      <c r="L34" s="23"/>
      <c r="M34" s="23">
        <f t="shared" si="6"/>
        <v>769.43</v>
      </c>
      <c r="N34" s="54">
        <f t="shared" ref="N34:N65" si="9">EDATE(I34,3)</f>
        <v>45474</v>
      </c>
      <c r="O34" s="1" t="s">
        <v>255</v>
      </c>
      <c r="P34" s="2" t="s">
        <v>0</v>
      </c>
      <c r="Q34" s="7">
        <f t="shared" ref="Q34:Q65" si="10">EDATE(I34,2)</f>
        <v>45444</v>
      </c>
      <c r="R34" s="45" t="s">
        <v>313</v>
      </c>
    </row>
    <row r="35" spans="1:18" x14ac:dyDescent="0.3">
      <c r="A35" s="25">
        <v>34</v>
      </c>
      <c r="B35" s="1" t="s">
        <v>179</v>
      </c>
      <c r="C35" s="1" t="s">
        <v>180</v>
      </c>
      <c r="D35" s="52">
        <v>795527696</v>
      </c>
      <c r="E35" s="53">
        <v>8859459177</v>
      </c>
      <c r="F35" s="53">
        <v>354822392</v>
      </c>
      <c r="G35" s="6">
        <v>45231</v>
      </c>
      <c r="H35" s="32" t="s">
        <v>2</v>
      </c>
      <c r="I35" s="56">
        <f>EDATE(G35,6)</f>
        <v>45413</v>
      </c>
      <c r="J35" s="54">
        <f t="shared" si="7"/>
        <v>46143</v>
      </c>
      <c r="K35" s="8">
        <f t="shared" si="8"/>
        <v>46143</v>
      </c>
      <c r="L35" s="23"/>
      <c r="M35" s="23">
        <f t="shared" si="6"/>
        <v>1212.33</v>
      </c>
      <c r="N35" s="54">
        <f t="shared" si="9"/>
        <v>45505</v>
      </c>
      <c r="O35" s="1" t="s">
        <v>284</v>
      </c>
      <c r="P35" s="5" t="s">
        <v>0</v>
      </c>
      <c r="Q35" s="7">
        <f t="shared" si="10"/>
        <v>45474</v>
      </c>
      <c r="R35" s="45" t="s">
        <v>310</v>
      </c>
    </row>
    <row r="36" spans="1:18" x14ac:dyDescent="0.3">
      <c r="A36" s="25">
        <v>35</v>
      </c>
      <c r="B36" s="1" t="s">
        <v>178</v>
      </c>
      <c r="C36" s="1" t="s">
        <v>160</v>
      </c>
      <c r="D36" s="52">
        <v>202800975</v>
      </c>
      <c r="E36" s="53">
        <v>2701100113</v>
      </c>
      <c r="F36" s="53">
        <v>442822644</v>
      </c>
      <c r="G36" s="6">
        <v>44867</v>
      </c>
      <c r="H36" s="48" t="s">
        <v>5</v>
      </c>
      <c r="I36" s="7">
        <f>EOMONTH(G36,6)+DAY(1)</f>
        <v>45078</v>
      </c>
      <c r="J36" s="8">
        <f t="shared" si="7"/>
        <v>45809</v>
      </c>
      <c r="K36" s="8">
        <f t="shared" si="8"/>
        <v>45809</v>
      </c>
      <c r="L36" s="23">
        <v>1809.47</v>
      </c>
      <c r="M36" s="23">
        <v>1341.95</v>
      </c>
      <c r="N36" s="54">
        <f t="shared" si="9"/>
        <v>45170</v>
      </c>
      <c r="O36" s="1" t="s">
        <v>283</v>
      </c>
      <c r="P36" s="2" t="s">
        <v>0</v>
      </c>
      <c r="Q36" s="7">
        <f t="shared" si="10"/>
        <v>45139</v>
      </c>
      <c r="R36" s="45" t="s">
        <v>312</v>
      </c>
    </row>
    <row r="37" spans="1:18" x14ac:dyDescent="0.3">
      <c r="A37" s="25">
        <v>36</v>
      </c>
      <c r="B37" s="1" t="s">
        <v>128</v>
      </c>
      <c r="C37" s="1" t="s">
        <v>129</v>
      </c>
      <c r="D37" s="52">
        <v>204836393</v>
      </c>
      <c r="E37" s="53">
        <v>3918454057</v>
      </c>
      <c r="F37" s="53">
        <v>295902599</v>
      </c>
      <c r="G37" s="6">
        <v>44774</v>
      </c>
      <c r="H37" s="21" t="s">
        <v>5</v>
      </c>
      <c r="I37" s="7">
        <f>EDATE(G37,6)</f>
        <v>44958</v>
      </c>
      <c r="J37" s="8">
        <f t="shared" si="7"/>
        <v>45689</v>
      </c>
      <c r="K37" s="8">
        <f t="shared" si="8"/>
        <v>45689</v>
      </c>
      <c r="L37" s="23">
        <v>1966.85</v>
      </c>
      <c r="M37" s="23">
        <v>1391.75</v>
      </c>
      <c r="N37" s="54">
        <f t="shared" si="9"/>
        <v>45047</v>
      </c>
      <c r="O37" s="1" t="s">
        <v>256</v>
      </c>
      <c r="P37" s="2" t="s">
        <v>0</v>
      </c>
      <c r="Q37" s="7">
        <f t="shared" si="10"/>
        <v>45017</v>
      </c>
      <c r="R37" s="45" t="s">
        <v>311</v>
      </c>
    </row>
    <row r="38" spans="1:18" ht="14.25" customHeight="1" x14ac:dyDescent="0.3">
      <c r="A38" s="25">
        <v>37</v>
      </c>
      <c r="B38" s="1" t="s">
        <v>100</v>
      </c>
      <c r="C38" s="1" t="s">
        <v>101</v>
      </c>
      <c r="D38" s="52">
        <v>636052085</v>
      </c>
      <c r="E38" s="53">
        <v>9420786993</v>
      </c>
      <c r="F38" s="53">
        <v>913905406</v>
      </c>
      <c r="G38" s="6">
        <v>44747</v>
      </c>
      <c r="H38" s="21" t="s">
        <v>5</v>
      </c>
      <c r="I38" s="7">
        <f>EOMONTH(G38,6)+DAY(1)</f>
        <v>44958</v>
      </c>
      <c r="J38" s="8">
        <f t="shared" si="7"/>
        <v>45689</v>
      </c>
      <c r="K38" s="8">
        <f t="shared" si="8"/>
        <v>45689</v>
      </c>
      <c r="L38" s="23">
        <v>2370.04</v>
      </c>
      <c r="M38" s="23">
        <v>1519.31</v>
      </c>
      <c r="N38" s="54">
        <f t="shared" si="9"/>
        <v>45047</v>
      </c>
      <c r="O38" s="1" t="s">
        <v>241</v>
      </c>
      <c r="P38" s="5" t="s">
        <v>0</v>
      </c>
      <c r="Q38" s="7">
        <f t="shared" si="10"/>
        <v>45017</v>
      </c>
      <c r="R38" s="45" t="s">
        <v>311</v>
      </c>
    </row>
    <row r="39" spans="1:18" x14ac:dyDescent="0.3">
      <c r="A39" s="25">
        <v>38</v>
      </c>
      <c r="B39" s="1" t="s">
        <v>52</v>
      </c>
      <c r="C39" s="1" t="s">
        <v>53</v>
      </c>
      <c r="D39" s="52">
        <v>600816780</v>
      </c>
      <c r="E39" s="53">
        <v>7460095702</v>
      </c>
      <c r="F39" s="53">
        <v>965951180</v>
      </c>
      <c r="G39" s="6">
        <v>45108</v>
      </c>
      <c r="H39" s="34" t="s">
        <v>2</v>
      </c>
      <c r="I39" s="7">
        <f t="shared" ref="I39:I46" si="11">EDATE(G39,6)</f>
        <v>45292</v>
      </c>
      <c r="J39" s="8">
        <f t="shared" si="7"/>
        <v>46023</v>
      </c>
      <c r="K39" s="8">
        <f t="shared" si="8"/>
        <v>46023</v>
      </c>
      <c r="L39" s="23"/>
      <c r="M39" s="23">
        <f>IF(AND(H39="0540",P39="I"),461.66,IF(AND(H39="0540",P39="II"),769.43,IF(AND(H39="0570",P39="I"),904.56,IF(AND(H39="0570",P39="II"),1212.33,IF(AND(H39="0510",P39="II"),2543.39,IF(AND(H39="057010",P39="II"),769.43,""))))))</f>
        <v>1212.33</v>
      </c>
      <c r="N39" s="54">
        <f t="shared" si="9"/>
        <v>45383</v>
      </c>
      <c r="O39" s="1" t="s">
        <v>216</v>
      </c>
      <c r="P39" s="5" t="s">
        <v>0</v>
      </c>
      <c r="Q39" s="7">
        <f t="shared" si="10"/>
        <v>45352</v>
      </c>
      <c r="R39" s="45" t="s">
        <v>310</v>
      </c>
    </row>
    <row r="40" spans="1:18" x14ac:dyDescent="0.3">
      <c r="A40" s="25">
        <v>39</v>
      </c>
      <c r="B40" s="1" t="s">
        <v>52</v>
      </c>
      <c r="C40" s="1" t="s">
        <v>11</v>
      </c>
      <c r="D40" s="52">
        <v>509808268</v>
      </c>
      <c r="E40" s="53">
        <v>1712162282</v>
      </c>
      <c r="F40" s="53">
        <v>692019178</v>
      </c>
      <c r="G40" s="6">
        <v>45627</v>
      </c>
      <c r="H40" s="15" t="s">
        <v>2</v>
      </c>
      <c r="I40" s="7">
        <f t="shared" si="11"/>
        <v>45809</v>
      </c>
      <c r="J40" s="8">
        <f t="shared" si="7"/>
        <v>46539</v>
      </c>
      <c r="K40" s="8">
        <f t="shared" si="8"/>
        <v>46539</v>
      </c>
      <c r="L40" s="23"/>
      <c r="M40" s="23">
        <f>IF(AND(H40="0540",P40="I"),461.66,IF(AND(H40="0540",P40="II"),769.43,IF(AND(H40="0570",P40="I"),904.56,IF(AND(H40="0570",P40="II"),1212.33,IF(AND(H40="0510",P40="II"),2543.39,IF(AND(H40="057010",P40="II"),769.43,""))))))</f>
        <v>1212.33</v>
      </c>
      <c r="N40" s="54">
        <f t="shared" si="9"/>
        <v>45901</v>
      </c>
      <c r="O40" s="1" t="s">
        <v>216</v>
      </c>
      <c r="P40" s="2" t="s">
        <v>0</v>
      </c>
      <c r="Q40" s="7">
        <f t="shared" si="10"/>
        <v>45870</v>
      </c>
      <c r="R40" s="51"/>
    </row>
    <row r="41" spans="1:18" x14ac:dyDescent="0.3">
      <c r="A41" s="25">
        <v>40</v>
      </c>
      <c r="B41" s="1" t="s">
        <v>155</v>
      </c>
      <c r="C41" s="1" t="s">
        <v>156</v>
      </c>
      <c r="D41" s="52">
        <v>403224880</v>
      </c>
      <c r="E41" s="53">
        <v>2308520079</v>
      </c>
      <c r="F41" s="53">
        <v>821095072</v>
      </c>
      <c r="G41" s="6">
        <v>45200</v>
      </c>
      <c r="H41" s="32" t="s">
        <v>2</v>
      </c>
      <c r="I41" s="7">
        <f t="shared" si="11"/>
        <v>45383</v>
      </c>
      <c r="J41" s="8">
        <f t="shared" si="7"/>
        <v>46113</v>
      </c>
      <c r="K41" s="8">
        <f t="shared" si="8"/>
        <v>46113</v>
      </c>
      <c r="L41" s="23"/>
      <c r="M41" s="23">
        <f>IF(AND(H41="0540",P41="I"),461.66,IF(AND(H41="0540",P41="II"),769.43,IF(AND(H41="0570",P41="I"),904.56,IF(AND(H41="0570",P41="II"),1212.33,IF(AND(H41="0510",P41="II"),2543.39,IF(AND(H41="057010",P41="II"),769.43,""))))))</f>
        <v>1212.33</v>
      </c>
      <c r="N41" s="54">
        <f t="shared" si="9"/>
        <v>45474</v>
      </c>
      <c r="O41" s="1" t="s">
        <v>270</v>
      </c>
      <c r="P41" s="5" t="s">
        <v>0</v>
      </c>
      <c r="Q41" s="7">
        <f t="shared" si="10"/>
        <v>45444</v>
      </c>
      <c r="R41" s="45" t="s">
        <v>311</v>
      </c>
    </row>
    <row r="42" spans="1:18" x14ac:dyDescent="0.3">
      <c r="A42" s="25">
        <v>41</v>
      </c>
      <c r="B42" s="1" t="s">
        <v>63</v>
      </c>
      <c r="C42" s="1" t="s">
        <v>64</v>
      </c>
      <c r="D42" s="52">
        <v>925901588</v>
      </c>
      <c r="E42" s="53">
        <v>3101844177</v>
      </c>
      <c r="F42" s="53">
        <v>889521489</v>
      </c>
      <c r="G42" s="6">
        <v>45047</v>
      </c>
      <c r="H42" s="33" t="s">
        <v>2</v>
      </c>
      <c r="I42" s="7">
        <f t="shared" si="11"/>
        <v>45231</v>
      </c>
      <c r="J42" s="8">
        <f t="shared" si="7"/>
        <v>45962</v>
      </c>
      <c r="K42" s="8">
        <f t="shared" si="8"/>
        <v>45962</v>
      </c>
      <c r="L42" s="23"/>
      <c r="M42" s="23">
        <f>IF(AND(H42="0540",P42="I"),461.66,IF(AND(H42="0540",P42="II"),769.43,IF(AND(H42="0570",P42="I"),904.56,IF(AND(H42="0570",P42="II"),1212.33,IF(AND(H42="0510",P42="II"),2543.39,IF(AND(H42="057010",P42="II"),769.43,""))))))</f>
        <v>1212.33</v>
      </c>
      <c r="N42" s="54">
        <f t="shared" si="9"/>
        <v>45323</v>
      </c>
      <c r="O42" s="1" t="s">
        <v>221</v>
      </c>
      <c r="P42" s="2" t="s">
        <v>0</v>
      </c>
      <c r="Q42" s="7">
        <f t="shared" si="10"/>
        <v>45292</v>
      </c>
      <c r="R42" s="45" t="s">
        <v>316</v>
      </c>
    </row>
    <row r="43" spans="1:18" x14ac:dyDescent="0.3">
      <c r="A43" s="25">
        <v>42</v>
      </c>
      <c r="B43" s="1" t="s">
        <v>141</v>
      </c>
      <c r="C43" s="1" t="s">
        <v>142</v>
      </c>
      <c r="D43" s="52">
        <v>821070635</v>
      </c>
      <c r="E43" s="53">
        <v>8602060974</v>
      </c>
      <c r="F43" s="53">
        <v>853948645</v>
      </c>
      <c r="G43" s="6">
        <v>45108</v>
      </c>
      <c r="H43" s="33" t="s">
        <v>2</v>
      </c>
      <c r="I43" s="7">
        <f t="shared" si="11"/>
        <v>45292</v>
      </c>
      <c r="J43" s="8">
        <f t="shared" si="7"/>
        <v>46023</v>
      </c>
      <c r="K43" s="8">
        <f t="shared" si="8"/>
        <v>46023</v>
      </c>
      <c r="L43" s="23"/>
      <c r="M43" s="23">
        <f>IF(AND(H43="0540",P43="I"),461.66,IF(AND(H43="0540",P43="II"),769.43,IF(AND(H43="0570",P43="I"),904.56,IF(AND(H43="0570",P43="II"),1212.33,IF(AND(H43="0510",P43="II"),2543.39,IF(AND(H43="057010",P43="II"),769.43,""))))))</f>
        <v>1212.33</v>
      </c>
      <c r="N43" s="54">
        <f t="shared" si="9"/>
        <v>45383</v>
      </c>
      <c r="O43" s="1" t="s">
        <v>263</v>
      </c>
      <c r="P43" s="2" t="s">
        <v>0</v>
      </c>
      <c r="Q43" s="7">
        <f t="shared" si="10"/>
        <v>45352</v>
      </c>
      <c r="R43" s="45" t="s">
        <v>313</v>
      </c>
    </row>
    <row r="44" spans="1:18" x14ac:dyDescent="0.3">
      <c r="A44" s="25">
        <v>43</v>
      </c>
      <c r="B44" s="1" t="s">
        <v>163</v>
      </c>
      <c r="C44" s="1" t="s">
        <v>13</v>
      </c>
      <c r="D44" s="52">
        <v>817537087</v>
      </c>
      <c r="E44" s="53">
        <v>9551176028</v>
      </c>
      <c r="F44" s="53">
        <v>943138577</v>
      </c>
      <c r="G44" s="6">
        <v>44774</v>
      </c>
      <c r="H44" s="21" t="s">
        <v>5</v>
      </c>
      <c r="I44" s="7">
        <f t="shared" si="11"/>
        <v>44958</v>
      </c>
      <c r="J44" s="8">
        <f t="shared" si="7"/>
        <v>45689</v>
      </c>
      <c r="K44" s="8">
        <f t="shared" si="8"/>
        <v>45689</v>
      </c>
      <c r="L44" s="23">
        <v>1796.35</v>
      </c>
      <c r="M44" s="23">
        <v>1030.03</v>
      </c>
      <c r="N44" s="54">
        <f t="shared" si="9"/>
        <v>45047</v>
      </c>
      <c r="O44" s="1" t="s">
        <v>274</v>
      </c>
      <c r="P44" s="2" t="s">
        <v>4</v>
      </c>
      <c r="Q44" s="7">
        <f t="shared" si="10"/>
        <v>45017</v>
      </c>
      <c r="R44" s="45" t="s">
        <v>310</v>
      </c>
    </row>
    <row r="45" spans="1:18" x14ac:dyDescent="0.3">
      <c r="A45" s="25">
        <v>44</v>
      </c>
      <c r="B45" s="1" t="s">
        <v>95</v>
      </c>
      <c r="C45" s="1" t="s">
        <v>25</v>
      </c>
      <c r="D45" s="52">
        <v>144351475</v>
      </c>
      <c r="E45" s="53">
        <v>3010367850</v>
      </c>
      <c r="F45" s="53">
        <v>307919835</v>
      </c>
      <c r="G45" s="6">
        <v>45809</v>
      </c>
      <c r="H45" s="18" t="s">
        <v>1</v>
      </c>
      <c r="I45" s="7">
        <f t="shared" si="11"/>
        <v>45992</v>
      </c>
      <c r="J45" s="47">
        <f t="shared" si="7"/>
        <v>46722</v>
      </c>
      <c r="K45" s="35">
        <f t="shared" si="8"/>
        <v>45992</v>
      </c>
      <c r="L45" s="23"/>
      <c r="M45" s="23">
        <f>IF(AND(H45="0540",P45="I"),461.66,IF(AND(H45="0540",P45="II"),769.43,IF(AND(H45="0570",P45="I"),904.56,IF(AND(H45="0570",P45="II"),1212.33,IF(AND(H45="0510",P45="II"),2543.39,IF(AND(H45="057010",P45="II"),769.43,""))))))</f>
        <v>461.66</v>
      </c>
      <c r="N45" s="54">
        <f t="shared" si="9"/>
        <v>46082</v>
      </c>
      <c r="O45" s="1" t="s">
        <v>238</v>
      </c>
      <c r="P45" s="5" t="s">
        <v>4</v>
      </c>
      <c r="Q45" s="7">
        <f t="shared" si="10"/>
        <v>46054</v>
      </c>
      <c r="R45" s="3"/>
    </row>
    <row r="46" spans="1:18" x14ac:dyDescent="0.3">
      <c r="A46" s="25">
        <v>45</v>
      </c>
      <c r="B46" s="1" t="s">
        <v>91</v>
      </c>
      <c r="C46" s="1" t="s">
        <v>92</v>
      </c>
      <c r="D46" s="52">
        <v>832709621</v>
      </c>
      <c r="E46" s="53">
        <v>5356991151</v>
      </c>
      <c r="F46" s="53">
        <v>438288019</v>
      </c>
      <c r="G46" s="6">
        <v>45778</v>
      </c>
      <c r="H46" s="18" t="s">
        <v>1</v>
      </c>
      <c r="I46" s="7">
        <f t="shared" si="11"/>
        <v>45962</v>
      </c>
      <c r="J46" s="35">
        <f t="shared" si="7"/>
        <v>46692</v>
      </c>
      <c r="K46" s="35">
        <f t="shared" si="8"/>
        <v>45962</v>
      </c>
      <c r="L46" s="23"/>
      <c r="M46" s="23">
        <f>IF(AND(H46="0540",P46="I"),461.66,IF(AND(H46="0540",P46="II"),769.43,IF(AND(H46="0570",P46="I"),904.56,IF(AND(H46="0570",P46="II"),1212.33,IF(AND(H46="0510",P46="II"),2543.39,IF(AND(H46="057010",P46="II"),769.43,""))))))</f>
        <v>461.66</v>
      </c>
      <c r="N46" s="54">
        <f t="shared" si="9"/>
        <v>46054</v>
      </c>
      <c r="O46" s="1" t="s">
        <v>236</v>
      </c>
      <c r="P46" s="5" t="s">
        <v>4</v>
      </c>
      <c r="Q46" s="7">
        <f t="shared" si="10"/>
        <v>46023</v>
      </c>
      <c r="R46" s="3"/>
    </row>
    <row r="47" spans="1:18" ht="15.75" customHeight="1" x14ac:dyDescent="0.3">
      <c r="A47" s="25">
        <v>46</v>
      </c>
      <c r="B47" s="1" t="s">
        <v>67</v>
      </c>
      <c r="C47" s="1" t="s">
        <v>68</v>
      </c>
      <c r="D47" s="52">
        <v>431098523</v>
      </c>
      <c r="E47" s="53">
        <v>6257494496</v>
      </c>
      <c r="F47" s="53">
        <v>785839058</v>
      </c>
      <c r="G47" s="6">
        <v>44748</v>
      </c>
      <c r="H47" s="21" t="s">
        <v>5</v>
      </c>
      <c r="I47" s="7">
        <f>EOMONTH(G47,6)+DAY(1)</f>
        <v>44958</v>
      </c>
      <c r="J47" s="8">
        <f t="shared" si="7"/>
        <v>45689</v>
      </c>
      <c r="K47" s="8">
        <f t="shared" si="8"/>
        <v>45689</v>
      </c>
      <c r="L47" s="23">
        <v>2213.06</v>
      </c>
      <c r="M47" s="23">
        <v>1469.64</v>
      </c>
      <c r="N47" s="54">
        <f t="shared" si="9"/>
        <v>45047</v>
      </c>
      <c r="O47" s="1" t="s">
        <v>223</v>
      </c>
      <c r="P47" s="2" t="s">
        <v>0</v>
      </c>
      <c r="Q47" s="7">
        <f t="shared" si="10"/>
        <v>45017</v>
      </c>
      <c r="R47" s="45" t="s">
        <v>310</v>
      </c>
    </row>
    <row r="48" spans="1:18" x14ac:dyDescent="0.3">
      <c r="A48" s="25">
        <v>47</v>
      </c>
      <c r="B48" s="1" t="s">
        <v>34</v>
      </c>
      <c r="C48" s="1" t="s">
        <v>35</v>
      </c>
      <c r="D48" s="52">
        <v>914839066</v>
      </c>
      <c r="E48" s="53">
        <v>9107606252</v>
      </c>
      <c r="F48" s="53">
        <v>775707064</v>
      </c>
      <c r="G48" s="6">
        <v>45748</v>
      </c>
      <c r="H48" s="18" t="s">
        <v>1</v>
      </c>
      <c r="I48" s="7">
        <f>EDATE(G48,6)</f>
        <v>45931</v>
      </c>
      <c r="J48" s="8">
        <f t="shared" si="7"/>
        <v>46661</v>
      </c>
      <c r="K48" s="8">
        <f t="shared" si="8"/>
        <v>45931</v>
      </c>
      <c r="L48" s="23"/>
      <c r="M48" s="23">
        <f t="shared" ref="M48:M54" si="12">IF(AND(H48="0540",P48="I"),461.66,IF(AND(H48="0540",P48="II"),769.43,IF(AND(H48="0570",P48="I"),904.56,IF(AND(H48="0570",P48="II"),1212.33,IF(AND(H48="0510",P48="II"),2543.39,IF(AND(H48="057010",P48="II"),769.43,""))))))</f>
        <v>461.66</v>
      </c>
      <c r="N48" s="54">
        <f t="shared" si="9"/>
        <v>46023</v>
      </c>
      <c r="O48" s="1" t="s">
        <v>207</v>
      </c>
      <c r="P48" s="5" t="s">
        <v>4</v>
      </c>
      <c r="Q48" s="7">
        <f t="shared" si="10"/>
        <v>45992</v>
      </c>
      <c r="R48" s="50"/>
    </row>
    <row r="49" spans="1:19" x14ac:dyDescent="0.3">
      <c r="A49" s="25">
        <v>48</v>
      </c>
      <c r="B49" s="1" t="s">
        <v>14</v>
      </c>
      <c r="C49" s="1" t="s">
        <v>15</v>
      </c>
      <c r="D49" s="52">
        <v>948517360</v>
      </c>
      <c r="E49" s="53">
        <v>1724865333</v>
      </c>
      <c r="F49" s="53">
        <v>848929305</v>
      </c>
      <c r="G49" s="6">
        <v>44945</v>
      </c>
      <c r="H49" s="31" t="s">
        <v>2</v>
      </c>
      <c r="I49" s="7">
        <f>EOMONTH(G49,6)+DAY(1)</f>
        <v>45139</v>
      </c>
      <c r="J49" s="8">
        <f t="shared" si="7"/>
        <v>45870</v>
      </c>
      <c r="K49" s="8">
        <f t="shared" si="8"/>
        <v>45870</v>
      </c>
      <c r="L49" s="23"/>
      <c r="M49" s="23">
        <f t="shared" si="12"/>
        <v>1212.33</v>
      </c>
      <c r="N49" s="54">
        <f t="shared" si="9"/>
        <v>45231</v>
      </c>
      <c r="O49" s="1" t="s">
        <v>197</v>
      </c>
      <c r="P49" s="2" t="s">
        <v>0</v>
      </c>
      <c r="Q49" s="7">
        <f t="shared" si="10"/>
        <v>45200</v>
      </c>
      <c r="R49" s="45" t="s">
        <v>311</v>
      </c>
    </row>
    <row r="50" spans="1:19" x14ac:dyDescent="0.3">
      <c r="A50" s="25">
        <v>49</v>
      </c>
      <c r="B50" s="1" t="s">
        <v>164</v>
      </c>
      <c r="C50" s="1" t="s">
        <v>165</v>
      </c>
      <c r="D50" s="52">
        <v>236230335</v>
      </c>
      <c r="E50" s="53">
        <v>2947928995</v>
      </c>
      <c r="F50" s="53">
        <v>815354016</v>
      </c>
      <c r="G50" s="6">
        <v>45474</v>
      </c>
      <c r="H50" s="32" t="s">
        <v>2</v>
      </c>
      <c r="I50" s="7">
        <f t="shared" ref="I50:I60" si="13">EDATE(G50,6)</f>
        <v>45658</v>
      </c>
      <c r="J50" s="8">
        <f t="shared" si="7"/>
        <v>46388</v>
      </c>
      <c r="K50" s="8">
        <f t="shared" si="8"/>
        <v>46388</v>
      </c>
      <c r="L50" s="23"/>
      <c r="M50" s="23">
        <f t="shared" si="12"/>
        <v>1212.33</v>
      </c>
      <c r="N50" s="54">
        <f t="shared" si="9"/>
        <v>45748</v>
      </c>
      <c r="O50" s="1" t="s">
        <v>275</v>
      </c>
      <c r="P50" s="2" t="s">
        <v>0</v>
      </c>
      <c r="Q50" s="7">
        <f t="shared" si="10"/>
        <v>45717</v>
      </c>
      <c r="R50" s="45" t="s">
        <v>314</v>
      </c>
    </row>
    <row r="51" spans="1:19" x14ac:dyDescent="0.3">
      <c r="A51" s="25">
        <v>50</v>
      </c>
      <c r="B51" s="1" t="s">
        <v>36</v>
      </c>
      <c r="C51" s="1" t="s">
        <v>37</v>
      </c>
      <c r="D51" s="52">
        <v>439207447</v>
      </c>
      <c r="E51" s="53">
        <v>9091992647</v>
      </c>
      <c r="F51" s="53">
        <v>488208534</v>
      </c>
      <c r="G51" s="6">
        <v>45047</v>
      </c>
      <c r="H51" s="33" t="s">
        <v>2</v>
      </c>
      <c r="I51" s="7">
        <f t="shared" si="13"/>
        <v>45231</v>
      </c>
      <c r="J51" s="8">
        <f t="shared" si="7"/>
        <v>45962</v>
      </c>
      <c r="K51" s="8">
        <f t="shared" si="8"/>
        <v>45962</v>
      </c>
      <c r="L51" s="23"/>
      <c r="M51" s="23">
        <f t="shared" si="12"/>
        <v>1212.33</v>
      </c>
      <c r="N51" s="54">
        <f t="shared" si="9"/>
        <v>45323</v>
      </c>
      <c r="O51" s="1" t="s">
        <v>208</v>
      </c>
      <c r="P51" s="5" t="s">
        <v>0</v>
      </c>
      <c r="Q51" s="7">
        <f t="shared" si="10"/>
        <v>45292</v>
      </c>
      <c r="R51" s="50"/>
    </row>
    <row r="52" spans="1:19" x14ac:dyDescent="0.3">
      <c r="A52" s="25">
        <v>51</v>
      </c>
      <c r="B52" s="1" t="s">
        <v>147</v>
      </c>
      <c r="C52" s="1" t="s">
        <v>148</v>
      </c>
      <c r="D52" s="52">
        <v>207539086</v>
      </c>
      <c r="E52" s="53">
        <v>1124778133</v>
      </c>
      <c r="F52" s="53">
        <v>820575118</v>
      </c>
      <c r="G52" s="6">
        <v>45778</v>
      </c>
      <c r="H52" s="18" t="s">
        <v>1</v>
      </c>
      <c r="I52" s="7">
        <f t="shared" si="13"/>
        <v>45962</v>
      </c>
      <c r="J52" s="35">
        <f t="shared" si="7"/>
        <v>46692</v>
      </c>
      <c r="K52" s="35">
        <f t="shared" si="8"/>
        <v>45962</v>
      </c>
      <c r="L52" s="23"/>
      <c r="M52" s="23">
        <f t="shared" si="12"/>
        <v>461.66</v>
      </c>
      <c r="N52" s="54">
        <f t="shared" si="9"/>
        <v>46054</v>
      </c>
      <c r="O52" s="1" t="s">
        <v>266</v>
      </c>
      <c r="P52" s="5" t="s">
        <v>4</v>
      </c>
      <c r="Q52" s="7">
        <f t="shared" si="10"/>
        <v>46023</v>
      </c>
      <c r="R52" s="3"/>
      <c r="S52" s="4"/>
    </row>
    <row r="53" spans="1:19" x14ac:dyDescent="0.3">
      <c r="A53" s="25">
        <v>52</v>
      </c>
      <c r="B53" s="1" t="s">
        <v>135</v>
      </c>
      <c r="C53" s="1" t="s">
        <v>136</v>
      </c>
      <c r="D53" s="52">
        <v>318470458</v>
      </c>
      <c r="E53" s="53">
        <v>5225927421</v>
      </c>
      <c r="F53" s="53">
        <v>354034371</v>
      </c>
      <c r="G53" s="6">
        <v>45474</v>
      </c>
      <c r="H53" s="32" t="s">
        <v>2</v>
      </c>
      <c r="I53" s="7">
        <f t="shared" si="13"/>
        <v>45658</v>
      </c>
      <c r="J53" s="8">
        <f t="shared" si="7"/>
        <v>46388</v>
      </c>
      <c r="K53" s="8">
        <f t="shared" si="8"/>
        <v>46388</v>
      </c>
      <c r="L53" s="23"/>
      <c r="M53" s="23">
        <f t="shared" si="12"/>
        <v>1212.33</v>
      </c>
      <c r="N53" s="54">
        <f t="shared" si="9"/>
        <v>45748</v>
      </c>
      <c r="O53" s="1" t="s">
        <v>260</v>
      </c>
      <c r="P53" s="5" t="s">
        <v>0</v>
      </c>
      <c r="Q53" s="7">
        <f t="shared" si="10"/>
        <v>45717</v>
      </c>
      <c r="R53" s="50"/>
    </row>
    <row r="54" spans="1:19" x14ac:dyDescent="0.3">
      <c r="A54" s="25">
        <v>53</v>
      </c>
      <c r="B54" s="1" t="s">
        <v>40</v>
      </c>
      <c r="C54" s="1" t="s">
        <v>41</v>
      </c>
      <c r="D54" s="52">
        <v>922896690</v>
      </c>
      <c r="E54" s="53">
        <v>8465520795</v>
      </c>
      <c r="F54" s="53">
        <v>678389417</v>
      </c>
      <c r="G54" s="6">
        <v>45536</v>
      </c>
      <c r="H54" s="32" t="s">
        <v>2</v>
      </c>
      <c r="I54" s="7">
        <f t="shared" si="13"/>
        <v>45717</v>
      </c>
      <c r="J54" s="8">
        <f t="shared" si="7"/>
        <v>46447</v>
      </c>
      <c r="K54" s="8">
        <f t="shared" si="8"/>
        <v>46447</v>
      </c>
      <c r="L54" s="23"/>
      <c r="M54" s="23">
        <f t="shared" si="12"/>
        <v>1212.33</v>
      </c>
      <c r="N54" s="54">
        <f t="shared" si="9"/>
        <v>45809</v>
      </c>
      <c r="O54" s="1" t="s">
        <v>210</v>
      </c>
      <c r="P54" s="2" t="s">
        <v>0</v>
      </c>
      <c r="Q54" s="7">
        <f t="shared" si="10"/>
        <v>45778</v>
      </c>
      <c r="R54" s="50"/>
    </row>
    <row r="55" spans="1:19" x14ac:dyDescent="0.3">
      <c r="A55" s="25">
        <v>54</v>
      </c>
      <c r="B55" s="1" t="s">
        <v>181</v>
      </c>
      <c r="C55" s="1" t="s">
        <v>182</v>
      </c>
      <c r="D55" s="52">
        <v>933859852</v>
      </c>
      <c r="E55" s="53">
        <v>9649717012</v>
      </c>
      <c r="F55" s="53">
        <v>927442666</v>
      </c>
      <c r="G55" s="6">
        <v>44774</v>
      </c>
      <c r="H55" s="21" t="s">
        <v>5</v>
      </c>
      <c r="I55" s="7">
        <f t="shared" si="13"/>
        <v>44958</v>
      </c>
      <c r="J55" s="8">
        <f t="shared" si="7"/>
        <v>45689</v>
      </c>
      <c r="K55" s="8">
        <f t="shared" si="8"/>
        <v>45689</v>
      </c>
      <c r="L55" s="23">
        <v>1877.67</v>
      </c>
      <c r="M55" s="23">
        <v>1363.52</v>
      </c>
      <c r="N55" s="54">
        <f t="shared" si="9"/>
        <v>45047</v>
      </c>
      <c r="O55" s="1" t="s">
        <v>285</v>
      </c>
      <c r="P55" s="5" t="s">
        <v>0</v>
      </c>
      <c r="Q55" s="7">
        <f t="shared" si="10"/>
        <v>45017</v>
      </c>
      <c r="R55" s="45" t="s">
        <v>313</v>
      </c>
    </row>
    <row r="56" spans="1:19" x14ac:dyDescent="0.3">
      <c r="A56" s="25">
        <v>55</v>
      </c>
      <c r="B56" s="1" t="s">
        <v>93</v>
      </c>
      <c r="C56" s="1" t="s">
        <v>94</v>
      </c>
      <c r="D56" s="52">
        <v>681700555</v>
      </c>
      <c r="E56" s="53">
        <v>9700680054</v>
      </c>
      <c r="F56" s="53">
        <v>577015173</v>
      </c>
      <c r="G56" s="6">
        <v>45778</v>
      </c>
      <c r="H56" s="18" t="s">
        <v>1</v>
      </c>
      <c r="I56" s="7">
        <f t="shared" si="13"/>
        <v>45962</v>
      </c>
      <c r="J56" s="35">
        <f t="shared" si="7"/>
        <v>46692</v>
      </c>
      <c r="K56" s="35">
        <f t="shared" si="8"/>
        <v>45962</v>
      </c>
      <c r="L56" s="23"/>
      <c r="M56" s="23">
        <f>IF(AND(H56="0540",P56="I"),461.66,IF(AND(H56="0540",P56="II"),769.43,IF(AND(H56="0570",P56="I"),904.56,IF(AND(H56="0570",P56="II"),1212.33,IF(AND(H56="0510",P56="II"),2543.39,IF(AND(H56="057010",P56="II"),769.43,""))))))</f>
        <v>461.66</v>
      </c>
      <c r="N56" s="54">
        <f t="shared" si="9"/>
        <v>46054</v>
      </c>
      <c r="O56" s="1" t="s">
        <v>237</v>
      </c>
      <c r="P56" s="5" t="s">
        <v>4</v>
      </c>
      <c r="Q56" s="7">
        <f t="shared" si="10"/>
        <v>46023</v>
      </c>
      <c r="R56" s="3"/>
    </row>
    <row r="57" spans="1:19" x14ac:dyDescent="0.3">
      <c r="A57" s="25">
        <v>56</v>
      </c>
      <c r="B57" s="1" t="s">
        <v>105</v>
      </c>
      <c r="C57" s="1" t="s">
        <v>106</v>
      </c>
      <c r="D57" s="52">
        <v>174509968</v>
      </c>
      <c r="E57" s="53">
        <v>2664531282</v>
      </c>
      <c r="F57" s="53">
        <v>141730542</v>
      </c>
      <c r="G57" s="6">
        <v>45566</v>
      </c>
      <c r="H57" s="31" t="s">
        <v>2</v>
      </c>
      <c r="I57" s="7">
        <f t="shared" si="13"/>
        <v>45748</v>
      </c>
      <c r="J57" s="8">
        <f t="shared" si="7"/>
        <v>46478</v>
      </c>
      <c r="K57" s="8">
        <f t="shared" si="8"/>
        <v>46478</v>
      </c>
      <c r="L57" s="23"/>
      <c r="M57" s="23">
        <f>IF(AND(H57="0540",P57="I"),461.66,IF(AND(H57="0540",P57="II"),769.43,IF(AND(H57="0570",P57="I"),904.56,IF(AND(H57="0570",P57="II"),1212.33,IF(AND(H57="0510",P57="II"),2543.39,IF(AND(H57="057010",P57="II"),769.43,""))))))</f>
        <v>1212.33</v>
      </c>
      <c r="N57" s="54">
        <f t="shared" si="9"/>
        <v>45839</v>
      </c>
      <c r="O57" s="1" t="s">
        <v>244</v>
      </c>
      <c r="P57" s="2" t="s">
        <v>0</v>
      </c>
      <c r="Q57" s="7">
        <f t="shared" si="10"/>
        <v>45809</v>
      </c>
      <c r="R57" s="50"/>
    </row>
    <row r="58" spans="1:19" x14ac:dyDescent="0.3">
      <c r="A58" s="25">
        <v>57</v>
      </c>
      <c r="B58" s="1" t="s">
        <v>157</v>
      </c>
      <c r="C58" s="1" t="s">
        <v>158</v>
      </c>
      <c r="D58" s="52">
        <v>498207949</v>
      </c>
      <c r="E58" s="53">
        <v>1212908370</v>
      </c>
      <c r="F58" s="53">
        <v>530624982</v>
      </c>
      <c r="G58" s="6">
        <v>45352</v>
      </c>
      <c r="H58" s="32" t="s">
        <v>2</v>
      </c>
      <c r="I58" s="7">
        <f t="shared" si="13"/>
        <v>45536</v>
      </c>
      <c r="J58" s="8">
        <f t="shared" si="7"/>
        <v>46266</v>
      </c>
      <c r="K58" s="8">
        <f t="shared" si="8"/>
        <v>46266</v>
      </c>
      <c r="L58" s="23"/>
      <c r="M58" s="23">
        <f>IF(AND(H58="0540",P58="I"),461.66,IF(AND(H58="0540",P58="II"),769.43,IF(AND(H58="0570",P58="I"),904.56,IF(AND(H58="0570",P58="II"),1212.33,IF(AND(H58="0510",P58="II"),2543.39,IF(AND(H58="057010",P58="II"),769.43,""))))))</f>
        <v>904.56</v>
      </c>
      <c r="N58" s="54">
        <f t="shared" si="9"/>
        <v>45627</v>
      </c>
      <c r="O58" s="1" t="s">
        <v>271</v>
      </c>
      <c r="P58" s="5" t="s">
        <v>4</v>
      </c>
      <c r="Q58" s="7">
        <f t="shared" si="10"/>
        <v>45597</v>
      </c>
      <c r="R58" s="45" t="s">
        <v>311</v>
      </c>
    </row>
    <row r="59" spans="1:19" x14ac:dyDescent="0.3">
      <c r="A59" s="25">
        <v>58</v>
      </c>
      <c r="B59" s="1" t="s">
        <v>12</v>
      </c>
      <c r="C59" s="1" t="s">
        <v>13</v>
      </c>
      <c r="D59" s="52">
        <v>120038692</v>
      </c>
      <c r="E59" s="53">
        <v>5927406430</v>
      </c>
      <c r="F59" s="53">
        <v>888389385</v>
      </c>
      <c r="G59" s="6">
        <v>45505</v>
      </c>
      <c r="H59" s="32" t="s">
        <v>2</v>
      </c>
      <c r="I59" s="7">
        <f t="shared" si="13"/>
        <v>45689</v>
      </c>
      <c r="J59" s="8">
        <f t="shared" si="7"/>
        <v>46419</v>
      </c>
      <c r="K59" s="8">
        <f t="shared" si="8"/>
        <v>46419</v>
      </c>
      <c r="L59" s="23"/>
      <c r="M59" s="23">
        <f>IF(AND(H59="0540",P59="I"),461.66,IF(AND(H59="0540",P59="II"),769.43,IF(AND(H59="0570",P59="I"),904.56,IF(AND(H59="0570",P59="II"),1212.33,IF(AND(H59="0510",P59="II"),2543.39,IF(AND(H59="057010",P59="II"),769.43,""))))))</f>
        <v>1212.33</v>
      </c>
      <c r="N59" s="54">
        <f t="shared" si="9"/>
        <v>45778</v>
      </c>
      <c r="O59" s="1" t="s">
        <v>196</v>
      </c>
      <c r="P59" s="2" t="s">
        <v>0</v>
      </c>
      <c r="Q59" s="7">
        <f t="shared" si="10"/>
        <v>45748</v>
      </c>
      <c r="R59" s="50"/>
      <c r="S59" s="17"/>
    </row>
    <row r="60" spans="1:19" x14ac:dyDescent="0.3">
      <c r="A60" s="25">
        <v>59</v>
      </c>
      <c r="B60" s="1" t="s">
        <v>16</v>
      </c>
      <c r="C60" s="1" t="s">
        <v>17</v>
      </c>
      <c r="D60" s="52">
        <v>379282870</v>
      </c>
      <c r="E60" s="53">
        <v>8287374020</v>
      </c>
      <c r="F60" s="53">
        <v>462159970</v>
      </c>
      <c r="G60" s="6">
        <v>45627</v>
      </c>
      <c r="H60" s="15" t="s">
        <v>2</v>
      </c>
      <c r="I60" s="7">
        <f t="shared" si="13"/>
        <v>45809</v>
      </c>
      <c r="J60" s="8">
        <f t="shared" si="7"/>
        <v>46539</v>
      </c>
      <c r="K60" s="8">
        <f t="shared" si="8"/>
        <v>46539</v>
      </c>
      <c r="L60" s="24"/>
      <c r="M60" s="23">
        <f>IF(AND(H60="0540",P60="I"),461.66,IF(AND(H60="0540",P60="II"),769.43,IF(AND(H60="0570",P60="I"),904.56,IF(AND(H60="0570",P60="II"),1212.33,IF(AND(H60="0510",P60="II"),2543.39,IF(AND(H60="057010",P60="II"),769.43,""))))))</f>
        <v>1212.33</v>
      </c>
      <c r="N60" s="54">
        <f t="shared" si="9"/>
        <v>45901</v>
      </c>
      <c r="O60" s="1" t="s">
        <v>198</v>
      </c>
      <c r="P60" s="5" t="s">
        <v>0</v>
      </c>
      <c r="Q60" s="7">
        <f t="shared" si="10"/>
        <v>45870</v>
      </c>
      <c r="R60" s="51"/>
    </row>
    <row r="61" spans="1:19" x14ac:dyDescent="0.3">
      <c r="A61" s="25">
        <v>60</v>
      </c>
      <c r="B61" s="1" t="s">
        <v>24</v>
      </c>
      <c r="C61" s="1" t="s">
        <v>25</v>
      </c>
      <c r="D61" s="52">
        <v>813628199</v>
      </c>
      <c r="E61" s="53">
        <v>5385413822</v>
      </c>
      <c r="F61" s="53">
        <v>850702351</v>
      </c>
      <c r="G61" s="6">
        <v>44880</v>
      </c>
      <c r="H61" s="48" t="s">
        <v>5</v>
      </c>
      <c r="I61" s="7">
        <f>EOMONTH(G61,6)+DAY(1)</f>
        <v>45078</v>
      </c>
      <c r="J61" s="8">
        <f t="shared" si="7"/>
        <v>45809</v>
      </c>
      <c r="K61" s="8">
        <f t="shared" si="8"/>
        <v>45809</v>
      </c>
      <c r="L61" s="23">
        <v>1735.86</v>
      </c>
      <c r="M61" s="23">
        <v>1318.66</v>
      </c>
      <c r="N61" s="54">
        <f t="shared" si="9"/>
        <v>45170</v>
      </c>
      <c r="O61" s="1" t="s">
        <v>202</v>
      </c>
      <c r="P61" s="2" t="s">
        <v>0</v>
      </c>
      <c r="Q61" s="7">
        <f t="shared" si="10"/>
        <v>45139</v>
      </c>
      <c r="R61" s="50" t="s">
        <v>3</v>
      </c>
    </row>
    <row r="62" spans="1:19" x14ac:dyDescent="0.3">
      <c r="A62" s="25">
        <v>61</v>
      </c>
      <c r="B62" s="1" t="s">
        <v>137</v>
      </c>
      <c r="C62" s="1" t="s">
        <v>138</v>
      </c>
      <c r="D62" s="52">
        <v>292007589</v>
      </c>
      <c r="E62" s="53">
        <v>2588285926</v>
      </c>
      <c r="F62" s="53">
        <v>523980583</v>
      </c>
      <c r="G62" s="6">
        <v>44774</v>
      </c>
      <c r="H62" s="21" t="s">
        <v>5</v>
      </c>
      <c r="I62" s="7">
        <f>EDATE(G62,6)</f>
        <v>44958</v>
      </c>
      <c r="J62" s="8">
        <f t="shared" si="7"/>
        <v>45689</v>
      </c>
      <c r="K62" s="8">
        <f t="shared" si="8"/>
        <v>45689</v>
      </c>
      <c r="L62" s="23">
        <v>1992.22</v>
      </c>
      <c r="M62" s="23">
        <v>1399.77</v>
      </c>
      <c r="N62" s="54">
        <f t="shared" si="9"/>
        <v>45047</v>
      </c>
      <c r="O62" s="1" t="s">
        <v>261</v>
      </c>
      <c r="P62" s="2" t="s">
        <v>0</v>
      </c>
      <c r="Q62" s="7">
        <f t="shared" si="10"/>
        <v>45017</v>
      </c>
      <c r="R62" s="45" t="s">
        <v>310</v>
      </c>
    </row>
    <row r="63" spans="1:19" ht="14.25" customHeight="1" x14ac:dyDescent="0.3">
      <c r="A63" s="25">
        <v>62</v>
      </c>
      <c r="B63" s="1" t="s">
        <v>72</v>
      </c>
      <c r="C63" s="1" t="s">
        <v>73</v>
      </c>
      <c r="D63" s="52">
        <v>342450083</v>
      </c>
      <c r="E63" s="53">
        <v>7510139410</v>
      </c>
      <c r="F63" s="53">
        <v>678717418</v>
      </c>
      <c r="G63" s="6">
        <v>44744</v>
      </c>
      <c r="H63" s="21" t="s">
        <v>5</v>
      </c>
      <c r="I63" s="7">
        <f>EOMONTH(G63,6)+DAY(1)</f>
        <v>44958</v>
      </c>
      <c r="J63" s="8">
        <f t="shared" si="7"/>
        <v>45689</v>
      </c>
      <c r="K63" s="8">
        <f t="shared" si="8"/>
        <v>45689</v>
      </c>
      <c r="L63" s="23">
        <v>1870.02</v>
      </c>
      <c r="M63" s="23">
        <v>1361.11</v>
      </c>
      <c r="N63" s="54">
        <f t="shared" si="9"/>
        <v>45047</v>
      </c>
      <c r="O63" s="1" t="s">
        <v>226</v>
      </c>
      <c r="P63" s="5" t="s">
        <v>0</v>
      </c>
      <c r="Q63" s="7">
        <f t="shared" si="10"/>
        <v>45017</v>
      </c>
      <c r="R63" s="45" t="s">
        <v>311</v>
      </c>
    </row>
    <row r="64" spans="1:19" x14ac:dyDescent="0.3">
      <c r="A64" s="25">
        <v>63</v>
      </c>
      <c r="B64" s="1" t="s">
        <v>32</v>
      </c>
      <c r="C64" s="1" t="s">
        <v>33</v>
      </c>
      <c r="D64" s="52">
        <v>390947655</v>
      </c>
      <c r="E64" s="53">
        <v>5563603773</v>
      </c>
      <c r="F64" s="53">
        <v>320069257</v>
      </c>
      <c r="G64" s="6">
        <v>45139</v>
      </c>
      <c r="H64" s="33" t="s">
        <v>2</v>
      </c>
      <c r="I64" s="7">
        <f>EDATE(G64,6)</f>
        <v>45323</v>
      </c>
      <c r="J64" s="8">
        <f t="shared" si="7"/>
        <v>46054</v>
      </c>
      <c r="K64" s="8">
        <f t="shared" si="8"/>
        <v>46054</v>
      </c>
      <c r="L64" s="23"/>
      <c r="M64" s="23">
        <f>IF(AND(H64="0540",P64="I"),461.66,IF(AND(H64="0540",P64="II"),769.43,IF(AND(H64="0570",P64="I"),904.56,IF(AND(H64="0570",P64="II"),1212.33,IF(AND(H64="0510",P64="II"),2543.39,IF(AND(H64="057010",P64="II"),769.43,""))))))</f>
        <v>1212.33</v>
      </c>
      <c r="N64" s="54">
        <f t="shared" si="9"/>
        <v>45413</v>
      </c>
      <c r="O64" s="1" t="s">
        <v>206</v>
      </c>
      <c r="P64" s="5" t="s">
        <v>0</v>
      </c>
      <c r="Q64" s="7">
        <f t="shared" si="10"/>
        <v>45383</v>
      </c>
      <c r="R64" s="45" t="s">
        <v>310</v>
      </c>
    </row>
    <row r="65" spans="1:18" x14ac:dyDescent="0.3">
      <c r="A65" s="25">
        <v>64</v>
      </c>
      <c r="B65" s="1" t="s">
        <v>46</v>
      </c>
      <c r="C65" s="1" t="s">
        <v>47</v>
      </c>
      <c r="D65" s="52">
        <v>681438035</v>
      </c>
      <c r="E65" s="53">
        <v>8567881085</v>
      </c>
      <c r="F65" s="53">
        <v>960299606</v>
      </c>
      <c r="G65" s="6">
        <v>45748</v>
      </c>
      <c r="H65" s="18" t="s">
        <v>1</v>
      </c>
      <c r="I65" s="7">
        <f>EDATE(G65,6)</f>
        <v>45931</v>
      </c>
      <c r="J65" s="8">
        <f t="shared" si="7"/>
        <v>46661</v>
      </c>
      <c r="K65" s="8">
        <f t="shared" si="8"/>
        <v>45931</v>
      </c>
      <c r="L65" s="23"/>
      <c r="M65" s="23">
        <f>IF(AND(H65="0540",P65="I"),461.66,IF(AND(H65="0540",P65="II"),769.43,IF(AND(H65="0570",P65="I"),904.56,IF(AND(H65="0570",P65="II"),1212.33,IF(AND(H65="0510",P65="II"),2543.39,IF(AND(H65="057010",P65="II"),769.43,""))))))</f>
        <v>769.43</v>
      </c>
      <c r="N65" s="54">
        <f t="shared" si="9"/>
        <v>46023</v>
      </c>
      <c r="O65" s="1" t="s">
        <v>213</v>
      </c>
      <c r="P65" s="5" t="s">
        <v>0</v>
      </c>
      <c r="Q65" s="7">
        <f t="shared" si="10"/>
        <v>45992</v>
      </c>
      <c r="R65" s="50"/>
    </row>
    <row r="66" spans="1:18" x14ac:dyDescent="0.3">
      <c r="A66" s="25">
        <v>65</v>
      </c>
      <c r="B66" s="1" t="s">
        <v>175</v>
      </c>
      <c r="C66" s="1" t="s">
        <v>176</v>
      </c>
      <c r="D66" s="52">
        <v>845519039</v>
      </c>
      <c r="E66" s="53">
        <v>4510787863</v>
      </c>
      <c r="F66" s="53">
        <v>918218584</v>
      </c>
      <c r="G66" s="6">
        <v>44748</v>
      </c>
      <c r="H66" s="21" t="s">
        <v>5</v>
      </c>
      <c r="I66" s="7">
        <f>EOMONTH(G66,6)+DAY(1)</f>
        <v>44958</v>
      </c>
      <c r="J66" s="8">
        <f t="shared" ref="J66:J97" si="14">EDATE(I66,24)</f>
        <v>45689</v>
      </c>
      <c r="K66" s="8">
        <f t="shared" ref="K66:K97" si="15">IF(H66="0540",I66,IF(OR(H66="0570",H66="0590",H66="0510",H66="057010"),J66,""))</f>
        <v>45689</v>
      </c>
      <c r="L66" s="23">
        <v>1665.41</v>
      </c>
      <c r="M66" s="23">
        <v>1296.3599999999999</v>
      </c>
      <c r="N66" s="54">
        <f t="shared" ref="N66:N72" si="16">EDATE(I66,3)</f>
        <v>45047</v>
      </c>
      <c r="O66" s="1" t="s">
        <v>281</v>
      </c>
      <c r="P66" s="2" t="s">
        <v>0</v>
      </c>
      <c r="Q66" s="7">
        <f t="shared" ref="Q66:Q101" si="17">EDATE(I66,2)</f>
        <v>45017</v>
      </c>
      <c r="R66" s="45" t="s">
        <v>313</v>
      </c>
    </row>
    <row r="67" spans="1:18" x14ac:dyDescent="0.3">
      <c r="A67" s="25">
        <v>66</v>
      </c>
      <c r="B67" s="1" t="s">
        <v>84</v>
      </c>
      <c r="C67" s="1" t="s">
        <v>85</v>
      </c>
      <c r="D67" s="52">
        <v>743417416</v>
      </c>
      <c r="E67" s="53">
        <v>8949243021</v>
      </c>
      <c r="F67" s="53">
        <v>399288476</v>
      </c>
      <c r="G67" s="6">
        <v>45717</v>
      </c>
      <c r="H67" s="18" t="s">
        <v>1</v>
      </c>
      <c r="I67" s="7">
        <f>EDATE(G67,6)</f>
        <v>45901</v>
      </c>
      <c r="J67" s="8">
        <f t="shared" si="14"/>
        <v>46631</v>
      </c>
      <c r="K67" s="8">
        <f t="shared" si="15"/>
        <v>45901</v>
      </c>
      <c r="L67" s="23"/>
      <c r="M67" s="23">
        <f>IF(AND(H67="0540",P67="I"),461.66,IF(AND(H67="0540",P67="II"),769.43,IF(AND(H67="0570",P67="I"),904.56,IF(AND(H67="0570",P67="II"),1212.33,IF(AND(H67="0510",P67="II"),2543.39,IF(AND(H67="057010",P67="II"),769.43,""))))))</f>
        <v>769.43</v>
      </c>
      <c r="N67" s="54">
        <f t="shared" si="16"/>
        <v>45992</v>
      </c>
      <c r="O67" s="1" t="s">
        <v>232</v>
      </c>
      <c r="P67" s="5" t="s">
        <v>0</v>
      </c>
      <c r="Q67" s="7">
        <f t="shared" si="17"/>
        <v>45962</v>
      </c>
      <c r="R67" s="50"/>
    </row>
    <row r="68" spans="1:18" x14ac:dyDescent="0.3">
      <c r="A68" s="25">
        <v>67</v>
      </c>
      <c r="B68" s="1" t="s">
        <v>54</v>
      </c>
      <c r="C68" s="1" t="s">
        <v>55</v>
      </c>
      <c r="D68" s="52">
        <v>676715348</v>
      </c>
      <c r="E68" s="53">
        <v>2880753873</v>
      </c>
      <c r="F68" s="53">
        <v>899332837</v>
      </c>
      <c r="G68" s="6">
        <v>44743</v>
      </c>
      <c r="H68" s="22" t="s">
        <v>5</v>
      </c>
      <c r="I68" s="7">
        <f>EDATE(G68,6)</f>
        <v>44927</v>
      </c>
      <c r="J68" s="8">
        <f t="shared" si="14"/>
        <v>45658</v>
      </c>
      <c r="K68" s="8">
        <f t="shared" si="15"/>
        <v>45658</v>
      </c>
      <c r="L68" s="23">
        <v>2264.7600000000002</v>
      </c>
      <c r="M68" s="23">
        <v>1486</v>
      </c>
      <c r="N68" s="54">
        <f t="shared" si="16"/>
        <v>45017</v>
      </c>
      <c r="O68" s="1" t="s">
        <v>217</v>
      </c>
      <c r="P68" s="2" t="s">
        <v>0</v>
      </c>
      <c r="Q68" s="7">
        <f t="shared" si="17"/>
        <v>44986</v>
      </c>
      <c r="R68" s="45" t="s">
        <v>311</v>
      </c>
    </row>
    <row r="69" spans="1:18" x14ac:dyDescent="0.3">
      <c r="A69" s="25">
        <v>68</v>
      </c>
      <c r="B69" s="1" t="s">
        <v>74</v>
      </c>
      <c r="C69" s="1" t="s">
        <v>75</v>
      </c>
      <c r="D69" s="52">
        <v>293656930</v>
      </c>
      <c r="E69" s="53">
        <v>9229143715</v>
      </c>
      <c r="F69" s="53">
        <v>289467016</v>
      </c>
      <c r="G69" s="6">
        <v>45809</v>
      </c>
      <c r="H69" s="18" t="s">
        <v>1</v>
      </c>
      <c r="I69" s="7">
        <f>EDATE(G69,6)</f>
        <v>45992</v>
      </c>
      <c r="J69" s="47">
        <f t="shared" si="14"/>
        <v>46722</v>
      </c>
      <c r="K69" s="8">
        <f t="shared" si="15"/>
        <v>45992</v>
      </c>
      <c r="L69" s="23"/>
      <c r="M69" s="23">
        <f>IF(AND(H69="0540",P69="I"),461.66,IF(AND(H69="0540",P69="II"),769.43,IF(AND(H69="0570",P69="I"),904.56,IF(AND(H69="0570",P69="II"),1212.33,IF(AND(H69="0510",P69="II"),2543.39,IF(AND(H69="057010",P69="II"),769.43,""))))))</f>
        <v>461.66</v>
      </c>
      <c r="N69" s="54">
        <f t="shared" si="16"/>
        <v>46082</v>
      </c>
      <c r="O69" s="1" t="s">
        <v>227</v>
      </c>
      <c r="P69" s="5" t="s">
        <v>4</v>
      </c>
      <c r="Q69" s="7">
        <f t="shared" si="17"/>
        <v>46054</v>
      </c>
      <c r="R69" s="3"/>
    </row>
    <row r="70" spans="1:18" x14ac:dyDescent="0.3">
      <c r="A70" s="25">
        <v>69</v>
      </c>
      <c r="B70" s="1" t="s">
        <v>183</v>
      </c>
      <c r="C70" s="1" t="s">
        <v>184</v>
      </c>
      <c r="D70" s="52">
        <v>444934277</v>
      </c>
      <c r="E70" s="53">
        <v>9962068064</v>
      </c>
      <c r="F70" s="53">
        <v>639813447</v>
      </c>
      <c r="G70" s="6">
        <v>44749</v>
      </c>
      <c r="H70" s="21" t="s">
        <v>5</v>
      </c>
      <c r="I70" s="7">
        <f>EOMONTH(G70,6)+DAY(1)</f>
        <v>44958</v>
      </c>
      <c r="J70" s="8">
        <f t="shared" si="14"/>
        <v>45689</v>
      </c>
      <c r="K70" s="8">
        <f t="shared" si="15"/>
        <v>45689</v>
      </c>
      <c r="L70" s="23">
        <v>2208.34</v>
      </c>
      <c r="M70" s="23">
        <v>1468.15</v>
      </c>
      <c r="N70" s="54">
        <f t="shared" si="16"/>
        <v>45047</v>
      </c>
      <c r="O70" s="1" t="s">
        <v>286</v>
      </c>
      <c r="P70" s="2" t="s">
        <v>0</v>
      </c>
      <c r="Q70" s="7">
        <f t="shared" si="17"/>
        <v>45017</v>
      </c>
      <c r="R70" s="45" t="s">
        <v>310</v>
      </c>
    </row>
    <row r="71" spans="1:18" x14ac:dyDescent="0.3">
      <c r="A71" s="25">
        <v>70</v>
      </c>
      <c r="B71" s="1" t="s">
        <v>76</v>
      </c>
      <c r="C71" s="1" t="s">
        <v>77</v>
      </c>
      <c r="D71" s="52">
        <v>388059297</v>
      </c>
      <c r="E71" s="53">
        <v>4299935126</v>
      </c>
      <c r="F71" s="53">
        <v>703028744</v>
      </c>
      <c r="G71" s="6">
        <v>45812</v>
      </c>
      <c r="H71" s="18" t="s">
        <v>1</v>
      </c>
      <c r="I71" s="7">
        <f>EOMONTH(G71,6)+DAY(1)</f>
        <v>46023</v>
      </c>
      <c r="J71" s="47">
        <f t="shared" si="14"/>
        <v>46753</v>
      </c>
      <c r="K71" s="35">
        <f t="shared" si="15"/>
        <v>46023</v>
      </c>
      <c r="L71" s="23"/>
      <c r="M71" s="23">
        <f>IF(AND(H71="0540",P71="I"),461.66,IF(AND(H71="0540",P71="II"),769.43,IF(AND(H71="0570",P71="I"),904.56,IF(AND(H71="0570",P71="II"),1212.33,IF(AND(H71="0510",P71="II"),2543.39,IF(AND(H71="057010",P71="II"),769.43,""))))))</f>
        <v>461.66</v>
      </c>
      <c r="N71" s="54">
        <f t="shared" si="16"/>
        <v>46113</v>
      </c>
      <c r="O71" s="1" t="s">
        <v>228</v>
      </c>
      <c r="P71" s="5" t="s">
        <v>4</v>
      </c>
      <c r="Q71" s="7">
        <f t="shared" si="17"/>
        <v>46082</v>
      </c>
      <c r="R71" s="3"/>
    </row>
    <row r="72" spans="1:18" x14ac:dyDescent="0.3">
      <c r="A72" s="25">
        <v>71</v>
      </c>
      <c r="B72" s="1" t="s">
        <v>170</v>
      </c>
      <c r="C72" s="1" t="s">
        <v>171</v>
      </c>
      <c r="D72" s="52">
        <v>677138771</v>
      </c>
      <c r="E72" s="53">
        <v>1244343112</v>
      </c>
      <c r="F72" s="53">
        <v>691623006</v>
      </c>
      <c r="G72" s="6">
        <v>45717</v>
      </c>
      <c r="H72" s="18" t="s">
        <v>1</v>
      </c>
      <c r="I72" s="7">
        <f t="shared" ref="I72:I79" si="18">EDATE(G72,6)</f>
        <v>45901</v>
      </c>
      <c r="J72" s="8">
        <f t="shared" si="14"/>
        <v>46631</v>
      </c>
      <c r="K72" s="8">
        <f t="shared" si="15"/>
        <v>45901</v>
      </c>
      <c r="L72" s="23"/>
      <c r="M72" s="23">
        <f>IF(AND(H72="0540",P72="I"),461.66,IF(AND(H72="0540",P72="II"),769.43,IF(AND(H72="0570",P72="I"),904.56,IF(AND(H72="0570",P72="II"),1212.33,IF(AND(H72="0510",P72="II"),2543.39,IF(AND(H72="057010",P72="II"),769.43,""))))))</f>
        <v>769.43</v>
      </c>
      <c r="N72" s="54">
        <f t="shared" si="16"/>
        <v>45992</v>
      </c>
      <c r="O72" s="1" t="s">
        <v>278</v>
      </c>
      <c r="P72" s="5" t="s">
        <v>0</v>
      </c>
      <c r="Q72" s="7">
        <f t="shared" si="17"/>
        <v>45962</v>
      </c>
      <c r="R72" s="50"/>
    </row>
    <row r="73" spans="1:18" x14ac:dyDescent="0.3">
      <c r="A73" s="25">
        <v>72</v>
      </c>
      <c r="B73" s="1" t="s">
        <v>139</v>
      </c>
      <c r="C73" s="1" t="s">
        <v>140</v>
      </c>
      <c r="D73" s="52">
        <v>356509289</v>
      </c>
      <c r="E73" s="53">
        <v>6065433158</v>
      </c>
      <c r="F73" s="53">
        <v>852984206</v>
      </c>
      <c r="G73" s="6">
        <v>44743</v>
      </c>
      <c r="H73" s="22" t="s">
        <v>5</v>
      </c>
      <c r="I73" s="7">
        <f t="shared" si="18"/>
        <v>44927</v>
      </c>
      <c r="J73" s="8">
        <f t="shared" si="14"/>
        <v>45658</v>
      </c>
      <c r="K73" s="8">
        <f t="shared" si="15"/>
        <v>45658</v>
      </c>
      <c r="L73" s="23">
        <v>1399.8</v>
      </c>
      <c r="M73" s="23">
        <v>1212.33</v>
      </c>
      <c r="N73" s="54">
        <v>45536</v>
      </c>
      <c r="O73" s="1" t="s">
        <v>262</v>
      </c>
      <c r="P73" s="2" t="s">
        <v>0</v>
      </c>
      <c r="Q73" s="7">
        <f t="shared" si="17"/>
        <v>44986</v>
      </c>
      <c r="R73" s="45" t="s">
        <v>310</v>
      </c>
    </row>
    <row r="74" spans="1:18" x14ac:dyDescent="0.3">
      <c r="A74" s="25">
        <v>73</v>
      </c>
      <c r="B74" s="1" t="s">
        <v>44</v>
      </c>
      <c r="C74" s="1" t="s">
        <v>45</v>
      </c>
      <c r="D74" s="52">
        <v>134282889</v>
      </c>
      <c r="E74" s="53">
        <v>2409122970</v>
      </c>
      <c r="F74" s="53">
        <v>909889086</v>
      </c>
      <c r="G74" s="6">
        <v>45717</v>
      </c>
      <c r="H74" s="18" t="s">
        <v>1</v>
      </c>
      <c r="I74" s="7">
        <f t="shared" si="18"/>
        <v>45901</v>
      </c>
      <c r="J74" s="8">
        <f t="shared" si="14"/>
        <v>46631</v>
      </c>
      <c r="K74" s="8">
        <f t="shared" si="15"/>
        <v>45901</v>
      </c>
      <c r="L74" s="23"/>
      <c r="M74" s="23">
        <f>IF(AND(H74="0540",P74="I"),461.66,IF(AND(H74="0540",P74="II"),769.43,IF(AND(H74="0570",P74="I"),904.56,IF(AND(H74="0570",P74="II"),1212.33,IF(AND(H74="0510",P74="II"),2543.39,IF(AND(H74="057010",P74="II"),769.43,""))))))</f>
        <v>769.43</v>
      </c>
      <c r="N74" s="54">
        <f t="shared" ref="N74:N92" si="19">EDATE(I74,3)</f>
        <v>45992</v>
      </c>
      <c r="O74" s="1" t="s">
        <v>212</v>
      </c>
      <c r="P74" s="5" t="s">
        <v>0</v>
      </c>
      <c r="Q74" s="7">
        <f t="shared" si="17"/>
        <v>45962</v>
      </c>
      <c r="R74" s="50"/>
    </row>
    <row r="75" spans="1:18" x14ac:dyDescent="0.3">
      <c r="A75" s="25">
        <v>74</v>
      </c>
      <c r="B75" s="1" t="s">
        <v>186</v>
      </c>
      <c r="C75" s="1" t="s">
        <v>187</v>
      </c>
      <c r="D75" s="52">
        <v>954469550</v>
      </c>
      <c r="E75" s="53">
        <v>9062954009</v>
      </c>
      <c r="F75" s="53">
        <v>169923919</v>
      </c>
      <c r="G75" s="6">
        <v>45108</v>
      </c>
      <c r="H75" s="34" t="s">
        <v>2</v>
      </c>
      <c r="I75" s="7">
        <f t="shared" si="18"/>
        <v>45292</v>
      </c>
      <c r="J75" s="8">
        <f t="shared" si="14"/>
        <v>46023</v>
      </c>
      <c r="K75" s="8">
        <f t="shared" si="15"/>
        <v>46023</v>
      </c>
      <c r="L75" s="23"/>
      <c r="M75" s="23">
        <f>IF(AND(H75="0540",P75="I"),461.66,IF(AND(H75="0540",P75="II"),769.43,IF(AND(H75="0570",P75="I"),904.56,IF(AND(H75="0570",P75="II"),1212.33,IF(AND(H75="0510",P75="II"),2543.39,IF(AND(H75="057010",P75="II"),769.43,""))))))</f>
        <v>1212.33</v>
      </c>
      <c r="N75" s="54">
        <f t="shared" si="19"/>
        <v>45383</v>
      </c>
      <c r="O75" s="1" t="s">
        <v>288</v>
      </c>
      <c r="P75" s="2" t="s">
        <v>0</v>
      </c>
      <c r="Q75" s="7">
        <f t="shared" si="17"/>
        <v>45352</v>
      </c>
      <c r="R75" s="45" t="s">
        <v>310</v>
      </c>
    </row>
    <row r="76" spans="1:18" x14ac:dyDescent="0.3">
      <c r="A76" s="25">
        <v>75</v>
      </c>
      <c r="B76" s="1" t="s">
        <v>8</v>
      </c>
      <c r="C76" s="1" t="s">
        <v>9</v>
      </c>
      <c r="D76" s="52">
        <v>753666687</v>
      </c>
      <c r="E76" s="53">
        <v>2577514542</v>
      </c>
      <c r="F76" s="53">
        <v>824940357</v>
      </c>
      <c r="G76" s="6">
        <v>44958</v>
      </c>
      <c r="H76" s="31" t="s">
        <v>2</v>
      </c>
      <c r="I76" s="7">
        <f t="shared" si="18"/>
        <v>45139</v>
      </c>
      <c r="J76" s="8">
        <f t="shared" si="14"/>
        <v>45870</v>
      </c>
      <c r="K76" s="8">
        <f t="shared" si="15"/>
        <v>45870</v>
      </c>
      <c r="L76" s="23"/>
      <c r="M76" s="23">
        <f>IF(AND(H76="0540",P76="I"),461.66,IF(AND(H76="0540",P76="II"),769.43,IF(AND(H76="0570",P76="I"),904.56,IF(AND(H76="0570",P76="II"),1212.33,IF(AND(H76="0510",P76="II"),2543.39,IF(AND(H76="057010",P76="II"),769.43,""))))))</f>
        <v>1212.33</v>
      </c>
      <c r="N76" s="54">
        <f t="shared" si="19"/>
        <v>45231</v>
      </c>
      <c r="O76" s="1" t="s">
        <v>194</v>
      </c>
      <c r="P76" s="20" t="s">
        <v>0</v>
      </c>
      <c r="Q76" s="7">
        <f t="shared" si="17"/>
        <v>45200</v>
      </c>
      <c r="R76" s="45" t="s">
        <v>310</v>
      </c>
    </row>
    <row r="77" spans="1:18" x14ac:dyDescent="0.3">
      <c r="A77" s="25">
        <v>76</v>
      </c>
      <c r="B77" s="1" t="s">
        <v>86</v>
      </c>
      <c r="C77" s="1" t="s">
        <v>87</v>
      </c>
      <c r="D77" s="52">
        <v>106915456</v>
      </c>
      <c r="E77" s="53">
        <v>4448630778</v>
      </c>
      <c r="F77" s="53">
        <v>486452003</v>
      </c>
      <c r="G77" s="6">
        <v>45597</v>
      </c>
      <c r="H77" s="33" t="s">
        <v>2</v>
      </c>
      <c r="I77" s="7">
        <f t="shared" si="18"/>
        <v>45778</v>
      </c>
      <c r="J77" s="8">
        <f t="shared" si="14"/>
        <v>46508</v>
      </c>
      <c r="K77" s="8">
        <f t="shared" si="15"/>
        <v>46508</v>
      </c>
      <c r="L77" s="23"/>
      <c r="M77" s="23">
        <f>IF(AND(H77="0540",P77="I"),461.66,IF(AND(H77="0540",P77="II"),769.43,IF(AND(H77="0570",P77="I"),904.56,IF(AND(H77="0570",P77="II"),1212.33,IF(AND(H77="0510",P77="II"),2543.39,IF(AND(H77="057010",P77="II"),769.43,""))))))</f>
        <v>1212.33</v>
      </c>
      <c r="N77" s="54">
        <f t="shared" si="19"/>
        <v>45870</v>
      </c>
      <c r="O77" s="1" t="s">
        <v>233</v>
      </c>
      <c r="P77" s="2" t="s">
        <v>0</v>
      </c>
      <c r="Q77" s="7">
        <f t="shared" si="17"/>
        <v>45839</v>
      </c>
      <c r="R77" s="51"/>
    </row>
    <row r="78" spans="1:18" x14ac:dyDescent="0.3">
      <c r="A78" s="25">
        <v>77</v>
      </c>
      <c r="B78" s="1" t="s">
        <v>131</v>
      </c>
      <c r="C78" s="1" t="s">
        <v>132</v>
      </c>
      <c r="D78" s="52">
        <v>413206180</v>
      </c>
      <c r="E78" s="53">
        <v>8045516033</v>
      </c>
      <c r="F78" s="53">
        <v>797883333</v>
      </c>
      <c r="G78" s="6">
        <v>45505</v>
      </c>
      <c r="H78" s="32" t="s">
        <v>2</v>
      </c>
      <c r="I78" s="7">
        <f t="shared" si="18"/>
        <v>45689</v>
      </c>
      <c r="J78" s="8">
        <f t="shared" si="14"/>
        <v>46419</v>
      </c>
      <c r="K78" s="8">
        <f t="shared" si="15"/>
        <v>46419</v>
      </c>
      <c r="L78" s="23"/>
      <c r="M78" s="23">
        <f>IF(AND(H78="0540",P78="I"),461.66,IF(AND(H78="0540",P78="II"),769.43,IF(AND(H78="0570",P78="I"),904.56,IF(AND(H78="0570",P78="II"),1212.33,IF(AND(H78="0510",P78="II"),2543.39,IF(AND(H78="057010",P78="II"),769.43,""))))))</f>
        <v>1212.33</v>
      </c>
      <c r="N78" s="54">
        <f t="shared" si="19"/>
        <v>45778</v>
      </c>
      <c r="O78" s="1" t="s">
        <v>258</v>
      </c>
      <c r="P78" s="2" t="s">
        <v>0</v>
      </c>
      <c r="Q78" s="7">
        <f t="shared" si="17"/>
        <v>45748</v>
      </c>
      <c r="R78" s="50"/>
    </row>
    <row r="79" spans="1:18" x14ac:dyDescent="0.3">
      <c r="A79" s="25">
        <v>78</v>
      </c>
      <c r="B79" s="1" t="s">
        <v>107</v>
      </c>
      <c r="C79" s="1" t="s">
        <v>108</v>
      </c>
      <c r="D79" s="52">
        <v>496840538</v>
      </c>
      <c r="E79" s="53">
        <v>3374210960</v>
      </c>
      <c r="F79" s="53">
        <v>848925074</v>
      </c>
      <c r="G79" s="6">
        <v>44774</v>
      </c>
      <c r="H79" s="21" t="s">
        <v>5</v>
      </c>
      <c r="I79" s="7">
        <f t="shared" si="18"/>
        <v>44958</v>
      </c>
      <c r="J79" s="8">
        <f t="shared" si="14"/>
        <v>45689</v>
      </c>
      <c r="K79" s="8">
        <f t="shared" si="15"/>
        <v>45689</v>
      </c>
      <c r="L79" s="23">
        <v>1556.48</v>
      </c>
      <c r="M79" s="23">
        <v>1261.8900000000001</v>
      </c>
      <c r="N79" s="54">
        <f t="shared" si="19"/>
        <v>45047</v>
      </c>
      <c r="O79" s="1" t="s">
        <v>245</v>
      </c>
      <c r="P79" s="2" t="s">
        <v>0</v>
      </c>
      <c r="Q79" s="7">
        <f t="shared" si="17"/>
        <v>45017</v>
      </c>
      <c r="R79" s="50"/>
    </row>
    <row r="80" spans="1:18" x14ac:dyDescent="0.3">
      <c r="A80" s="25">
        <v>79</v>
      </c>
      <c r="B80" s="1" t="s">
        <v>58</v>
      </c>
      <c r="C80" s="1" t="s">
        <v>59</v>
      </c>
      <c r="D80" s="52">
        <v>553642999</v>
      </c>
      <c r="E80" s="53">
        <v>1802050544</v>
      </c>
      <c r="F80" s="53">
        <v>159799468</v>
      </c>
      <c r="G80" s="6">
        <v>44928</v>
      </c>
      <c r="H80" s="31" t="s">
        <v>2</v>
      </c>
      <c r="I80" s="7">
        <f>EOMONTH(G80,6)+DAY(1)</f>
        <v>45139</v>
      </c>
      <c r="J80" s="8">
        <f t="shared" si="14"/>
        <v>45870</v>
      </c>
      <c r="K80" s="8">
        <f t="shared" si="15"/>
        <v>45870</v>
      </c>
      <c r="L80" s="23"/>
      <c r="M80" s="23">
        <f>IF(AND(H80="0540",P80="I"),461.66,IF(AND(H80="0540",P80="II"),769.43,IF(AND(H80="0570",P80="I"),904.56,IF(AND(H80="0570",P80="II"),1212.33,IF(AND(H80="0510",P80="II"),2543.39,IF(AND(H80="057010",P80="II"),769.43,""))))))</f>
        <v>904.56</v>
      </c>
      <c r="N80" s="54">
        <f t="shared" si="19"/>
        <v>45231</v>
      </c>
      <c r="O80" s="1" t="s">
        <v>219</v>
      </c>
      <c r="P80" s="2" t="s">
        <v>4</v>
      </c>
      <c r="Q80" s="7">
        <f t="shared" si="17"/>
        <v>45200</v>
      </c>
      <c r="R80" s="45" t="s">
        <v>310</v>
      </c>
    </row>
    <row r="81" spans="1:18" x14ac:dyDescent="0.3">
      <c r="A81" s="25">
        <v>80</v>
      </c>
      <c r="B81" s="1" t="s">
        <v>98</v>
      </c>
      <c r="C81" s="1" t="s">
        <v>99</v>
      </c>
      <c r="D81" s="52">
        <v>747891966</v>
      </c>
      <c r="E81" s="53">
        <v>2039071217</v>
      </c>
      <c r="F81" s="53">
        <v>145130857</v>
      </c>
      <c r="G81" s="6">
        <v>44718</v>
      </c>
      <c r="H81" s="22" t="s">
        <v>5</v>
      </c>
      <c r="I81" s="7">
        <f>EOMONTH(G81,6)+DAY(1)</f>
        <v>44927</v>
      </c>
      <c r="J81" s="8">
        <f t="shared" si="14"/>
        <v>45658</v>
      </c>
      <c r="K81" s="8">
        <f t="shared" si="15"/>
        <v>45658</v>
      </c>
      <c r="L81" s="23">
        <v>2261.7199999999998</v>
      </c>
      <c r="M81" s="23">
        <v>1485.04</v>
      </c>
      <c r="N81" s="54">
        <f t="shared" si="19"/>
        <v>45017</v>
      </c>
      <c r="O81" s="1" t="s">
        <v>240</v>
      </c>
      <c r="P81" s="5" t="s">
        <v>0</v>
      </c>
      <c r="Q81" s="7">
        <f t="shared" si="17"/>
        <v>44986</v>
      </c>
      <c r="R81" s="45" t="s">
        <v>312</v>
      </c>
    </row>
    <row r="82" spans="1:18" x14ac:dyDescent="0.3">
      <c r="A82" s="25">
        <v>81</v>
      </c>
      <c r="B82" s="1" t="s">
        <v>177</v>
      </c>
      <c r="C82" s="1" t="s">
        <v>156</v>
      </c>
      <c r="D82" s="52">
        <v>111180022</v>
      </c>
      <c r="E82" s="53">
        <v>7439464641</v>
      </c>
      <c r="F82" s="53">
        <v>437013362</v>
      </c>
      <c r="G82" s="6">
        <v>44748</v>
      </c>
      <c r="H82" s="21" t="s">
        <v>5</v>
      </c>
      <c r="I82" s="7">
        <f>EOMONTH(G82,6)+DAY(1)</f>
        <v>44958</v>
      </c>
      <c r="J82" s="8">
        <f t="shared" si="14"/>
        <v>45689</v>
      </c>
      <c r="K82" s="8">
        <f t="shared" si="15"/>
        <v>45689</v>
      </c>
      <c r="L82" s="23">
        <v>2203.3200000000002</v>
      </c>
      <c r="M82" s="23">
        <v>1466.57</v>
      </c>
      <c r="N82" s="54">
        <f t="shared" si="19"/>
        <v>45047</v>
      </c>
      <c r="O82" s="1" t="s">
        <v>282</v>
      </c>
      <c r="P82" s="2" t="s">
        <v>0</v>
      </c>
      <c r="Q82" s="7">
        <f t="shared" si="17"/>
        <v>45017</v>
      </c>
      <c r="R82" s="50"/>
    </row>
    <row r="83" spans="1:18" x14ac:dyDescent="0.3">
      <c r="A83" s="25">
        <v>82</v>
      </c>
      <c r="B83" s="1" t="s">
        <v>65</v>
      </c>
      <c r="C83" s="1" t="s">
        <v>66</v>
      </c>
      <c r="D83" s="52">
        <v>695063642</v>
      </c>
      <c r="E83" s="53">
        <v>6500097629</v>
      </c>
      <c r="F83" s="53">
        <v>173061838</v>
      </c>
      <c r="G83" s="6">
        <v>44748</v>
      </c>
      <c r="H83" s="21" t="s">
        <v>5</v>
      </c>
      <c r="I83" s="7">
        <f>EOMONTH(G83,6)+DAY(1)</f>
        <v>44958</v>
      </c>
      <c r="J83" s="8">
        <f t="shared" si="14"/>
        <v>45689</v>
      </c>
      <c r="K83" s="8">
        <f t="shared" si="15"/>
        <v>45689</v>
      </c>
      <c r="L83" s="23">
        <v>2248.1999999999998</v>
      </c>
      <c r="M83" s="23">
        <v>1480.76</v>
      </c>
      <c r="N83" s="54">
        <f t="shared" si="19"/>
        <v>45047</v>
      </c>
      <c r="O83" s="1" t="s">
        <v>222</v>
      </c>
      <c r="P83" s="2" t="s">
        <v>0</v>
      </c>
      <c r="Q83" s="7">
        <f t="shared" si="17"/>
        <v>45017</v>
      </c>
      <c r="R83" s="45" t="s">
        <v>310</v>
      </c>
    </row>
    <row r="84" spans="1:18" x14ac:dyDescent="0.3">
      <c r="A84" s="25">
        <v>83</v>
      </c>
      <c r="B84" s="1" t="s">
        <v>78</v>
      </c>
      <c r="C84" s="1" t="s">
        <v>79</v>
      </c>
      <c r="D84" s="52">
        <v>629860961</v>
      </c>
      <c r="E84" s="53">
        <v>4477160725</v>
      </c>
      <c r="F84" s="53">
        <v>113410656</v>
      </c>
      <c r="G84" s="6">
        <v>45323</v>
      </c>
      <c r="H84" s="32" t="s">
        <v>2</v>
      </c>
      <c r="I84" s="7">
        <f t="shared" ref="I84:I90" si="20">EDATE(G84,6)</f>
        <v>45505</v>
      </c>
      <c r="J84" s="8">
        <f t="shared" si="14"/>
        <v>46235</v>
      </c>
      <c r="K84" s="8">
        <f t="shared" si="15"/>
        <v>46235</v>
      </c>
      <c r="L84" s="23"/>
      <c r="M84" s="23">
        <f>IF(AND(H84="0540",P84="I"),461.66,IF(AND(H84="0540",P84="II"),769.43,IF(AND(H84="0570",P84="I"),904.56,IF(AND(H84="0570",P84="II"),1212.33,IF(AND(H84="0510",P84="II"),2543.39,IF(AND(H84="057010",P84="II"),769.43,""))))))</f>
        <v>1212.33</v>
      </c>
      <c r="N84" s="54">
        <f t="shared" si="19"/>
        <v>45597</v>
      </c>
      <c r="O84" s="1" t="s">
        <v>229</v>
      </c>
      <c r="P84" s="5" t="s">
        <v>0</v>
      </c>
      <c r="Q84" s="7">
        <f t="shared" si="17"/>
        <v>45566</v>
      </c>
      <c r="R84" s="45" t="s">
        <v>310</v>
      </c>
    </row>
    <row r="85" spans="1:18" x14ac:dyDescent="0.3">
      <c r="A85" s="25">
        <v>84</v>
      </c>
      <c r="B85" s="1" t="s">
        <v>71</v>
      </c>
      <c r="C85" s="1" t="s">
        <v>68</v>
      </c>
      <c r="D85" s="52">
        <v>768376622</v>
      </c>
      <c r="E85" s="53">
        <v>3504161953</v>
      </c>
      <c r="F85" s="53">
        <v>197217774</v>
      </c>
      <c r="G85" s="6">
        <v>44958</v>
      </c>
      <c r="H85" s="31" t="s">
        <v>2</v>
      </c>
      <c r="I85" s="7">
        <f t="shared" si="20"/>
        <v>45139</v>
      </c>
      <c r="J85" s="8">
        <f t="shared" si="14"/>
        <v>45870</v>
      </c>
      <c r="K85" s="8">
        <f t="shared" si="15"/>
        <v>45870</v>
      </c>
      <c r="L85" s="23"/>
      <c r="M85" s="23">
        <f>IF(AND(H85="0540",P85="I"),461.66,IF(AND(H85="0540",P85="II"),769.43,IF(AND(H85="0570",P85="I"),904.56,IF(AND(H85="0570",P85="II"),1212.33,IF(AND(H85="0510",P85="II"),2543.39,IF(AND(H85="057010",P85="II"),769.43,""))))))</f>
        <v>1212.33</v>
      </c>
      <c r="N85" s="54">
        <f t="shared" si="19"/>
        <v>45231</v>
      </c>
      <c r="O85" s="1" t="s">
        <v>225</v>
      </c>
      <c r="P85" s="2" t="s">
        <v>0</v>
      </c>
      <c r="Q85" s="7">
        <f t="shared" si="17"/>
        <v>45200</v>
      </c>
      <c r="R85" s="46" t="s">
        <v>315</v>
      </c>
    </row>
    <row r="86" spans="1:18" x14ac:dyDescent="0.3">
      <c r="A86" s="25">
        <v>85</v>
      </c>
      <c r="B86" s="1" t="s">
        <v>71</v>
      </c>
      <c r="C86" s="1" t="s">
        <v>90</v>
      </c>
      <c r="D86" s="52">
        <v>139016188</v>
      </c>
      <c r="E86" s="53">
        <v>5514449017</v>
      </c>
      <c r="F86" s="53">
        <v>234309860</v>
      </c>
      <c r="G86" s="6">
        <v>45108</v>
      </c>
      <c r="H86" s="34" t="s">
        <v>2</v>
      </c>
      <c r="I86" s="7">
        <f t="shared" si="20"/>
        <v>45292</v>
      </c>
      <c r="J86" s="8">
        <f t="shared" si="14"/>
        <v>46023</v>
      </c>
      <c r="K86" s="8">
        <f t="shared" si="15"/>
        <v>46023</v>
      </c>
      <c r="L86" s="23"/>
      <c r="M86" s="23">
        <f>IF(AND(H86="0540",P86="I"),461.66,IF(AND(H86="0540",P86="II"),769.43,IF(AND(H86="0570",P86="I"),904.56,IF(AND(H86="0570",P86="II"),1212.33,IF(AND(H86="0510",P86="II"),2543.39,IF(AND(H86="057010",P86="II"),769.43,""))))))</f>
        <v>1212.33</v>
      </c>
      <c r="N86" s="54">
        <f t="shared" si="19"/>
        <v>45383</v>
      </c>
      <c r="O86" s="1" t="s">
        <v>235</v>
      </c>
      <c r="P86" s="2" t="s">
        <v>0</v>
      </c>
      <c r="Q86" s="7">
        <f t="shared" si="17"/>
        <v>45352</v>
      </c>
      <c r="R86" s="45" t="s">
        <v>317</v>
      </c>
    </row>
    <row r="87" spans="1:18" x14ac:dyDescent="0.3">
      <c r="A87" s="25">
        <v>86</v>
      </c>
      <c r="B87" s="1" t="s">
        <v>48</v>
      </c>
      <c r="C87" s="1" t="s">
        <v>49</v>
      </c>
      <c r="D87" s="52">
        <v>195488744</v>
      </c>
      <c r="E87" s="53">
        <v>8602217637</v>
      </c>
      <c r="F87" s="53">
        <v>554369032</v>
      </c>
      <c r="G87" s="6">
        <v>44743</v>
      </c>
      <c r="H87" s="22" t="s">
        <v>5</v>
      </c>
      <c r="I87" s="7">
        <f t="shared" si="20"/>
        <v>44927</v>
      </c>
      <c r="J87" s="8">
        <f t="shared" si="14"/>
        <v>45658</v>
      </c>
      <c r="K87" s="8">
        <f t="shared" si="15"/>
        <v>45658</v>
      </c>
      <c r="L87" s="23">
        <v>1720.49</v>
      </c>
      <c r="M87" s="23">
        <v>1313.79</v>
      </c>
      <c r="N87" s="54">
        <f t="shared" si="19"/>
        <v>45017</v>
      </c>
      <c r="O87" s="1" t="s">
        <v>214</v>
      </c>
      <c r="P87" s="2" t="s">
        <v>0</v>
      </c>
      <c r="Q87" s="7">
        <f t="shared" si="17"/>
        <v>44986</v>
      </c>
      <c r="R87" s="50"/>
    </row>
    <row r="88" spans="1:18" x14ac:dyDescent="0.3">
      <c r="A88" s="25">
        <v>87</v>
      </c>
      <c r="B88" s="1" t="s">
        <v>185</v>
      </c>
      <c r="C88" s="1" t="s">
        <v>160</v>
      </c>
      <c r="D88" s="52">
        <v>930432576</v>
      </c>
      <c r="E88" s="53">
        <v>1811675217</v>
      </c>
      <c r="F88" s="53">
        <v>502488750</v>
      </c>
      <c r="G88" s="6">
        <v>45566</v>
      </c>
      <c r="H88" s="31" t="s">
        <v>2</v>
      </c>
      <c r="I88" s="7">
        <f t="shared" si="20"/>
        <v>45748</v>
      </c>
      <c r="J88" s="8">
        <f t="shared" si="14"/>
        <v>46478</v>
      </c>
      <c r="K88" s="8">
        <f t="shared" si="15"/>
        <v>46478</v>
      </c>
      <c r="L88" s="23"/>
      <c r="M88" s="23">
        <f>IF(AND(H88="0540",P88="I"),461.66,IF(AND(H88="0540",P88="II"),769.43,IF(AND(H88="0570",P88="I"),904.56,IF(AND(H88="0570",P88="II"),1212.33,IF(AND(H88="0510",P88="II"),2543.39,IF(AND(H88="057010",P88="II"),769.43,""))))))</f>
        <v>1212.33</v>
      </c>
      <c r="N88" s="54">
        <f t="shared" si="19"/>
        <v>45839</v>
      </c>
      <c r="O88" s="1" t="s">
        <v>287</v>
      </c>
      <c r="P88" s="2" t="s">
        <v>0</v>
      </c>
      <c r="Q88" s="7">
        <f t="shared" si="17"/>
        <v>45809</v>
      </c>
      <c r="R88" s="50"/>
    </row>
    <row r="89" spans="1:18" x14ac:dyDescent="0.3">
      <c r="A89" s="25">
        <v>88</v>
      </c>
      <c r="B89" s="1" t="s">
        <v>123</v>
      </c>
      <c r="C89" s="1" t="s">
        <v>124</v>
      </c>
      <c r="D89" s="52">
        <v>418557989</v>
      </c>
      <c r="E89" s="53">
        <v>6524296230</v>
      </c>
      <c r="F89" s="53">
        <v>522661429</v>
      </c>
      <c r="G89" s="6">
        <v>45261</v>
      </c>
      <c r="H89" s="32" t="s">
        <v>2</v>
      </c>
      <c r="I89" s="7">
        <f t="shared" si="20"/>
        <v>45444</v>
      </c>
      <c r="J89" s="8">
        <f t="shared" si="14"/>
        <v>46174</v>
      </c>
      <c r="K89" s="8">
        <f t="shared" si="15"/>
        <v>46174</v>
      </c>
      <c r="L89" s="23"/>
      <c r="M89" s="23">
        <f>IF(AND(H89="0540",P89="I"),461.66,IF(AND(H89="0540",P89="II"),769.43,IF(AND(H89="0570",P89="I"),904.56,IF(AND(H89="0570",P89="II"),1212.33,IF(AND(H89="0510",P89="II"),2543.39,IF(AND(H89="057010",P89="II"),769.43,""))))))</f>
        <v>1212.33</v>
      </c>
      <c r="N89" s="54">
        <f t="shared" si="19"/>
        <v>45536</v>
      </c>
      <c r="O89" s="1" t="s">
        <v>253</v>
      </c>
      <c r="P89" s="5" t="s">
        <v>0</v>
      </c>
      <c r="Q89" s="7">
        <f t="shared" si="17"/>
        <v>45505</v>
      </c>
      <c r="R89" s="45" t="s">
        <v>316</v>
      </c>
    </row>
    <row r="90" spans="1:18" x14ac:dyDescent="0.3">
      <c r="A90" s="25">
        <v>89</v>
      </c>
      <c r="B90" s="1" t="s">
        <v>82</v>
      </c>
      <c r="C90" s="1" t="s">
        <v>83</v>
      </c>
      <c r="D90" s="52">
        <v>402568720</v>
      </c>
      <c r="E90" s="53">
        <v>5482356850</v>
      </c>
      <c r="F90" s="53">
        <v>603495904</v>
      </c>
      <c r="G90" s="6">
        <v>45170</v>
      </c>
      <c r="H90" s="33" t="s">
        <v>2</v>
      </c>
      <c r="I90" s="7">
        <f t="shared" si="20"/>
        <v>45352</v>
      </c>
      <c r="J90" s="8">
        <f t="shared" si="14"/>
        <v>46082</v>
      </c>
      <c r="K90" s="8">
        <f t="shared" si="15"/>
        <v>46082</v>
      </c>
      <c r="L90" s="23"/>
      <c r="M90" s="23">
        <f>IF(AND(H90="0540",P90="I"),461.66,IF(AND(H90="0540",P90="II"),769.43,IF(AND(H90="0570",P90="I"),904.56,IF(AND(H90="0570",P90="II"),1212.33,IF(AND(H90="0510",P90="II"),2543.39,IF(AND(H90="057010",P90="II"),769.43,""))))))</f>
        <v>1212.33</v>
      </c>
      <c r="N90" s="54">
        <f t="shared" si="19"/>
        <v>45444</v>
      </c>
      <c r="O90" s="1" t="s">
        <v>231</v>
      </c>
      <c r="P90" s="2" t="s">
        <v>0</v>
      </c>
      <c r="Q90" s="7">
        <f t="shared" si="17"/>
        <v>45413</v>
      </c>
      <c r="R90" s="45" t="s">
        <v>311</v>
      </c>
    </row>
    <row r="91" spans="1:18" x14ac:dyDescent="0.3">
      <c r="A91" s="25">
        <v>90</v>
      </c>
      <c r="B91" s="1" t="s">
        <v>151</v>
      </c>
      <c r="C91" s="1" t="s">
        <v>152</v>
      </c>
      <c r="D91" s="52">
        <v>126596438</v>
      </c>
      <c r="E91" s="53">
        <v>5808877259</v>
      </c>
      <c r="F91" s="53">
        <v>582886190</v>
      </c>
      <c r="G91" s="6">
        <v>44749</v>
      </c>
      <c r="H91" s="21" t="s">
        <v>5</v>
      </c>
      <c r="I91" s="7">
        <f>EOMONTH(G91,6)+DAY(1)</f>
        <v>44958</v>
      </c>
      <c r="J91" s="8">
        <f t="shared" si="14"/>
        <v>45689</v>
      </c>
      <c r="K91" s="8">
        <f t="shared" si="15"/>
        <v>45689</v>
      </c>
      <c r="L91" s="23">
        <v>2047.71</v>
      </c>
      <c r="M91" s="23">
        <v>1417.33</v>
      </c>
      <c r="N91" s="54">
        <f t="shared" si="19"/>
        <v>45047</v>
      </c>
      <c r="O91" s="1" t="s">
        <v>268</v>
      </c>
      <c r="P91" s="2" t="s">
        <v>0</v>
      </c>
      <c r="Q91" s="7">
        <f t="shared" si="17"/>
        <v>45017</v>
      </c>
      <c r="R91" s="45" t="s">
        <v>310</v>
      </c>
    </row>
    <row r="92" spans="1:18" x14ac:dyDescent="0.3">
      <c r="A92" s="25">
        <v>91</v>
      </c>
      <c r="B92" s="1" t="s">
        <v>143</v>
      </c>
      <c r="C92" s="1" t="s">
        <v>144</v>
      </c>
      <c r="D92" s="52">
        <v>576772084</v>
      </c>
      <c r="E92" s="53">
        <v>1507340220</v>
      </c>
      <c r="F92" s="53">
        <v>259745944</v>
      </c>
      <c r="G92" s="6">
        <v>45231</v>
      </c>
      <c r="H92" s="32" t="s">
        <v>2</v>
      </c>
      <c r="I92" s="7">
        <f t="shared" ref="I92:I97" si="21">EDATE(G92,6)</f>
        <v>45413</v>
      </c>
      <c r="J92" s="8">
        <f t="shared" si="14"/>
        <v>46143</v>
      </c>
      <c r="K92" s="8">
        <f t="shared" si="15"/>
        <v>46143</v>
      </c>
      <c r="L92" s="23"/>
      <c r="M92" s="23">
        <f>IF(AND(H92="0540",P92="I"),461.66,IF(AND(H92="0540",P92="II"),769.43,IF(AND(H92="0570",P92="I"),904.56,IF(AND(H92="0570",P92="II"),1212.33,IF(AND(H92="0510",P92="II"),2543.39,IF(AND(H92="057010",P92="II"),769.43,""))))))</f>
        <v>1212.33</v>
      </c>
      <c r="N92" s="54">
        <f t="shared" si="19"/>
        <v>45505</v>
      </c>
      <c r="O92" s="1" t="s">
        <v>264</v>
      </c>
      <c r="P92" s="2" t="s">
        <v>0</v>
      </c>
      <c r="Q92" s="7">
        <f t="shared" si="17"/>
        <v>45474</v>
      </c>
      <c r="R92" s="45" t="s">
        <v>310</v>
      </c>
    </row>
    <row r="93" spans="1:18" x14ac:dyDescent="0.3">
      <c r="A93" s="25">
        <v>92</v>
      </c>
      <c r="B93" s="1" t="s">
        <v>38</v>
      </c>
      <c r="C93" s="1" t="s">
        <v>39</v>
      </c>
      <c r="D93" s="52">
        <v>881034947</v>
      </c>
      <c r="E93" s="53">
        <v>5414110515</v>
      </c>
      <c r="F93" s="53">
        <v>770272171</v>
      </c>
      <c r="G93" s="6">
        <v>44743</v>
      </c>
      <c r="H93" s="22" t="s">
        <v>5</v>
      </c>
      <c r="I93" s="7">
        <f t="shared" si="21"/>
        <v>44927</v>
      </c>
      <c r="J93" s="8">
        <f t="shared" si="14"/>
        <v>45658</v>
      </c>
      <c r="K93" s="8">
        <f t="shared" si="15"/>
        <v>45658</v>
      </c>
      <c r="L93" s="23">
        <v>1511.6</v>
      </c>
      <c r="M93" s="23">
        <v>1247.69</v>
      </c>
      <c r="N93" s="54">
        <v>45444</v>
      </c>
      <c r="O93" s="1" t="s">
        <v>209</v>
      </c>
      <c r="P93" s="2" t="s">
        <v>0</v>
      </c>
      <c r="Q93" s="7">
        <f t="shared" si="17"/>
        <v>44986</v>
      </c>
      <c r="R93" s="45" t="s">
        <v>313</v>
      </c>
    </row>
    <row r="94" spans="1:18" x14ac:dyDescent="0.3">
      <c r="A94" s="25">
        <v>93</v>
      </c>
      <c r="B94" s="1" t="s">
        <v>168</v>
      </c>
      <c r="C94" s="1" t="s">
        <v>169</v>
      </c>
      <c r="D94" s="52">
        <v>132748333</v>
      </c>
      <c r="E94" s="53">
        <v>4051638640</v>
      </c>
      <c r="F94" s="53">
        <v>967368450</v>
      </c>
      <c r="G94" s="6">
        <v>45536</v>
      </c>
      <c r="H94" s="32" t="s">
        <v>2</v>
      </c>
      <c r="I94" s="7">
        <f t="shared" si="21"/>
        <v>45717</v>
      </c>
      <c r="J94" s="8">
        <f t="shared" si="14"/>
        <v>46447</v>
      </c>
      <c r="K94" s="8">
        <f t="shared" si="15"/>
        <v>46447</v>
      </c>
      <c r="L94" s="23"/>
      <c r="M94" s="23">
        <f>IF(AND(H94="0540",P94="I"),461.66,IF(AND(H94="0540",P94="II"),769.43,IF(AND(H94="0570",P94="I"),904.56,IF(AND(H94="0570",P94="II"),1212.33,IF(AND(H94="0510",P94="II"),2543.39,IF(AND(H94="057010",P94="II"),769.43,""))))))</f>
        <v>904.56</v>
      </c>
      <c r="N94" s="54">
        <f t="shared" ref="N94:N101" si="22">EDATE(I94,3)</f>
        <v>45809</v>
      </c>
      <c r="O94" s="1" t="s">
        <v>277</v>
      </c>
      <c r="P94" s="5" t="s">
        <v>4</v>
      </c>
      <c r="Q94" s="7">
        <f t="shared" si="17"/>
        <v>45778</v>
      </c>
      <c r="R94" s="45" t="s">
        <v>316</v>
      </c>
    </row>
    <row r="95" spans="1:18" x14ac:dyDescent="0.3">
      <c r="A95" s="25">
        <v>94</v>
      </c>
      <c r="B95" s="1" t="s">
        <v>22</v>
      </c>
      <c r="C95" s="1" t="s">
        <v>23</v>
      </c>
      <c r="D95" s="52">
        <v>827869671</v>
      </c>
      <c r="E95" s="53">
        <v>1870792202</v>
      </c>
      <c r="F95" s="53">
        <v>802246702</v>
      </c>
      <c r="G95" s="6">
        <v>44774</v>
      </c>
      <c r="H95" s="21" t="s">
        <v>5</v>
      </c>
      <c r="I95" s="7">
        <f t="shared" si="21"/>
        <v>44958</v>
      </c>
      <c r="J95" s="8">
        <f t="shared" si="14"/>
        <v>45689</v>
      </c>
      <c r="K95" s="8">
        <f t="shared" si="15"/>
        <v>45689</v>
      </c>
      <c r="L95" s="23">
        <v>1617.87</v>
      </c>
      <c r="M95" s="23">
        <v>1281.33</v>
      </c>
      <c r="N95" s="54">
        <f t="shared" si="22"/>
        <v>45047</v>
      </c>
      <c r="O95" s="1" t="s">
        <v>201</v>
      </c>
      <c r="P95" s="2" t="s">
        <v>0</v>
      </c>
      <c r="Q95" s="7">
        <f t="shared" si="17"/>
        <v>45017</v>
      </c>
      <c r="R95" s="45" t="s">
        <v>313</v>
      </c>
    </row>
    <row r="96" spans="1:18" x14ac:dyDescent="0.3">
      <c r="A96" s="25">
        <v>95</v>
      </c>
      <c r="B96" s="1" t="s">
        <v>109</v>
      </c>
      <c r="C96" s="1" t="s">
        <v>110</v>
      </c>
      <c r="D96" s="52">
        <v>618551409</v>
      </c>
      <c r="E96" s="53">
        <v>2511123373</v>
      </c>
      <c r="F96" s="53">
        <v>127299035</v>
      </c>
      <c r="G96" s="6">
        <v>45566</v>
      </c>
      <c r="H96" s="31" t="s">
        <v>2</v>
      </c>
      <c r="I96" s="7">
        <f t="shared" si="21"/>
        <v>45748</v>
      </c>
      <c r="J96" s="8">
        <f t="shared" si="14"/>
        <v>46478</v>
      </c>
      <c r="K96" s="8">
        <f t="shared" si="15"/>
        <v>46478</v>
      </c>
      <c r="L96" s="23"/>
      <c r="M96" s="23">
        <f>IF(AND(H96="0540",P96="I"),461.66,IF(AND(H96="0540",P96="II"),769.43,IF(AND(H96="0570",P96="I"),904.56,IF(AND(H96="0570",P96="II"),1212.33,IF(AND(H96="0510",P96="II"),2543.39,IF(AND(H96="057010",P96="II"),769.43,""))))))</f>
        <v>1212.33</v>
      </c>
      <c r="N96" s="54">
        <f t="shared" si="22"/>
        <v>45839</v>
      </c>
      <c r="O96" s="1" t="s">
        <v>246</v>
      </c>
      <c r="P96" s="5" t="s">
        <v>0</v>
      </c>
      <c r="Q96" s="7">
        <f t="shared" si="17"/>
        <v>45809</v>
      </c>
      <c r="R96" s="50"/>
    </row>
    <row r="97" spans="1:18" x14ac:dyDescent="0.3">
      <c r="A97" s="25">
        <v>96</v>
      </c>
      <c r="B97" s="1" t="s">
        <v>42</v>
      </c>
      <c r="C97" s="1" t="s">
        <v>43</v>
      </c>
      <c r="D97" s="52">
        <v>948957754</v>
      </c>
      <c r="E97" s="53">
        <v>3314072965</v>
      </c>
      <c r="F97" s="53">
        <v>642704618</v>
      </c>
      <c r="G97" s="6">
        <v>45536</v>
      </c>
      <c r="H97" s="32" t="s">
        <v>2</v>
      </c>
      <c r="I97" s="7">
        <f t="shared" si="21"/>
        <v>45717</v>
      </c>
      <c r="J97" s="8">
        <f t="shared" si="14"/>
        <v>46447</v>
      </c>
      <c r="K97" s="8">
        <f t="shared" si="15"/>
        <v>46447</v>
      </c>
      <c r="L97" s="23"/>
      <c r="M97" s="23">
        <f>IF(AND(H97="0540",P97="I"),461.66,IF(AND(H97="0540",P97="II"),769.43,IF(AND(H97="0570",P97="I"),904.56,IF(AND(H97="0570",P97="II"),1212.33,IF(AND(H97="0510",P97="II"),2543.39,IF(AND(H97="057010",P97="II"),769.43,""))))))</f>
        <v>1212.33</v>
      </c>
      <c r="N97" s="54">
        <f t="shared" si="22"/>
        <v>45809</v>
      </c>
      <c r="O97" s="1" t="s">
        <v>211</v>
      </c>
      <c r="P97" s="2" t="s">
        <v>0</v>
      </c>
      <c r="Q97" s="7">
        <f t="shared" si="17"/>
        <v>45778</v>
      </c>
      <c r="R97" s="50"/>
    </row>
    <row r="98" spans="1:18" x14ac:dyDescent="0.3">
      <c r="A98" s="25">
        <v>97</v>
      </c>
      <c r="B98" s="1" t="s">
        <v>172</v>
      </c>
      <c r="C98" s="1" t="s">
        <v>173</v>
      </c>
      <c r="D98" s="52">
        <v>345288851</v>
      </c>
      <c r="E98" s="53">
        <v>6298702307</v>
      </c>
      <c r="F98" s="53">
        <v>328733478</v>
      </c>
      <c r="G98" s="6">
        <v>44749</v>
      </c>
      <c r="H98" s="21" t="s">
        <v>5</v>
      </c>
      <c r="I98" s="7">
        <f>EOMONTH(G98,6)+DAY(1)</f>
        <v>44958</v>
      </c>
      <c r="J98" s="8">
        <f t="shared" ref="J98:J101" si="23">EDATE(I98,24)</f>
        <v>45689</v>
      </c>
      <c r="K98" s="8">
        <f t="shared" ref="K98:K101" si="24">IF(H98="0540",I98,IF(OR(H98="0570",H98="0590",H98="0510",H98="057010"),J98,""))</f>
        <v>45689</v>
      </c>
      <c r="L98" s="23">
        <v>1996.87</v>
      </c>
      <c r="M98" s="23">
        <v>1401.24</v>
      </c>
      <c r="N98" s="54">
        <f t="shared" si="22"/>
        <v>45047</v>
      </c>
      <c r="O98" s="1" t="s">
        <v>279</v>
      </c>
      <c r="P98" s="2" t="s">
        <v>0</v>
      </c>
      <c r="Q98" s="7">
        <f t="shared" si="17"/>
        <v>45017</v>
      </c>
      <c r="R98" s="50"/>
    </row>
    <row r="99" spans="1:18" x14ac:dyDescent="0.3">
      <c r="A99" s="25">
        <v>98</v>
      </c>
      <c r="B99" s="1" t="s">
        <v>88</v>
      </c>
      <c r="C99" s="1" t="s">
        <v>89</v>
      </c>
      <c r="D99" s="52">
        <v>198639706</v>
      </c>
      <c r="E99" s="53">
        <v>8389224835</v>
      </c>
      <c r="F99" s="53">
        <v>308968971</v>
      </c>
      <c r="G99" s="6">
        <v>45778</v>
      </c>
      <c r="H99" s="18" t="s">
        <v>1</v>
      </c>
      <c r="I99" s="7">
        <f>EDATE(G99,6)</f>
        <v>45962</v>
      </c>
      <c r="J99" s="35">
        <f t="shared" si="23"/>
        <v>46692</v>
      </c>
      <c r="K99" s="35">
        <f t="shared" si="24"/>
        <v>45962</v>
      </c>
      <c r="L99" s="23"/>
      <c r="M99" s="23">
        <f>IF(AND(H99="0540",P99="I"),461.66,IF(AND(H99="0540",P99="II"),769.43,IF(AND(H99="0570",P99="I"),904.56,IF(AND(H99="0570",P99="II"),1212.33,IF(AND(H99="0510",P99="II"),2543.39,IF(AND(H99="057010",P99="II"),769.43,""))))))</f>
        <v>461.66</v>
      </c>
      <c r="N99" s="54">
        <f t="shared" si="22"/>
        <v>46054</v>
      </c>
      <c r="O99" s="1" t="s">
        <v>234</v>
      </c>
      <c r="P99" s="5" t="s">
        <v>4</v>
      </c>
      <c r="Q99" s="7">
        <f t="shared" si="17"/>
        <v>46023</v>
      </c>
      <c r="R99" s="3"/>
    </row>
    <row r="100" spans="1:18" x14ac:dyDescent="0.3">
      <c r="A100" s="25">
        <v>99</v>
      </c>
      <c r="B100" s="1" t="s">
        <v>119</v>
      </c>
      <c r="C100" s="1" t="s">
        <v>120</v>
      </c>
      <c r="D100" s="52">
        <v>154176063</v>
      </c>
      <c r="E100" s="53">
        <v>7610460313</v>
      </c>
      <c r="F100" s="53">
        <v>188510387</v>
      </c>
      <c r="G100" s="6">
        <v>44958</v>
      </c>
      <c r="H100" s="31" t="s">
        <v>2</v>
      </c>
      <c r="I100" s="7">
        <f>EDATE(G100,6)</f>
        <v>45139</v>
      </c>
      <c r="J100" s="8">
        <f t="shared" si="23"/>
        <v>45870</v>
      </c>
      <c r="K100" s="8">
        <f t="shared" si="24"/>
        <v>45870</v>
      </c>
      <c r="L100" s="23"/>
      <c r="M100" s="23">
        <f>IF(AND(H100="0540",P100="I"),461.66,IF(AND(H100="0540",P100="II"),769.43,IF(AND(H100="0570",P100="I"),904.56,IF(AND(H100="0570",P100="II"),1212.33,IF(AND(H100="0510",P100="II"),2543.39,IF(AND(H100="057010",P100="II"),769.43,""))))))</f>
        <v>1212.33</v>
      </c>
      <c r="N100" s="54">
        <f t="shared" si="22"/>
        <v>45231</v>
      </c>
      <c r="O100" s="1" t="s">
        <v>251</v>
      </c>
      <c r="P100" s="2" t="s">
        <v>0</v>
      </c>
      <c r="Q100" s="7">
        <f t="shared" si="17"/>
        <v>45200</v>
      </c>
      <c r="R100" s="45" t="s">
        <v>311</v>
      </c>
    </row>
    <row r="101" spans="1:18" x14ac:dyDescent="0.3">
      <c r="A101" s="25">
        <v>100</v>
      </c>
      <c r="B101" s="1" t="s">
        <v>130</v>
      </c>
      <c r="C101" s="1" t="s">
        <v>70</v>
      </c>
      <c r="D101" s="52">
        <v>765703685</v>
      </c>
      <c r="E101" s="53">
        <v>6223381440</v>
      </c>
      <c r="F101" s="53">
        <v>581840233</v>
      </c>
      <c r="G101" s="6">
        <v>45352</v>
      </c>
      <c r="H101" s="32" t="s">
        <v>2</v>
      </c>
      <c r="I101" s="7">
        <f>EDATE(G101,6)</f>
        <v>45536</v>
      </c>
      <c r="J101" s="8">
        <f t="shared" si="23"/>
        <v>46266</v>
      </c>
      <c r="K101" s="8">
        <f t="shared" si="24"/>
        <v>46266</v>
      </c>
      <c r="L101" s="23"/>
      <c r="M101" s="23">
        <f>IF(AND(H101="0540",P101="I"),461.66,IF(AND(H101="0540",P101="II"),769.43,IF(AND(H101="0570",P101="I"),904.56,IF(AND(H101="0570",P101="II"),1212.33,IF(AND(H101="0510",P101="II"),2543.39,IF(AND(H101="057010",P101="II"),769.43,""))))))</f>
        <v>1212.33</v>
      </c>
      <c r="N101" s="54">
        <f t="shared" si="22"/>
        <v>45627</v>
      </c>
      <c r="O101" s="1" t="s">
        <v>257</v>
      </c>
      <c r="P101" s="2" t="s">
        <v>0</v>
      </c>
      <c r="Q101" s="7">
        <f t="shared" si="17"/>
        <v>45597</v>
      </c>
      <c r="R101" s="45" t="s">
        <v>311</v>
      </c>
    </row>
  </sheetData>
  <sortState xmlns:xlrd2="http://schemas.microsoft.com/office/spreadsheetml/2017/richdata2" ref="B2:R101">
    <sortCondition ref="B2:B101"/>
  </sortState>
  <phoneticPr fontId="3" type="noConversion"/>
  <pageMargins left="0.25" right="0.25" top="0.75" bottom="0.75" header="0.3" footer="0.3"/>
  <pageSetup paperSize="9" firstPageNumber="0" fitToHeight="0"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7263-0832-4626-912C-9E26D116B613}">
  <sheetPr codeName="Arkusz6"/>
  <dimension ref="B1:E13"/>
  <sheetViews>
    <sheetView zoomScaleNormal="100" workbookViewId="0">
      <selection activeCell="H11" sqref="H11"/>
    </sheetView>
  </sheetViews>
  <sheetFormatPr defaultRowHeight="14.4" x14ac:dyDescent="0.3"/>
  <cols>
    <col min="2" max="2" width="33" customWidth="1"/>
    <col min="3" max="3" width="14.88671875" customWidth="1"/>
    <col min="4" max="4" width="14" customWidth="1"/>
    <col min="5" max="5" width="14.33203125" customWidth="1"/>
  </cols>
  <sheetData>
    <row r="1" spans="2:5" x14ac:dyDescent="0.3">
      <c r="B1" s="29" t="s">
        <v>292</v>
      </c>
      <c r="C1" s="29" t="s">
        <v>293</v>
      </c>
      <c r="D1" s="29" t="s">
        <v>296</v>
      </c>
      <c r="E1" s="62" t="s">
        <v>297</v>
      </c>
    </row>
    <row r="2" spans="2:5" ht="36.75" customHeight="1" x14ac:dyDescent="0.3">
      <c r="B2" s="27" t="s">
        <v>69</v>
      </c>
      <c r="C2" s="27" t="str">
        <f>VLOOKUP($B$2,Base!B:R,2,FALSE)</f>
        <v>Brandon</v>
      </c>
      <c r="D2" s="2">
        <f>VLOOKUP($B$2,Base!B:R,4,0)</f>
        <v>3085819937</v>
      </c>
      <c r="E2" s="2">
        <f>VLOOKUP($B$2,Base!B:R,5,0)</f>
        <v>131662290</v>
      </c>
    </row>
    <row r="3" spans="2:5" x14ac:dyDescent="0.3">
      <c r="D3" s="38" t="s">
        <v>2</v>
      </c>
      <c r="E3" s="38" t="s">
        <v>5</v>
      </c>
    </row>
    <row r="4" spans="2:5" x14ac:dyDescent="0.3">
      <c r="B4" s="30" t="s">
        <v>320</v>
      </c>
      <c r="C4" s="8">
        <f>VLOOKUP($B$2,Base!B:R,6,0)</f>
        <v>44903</v>
      </c>
      <c r="D4" s="8">
        <f>VLOOKUP($B$2,Base!B:R,8,0)</f>
        <v>45108</v>
      </c>
      <c r="E4" s="8">
        <f>VLOOKUP($B$2,Base!B:R,9,0)</f>
        <v>45839</v>
      </c>
    </row>
    <row r="5" spans="2:5" x14ac:dyDescent="0.3">
      <c r="B5" s="30" t="s">
        <v>321</v>
      </c>
      <c r="C5" s="2" t="str">
        <f>VLOOKUP($B$2,Base!B:R,7,0)</f>
        <v>0570</v>
      </c>
      <c r="D5" s="6">
        <f>VLOOKUP($B$2,Base!B:R,16,0)</f>
        <v>45170</v>
      </c>
      <c r="E5" s="1"/>
    </row>
    <row r="6" spans="2:5" x14ac:dyDescent="0.3">
      <c r="B6" s="30" t="s">
        <v>322</v>
      </c>
      <c r="C6" s="37">
        <f>VLOOKUP($B$2,Base!B:R,11,0)</f>
        <v>0</v>
      </c>
      <c r="D6" s="37">
        <f>VLOOKUP($B$2,Base!B:R,12,0)</f>
        <v>1212.33</v>
      </c>
      <c r="E6" s="1"/>
    </row>
    <row r="7" spans="2:5" x14ac:dyDescent="0.3">
      <c r="C7" s="14"/>
      <c r="D7" s="14"/>
    </row>
    <row r="8" spans="2:5" x14ac:dyDescent="0.3">
      <c r="B8" s="30" t="s">
        <v>305</v>
      </c>
      <c r="C8" s="6">
        <f>VLOOKUP($B$2,Base!B:R,13,0)</f>
        <v>45200</v>
      </c>
      <c r="D8" s="63"/>
    </row>
    <row r="9" spans="2:5" x14ac:dyDescent="0.3">
      <c r="B9" s="28"/>
      <c r="C9" s="16"/>
      <c r="D9" s="63"/>
    </row>
    <row r="10" spans="2:5" x14ac:dyDescent="0.3">
      <c r="B10" s="30" t="s">
        <v>309</v>
      </c>
      <c r="C10" s="6">
        <f>VLOOKUP($B$2,Base!B:R,16,0)</f>
        <v>45170</v>
      </c>
      <c r="D10" s="2" t="str">
        <f>VLOOKUP($B$2,Base!B:R,17,0)</f>
        <v>January</v>
      </c>
    </row>
    <row r="11" spans="2:5" x14ac:dyDescent="0.3">
      <c r="C11" s="14"/>
      <c r="D11" s="14"/>
    </row>
    <row r="12" spans="2:5" x14ac:dyDescent="0.3">
      <c r="B12" s="30" t="s">
        <v>294</v>
      </c>
      <c r="C12" s="36">
        <f>VLOOKUP($B$2,Base!B:R,3,0)</f>
        <v>568768581</v>
      </c>
    </row>
    <row r="13" spans="2:5" x14ac:dyDescent="0.3">
      <c r="B13" s="30" t="s">
        <v>306</v>
      </c>
      <c r="C13" s="64" t="str">
        <f>VLOOKUP($B$2,Base!B:R,14,0)</f>
        <v>bell@firma.pl</v>
      </c>
      <c r="D13" s="64"/>
    </row>
  </sheetData>
  <mergeCells count="1">
    <mergeCell ref="C13:D13"/>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E22A9EA0-4D38-4F05-9AB7-2FAB81BE0830}">
          <x14:formula1>
            <xm:f>Base!$B$2:$B$103</xm:f>
          </x14:formula1>
          <xm:sqref>B2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242D0-F824-40CD-A7C8-5FDCB3936EB3}">
  <sheetPr codeName="Arkusz3">
    <pageSetUpPr fitToPage="1"/>
  </sheetPr>
  <dimension ref="A1:E17"/>
  <sheetViews>
    <sheetView workbookViewId="0">
      <selection activeCell="D35" sqref="D35"/>
    </sheetView>
  </sheetViews>
  <sheetFormatPr defaultRowHeight="14.4" x14ac:dyDescent="0.3"/>
  <cols>
    <col min="1" max="1" width="16.77734375" customWidth="1"/>
    <col min="2" max="2" width="12.44140625" bestFit="1" customWidth="1"/>
    <col min="3" max="3" width="16.5546875" bestFit="1" customWidth="1"/>
    <col min="4" max="4" width="16.109375" customWidth="1"/>
    <col min="5" max="5" width="13.5546875" customWidth="1"/>
    <col min="6" max="7" width="32.6640625" bestFit="1" customWidth="1"/>
    <col min="8" max="8" width="12.88671875" bestFit="1" customWidth="1"/>
    <col min="9" max="9" width="13" customWidth="1"/>
    <col min="10" max="10" width="15.88671875" bestFit="1" customWidth="1"/>
    <col min="11" max="11" width="17.5546875" bestFit="1" customWidth="1"/>
    <col min="12" max="12" width="30.33203125" bestFit="1" customWidth="1"/>
    <col min="13" max="13" width="17.5546875" bestFit="1" customWidth="1"/>
    <col min="14" max="14" width="12.88671875" bestFit="1" customWidth="1"/>
    <col min="15" max="15" width="21" bestFit="1" customWidth="1"/>
    <col min="16" max="17" width="18.33203125" bestFit="1" customWidth="1"/>
    <col min="18" max="18" width="16.44140625" bestFit="1" customWidth="1"/>
    <col min="19" max="19" width="4.44140625" bestFit="1" customWidth="1"/>
    <col min="20" max="20" width="7.33203125" bestFit="1" customWidth="1"/>
    <col min="21" max="21" width="9" bestFit="1" customWidth="1"/>
    <col min="22" max="22" width="4.33203125" bestFit="1" customWidth="1"/>
    <col min="23" max="23" width="8.6640625" bestFit="1" customWidth="1"/>
    <col min="24" max="24" width="5.88671875" bestFit="1" customWidth="1"/>
    <col min="25" max="25" width="8.33203125" bestFit="1" customWidth="1"/>
    <col min="26" max="26" width="1.44140625" bestFit="1" customWidth="1"/>
    <col min="27" max="27" width="7.44140625" bestFit="1" customWidth="1"/>
    <col min="28" max="30" width="8" bestFit="1" customWidth="1"/>
    <col min="31" max="31" width="7" bestFit="1" customWidth="1"/>
    <col min="32" max="34" width="8" bestFit="1" customWidth="1"/>
    <col min="35" max="35" width="7" bestFit="1" customWidth="1"/>
    <col min="36" max="42" width="8" bestFit="1" customWidth="1"/>
    <col min="43" max="45" width="7" bestFit="1" customWidth="1"/>
    <col min="46" max="50" width="8" bestFit="1" customWidth="1"/>
    <col min="51" max="51" width="7" bestFit="1" customWidth="1"/>
    <col min="52" max="59" width="8" bestFit="1" customWidth="1"/>
    <col min="60" max="60" width="7" bestFit="1" customWidth="1"/>
    <col min="61" max="64" width="8" bestFit="1" customWidth="1"/>
    <col min="65" max="65" width="7" bestFit="1" customWidth="1"/>
    <col min="66" max="66" width="7.44140625" bestFit="1" customWidth="1"/>
  </cols>
  <sheetData>
    <row r="1" spans="1:5" s="59" customFormat="1" x14ac:dyDescent="0.3">
      <c r="A1" s="58"/>
    </row>
    <row r="2" spans="1:5" s="59" customFormat="1" x14ac:dyDescent="0.3">
      <c r="A2" s="58"/>
    </row>
    <row r="3" spans="1:5" x14ac:dyDescent="0.3">
      <c r="A3" s="26"/>
    </row>
    <row r="4" spans="1:5" x14ac:dyDescent="0.3">
      <c r="A4" s="26"/>
    </row>
    <row r="9" spans="1:5" x14ac:dyDescent="0.3">
      <c r="A9" s="39" t="s">
        <v>292</v>
      </c>
      <c r="B9" s="39" t="s">
        <v>293</v>
      </c>
      <c r="C9" s="39" t="s">
        <v>299</v>
      </c>
      <c r="D9" s="39" t="s">
        <v>318</v>
      </c>
      <c r="E9" s="39" t="s">
        <v>319</v>
      </c>
    </row>
    <row r="10" spans="1:5" x14ac:dyDescent="0.3">
      <c r="A10" s="1" t="s">
        <v>153</v>
      </c>
      <c r="B10" s="1" t="s">
        <v>154</v>
      </c>
      <c r="C10" s="1" t="s">
        <v>1</v>
      </c>
      <c r="D10" s="61">
        <v>45962</v>
      </c>
      <c r="E10" s="60">
        <v>46692</v>
      </c>
    </row>
    <row r="11" spans="1:5" x14ac:dyDescent="0.3">
      <c r="A11" s="1" t="s">
        <v>133</v>
      </c>
      <c r="B11" s="1" t="s">
        <v>134</v>
      </c>
      <c r="C11" s="1" t="s">
        <v>1</v>
      </c>
      <c r="D11" s="57">
        <v>45962</v>
      </c>
      <c r="E11" s="60">
        <v>46692</v>
      </c>
    </row>
    <row r="12" spans="1:5" x14ac:dyDescent="0.3">
      <c r="A12" s="1" t="s">
        <v>63</v>
      </c>
      <c r="B12" s="1" t="s">
        <v>64</v>
      </c>
      <c r="C12" s="1" t="s">
        <v>2</v>
      </c>
      <c r="D12" s="60">
        <v>45231</v>
      </c>
      <c r="E12" s="61">
        <v>45962</v>
      </c>
    </row>
    <row r="13" spans="1:5" x14ac:dyDescent="0.3">
      <c r="A13" s="1" t="s">
        <v>91</v>
      </c>
      <c r="B13" s="1" t="s">
        <v>92</v>
      </c>
      <c r="C13" s="1" t="s">
        <v>1</v>
      </c>
      <c r="D13" s="61">
        <v>45962</v>
      </c>
      <c r="E13" s="60">
        <v>46692</v>
      </c>
    </row>
    <row r="14" spans="1:5" x14ac:dyDescent="0.3">
      <c r="A14" s="1" t="s">
        <v>36</v>
      </c>
      <c r="B14" s="1" t="s">
        <v>37</v>
      </c>
      <c r="C14" s="1" t="s">
        <v>2</v>
      </c>
      <c r="D14" s="60">
        <v>45231</v>
      </c>
      <c r="E14" s="61">
        <v>45962</v>
      </c>
    </row>
    <row r="15" spans="1:5" x14ac:dyDescent="0.3">
      <c r="A15" s="1" t="s">
        <v>147</v>
      </c>
      <c r="B15" s="1" t="s">
        <v>148</v>
      </c>
      <c r="C15" s="1" t="s">
        <v>1</v>
      </c>
      <c r="D15" s="61">
        <v>45962</v>
      </c>
      <c r="E15" s="60">
        <v>46692</v>
      </c>
    </row>
    <row r="16" spans="1:5" x14ac:dyDescent="0.3">
      <c r="A16" s="1" t="s">
        <v>93</v>
      </c>
      <c r="B16" s="1" t="s">
        <v>94</v>
      </c>
      <c r="C16" s="1" t="s">
        <v>1</v>
      </c>
      <c r="D16" s="57">
        <v>45962</v>
      </c>
      <c r="E16" s="60">
        <v>46692</v>
      </c>
    </row>
    <row r="17" spans="1:5" x14ac:dyDescent="0.3">
      <c r="A17" s="1" t="s">
        <v>88</v>
      </c>
      <c r="B17" s="1" t="s">
        <v>89</v>
      </c>
      <c r="C17" s="1" t="s">
        <v>1</v>
      </c>
      <c r="D17" s="57">
        <v>45962</v>
      </c>
      <c r="E17" s="60">
        <v>46692</v>
      </c>
    </row>
  </sheetData>
  <pageMargins left="0.7" right="0.7" top="0.75" bottom="0.75" header="0.3" footer="0.3"/>
  <pageSetup paperSize="9" scale="41" fitToHeight="0" orientation="portrait" r:id="rId2"/>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Base</vt:lpstr>
      <vt:lpstr>Filtr</vt:lpstr>
      <vt:lpstr>Code Change</vt:lpstr>
      <vt:lpstr>Base!Print_Area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Grażyna</dc:creator>
  <dc:description/>
  <cp:lastModifiedBy>Anna Shvalova</cp:lastModifiedBy>
  <cp:revision>2</cp:revision>
  <cp:lastPrinted>2025-06-26T07:27:07Z</cp:lastPrinted>
  <dcterms:created xsi:type="dcterms:W3CDTF">2020-09-04T07:02:16Z</dcterms:created>
  <dcterms:modified xsi:type="dcterms:W3CDTF">2025-09-22T18:08:44Z</dcterms:modified>
  <dc:language>pl-PL</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