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uashua\Documents\Data_Analytic_Boot_Camp\Homework1\"/>
    </mc:Choice>
  </mc:AlternateContent>
  <xr:revisionPtr revIDLastSave="0" documentId="13_ncr:1_{2F70227B-BE1F-4746-8ED4-BE9F775E0338}" xr6:coauthVersionLast="38" xr6:coauthVersionMax="38" xr10:uidLastSave="{00000000-0000-0000-0000-000000000000}"/>
  <bookViews>
    <workbookView xWindow="0" yWindow="0" windowWidth="19200" windowHeight="6880" firstSheet="1" activeTab="4" xr2:uid="{00000000-000D-0000-FFFF-FFFF00000000}"/>
  </bookViews>
  <sheets>
    <sheet name="Sheet1" sheetId="1" r:id="rId1"/>
    <sheet name="PivotTable_by_Category" sheetId="2" r:id="rId2"/>
    <sheet name="PivotTable_by_SubCategory" sheetId="3" r:id="rId3"/>
    <sheet name="PivotTable_by_CreateDate" sheetId="4" r:id="rId4"/>
    <sheet name="Bonus" sheetId="5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2" i="5"/>
  <c r="F3" i="5"/>
  <c r="F4" i="5"/>
  <c r="F5" i="5"/>
  <c r="F6" i="5"/>
  <c r="F7" i="5"/>
  <c r="F8" i="5"/>
  <c r="F9" i="5"/>
  <c r="F10" i="5"/>
  <c r="F11" i="5"/>
  <c r="F12" i="5"/>
  <c r="F13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C13" i="5"/>
  <c r="C12" i="5"/>
  <c r="C11" i="5"/>
  <c r="C10" i="5"/>
  <c r="C9" i="5"/>
  <c r="C8" i="5"/>
  <c r="C7" i="5"/>
  <c r="C6" i="5"/>
  <c r="C5" i="5"/>
  <c r="D3" i="5"/>
  <c r="D2" i="5"/>
  <c r="C2" i="5"/>
  <c r="D4" i="5"/>
  <c r="C4" i="5"/>
  <c r="B4" i="5"/>
  <c r="B13" i="5"/>
  <c r="B12" i="5"/>
  <c r="B11" i="5"/>
  <c r="B10" i="5"/>
  <c r="B9" i="5"/>
  <c r="B8" i="5"/>
  <c r="B7" i="5"/>
  <c r="B6" i="5"/>
  <c r="B5" i="5"/>
  <c r="C3" i="5"/>
  <c r="B2" i="5"/>
  <c r="B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<sst xmlns="http://schemas.openxmlformats.org/spreadsheetml/2006/main" count="24820" uniqueCount="8400">
  <si>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</si>
  <si>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</si>
  <si>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</si>
  <si>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</si>
  <si>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</si>
  <si>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</si>
  <si>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</si>
  <si>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</si>
  <si>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</si>
  <si>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</si>
  <si>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</si>
  <si>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</si>
  <si>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</si>
  <si>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</si>
  <si>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</si>
  <si>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</si>
  <si>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</si>
  <si>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</si>
  <si>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</si>
  <si>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</si>
  <si>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</si>
  <si>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</si>
  <si>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</si>
  <si>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</si>
  <si>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</si>
  <si>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</si>
  <si>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</si>
  <si>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</si>
  <si>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</si>
  <si>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</si>
  <si>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</si>
  <si>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</si>
  <si>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</si>
  <si>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</si>
  <si>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</si>
  <si>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</si>
  <si>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</si>
  <si>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</si>
  <si>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</si>
  <si>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</si>
  <si>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</si>
  <si>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</si>
  <si>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</si>
  <si>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</si>
  <si>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</si>
  <si>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</si>
  <si>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</si>
  <si>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</si>
  <si>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</si>
  <si>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</si>
  <si>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</si>
  <si>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</si>
  <si>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</si>
  <si>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</si>
  <si>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</si>
  <si>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</si>
  <si>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</si>
  <si>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</si>
  <si>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</si>
  <si>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</si>
  <si>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</si>
  <si>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</si>
  <si>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</si>
  <si>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</si>
  <si>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</si>
  <si>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</si>
  <si>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</si>
  <si>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</si>
  <si>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</si>
  <si>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</si>
  <si>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</si>
  <si>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</si>
  <si>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</si>
  <si>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</si>
  <si>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</si>
  <si>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</si>
  <si>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</si>
  <si>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</si>
  <si>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</si>
  <si>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</si>
  <si>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</si>
  <si>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</si>
  <si>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</si>
  <si>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</si>
  <si>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</si>
  <si>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</si>
  <si>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</si>
  <si>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</si>
  <si>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</si>
  <si>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</si>
  <si>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</si>
  <si>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</si>
  <si>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</si>
  <si>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</si>
  <si>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</si>
  <si>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</si>
  <si>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</si>
  <si>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</si>
  <si>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</si>
  <si>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</si>
  <si>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</si>
  <si>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</si>
  <si>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</si>
  <si>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</si>
  <si>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</si>
  <si>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</si>
  <si>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</si>
  <si>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</si>
  <si>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</si>
  <si>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</si>
  <si>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</si>
  <si>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</si>
  <si>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</si>
  <si>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</si>
  <si>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</si>
  <si>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</si>
  <si>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</si>
  <si>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</si>
  <si>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</si>
  <si>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</si>
  <si>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</si>
  <si>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</si>
  <si>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</si>
  <si>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</si>
  <si>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</si>
  <si>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</si>
  <si>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</si>
  <si>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</si>
  <si>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</si>
  <si>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</si>
  <si>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</si>
  <si>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</si>
  <si>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</si>
  <si>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</si>
  <si>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</si>
  <si>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</si>
  <si>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</si>
  <si>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</si>
  <si>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</si>
  <si>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</si>
  <si>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</si>
  <si>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</si>
  <si>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</si>
  <si>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</si>
  <si>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</si>
  <si>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</si>
  <si>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</si>
  <si>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</si>
  <si>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</si>
  <si>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</si>
  <si>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</si>
  <si>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</si>
  <si>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</si>
  <si>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</si>
  <si>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</si>
  <si>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</si>
  <si>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</si>
  <si>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</si>
  <si>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</si>
  <si>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</si>
  <si>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</si>
  <si>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</si>
  <si>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</si>
  <si>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</si>
  <si>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</si>
  <si>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</si>
  <si>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</si>
  <si>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</si>
  <si>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</si>
  <si>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</si>
  <si>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</si>
  <si>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</si>
  <si>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</si>
  <si>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</si>
  <si>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</si>
  <si>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</si>
  <si>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</si>
  <si>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</si>
  <si>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</si>
  <si>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</si>
  <si>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</si>
  <si>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</si>
  <si>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</si>
  <si>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</si>
  <si>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</si>
  <si>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</si>
  <si>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</si>
  <si>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</si>
  <si>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</si>
  <si>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</si>
  <si>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</si>
  <si>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</si>
  <si>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</si>
  <si>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</si>
  <si>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</si>
  <si>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</si>
  <si>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</si>
  <si>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</si>
  <si>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</si>
  <si>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</si>
  <si>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</si>
  <si>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</si>
  <si>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</si>
  <si>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</si>
  <si>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</si>
  <si>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</si>
  <si>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</si>
  <si>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</si>
  <si>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</si>
  <si>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</si>
  <si>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</si>
  <si>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</si>
  <si>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</si>
  <si>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</si>
  <si>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</si>
  <si>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</si>
  <si>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</si>
  <si>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</si>
  <si>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</si>
  <si>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</si>
  <si>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</si>
  <si>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</si>
  <si>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</si>
  <si>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</si>
  <si>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</si>
  <si>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</si>
  <si>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</si>
  <si>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</si>
  <si>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</si>
  <si>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</si>
  <si>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</si>
  <si>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</si>
  <si>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</si>
  <si>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</si>
  <si>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</si>
  <si>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</si>
  <si>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</si>
  <si>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</si>
  <si>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</si>
  <si>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</si>
  <si>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</si>
  <si>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</si>
  <si>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</si>
  <si>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</si>
  <si>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</si>
  <si>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</si>
  <si>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</si>
  <si>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</si>
  <si>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</si>
  <si>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</si>
  <si>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</si>
  <si>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</si>
  <si>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</si>
  <si>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</si>
  <si>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</si>
  <si>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</si>
  <si>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</si>
  <si>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</si>
  <si>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</si>
  <si>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</si>
  <si>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</si>
  <si>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</si>
  <si>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</si>
  <si>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</si>
  <si>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</si>
  <si>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</si>
  <si>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</si>
  <si>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</si>
  <si>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</si>
  <si>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</si>
  <si>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</si>
  <si>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</si>
  <si>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</si>
  <si>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</si>
  <si>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</si>
  <si>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</si>
  <si>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</si>
  <si>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</si>
  <si>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</si>
  <si>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</si>
  <si>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</si>
  <si>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</si>
  <si>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</si>
  <si>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</si>
  <si>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</si>
  <si>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</si>
  <si>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</si>
  <si>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</si>
  <si>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</si>
  <si>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</si>
  <si>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</si>
  <si>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</si>
  <si>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</si>
  <si>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</si>
  <si>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</si>
  <si>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</si>
  <si>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</si>
  <si>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</si>
  <si>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</si>
  <si>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</si>
  <si>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</si>
  <si>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</si>
  <si>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</si>
  <si>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</si>
  <si>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</si>
  <si>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</si>
  <si>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</si>
  <si>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</si>
  <si>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</si>
  <si>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</si>
  <si>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</si>
  <si>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</si>
  <si>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</si>
  <si>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</si>
  <si>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</si>
  <si>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</si>
  <si>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</si>
  <si>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</si>
  <si>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</si>
  <si>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</si>
  <si>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</si>
  <si>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</si>
  <si>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</si>
  <si>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</si>
  <si>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</si>
  <si>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</si>
  <si>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</si>
  <si>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</si>
  <si>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</si>
  <si>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</si>
  <si>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</si>
  <si>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</si>
  <si>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</si>
  <si>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</si>
  <si>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</si>
  <si>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</si>
  <si>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</si>
  <si>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</si>
  <si>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</si>
  <si>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</si>
  <si>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</si>
  <si>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</si>
  <si>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</si>
  <si>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</si>
  <si>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</si>
  <si>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</si>
  <si>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</si>
  <si>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</si>
  <si>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</si>
  <si>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</si>
  <si>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</si>
  <si>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</si>
  <si>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</si>
  <si>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</si>
  <si>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</si>
  <si>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</si>
  <si>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</si>
  <si>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</si>
  <si>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</si>
  <si>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</si>
  <si>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</si>
  <si>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</si>
  <si>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</si>
  <si>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</si>
  <si>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</si>
  <si>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</si>
  <si>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</si>
  <si>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</si>
  <si>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</si>
  <si>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</si>
  <si>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</si>
  <si>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</si>
  <si>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</si>
  <si>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</si>
  <si>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</si>
  <si>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</si>
  <si>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</si>
  <si>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</si>
  <si>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</si>
  <si>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</si>
  <si>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</si>
  <si>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</si>
  <si>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</si>
  <si>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</si>
  <si>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</si>
  <si>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</si>
  <si>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</si>
  <si>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</si>
  <si>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</si>
  <si>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</si>
  <si>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</si>
  <si>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</si>
  <si>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</si>
  <si>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</si>
  <si>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</si>
  <si>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</si>
  <si>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</si>
  <si>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</si>
  <si>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</si>
  <si>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</si>
  <si>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</si>
  <si>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</si>
  <si>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</si>
  <si>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</si>
  <si>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</si>
  <si>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</si>
  <si>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</si>
  <si>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</si>
  <si>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</si>
  <si>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</si>
  <si>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</si>
  <si>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</si>
  <si>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</si>
  <si>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</si>
  <si>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</si>
  <si>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</si>
  <si>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</si>
  <si>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</si>
  <si>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</si>
  <si>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</si>
  <si>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</si>
  <si>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</si>
  <si>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</si>
  <si>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</si>
  <si>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</si>
  <si>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</si>
  <si>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</si>
  <si>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</si>
  <si>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</si>
  <si>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</si>
  <si>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</si>
  <si>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</si>
  <si>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</si>
  <si>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</si>
  <si>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</si>
  <si>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</si>
  <si>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</si>
  <si>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</si>
  <si>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</si>
  <si>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</si>
  <si>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</si>
  <si>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</si>
  <si>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</si>
  <si>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</si>
  <si>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</si>
  <si>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</si>
  <si>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</si>
  <si>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</si>
  <si>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</si>
  <si>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</si>
  <si>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</si>
  <si>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</si>
  <si>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</si>
  <si>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</si>
  <si>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</si>
  <si>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</si>
  <si>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</si>
  <si>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</si>
  <si>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</si>
  <si>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</si>
  <si>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</si>
  <si>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</si>
  <si>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</si>
  <si>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</si>
  <si>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</si>
  <si>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</si>
  <si>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</si>
  <si>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</si>
  <si>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</si>
  <si>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</si>
  <si>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</si>
  <si>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</si>
  <si>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</si>
  <si>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</si>
  <si>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</si>
  <si>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</si>
  <si>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</si>
  <si>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</si>
  <si>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</si>
  <si>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</si>
  <si>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</si>
  <si>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</si>
  <si>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</si>
  <si>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</si>
  <si>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</si>
  <si>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</si>
  <si>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</si>
  <si>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</si>
  <si>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</si>
  <si>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</si>
  <si>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</si>
  <si>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</si>
  <si>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</si>
  <si>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</si>
  <si>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</si>
  <si>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</si>
  <si>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</si>
  <si>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</si>
  <si>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</si>
  <si>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</si>
  <si>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</si>
  <si>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</si>
  <si>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</si>
  <si>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</si>
  <si>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</si>
  <si>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</si>
  <si>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</si>
  <si>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</si>
  <si>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</si>
  <si>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</si>
  <si>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</si>
  <si>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</si>
  <si>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</si>
  <si>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</si>
  <si>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</si>
  <si>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</si>
  <si>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</si>
  <si>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</si>
  <si>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</si>
  <si>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</si>
  <si>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</si>
  <si>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</si>
  <si>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</si>
  <si>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</si>
  <si>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</si>
  <si>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</si>
  <si>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</si>
  <si>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</si>
  <si>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</si>
  <si>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</si>
  <si>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</si>
  <si>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</si>
  <si>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</si>
  <si>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</si>
  <si>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</si>
  <si>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</si>
  <si>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</si>
  <si>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</si>
  <si>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</si>
  <si>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</si>
  <si>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</si>
  <si>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</si>
  <si>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</si>
  <si>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</si>
  <si>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</si>
  <si>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</si>
  <si>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</si>
  <si>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</si>
  <si>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</si>
  <si>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</si>
  <si>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</si>
  <si>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</si>
  <si>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</si>
  <si>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</si>
  <si>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</si>
  <si>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</si>
  <si>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</si>
  <si>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</si>
  <si>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</si>
  <si>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</si>
  <si>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</si>
  <si>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</si>
  <si>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</si>
  <si>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</si>
  <si>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</si>
  <si>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</si>
  <si>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</si>
  <si>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</si>
  <si>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</si>
  <si>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</si>
  <si>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</si>
  <si>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</si>
  <si>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</si>
  <si>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</si>
  <si>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</si>
  <si>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</si>
  <si>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</si>
  <si>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</si>
  <si>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</si>
  <si>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</si>
  <si>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</si>
  <si>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</si>
  <si>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</si>
  <si>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</si>
  <si>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</si>
  <si>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</si>
  <si>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</si>
  <si>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</si>
  <si>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</si>
  <si>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</si>
  <si>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</si>
  <si>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</si>
  <si>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</si>
  <si>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</si>
  <si>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</si>
  <si>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</si>
  <si>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</si>
  <si>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</si>
  <si>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</si>
  <si>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</si>
  <si>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</si>
  <si>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</si>
  <si>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</si>
  <si>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</si>
  <si>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</si>
  <si>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</si>
  <si>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</si>
  <si>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</si>
  <si>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</si>
  <si>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</si>
  <si>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</si>
  <si>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</si>
  <si>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</si>
  <si>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</si>
  <si>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</si>
  <si>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</si>
  <si>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</si>
  <si>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</si>
  <si>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</si>
  <si>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</si>
  <si>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</si>
  <si>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</si>
  <si>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</si>
  <si>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</si>
  <si>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</si>
  <si>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</si>
  <si>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</si>
  <si>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</si>
  <si>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</si>
  <si>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</si>
  <si>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</si>
  <si>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</si>
  <si>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</si>
  <si>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</si>
  <si>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</si>
  <si>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</si>
  <si>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</si>
  <si>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</si>
  <si>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</si>
  <si>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</si>
  <si>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</si>
  <si>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</si>
  <si>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</si>
  <si>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</si>
  <si>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</si>
  <si>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</si>
  <si>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</si>
  <si>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</si>
  <si>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</si>
  <si>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</si>
  <si>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</si>
  <si>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</si>
  <si>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</si>
  <si>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</si>
  <si>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</si>
  <si>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</si>
  <si>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</si>
  <si>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</si>
  <si>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</si>
  <si>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</si>
  <si>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</si>
  <si>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</si>
  <si>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</si>
  <si>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</si>
  <si>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</si>
  <si>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</si>
  <si>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</si>
  <si>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</si>
  <si>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</si>
  <si>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</si>
  <si>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</si>
  <si>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</si>
  <si>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</si>
  <si>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</si>
  <si>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</si>
  <si>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</si>
  <si>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</si>
  <si>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</si>
  <si>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</si>
  <si>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</si>
  <si>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</si>
  <si>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</si>
  <si>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</si>
  <si>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</si>
  <si>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</si>
  <si>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</si>
  <si>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</si>
  <si>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</si>
  <si>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</si>
  <si>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</si>
  <si>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</si>
  <si>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</si>
  <si>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</si>
  <si>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</si>
  <si>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</si>
  <si>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</si>
  <si>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</si>
  <si>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</si>
  <si>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</si>
  <si>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</si>
  <si>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</si>
  <si>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</si>
  <si>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</si>
  <si>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</si>
  <si>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</si>
  <si>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</si>
  <si>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</si>
  <si>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</si>
  <si>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</si>
  <si>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</si>
  <si>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</si>
  <si>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</si>
  <si>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</si>
  <si>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</si>
  <si>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</si>
  <si>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</si>
  <si>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</si>
  <si>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</si>
  <si>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</si>
  <si>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</si>
  <si>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</si>
  <si>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</si>
  <si>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</si>
  <si>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</si>
  <si>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</si>
  <si>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</si>
  <si>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</si>
  <si>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</si>
  <si>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</si>
  <si>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</si>
  <si>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</si>
  <si>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</si>
  <si>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</si>
  <si>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</si>
  <si>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</si>
  <si>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</si>
  <si>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</si>
  <si>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</si>
  <si>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</si>
  <si>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</si>
  <si>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</si>
  <si>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</si>
  <si>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</si>
  <si>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</si>
  <si>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</si>
  <si>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</si>
  <si>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</si>
  <si>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</si>
  <si>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</si>
  <si>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</si>
  <si>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</si>
  <si>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</si>
  <si>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</si>
  <si>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</si>
  <si>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</si>
  <si>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</si>
  <si>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</si>
  <si>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</si>
  <si>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</si>
  <si>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</si>
  <si>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</si>
  <si>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</si>
  <si>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</si>
  <si>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</si>
  <si>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</si>
  <si>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</si>
  <si>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</si>
  <si>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</si>
  <si>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</si>
  <si>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</si>
  <si>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</si>
  <si>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</si>
  <si>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</si>
  <si>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</si>
  <si>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</si>
  <si>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</si>
  <si>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</si>
  <si>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</si>
  <si>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</si>
  <si>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</si>
  <si>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</si>
  <si>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</si>
  <si>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</si>
  <si>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</si>
  <si>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</si>
  <si>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</si>
  <si>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</si>
  <si>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</si>
  <si>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</si>
  <si>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</si>
  <si>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</si>
  <si>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</si>
  <si>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</si>
  <si>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</si>
  <si>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</si>
  <si>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</si>
  <si>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</si>
  <si>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</si>
  <si>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</si>
  <si>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</si>
  <si>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</si>
  <si>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</si>
  <si>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</si>
  <si>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</si>
  <si>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</si>
  <si>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</si>
  <si>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</si>
  <si>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</si>
  <si>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</si>
  <si>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</si>
  <si>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</si>
  <si>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</si>
  <si>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</si>
  <si>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</si>
  <si>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</si>
  <si>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</si>
  <si>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</si>
  <si>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</si>
  <si>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</si>
  <si>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</si>
  <si>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</si>
  <si>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</si>
  <si>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</si>
  <si>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</si>
  <si>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</si>
  <si>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</si>
  <si>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</si>
  <si>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</si>
  <si>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</si>
  <si>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</si>
  <si>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</si>
  <si>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</si>
  <si>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</si>
  <si>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</si>
  <si>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</si>
  <si>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</si>
  <si>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</si>
  <si>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</si>
  <si>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</si>
  <si>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</si>
  <si>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</si>
  <si>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</si>
  <si>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</si>
  <si>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</si>
  <si>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</si>
  <si>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</si>
  <si>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</si>
  <si>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</si>
  <si>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</si>
  <si>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</si>
  <si>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</si>
  <si>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</si>
  <si>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</si>
  <si>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</si>
  <si>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</si>
  <si>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</si>
  <si>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</si>
  <si>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</si>
  <si>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</si>
  <si>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</si>
  <si>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</si>
  <si>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</si>
  <si>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</si>
  <si>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</si>
  <si>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</si>
  <si>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</si>
  <si>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</si>
  <si>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</si>
  <si>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</si>
  <si>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</si>
  <si>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</si>
  <si>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</si>
  <si>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</si>
  <si>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</si>
  <si>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</si>
  <si>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</si>
  <si>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</si>
  <si>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</si>
  <si>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</si>
  <si>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</si>
  <si>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</si>
  <si>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</si>
  <si>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</si>
  <si>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</si>
  <si>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</si>
  <si>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</si>
  <si>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</si>
  <si>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</si>
  <si>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</si>
  <si>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</si>
  <si>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</si>
  <si>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</si>
  <si>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</si>
  <si>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</si>
  <si>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</si>
  <si>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</si>
  <si>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</si>
  <si>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</si>
  <si>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</si>
  <si>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</si>
  <si>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</si>
  <si>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</si>
  <si>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</si>
  <si>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</si>
  <si>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</si>
  <si>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</si>
  <si>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</si>
  <si>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</si>
  <si>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</si>
  <si>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</si>
  <si>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</si>
  <si>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</si>
  <si>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</si>
  <si>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</si>
  <si>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</si>
  <si>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</si>
  <si>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</si>
  <si>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</si>
  <si>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</si>
  <si>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</si>
  <si>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</si>
  <si>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</si>
  <si>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</si>
  <si>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</si>
  <si>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</si>
  <si>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</si>
  <si>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</si>
  <si>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</si>
  <si>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</si>
  <si>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</si>
  <si>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</si>
  <si>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</si>
  <si>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</si>
  <si>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</si>
  <si>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</si>
  <si>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</si>
  <si>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</si>
  <si>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</si>
  <si>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</si>
  <si>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</si>
  <si>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</si>
  <si>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</si>
  <si>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</si>
  <si>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</si>
  <si>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</si>
  <si>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</si>
  <si>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</si>
  <si>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</si>
  <si>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</si>
  <si>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</si>
  <si>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</si>
  <si>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</si>
  <si>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</si>
  <si>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</si>
  <si>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</si>
  <si>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</si>
  <si>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</si>
  <si>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</si>
  <si>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</si>
  <si>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</si>
  <si>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</si>
  <si>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</si>
  <si>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</si>
  <si>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</si>
  <si>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</si>
  <si>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</si>
  <si>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</si>
  <si>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</si>
  <si>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</si>
  <si>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</si>
  <si>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</si>
  <si>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</si>
  <si>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</si>
  <si>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</si>
  <si>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</si>
  <si>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</si>
  <si>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</si>
  <si>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</si>
  <si>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</si>
  <si>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</si>
  <si>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</si>
  <si>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</si>
  <si>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</si>
  <si>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</si>
  <si>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</si>
  <si>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</si>
  <si>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</si>
  <si>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</si>
  <si>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</si>
  <si>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</si>
  <si>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</si>
  <si>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</si>
  <si>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</si>
  <si>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</si>
  <si>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</si>
  <si>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</si>
  <si>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</si>
  <si>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</si>
  <si>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</si>
  <si>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</si>
  <si>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</si>
  <si>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</si>
  <si>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</si>
  <si>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</si>
  <si>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</si>
  <si>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</si>
  <si>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</si>
  <si>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</si>
  <si>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</si>
  <si>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</si>
  <si>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</si>
  <si>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</si>
  <si>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</si>
  <si>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</si>
  <si>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</si>
  <si>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</si>
  <si>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</si>
  <si>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</si>
  <si>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</si>
  <si>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</si>
  <si>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</si>
  <si>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</si>
  <si>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</si>
  <si>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</si>
  <si>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</si>
  <si>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</si>
  <si>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</si>
  <si>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</si>
  <si>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</si>
  <si>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</si>
  <si>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</si>
  <si>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</si>
  <si>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</si>
  <si>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</si>
  <si>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</si>
  <si>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</si>
  <si>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</si>
  <si>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</si>
  <si>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</si>
  <si>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</si>
  <si>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</si>
  <si>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</si>
  <si>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</si>
  <si>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</si>
  <si>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</si>
  <si>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</si>
  <si>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</si>
  <si>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</si>
  <si>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</si>
  <si>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</si>
  <si>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</si>
  <si>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</si>
  <si>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</si>
  <si>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</si>
  <si>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</si>
  <si>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</si>
  <si>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</si>
  <si>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</si>
  <si>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</si>
  <si>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</si>
  <si>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</si>
  <si>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</si>
  <si>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</si>
  <si>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</si>
  <si>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</si>
  <si>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</si>
  <si>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</si>
  <si>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</si>
  <si>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</si>
  <si>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</si>
  <si>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</si>
  <si>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</si>
  <si>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</si>
  <si>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</si>
  <si>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</si>
  <si>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</si>
  <si>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</si>
  <si>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</si>
  <si>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</si>
  <si>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</si>
  <si>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</si>
  <si>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</si>
  <si>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</si>
  <si>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</si>
  <si>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</si>
  <si>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</si>
  <si>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</si>
  <si>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</si>
  <si>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</si>
  <si>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</si>
  <si>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</si>
  <si>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</si>
  <si>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</si>
  <si>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</si>
  <si>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</si>
  <si>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</si>
  <si>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</si>
  <si>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</si>
  <si>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</si>
  <si>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</si>
  <si>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</si>
  <si>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</si>
  <si>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</si>
  <si>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</si>
  <si>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</si>
  <si>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</si>
  <si>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</si>
  <si>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</si>
  <si>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</si>
  <si>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</si>
  <si>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</si>
  <si>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</si>
  <si>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</si>
  <si>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</si>
  <si>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</si>
  <si>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</si>
  <si>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</si>
  <si>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</si>
  <si>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</si>
  <si>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</si>
  <si>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</si>
  <si>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</si>
  <si>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</si>
  <si>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</si>
  <si>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</si>
  <si>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</si>
  <si>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</si>
  <si>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</si>
  <si>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</si>
  <si>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</si>
  <si>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</si>
  <si>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</si>
  <si>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</si>
  <si>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</si>
  <si>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</si>
  <si>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</si>
  <si>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</si>
  <si>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</si>
  <si>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</si>
  <si>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</si>
  <si>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</si>
  <si>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</si>
  <si>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</si>
  <si>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</si>
  <si>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</si>
  <si>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</si>
  <si>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</si>
  <si>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</si>
  <si>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</si>
  <si>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</si>
  <si>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</si>
  <si>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</si>
  <si>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</si>
  <si>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</si>
  <si>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</si>
  <si>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</si>
  <si>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</si>
  <si>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</si>
  <si>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</si>
  <si>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</si>
  <si>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</si>
  <si>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</si>
  <si>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</si>
  <si>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</si>
  <si>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</si>
  <si>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</si>
  <si>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</si>
  <si>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</si>
  <si>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</si>
  <si>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</si>
  <si>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</si>
  <si>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</si>
  <si>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</si>
  <si>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</si>
  <si>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</si>
  <si>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</si>
  <si>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</si>
  <si>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</si>
  <si>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</si>
  <si>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</si>
  <si>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</si>
  <si>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</si>
  <si>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</si>
  <si>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</si>
  <si>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</si>
  <si>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</si>
  <si>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</si>
  <si>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</si>
  <si>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</si>
  <si>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</si>
  <si>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</si>
  <si>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</si>
  <si>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</si>
  <si>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</si>
  <si>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</si>
  <si>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</si>
  <si>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</si>
  <si>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</si>
  <si>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</si>
  <si>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</si>
  <si>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</si>
  <si>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</si>
  <si>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</si>
  <si>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</si>
  <si>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</si>
  <si>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</si>
  <si>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</si>
  <si>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</si>
  <si>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</si>
  <si>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</si>
  <si>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</si>
  <si>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</si>
  <si>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</si>
  <si>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</si>
  <si>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</si>
  <si>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</si>
  <si>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</si>
  <si>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</si>
  <si>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</si>
  <si>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</si>
  <si>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</si>
  <si>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</si>
  <si>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</si>
  <si>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</si>
  <si>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</si>
  <si>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</si>
  <si>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</si>
  <si>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</si>
  <si>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</si>
  <si>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</si>
  <si>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</si>
  <si>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</si>
  <si>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</si>
  <si>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</si>
  <si>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</si>
  <si>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</si>
  <si>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</si>
  <si>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</si>
  <si>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</si>
  <si>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</si>
  <si>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</si>
  <si>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</si>
  <si>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</si>
  <si>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</si>
  <si>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</si>
  <si>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</si>
  <si>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</si>
  <si>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</si>
  <si>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</si>
  <si>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</si>
  <si>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</si>
  <si>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</si>
  <si>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</si>
  <si>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</si>
  <si>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</si>
  <si>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</si>
  <si>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</si>
  <si>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</si>
  <si>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</si>
  <si>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</si>
  <si>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</si>
  <si>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</si>
  <si>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</si>
  <si>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</si>
  <si>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</si>
  <si>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</si>
  <si>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</si>
  <si>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</si>
  <si>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</si>
  <si>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</si>
  <si>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</si>
  <si>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</si>
  <si>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</si>
  <si>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</si>
  <si>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</si>
  <si>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</si>
  <si>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</si>
  <si>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</si>
  <si>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</si>
  <si>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</si>
  <si>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</si>
  <si>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</si>
  <si>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</si>
  <si>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</si>
  <si>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</si>
  <si>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</si>
  <si>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</si>
  <si>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</si>
  <si>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</si>
  <si>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</si>
  <si>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</si>
  <si>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</si>
  <si>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</si>
  <si>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</si>
  <si>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</si>
  <si>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</si>
  <si>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</si>
  <si>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</si>
  <si>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</si>
  <si>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</si>
  <si>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</si>
  <si>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</si>
  <si>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</si>
  <si>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</si>
  <si>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</si>
  <si>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</si>
  <si>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</si>
  <si>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</si>
  <si>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</si>
  <si>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</si>
  <si>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</si>
  <si>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</si>
  <si>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</si>
  <si>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</si>
  <si>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</si>
  <si>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</si>
  <si>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</si>
  <si>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</si>
  <si>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</si>
  <si>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</si>
  <si>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</si>
  <si>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</si>
  <si>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</si>
  <si>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</si>
  <si>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</si>
  <si>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</si>
  <si>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</si>
  <si>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</si>
  <si>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</si>
  <si>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</si>
  <si>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</si>
  <si>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</si>
  <si>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</si>
  <si>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</si>
  <si>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</si>
  <si>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</si>
  <si>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</si>
  <si>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</si>
  <si>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</si>
  <si>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</si>
  <si>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</si>
  <si>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</si>
  <si>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</si>
  <si>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</si>
  <si>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</si>
  <si>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</si>
  <si>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</si>
  <si>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</si>
  <si>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</si>
  <si>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</si>
  <si>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</si>
  <si>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</si>
  <si>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</si>
  <si>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</si>
  <si>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</si>
  <si>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</si>
  <si>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</si>
  <si>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</si>
  <si>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</si>
  <si>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</si>
  <si>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</si>
  <si>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</si>
  <si>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</si>
  <si>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</si>
  <si>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</si>
  <si>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</si>
  <si>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</si>
  <si>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</si>
  <si>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</si>
  <si>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</si>
  <si>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</si>
  <si>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</si>
  <si>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</si>
  <si>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</si>
  <si>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</si>
  <si>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</si>
  <si>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</si>
  <si>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</si>
  <si>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</si>
  <si>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</si>
  <si>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</si>
  <si>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</si>
  <si>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</si>
  <si>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</si>
  <si>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</si>
  <si>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</si>
  <si>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</si>
  <si>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</si>
  <si>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</si>
  <si>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</si>
  <si>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</si>
  <si>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</si>
  <si>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</si>
  <si>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</si>
  <si>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</si>
  <si>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</si>
  <si>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</si>
  <si>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</si>
  <si>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</si>
  <si>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</si>
  <si>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</si>
  <si>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</si>
  <si>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</si>
  <si>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</si>
  <si>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</si>
  <si>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</si>
  <si>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</si>
  <si>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</si>
  <si>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</si>
  <si>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</si>
  <si>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</si>
  <si>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</si>
  <si>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</si>
  <si>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</si>
  <si>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</si>
  <si>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</si>
  <si>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</si>
  <si>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</si>
  <si>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</si>
  <si>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</si>
  <si>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</si>
  <si>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</si>
  <si>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</si>
  <si>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</si>
  <si>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</si>
  <si>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</si>
  <si>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</si>
  <si>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</si>
  <si>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</si>
  <si>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</si>
  <si>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</si>
  <si>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</si>
  <si>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</si>
  <si>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</si>
  <si>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</si>
  <si>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</si>
  <si>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</si>
  <si>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</si>
  <si>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</si>
  <si>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</si>
  <si>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</si>
  <si>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</si>
  <si>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</si>
  <si>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</si>
  <si>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</si>
  <si>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</si>
  <si>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</si>
  <si>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</si>
  <si>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</si>
  <si>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</si>
  <si>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</si>
  <si>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</si>
  <si>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</si>
  <si>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</si>
  <si>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</si>
  <si>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</si>
  <si>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</si>
  <si>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</si>
  <si>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</si>
  <si>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</si>
  <si>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</si>
  <si>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</si>
  <si>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</si>
  <si>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</si>
  <si>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</si>
  <si>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</si>
  <si>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</si>
  <si>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</si>
  <si>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</si>
  <si>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</si>
  <si>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</si>
  <si>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</si>
  <si>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</si>
  <si>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</si>
  <si>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</si>
  <si>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</si>
  <si>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</si>
  <si>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</si>
  <si>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</si>
  <si>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</si>
  <si>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</si>
  <si>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</si>
  <si>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</si>
  <si>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</si>
  <si>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</si>
  <si>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</si>
  <si>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</si>
  <si>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</si>
  <si>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</si>
  <si>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</si>
  <si>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</si>
  <si>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</si>
  <si>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</si>
  <si>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</si>
  <si>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</si>
  <si>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</si>
  <si>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</si>
  <si>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</si>
  <si>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</si>
  <si>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</si>
  <si>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</si>
  <si>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</si>
  <si>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</si>
  <si>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</si>
  <si>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</si>
  <si>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</si>
  <si>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</si>
  <si>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</si>
  <si>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</si>
  <si>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</si>
  <si>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</si>
  <si>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</si>
  <si>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</si>
  <si>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</si>
  <si>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</si>
  <si>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</si>
  <si>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</si>
  <si>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</si>
  <si>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</si>
  <si>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</si>
  <si>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</si>
  <si>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</si>
  <si>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</si>
  <si>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</si>
  <si>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</si>
  <si>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</si>
  <si>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</si>
  <si>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</si>
  <si>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</si>
  <si>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</si>
  <si>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</si>
  <si>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</si>
  <si>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</si>
  <si>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</si>
  <si>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</si>
  <si>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</si>
  <si>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</si>
  <si>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</si>
  <si>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</si>
  <si>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</si>
  <si>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</si>
  <si>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</si>
  <si>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</si>
  <si>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</si>
  <si>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</si>
  <si>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</si>
  <si>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</si>
  <si>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</si>
  <si>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</si>
  <si>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</si>
  <si>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</si>
  <si>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</si>
  <si>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</si>
  <si>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</si>
  <si>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</si>
  <si>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</si>
  <si>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</si>
  <si>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</si>
  <si>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</si>
  <si>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</si>
  <si>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</si>
  <si>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</si>
  <si>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</si>
  <si>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</si>
  <si>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</si>
  <si>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</si>
  <si>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</si>
  <si>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</si>
  <si>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</si>
  <si>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</si>
  <si>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</si>
  <si>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</si>
  <si>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</si>
  <si>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</si>
  <si>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</si>
  <si>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</si>
  <si>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</si>
  <si>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</si>
  <si>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</si>
  <si>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</si>
  <si>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</si>
  <si>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</si>
  <si>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</si>
  <si>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</si>
  <si>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</si>
  <si>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</si>
  <si>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</si>
  <si>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</si>
  <si>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</si>
  <si>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</si>
  <si>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</si>
  <si>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</si>
  <si>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</si>
  <si>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</si>
  <si>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</si>
  <si>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</si>
  <si>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</si>
  <si>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</si>
  <si>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</si>
  <si>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</si>
  <si>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</si>
  <si>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</si>
  <si>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</si>
  <si>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</si>
  <si>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</si>
  <si>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</si>
  <si>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</si>
  <si>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</si>
  <si>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</si>
  <si>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</si>
  <si>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</si>
  <si>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</si>
  <si>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</si>
  <si>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</si>
  <si>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</si>
  <si>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</si>
  <si>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</si>
  <si>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</si>
  <si>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</si>
  <si>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</si>
  <si>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</si>
  <si>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</si>
  <si>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</si>
  <si>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</si>
  <si>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</si>
  <si>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</si>
  <si>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</si>
  <si>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</si>
  <si>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</si>
  <si>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</si>
  <si>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</si>
  <si>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</si>
  <si>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</si>
  <si>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</si>
  <si>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</si>
  <si>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</si>
  <si>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</si>
  <si>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</si>
  <si>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</si>
  <si>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</si>
  <si>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</si>
  <si>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</si>
  <si>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</si>
  <si>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</si>
  <si>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</si>
  <si>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</si>
  <si>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</si>
  <si>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</si>
  <si>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</si>
  <si>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</si>
  <si>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</si>
  <si>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</si>
  <si>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</si>
  <si>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</si>
  <si>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</si>
  <si>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</si>
  <si>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</si>
  <si>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</si>
  <si>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</si>
  <si>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</si>
  <si>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</si>
  <si>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</si>
  <si>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</si>
  <si>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</si>
  <si>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</si>
  <si>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</si>
  <si>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</si>
  <si>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</si>
  <si>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</si>
  <si>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</si>
  <si>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</si>
  <si>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</si>
  <si>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</si>
  <si>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</si>
  <si>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</si>
  <si>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</si>
  <si>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</si>
  <si>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</si>
  <si>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</si>
  <si>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</si>
  <si>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</si>
  <si>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</si>
  <si>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</si>
  <si>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</si>
  <si>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</si>
  <si>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</si>
  <si>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</si>
  <si>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</si>
  <si>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</si>
  <si>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</si>
  <si>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</si>
  <si>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</si>
  <si>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</si>
  <si>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</si>
  <si>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</si>
  <si>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</si>
  <si>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</si>
  <si>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</si>
  <si>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</si>
  <si>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</si>
  <si>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</si>
  <si>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</si>
  <si>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</si>
  <si>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</si>
  <si>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</si>
  <si>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</si>
  <si>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</si>
  <si>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</si>
  <si>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</si>
  <si>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</si>
  <si>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</si>
  <si>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</si>
  <si>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</si>
  <si>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</si>
  <si>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</si>
  <si>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</si>
  <si>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</si>
  <si>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</si>
  <si>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</si>
  <si>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</si>
  <si>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</si>
  <si>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</si>
  <si>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</si>
  <si>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</si>
  <si>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</si>
  <si>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</si>
  <si>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</si>
  <si>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</si>
  <si>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</si>
  <si>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</si>
  <si>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</si>
  <si>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</si>
  <si>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</si>
  <si>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</si>
  <si>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</si>
  <si>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</si>
  <si>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</si>
  <si>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</si>
  <si>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</si>
  <si>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</si>
  <si>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</si>
  <si>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</si>
  <si>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</si>
  <si>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</si>
  <si>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</si>
  <si>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</si>
  <si>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</si>
  <si>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</si>
  <si>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</si>
  <si>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</si>
  <si>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</si>
  <si>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</si>
  <si>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</si>
  <si>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</si>
  <si>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</si>
  <si>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</si>
  <si>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</si>
  <si>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</si>
  <si>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</si>
  <si>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</si>
  <si>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</si>
  <si>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</si>
  <si>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</si>
  <si>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</si>
  <si>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</si>
  <si>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</si>
  <si>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</si>
  <si>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</si>
  <si>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</si>
  <si>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</si>
  <si>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</si>
  <si>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</si>
  <si>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</si>
  <si>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</si>
  <si>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</si>
  <si>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</si>
  <si>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</si>
  <si>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</si>
  <si>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</si>
  <si>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</si>
  <si>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</si>
  <si>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</si>
  <si>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</si>
  <si>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</si>
  <si>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</si>
  <si>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</si>
  <si>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</si>
  <si>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</si>
  <si>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</si>
  <si>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</si>
  <si>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</si>
  <si>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</si>
  <si>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</si>
  <si>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</si>
  <si>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</si>
  <si>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</si>
  <si>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</si>
  <si>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</si>
  <si>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</si>
  <si>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</si>
  <si>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</si>
  <si>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</si>
  <si>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</si>
  <si>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</si>
  <si>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</si>
  <si>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</si>
  <si>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</si>
  <si>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</si>
  <si>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</si>
  <si>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</si>
  <si>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</si>
  <si>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</si>
  <si>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</si>
  <si>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</si>
  <si>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</si>
  <si>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</si>
  <si>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</si>
  <si>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</si>
  <si>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</si>
  <si>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</si>
  <si>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</si>
  <si>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</si>
  <si>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</si>
  <si>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</si>
  <si>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</si>
  <si>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</si>
  <si>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</si>
  <si>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</si>
  <si>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</si>
  <si>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</si>
  <si>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</si>
  <si>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</si>
  <si>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</si>
  <si>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</si>
  <si>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</si>
  <si>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</si>
  <si>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</si>
  <si>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</si>
  <si>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</si>
  <si>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</si>
  <si>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</si>
  <si>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</si>
  <si>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</si>
  <si>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</si>
  <si>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</si>
  <si>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</si>
  <si>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</si>
  <si>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</si>
  <si>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</si>
  <si>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</si>
  <si>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</si>
  <si>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</si>
  <si>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</si>
  <si>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</si>
  <si>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</si>
  <si>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</si>
  <si>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</si>
  <si>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</si>
  <si>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</si>
  <si>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</si>
  <si>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</si>
  <si>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</si>
  <si>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</si>
  <si>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</si>
  <si>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</si>
  <si>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</si>
  <si>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</si>
  <si>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</si>
  <si>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</si>
  <si>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</si>
  <si>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</si>
  <si>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</si>
  <si>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</si>
  <si>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</si>
  <si>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</si>
  <si>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</si>
  <si>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</si>
  <si>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</si>
  <si>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</si>
  <si>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</si>
  <si>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</si>
  <si>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</si>
  <si>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</si>
  <si>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</si>
  <si>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</si>
  <si>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</si>
  <si>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</si>
  <si>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</si>
  <si>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</si>
  <si>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</si>
  <si>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</si>
  <si>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</si>
  <si>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</si>
  <si>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</si>
  <si>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</si>
  <si>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</si>
  <si>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</si>
  <si>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</si>
  <si>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</si>
  <si>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</si>
  <si>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</si>
  <si>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</si>
  <si>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</si>
  <si>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</si>
  <si>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</si>
  <si>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</si>
  <si>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</si>
  <si>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</si>
  <si>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</si>
  <si>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</si>
  <si>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</si>
  <si>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</si>
  <si>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</si>
  <si>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</si>
  <si>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</si>
  <si>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</si>
  <si>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</si>
  <si>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</si>
  <si>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</si>
  <si>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</si>
  <si>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</si>
  <si>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</si>
  <si>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</si>
  <si>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</si>
  <si>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</si>
  <si>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</si>
  <si>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</si>
  <si>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</si>
  <si>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</si>
  <si>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</si>
  <si>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</si>
  <si>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</si>
  <si>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</si>
  <si>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</si>
  <si>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</si>
  <si>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</si>
  <si>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</si>
  <si>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</si>
  <si>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</si>
  <si>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</si>
  <si>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</si>
  <si>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</si>
  <si>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</si>
  <si>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</si>
  <si>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</si>
  <si>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</si>
  <si>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</si>
  <si>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</si>
  <si>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</si>
  <si>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</si>
  <si>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</si>
  <si>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</si>
  <si>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</si>
  <si>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</si>
  <si>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</si>
  <si>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</si>
  <si>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</si>
  <si>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</si>
  <si>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</si>
  <si>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</si>
  <si>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</si>
  <si>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</si>
  <si>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</si>
  <si>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</si>
  <si>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</si>
  <si>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</si>
  <si>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</si>
  <si>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</si>
  <si>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</si>
  <si>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</si>
  <si>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</si>
  <si>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</si>
  <si>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</si>
  <si>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</si>
  <si>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</si>
  <si>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</si>
  <si>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</si>
  <si>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</si>
  <si>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</si>
  <si>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</si>
  <si>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</si>
  <si>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</si>
  <si>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</si>
  <si>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</si>
  <si>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</si>
  <si>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</si>
  <si>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</si>
  <si>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</si>
  <si>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</si>
  <si>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</si>
  <si>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</si>
  <si>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</si>
  <si>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</si>
  <si>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</si>
  <si>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</si>
  <si>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</si>
  <si>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</si>
  <si>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</si>
  <si>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</si>
  <si>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</si>
  <si>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</si>
  <si>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</si>
  <si>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</si>
  <si>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</si>
  <si>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</si>
  <si>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</si>
  <si>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</si>
  <si>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</si>
  <si>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</si>
  <si>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</si>
  <si>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</si>
  <si>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</si>
  <si>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</si>
  <si>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</si>
  <si>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</si>
  <si>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</si>
  <si>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</si>
  <si>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</si>
  <si>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</si>
  <si>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</si>
  <si>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</si>
  <si>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</si>
  <si>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</si>
  <si>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</si>
  <si>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</si>
  <si>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</si>
  <si>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</si>
  <si>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</si>
  <si>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</si>
  <si>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</si>
  <si>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</si>
  <si>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</si>
  <si>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</si>
  <si>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</si>
  <si>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</si>
  <si>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</si>
  <si>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</si>
  <si>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</si>
  <si>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</si>
  <si>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</si>
  <si>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</si>
  <si>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</si>
  <si>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</si>
  <si>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</si>
  <si>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</si>
  <si>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</si>
  <si>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</si>
  <si>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</si>
  <si>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</si>
  <si>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</si>
  <si>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</si>
  <si>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</si>
  <si>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</si>
  <si>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</si>
  <si>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</si>
  <si>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</si>
  <si>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</si>
  <si>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</si>
  <si>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</si>
  <si>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</si>
  <si>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</si>
  <si>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</si>
  <si>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</si>
  <si>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</si>
  <si>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</si>
  <si>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</si>
  <si>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</si>
  <si>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</si>
  <si>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</si>
  <si>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</si>
  <si>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</si>
  <si>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</si>
  <si>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</si>
  <si>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</si>
  <si>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</si>
  <si>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</si>
  <si>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</si>
  <si>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</si>
  <si>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</si>
  <si>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</si>
  <si>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</si>
  <si>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</si>
  <si>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</si>
  <si>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</si>
  <si>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</si>
  <si>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</si>
  <si>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</si>
  <si>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</si>
  <si>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</si>
  <si>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</si>
  <si>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</si>
  <si>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</si>
  <si>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</si>
  <si>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</si>
  <si>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</si>
  <si>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</si>
  <si>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</si>
  <si>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</si>
  <si>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</si>
  <si>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</si>
  <si>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</si>
  <si>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</si>
  <si>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</si>
  <si>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</si>
  <si>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</si>
  <si>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</si>
  <si>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</si>
  <si>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</si>
  <si>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</si>
  <si>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</si>
  <si>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</si>
  <si>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</si>
  <si>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</si>
  <si>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</si>
  <si>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</si>
  <si>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</si>
  <si>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</si>
  <si>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</si>
  <si>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</si>
  <si>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</si>
  <si>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</si>
  <si>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</si>
  <si>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</si>
  <si>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</si>
  <si>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</si>
  <si>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</si>
  <si>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</si>
  <si>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</si>
  <si>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</si>
  <si>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</si>
  <si>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</si>
  <si>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</si>
  <si>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</si>
  <si>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</si>
  <si>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</si>
  <si>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</si>
  <si>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</si>
  <si>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</si>
  <si>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</si>
  <si>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</si>
  <si>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</si>
  <si>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</si>
  <si>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</si>
  <si>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</si>
  <si>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</si>
  <si>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</si>
  <si>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</si>
  <si>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</si>
  <si>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</si>
  <si>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</si>
  <si>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</si>
  <si>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</si>
  <si>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</si>
  <si>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</si>
  <si>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</si>
  <si>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</si>
  <si>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</si>
  <si>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</si>
  <si>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</si>
  <si>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</si>
  <si>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</si>
  <si>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</si>
  <si>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</si>
  <si>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</si>
  <si>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</si>
  <si>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</si>
  <si>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</si>
  <si>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</si>
  <si>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</si>
  <si>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</si>
  <si>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</si>
  <si>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</si>
  <si>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</si>
  <si>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</si>
  <si>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</si>
  <si>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</si>
  <si>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</si>
  <si>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</si>
  <si>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</si>
  <si>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</si>
  <si>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</si>
  <si>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</si>
  <si>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</si>
  <si>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</si>
  <si>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</si>
  <si>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</si>
  <si>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</si>
  <si>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</si>
  <si>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</si>
  <si>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</si>
  <si>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</si>
  <si>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</si>
  <si>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</si>
  <si>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</si>
  <si>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</si>
  <si>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</si>
  <si>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</si>
  <si>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</si>
  <si>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</si>
  <si>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</si>
  <si>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</si>
  <si>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</si>
  <si>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</si>
  <si>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</si>
  <si>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</si>
  <si>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</si>
  <si>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</si>
  <si>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</si>
  <si>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</si>
  <si>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</si>
  <si>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</si>
  <si>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</si>
  <si>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</si>
  <si>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</si>
  <si>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</si>
  <si>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</si>
  <si>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</si>
  <si>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</si>
  <si>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</si>
  <si>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</si>
  <si>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</si>
  <si>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</si>
  <si>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</si>
  <si>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</si>
  <si>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</si>
  <si>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</si>
  <si>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</si>
  <si>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</si>
  <si>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</si>
  <si>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</si>
  <si>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</si>
  <si>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</si>
  <si>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</si>
  <si>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</si>
  <si>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</si>
  <si>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</si>
  <si>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</si>
  <si>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</si>
  <si>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</si>
  <si>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</si>
  <si>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</si>
  <si>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</si>
  <si>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</si>
  <si>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</si>
  <si>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</si>
  <si>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</si>
  <si>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</si>
  <si>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</si>
  <si>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</si>
  <si>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</si>
  <si>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</si>
  <si>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</si>
  <si>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</si>
  <si>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</si>
  <si>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</si>
  <si>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</si>
  <si>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</si>
  <si>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</si>
  <si>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</si>
  <si>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</si>
  <si>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</si>
  <si>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</si>
  <si>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</si>
  <si>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</si>
  <si>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</si>
  <si>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</si>
  <si>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</si>
  <si>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</si>
  <si>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</si>
  <si>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</si>
  <si>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</si>
  <si>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</si>
  <si>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</si>
  <si>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</si>
  <si>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</si>
  <si>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</si>
  <si>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</si>
  <si>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</si>
  <si>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</si>
  <si>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</si>
  <si>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</si>
  <si>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</si>
  <si>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</si>
  <si>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</si>
  <si>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</si>
  <si>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</si>
  <si>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</si>
  <si>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</si>
  <si>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</si>
  <si>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</si>
  <si>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</si>
  <si>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</si>
  <si>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</si>
  <si>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</si>
  <si>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</si>
  <si>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</si>
  <si>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</si>
  <si>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</si>
  <si>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</si>
  <si>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</si>
  <si>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</si>
  <si>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</si>
  <si>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</si>
  <si>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</si>
  <si>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</si>
  <si>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</si>
  <si>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</si>
  <si>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</si>
  <si>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</si>
  <si>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</si>
  <si>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</si>
  <si>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</si>
  <si>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</si>
  <si>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</si>
  <si>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</si>
  <si>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</si>
  <si>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</si>
  <si>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</si>
  <si>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</si>
  <si>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</si>
  <si>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</si>
  <si>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</si>
  <si>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</si>
  <si>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</si>
  <si>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</si>
  <si>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</si>
  <si>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</si>
  <si>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</si>
  <si>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</si>
  <si>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</si>
  <si>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</si>
  <si>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</si>
  <si>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</si>
  <si>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</si>
  <si>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</si>
  <si>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</si>
  <si>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</si>
  <si>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</si>
  <si>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</si>
  <si>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</si>
  <si>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</si>
  <si>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</si>
  <si>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</si>
  <si>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</si>
  <si>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</si>
  <si>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</si>
  <si>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</si>
  <si>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</si>
  <si>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</si>
  <si>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</si>
  <si>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</si>
  <si>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</si>
  <si>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</si>
  <si>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</si>
  <si>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</si>
  <si>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</si>
  <si>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</si>
  <si>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</si>
  <si>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</si>
  <si>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</si>
  <si>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</si>
  <si>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</si>
  <si>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</si>
  <si>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</si>
  <si>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</si>
  <si>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</si>
  <si>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</si>
  <si>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</si>
  <si>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</si>
  <si>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</si>
  <si>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</si>
  <si>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</si>
  <si>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</si>
  <si>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</si>
  <si>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</si>
  <si>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</si>
  <si>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</si>
  <si>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</si>
  <si>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</si>
  <si>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</si>
  <si>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</si>
  <si>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</si>
  <si>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</si>
  <si>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</si>
  <si>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</si>
  <si>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</si>
  <si>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</si>
  <si>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</si>
  <si>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</si>
  <si>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</si>
  <si>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</si>
  <si>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</si>
  <si>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</si>
  <si>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</si>
  <si>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</si>
  <si>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</si>
  <si>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</si>
  <si>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</si>
  <si>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</si>
  <si>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</si>
  <si>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</si>
  <si>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</si>
  <si>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</si>
  <si>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</si>
  <si>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</si>
  <si>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</si>
  <si>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</si>
  <si>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</si>
  <si>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</si>
  <si>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</si>
  <si>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</si>
  <si>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</si>
  <si>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</si>
  <si>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</si>
  <si>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</si>
  <si>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</si>
  <si>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</si>
  <si>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</si>
  <si>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</si>
  <si>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</si>
  <si>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</si>
  <si>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</si>
  <si>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</si>
  <si>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</si>
  <si>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</si>
  <si>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</si>
  <si>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</si>
  <si>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</si>
  <si>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</si>
  <si>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</si>
  <si>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</si>
  <si>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</si>
  <si>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</si>
  <si>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</si>
  <si>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</si>
  <si>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</si>
  <si>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</si>
  <si>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</si>
  <si>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</si>
  <si>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</si>
  <si>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</si>
  <si>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</si>
  <si>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</si>
  <si>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</si>
  <si>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</si>
  <si>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</si>
  <si>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</si>
  <si>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</si>
  <si>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</si>
  <si>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</si>
  <si>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</si>
  <si>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</si>
  <si>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</si>
  <si>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</si>
  <si>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</si>
  <si>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</si>
  <si>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</si>
  <si>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</si>
  <si>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</si>
  <si>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</si>
  <si>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</si>
  <si>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</si>
  <si>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</si>
  <si>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</si>
  <si>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</si>
  <si>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</si>
  <si>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</si>
  <si>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</si>
  <si>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</si>
  <si>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</si>
  <si>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</si>
  <si>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</si>
  <si>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</si>
  <si>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</si>
  <si>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</si>
  <si>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</si>
  <si>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</si>
  <si>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</si>
  <si>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</si>
  <si>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</si>
  <si>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</si>
  <si>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</si>
  <si>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</si>
  <si>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</si>
  <si>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</si>
  <si>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</si>
  <si>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</si>
  <si>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</si>
  <si>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</si>
  <si>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</si>
  <si>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</si>
  <si>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</si>
  <si>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</si>
  <si>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</si>
  <si>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</si>
  <si>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</si>
  <si>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</si>
  <si>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</si>
  <si>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</si>
  <si>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</si>
  <si>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</si>
  <si>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</si>
  <si>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</si>
  <si>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</si>
  <si>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</si>
  <si>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</si>
  <si>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</si>
  <si>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</si>
  <si>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</si>
  <si>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</si>
  <si>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</si>
  <si>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</si>
  <si>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</si>
  <si>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</si>
  <si>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</si>
  <si>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</si>
  <si>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</si>
  <si>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</si>
  <si>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</si>
  <si>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</si>
  <si>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</si>
  <si>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</si>
  <si>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</si>
  <si>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</si>
  <si>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</si>
  <si>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</si>
  <si>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</si>
  <si>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</si>
  <si>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</si>
  <si>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</si>
  <si>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</si>
  <si>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</si>
  <si>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</si>
  <si>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</si>
  <si>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</si>
  <si>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</si>
  <si>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</si>
  <si>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</si>
  <si>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</si>
  <si>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</si>
  <si>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</si>
  <si>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</si>
  <si>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</si>
  <si>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</si>
  <si>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</si>
  <si>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</si>
  <si>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</si>
  <si>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</si>
  <si>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</si>
  <si>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</si>
  <si>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</si>
  <si>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</si>
  <si>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</si>
  <si>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</si>
  <si>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</si>
  <si>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</si>
  <si>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</si>
  <si>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</si>
  <si>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</si>
  <si>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</si>
  <si>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</si>
  <si>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</si>
  <si>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</si>
  <si>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</si>
  <si>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</si>
  <si>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</si>
  <si>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</si>
  <si>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</si>
  <si>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</si>
  <si>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</si>
  <si>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</si>
  <si>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</si>
  <si>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</si>
  <si>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</si>
  <si>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</si>
  <si>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</si>
  <si>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</si>
  <si>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</si>
  <si>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</si>
  <si>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</si>
  <si>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</si>
  <si>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</si>
  <si>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</si>
  <si>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</si>
  <si>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</si>
  <si>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</si>
  <si>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</si>
  <si>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</si>
  <si>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</si>
  <si>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</si>
  <si>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</si>
  <si>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</si>
  <si>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</si>
  <si>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</si>
  <si>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</si>
  <si>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</si>
  <si>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</si>
  <si>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</si>
  <si>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</si>
  <si>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</si>
  <si>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</si>
  <si>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</si>
  <si>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</si>
  <si>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</si>
  <si>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</si>
  <si>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</si>
  <si>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</si>
  <si>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</si>
  <si>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</si>
  <si>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</si>
  <si>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</si>
  <si>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</si>
  <si>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</si>
  <si>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</si>
  <si>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</si>
  <si>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</si>
  <si>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</si>
  <si>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</si>
  <si>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</si>
  <si>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</si>
  <si>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</si>
  <si>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</si>
  <si>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</si>
  <si>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</si>
  <si>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</si>
  <si>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</si>
  <si>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</si>
  <si>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</si>
  <si>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</si>
  <si>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</si>
  <si>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</si>
  <si>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</si>
  <si>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</si>
  <si>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</si>
  <si>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</si>
  <si>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</si>
  <si>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</si>
  <si>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</si>
  <si>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</si>
  <si>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</si>
  <si>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</si>
  <si>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</si>
  <si>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</si>
  <si>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</si>
  <si>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</si>
  <si>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</si>
  <si>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</si>
  <si>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</si>
  <si>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</si>
  <si>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</si>
  <si>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</si>
  <si>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</si>
  <si>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</si>
  <si>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</si>
  <si>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</si>
  <si>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</si>
  <si>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</si>
  <si>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</si>
  <si>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</si>
  <si>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</si>
  <si>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</si>
  <si>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</si>
  <si>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</si>
  <si>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</si>
  <si>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</si>
  <si>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</si>
  <si>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</si>
  <si>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</si>
  <si>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</si>
  <si>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</si>
  <si>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</si>
  <si>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</si>
  <si>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</si>
  <si>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</si>
  <si>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</si>
  <si>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</si>
  <si>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</si>
  <si>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</si>
  <si>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</si>
  <si>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</si>
  <si>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</si>
  <si>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</si>
  <si>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</si>
  <si>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</si>
  <si>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</si>
  <si>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</si>
  <si>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</si>
  <si>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</si>
  <si>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</si>
  <si>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</si>
  <si>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</si>
  <si>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</si>
  <si>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</si>
  <si>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</si>
  <si>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</si>
  <si>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</si>
  <si>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</si>
  <si>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</si>
  <si>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</si>
  <si>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</si>
  <si>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</si>
  <si>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</si>
  <si>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</si>
  <si>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</si>
  <si>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</si>
  <si>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</si>
  <si>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</si>
  <si>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</si>
  <si>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</si>
  <si>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</si>
  <si>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</si>
  <si>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</si>
  <si>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</si>
  <si>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</si>
  <si>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</si>
  <si>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</si>
  <si>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</si>
  <si>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</si>
  <si>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</si>
  <si>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</si>
  <si>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</si>
  <si>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</si>
  <si>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</si>
  <si>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</si>
  <si>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</si>
  <si>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</si>
  <si>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</si>
  <si>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</si>
  <si>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</si>
  <si>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</si>
  <si>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</si>
  <si>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</si>
  <si>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</si>
  <si>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</si>
  <si>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</si>
  <si>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</si>
  <si>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</si>
  <si>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</si>
  <si>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</si>
  <si>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</si>
  <si>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</si>
  <si>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</si>
  <si>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</si>
  <si>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</si>
  <si>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</si>
  <si>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</si>
  <si>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</si>
  <si>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</si>
  <si>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</si>
  <si>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</si>
  <si>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</si>
  <si>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</si>
  <si>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</si>
  <si>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</si>
  <si>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</si>
  <si>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</si>
  <si>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</si>
  <si>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</si>
  <si>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</si>
  <si>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</si>
  <si>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</si>
  <si>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</si>
  <si>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</si>
  <si>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</si>
  <si>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</si>
  <si>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</si>
  <si>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</si>
  <si>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</si>
  <si>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</si>
  <si>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</si>
  <si>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</si>
  <si>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</si>
  <si>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</si>
  <si>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</si>
  <si>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</si>
  <si>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</si>
  <si>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</si>
  <si>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</si>
  <si>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</si>
  <si>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</si>
  <si>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</si>
  <si>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</si>
  <si>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</si>
  <si>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</si>
  <si>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</si>
  <si>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</si>
  <si>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</si>
  <si>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</si>
  <si>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</si>
  <si>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</si>
  <si>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</si>
  <si>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</si>
  <si>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</si>
  <si>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</si>
  <si>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</si>
  <si>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</si>
  <si>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</si>
  <si>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</si>
  <si>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</si>
  <si>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</si>
  <si>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</si>
  <si>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</si>
  <si>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</si>
  <si>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</si>
  <si>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</si>
  <si>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</si>
  <si>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</si>
  <si>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</si>
  <si>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</si>
  <si>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</si>
  <si>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</si>
  <si>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</si>
  <si>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</si>
  <si>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</si>
  <si>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</si>
  <si>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</si>
  <si>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</si>
  <si>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</si>
  <si>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</si>
  <si>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</si>
  <si>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</si>
  <si>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</si>
  <si>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</si>
  <si>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</si>
  <si>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</si>
  <si>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</si>
  <si>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</si>
  <si>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</si>
  <si>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</si>
  <si>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</si>
  <si>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</si>
  <si>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</si>
  <si>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</si>
  <si>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</si>
  <si>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</si>
  <si>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</si>
  <si>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</si>
  <si>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</si>
  <si>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</si>
  <si>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</si>
  <si>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</si>
  <si>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</si>
  <si>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</si>
  <si>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</si>
  <si>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</si>
  <si>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</si>
  <si>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</si>
  <si>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</si>
  <si>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</si>
  <si>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</si>
  <si>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</si>
  <si>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</si>
  <si>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</si>
  <si>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</si>
  <si>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</si>
  <si>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</si>
  <si>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</si>
  <si>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</si>
  <si>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</si>
  <si>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</si>
  <si>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</si>
  <si>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</si>
  <si>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</si>
  <si>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</si>
  <si>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</si>
  <si>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</si>
  <si>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</si>
  <si>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</si>
  <si>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</si>
  <si>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</si>
  <si>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</si>
  <si>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</si>
  <si>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</si>
  <si>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</si>
  <si>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</si>
  <si>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</si>
  <si>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</si>
  <si>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</si>
  <si>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</si>
  <si>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</si>
  <si>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</si>
  <si>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</si>
  <si>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</si>
  <si>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</si>
  <si>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</si>
  <si>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</si>
  <si>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</si>
  <si>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</si>
  <si>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</si>
  <si>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</si>
  <si>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</si>
  <si>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</si>
  <si>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</si>
  <si>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</si>
  <si>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</si>
  <si>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</si>
  <si>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</si>
  <si>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</si>
  <si>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</si>
  <si>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</si>
  <si>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</si>
  <si>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</si>
  <si>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</si>
  <si>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</si>
  <si>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</si>
  <si>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</si>
  <si>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</si>
  <si>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</si>
  <si>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</si>
  <si>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</si>
  <si>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</si>
  <si>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</si>
  <si>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</si>
  <si>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</si>
  <si>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</si>
  <si>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</si>
  <si>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</si>
  <si>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</si>
  <si>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</si>
  <si>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</si>
  <si>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</si>
  <si>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</si>
  <si>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</si>
  <si>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</si>
  <si>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</si>
  <si>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</si>
  <si>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</si>
  <si>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</si>
  <si>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</si>
  <si>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</si>
  <si>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</si>
  <si>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</si>
  <si>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</si>
  <si>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</si>
  <si>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</si>
  <si>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</si>
  <si>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</si>
  <si>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</si>
  <si>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</si>
  <si>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</si>
  <si>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</si>
  <si>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</si>
  <si>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</si>
  <si>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</si>
  <si>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</si>
  <si>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</si>
  <si>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</si>
  <si>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</si>
  <si>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</si>
  <si>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</si>
  <si>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</si>
  <si>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</si>
  <si>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</si>
  <si>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</si>
  <si>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</si>
  <si>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</si>
  <si>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</si>
  <si>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</si>
  <si>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</si>
  <si>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</si>
  <si>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</si>
  <si>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</si>
  <si>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</si>
  <si>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</si>
  <si>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</si>
  <si>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</si>
  <si>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</si>
  <si>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</si>
  <si>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</si>
  <si>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</si>
  <si>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</si>
  <si>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</si>
  <si>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</si>
  <si>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</si>
  <si>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</si>
  <si>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</si>
  <si>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</si>
  <si>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</si>
  <si>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</si>
  <si>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</si>
  <si>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</si>
  <si>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</si>
  <si>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</si>
  <si>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</si>
  <si>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</si>
  <si>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</si>
  <si>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</si>
  <si>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</si>
  <si>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</si>
  <si>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</si>
  <si>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</si>
  <si>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</si>
  <si>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</si>
  <si>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</si>
  <si>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</si>
  <si>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</si>
  <si>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</si>
  <si>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</si>
  <si>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</si>
  <si>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</si>
  <si>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</si>
  <si>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</si>
  <si>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</si>
  <si>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</si>
  <si>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</si>
  <si>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</si>
  <si>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</si>
  <si>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</si>
  <si>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</si>
  <si>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</si>
  <si>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</si>
  <si>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</si>
  <si>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</si>
  <si>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</si>
  <si>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</si>
  <si>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</si>
  <si>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</si>
  <si>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</si>
  <si>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</si>
  <si>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</si>
  <si>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</si>
  <si>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</si>
  <si>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</si>
  <si>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</si>
  <si>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</si>
  <si>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</si>
  <si>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</si>
  <si>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</si>
  <si>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</si>
  <si>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</si>
  <si>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</si>
  <si>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</si>
  <si>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</si>
  <si>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</si>
  <si>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</si>
  <si>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</si>
  <si>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</si>
  <si>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</si>
  <si>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</si>
  <si>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</si>
  <si>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</si>
  <si>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</si>
  <si>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</si>
  <si>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</si>
  <si>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</si>
  <si>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</si>
  <si>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</si>
  <si>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</si>
  <si>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</si>
  <si>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</si>
  <si>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</si>
  <si>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</si>
  <si>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</si>
  <si>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</si>
  <si>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</si>
  <si>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</si>
  <si>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</si>
  <si>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</si>
  <si>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</si>
  <si>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</si>
  <si>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</si>
  <si>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</si>
  <si>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</si>
  <si>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</si>
  <si>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</si>
  <si>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</si>
  <si>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</si>
  <si>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</si>
  <si>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</si>
  <si>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</si>
  <si>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</si>
  <si>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</si>
  <si>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</si>
  <si>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</si>
  <si>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</si>
  <si>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</si>
  <si>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</si>
  <si>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</si>
  <si>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</si>
  <si>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</si>
  <si>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</si>
  <si>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</si>
  <si>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</si>
  <si>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</si>
  <si>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</si>
  <si>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</si>
  <si>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</si>
  <si>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</si>
  <si>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</si>
  <si>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</si>
  <si>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</si>
  <si>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</si>
  <si>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</si>
  <si>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</si>
  <si>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</si>
  <si>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</si>
  <si>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</si>
  <si>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</si>
  <si>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</si>
  <si>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</si>
  <si>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</si>
  <si>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</si>
  <si>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</si>
  <si>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</si>
  <si>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</si>
  <si>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</si>
  <si>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</si>
  <si>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</si>
  <si>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</si>
  <si>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</si>
  <si>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</si>
  <si>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</si>
  <si>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</si>
  <si>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</si>
  <si>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</si>
  <si>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</si>
  <si>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</si>
  <si>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</si>
  <si>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</si>
  <si>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</si>
  <si>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</si>
  <si>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</si>
  <si>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</si>
  <si>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</si>
  <si>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</si>
  <si>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</si>
  <si>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</si>
  <si>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</si>
  <si>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</si>
  <si>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</si>
  <si>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</si>
  <si>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</si>
  <si>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</si>
  <si>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</si>
  <si>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</si>
  <si>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</si>
  <si>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</si>
  <si>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</si>
  <si>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</si>
  <si>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</si>
  <si>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</si>
  <si>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</si>
  <si>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</si>
  <si>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</si>
  <si>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</si>
  <si>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</si>
  <si>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</si>
  <si>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</si>
  <si>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</si>
  <si>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</si>
  <si>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</si>
  <si>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</si>
  <si>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</si>
  <si>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</si>
  <si>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</si>
  <si>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</si>
  <si>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</si>
  <si>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</si>
  <si>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</si>
  <si>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</si>
  <si>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</si>
  <si>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</si>
  <si>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</si>
  <si>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</si>
  <si>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</si>
  <si>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</si>
  <si>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</si>
  <si>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</si>
  <si>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</si>
  <si>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</si>
  <si>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</si>
  <si>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</si>
  <si>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</si>
  <si>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</si>
  <si>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</si>
  <si>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</si>
  <si>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</si>
  <si>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</si>
  <si>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</si>
  <si>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</si>
  <si>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</si>
  <si>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</si>
  <si>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</si>
  <si>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</si>
  <si>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</si>
  <si>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</si>
  <si>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</si>
  <si>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</si>
  <si>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</si>
  <si>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</si>
  <si>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</si>
  <si>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</si>
  <si>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</si>
  <si>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</si>
  <si>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</si>
  <si>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</si>
  <si>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</si>
  <si>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</si>
  <si>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</si>
  <si>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</si>
  <si>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</si>
  <si>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</si>
  <si>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</si>
  <si>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</si>
  <si>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</si>
  <si>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</si>
  <si>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</si>
  <si>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</si>
  <si>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</si>
  <si>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</si>
  <si>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</si>
  <si>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</si>
  <si>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</si>
  <si>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</si>
  <si>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</si>
  <si>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</si>
  <si>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</si>
  <si>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</si>
  <si>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</si>
  <si>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</si>
  <si>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</si>
  <si>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</si>
  <si>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</si>
  <si>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</si>
  <si>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</si>
  <si>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</si>
  <si>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</si>
  <si>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</si>
  <si>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</si>
  <si>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</si>
  <si>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</si>
  <si>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</si>
  <si>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</si>
  <si>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</si>
  <si>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</si>
  <si>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</si>
  <si>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</si>
  <si>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</si>
  <si>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</si>
  <si>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</si>
  <si>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</si>
  <si>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</si>
  <si>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</si>
  <si>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</si>
  <si>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</si>
  <si>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</si>
  <si>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</si>
  <si>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</si>
  <si>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</si>
  <si>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</si>
  <si>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</si>
  <si>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</si>
  <si>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</si>
  <si>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</si>
  <si>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</si>
  <si>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</si>
  <si>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</si>
  <si>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</si>
  <si>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</si>
  <si>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</si>
  <si>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</si>
  <si>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</si>
  <si>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</si>
  <si>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</si>
  <si>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</si>
  <si>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</si>
  <si>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</si>
  <si>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</si>
  <si>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</si>
  <si>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</si>
  <si>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</si>
  <si>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</si>
  <si>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</si>
  <si>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</si>
  <si>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</si>
  <si>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</si>
  <si>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</si>
  <si>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</si>
  <si>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</si>
  <si>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</si>
  <si>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</si>
  <si>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</si>
  <si>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</si>
  <si>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</si>
  <si>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</si>
  <si>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</si>
  <si>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</si>
  <si>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</si>
  <si>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</si>
  <si>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</si>
  <si>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</si>
  <si>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</si>
  <si>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</si>
  <si>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</si>
  <si>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</si>
  <si>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</si>
  <si>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</si>
  <si>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</si>
  <si>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</si>
  <si>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</si>
  <si>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</si>
  <si>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</si>
  <si>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</si>
  <si>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</si>
  <si>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</si>
  <si>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</si>
  <si>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</si>
  <si>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</si>
  <si>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</si>
  <si>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</si>
  <si>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</si>
  <si>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</si>
  <si>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</si>
  <si>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</si>
  <si>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</si>
  <si>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</si>
  <si>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</si>
  <si>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</si>
  <si>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</si>
  <si>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</si>
  <si>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</si>
  <si>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</si>
  <si>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</si>
  <si>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</si>
  <si>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</si>
  <si>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</si>
  <si>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</si>
  <si>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</si>
  <si>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</si>
  <si>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</si>
  <si>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</si>
  <si>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</si>
  <si>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</si>
  <si>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</si>
  <si>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</si>
  <si>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</si>
  <si>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</si>
  <si>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</si>
  <si>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</si>
  <si>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</si>
  <si>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</si>
  <si>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</si>
  <si>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</si>
  <si>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</si>
  <si>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</si>
  <si>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</si>
  <si>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</si>
  <si>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</si>
  <si>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</si>
  <si>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</si>
  <si>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</si>
  <si>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</si>
  <si>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</si>
  <si>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</si>
  <si>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</si>
  <si>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</si>
  <si>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</si>
  <si>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</si>
  <si>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</si>
  <si>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</si>
  <si>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</si>
  <si>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</si>
  <si>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</si>
  <si>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</si>
  <si>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</si>
  <si>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</si>
  <si>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</si>
  <si>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</si>
  <si>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</si>
  <si>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</si>
  <si>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</si>
  <si>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</si>
  <si>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</si>
  <si>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</si>
  <si>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</si>
  <si>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</si>
  <si>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</si>
  <si>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</si>
  <si>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</si>
  <si>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</si>
  <si>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</si>
  <si>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</si>
  <si>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</si>
  <si>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</si>
  <si>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</si>
  <si>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</si>
  <si>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</si>
  <si>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</si>
  <si>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</si>
  <si>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</si>
  <si>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</si>
  <si>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</si>
  <si>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</si>
  <si>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</si>
  <si>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</si>
  <si>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</si>
  <si>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</si>
  <si>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</si>
  <si>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</si>
  <si>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</si>
  <si>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</si>
  <si>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</si>
  <si>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</si>
  <si>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</si>
  <si>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</si>
  <si>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</si>
  <si>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</si>
  <si>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</si>
  <si>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</si>
  <si>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</si>
  <si>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</si>
  <si>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</si>
  <si>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</si>
  <si>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</si>
  <si>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</si>
  <si>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</si>
  <si>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</si>
  <si>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</si>
  <si>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</si>
  <si>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</si>
  <si>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</si>
  <si>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</si>
  <si>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</si>
  <si>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</si>
  <si>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</si>
  <si>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</si>
  <si>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</si>
  <si>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</si>
  <si>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</si>
  <si>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</si>
  <si>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</si>
  <si>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</si>
  <si>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</si>
  <si>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</si>
  <si>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</si>
  <si>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</si>
  <si>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</si>
  <si>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</si>
  <si>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</si>
  <si>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</si>
  <si>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</si>
  <si>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</si>
  <si>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</si>
  <si>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</si>
  <si>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</si>
  <si>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</si>
  <si>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</si>
  <si>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</si>
  <si>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</si>
  <si>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</si>
  <si>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</si>
  <si>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</si>
  <si>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</si>
  <si>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</si>
  <si>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</si>
  <si>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</si>
  <si>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</si>
  <si>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</si>
  <si>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</si>
  <si>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</si>
  <si>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</si>
  <si>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</si>
  <si>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</si>
  <si>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</si>
  <si>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</si>
  <si>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</si>
  <si>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</si>
  <si>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</si>
  <si>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</si>
  <si>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</si>
  <si>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</si>
  <si>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</si>
  <si>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</si>
  <si>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</si>
  <si>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</si>
  <si>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</si>
  <si>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</si>
  <si>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</si>
  <si>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</si>
  <si>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</si>
  <si>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</si>
  <si>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</si>
  <si>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</si>
  <si>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</si>
  <si>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</si>
  <si>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</si>
  <si>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</si>
  <si>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</si>
  <si>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</si>
  <si>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</si>
  <si>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</si>
  <si>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</si>
  <si>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</si>
  <si>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</si>
  <si>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</si>
  <si>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</si>
  <si>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</si>
  <si>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</si>
  <si>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</si>
  <si>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</si>
  <si>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</si>
  <si>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</si>
  <si>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</si>
  <si>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</si>
  <si>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</si>
  <si>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</si>
  <si>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</si>
  <si>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</si>
  <si>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</si>
  <si>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</si>
  <si>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</si>
  <si>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</si>
  <si>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</si>
  <si>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</si>
  <si>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</si>
  <si>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</si>
  <si>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</si>
  <si>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</si>
  <si>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</si>
  <si>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</si>
  <si>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</si>
  <si>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</si>
  <si>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</si>
  <si>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</si>
  <si>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</si>
  <si>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</si>
  <si>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</si>
  <si>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</si>
  <si>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</si>
  <si>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</si>
  <si>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</si>
  <si>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</si>
  <si>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</si>
  <si>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</si>
  <si>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</si>
  <si>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</si>
  <si>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</si>
  <si>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</si>
  <si>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</si>
  <si>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</si>
  <si>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</si>
  <si>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</si>
  <si>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</si>
  <si>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</si>
  <si>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</si>
  <si>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</si>
  <si>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</si>
  <si>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</si>
  <si>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</si>
  <si>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</si>
  <si>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</si>
  <si>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</si>
  <si>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</si>
  <si>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</si>
  <si>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</si>
  <si>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</si>
  <si>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</si>
  <si>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</si>
  <si>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</si>
  <si>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</si>
  <si>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</si>
  <si>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</si>
  <si>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</si>
  <si>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</si>
  <si>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</si>
  <si>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</si>
  <si>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</si>
  <si>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</si>
  <si>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</si>
  <si>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</si>
  <si>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</si>
  <si>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</si>
  <si>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</si>
  <si>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</si>
  <si>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</si>
  <si>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</si>
  <si>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</si>
  <si>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</si>
  <si>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</si>
  <si>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</si>
  <si>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</si>
  <si>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</si>
  <si>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</si>
  <si>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</si>
  <si>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</si>
  <si>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</si>
  <si>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</si>
  <si>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</si>
  <si>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</si>
  <si>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</si>
  <si>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</si>
  <si>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</si>
  <si>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</si>
  <si>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</si>
  <si>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</si>
  <si>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</si>
  <si>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</si>
  <si>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</si>
  <si>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</si>
  <si>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</si>
  <si>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</si>
  <si>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</si>
  <si>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</si>
  <si>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</si>
  <si>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</si>
  <si>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</si>
  <si>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</si>
  <si>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</si>
  <si>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</si>
  <si>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</si>
  <si>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</si>
  <si>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</si>
  <si>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</si>
  <si>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</si>
  <si>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</si>
  <si>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</si>
  <si>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</si>
  <si>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</si>
  <si>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</si>
  <si>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</si>
  <si>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</si>
  <si>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</si>
  <si>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</si>
  <si>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</si>
  <si>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</si>
  <si>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</si>
  <si>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</si>
  <si>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</si>
  <si>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</si>
  <si>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</si>
  <si>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</si>
  <si>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</si>
  <si>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</si>
  <si>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</si>
  <si>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</si>
  <si>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</si>
  <si>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</si>
  <si>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</si>
  <si>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</si>
  <si>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</si>
  <si>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</si>
  <si>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</si>
  <si>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</si>
  <si>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</si>
  <si>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</si>
  <si>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</si>
  <si>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</si>
  <si>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</si>
  <si>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</si>
  <si>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</si>
  <si>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</si>
  <si>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</si>
  <si>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</si>
  <si>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</si>
  <si>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</si>
  <si>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</si>
  <si>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</si>
  <si>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</si>
  <si>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</si>
  <si>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</si>
  <si>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</si>
  <si>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</si>
  <si>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</si>
  <si>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</si>
  <si>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</si>
  <si>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</si>
  <si>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</si>
  <si>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</si>
  <si>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</si>
  <si>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</si>
  <si>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</si>
  <si>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</si>
  <si>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</si>
  <si>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</si>
  <si>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</si>
  <si>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</si>
  <si>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</si>
  <si>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</si>
  <si>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</si>
  <si>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</si>
  <si>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</si>
  <si>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</si>
  <si>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</si>
  <si>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</si>
  <si>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</si>
  <si>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</si>
  <si>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</si>
  <si>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</si>
  <si>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</si>
  <si>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</si>
  <si>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</si>
  <si>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</si>
  <si>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</si>
  <si>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</si>
  <si>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</si>
  <si>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</si>
  <si>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</si>
  <si>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</si>
  <si>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</si>
  <si>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</si>
  <si>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</si>
  <si>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</si>
  <si>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</si>
  <si>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</si>
  <si>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</si>
  <si>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</si>
  <si>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</si>
  <si>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</si>
  <si>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</si>
  <si>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</si>
  <si>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</si>
  <si>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</si>
  <si>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</si>
  <si>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</si>
  <si>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</si>
  <si>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</si>
  <si>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</si>
  <si>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</si>
  <si>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</si>
  <si>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</si>
  <si>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</si>
  <si>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</si>
  <si>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</si>
  <si>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</si>
  <si>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</si>
  <si>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</si>
  <si>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</si>
  <si>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</si>
  <si>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</si>
  <si>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</si>
  <si>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</si>
  <si>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</si>
  <si>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</si>
  <si>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</si>
  <si>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</si>
  <si>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</si>
  <si>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</si>
  <si>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</si>
  <si>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</si>
  <si>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</si>
  <si>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</si>
  <si>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</si>
  <si>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</si>
  <si>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</si>
  <si>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</si>
  <si>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</si>
  <si>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</si>
  <si>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</si>
  <si>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</si>
  <si>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</si>
  <si>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</si>
  <si>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</si>
  <si>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</si>
  <si>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</si>
  <si>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</si>
  <si>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</si>
  <si>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</si>
  <si>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</si>
  <si>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</si>
  <si>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</si>
  <si>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</si>
  <si>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</si>
  <si>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</si>
  <si>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</si>
  <si>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</si>
  <si>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</si>
  <si>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</si>
  <si>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</si>
  <si>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</si>
  <si>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</si>
  <si>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</si>
  <si>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</si>
  <si>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</si>
  <si>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</si>
  <si>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</si>
  <si>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</si>
  <si>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</si>
  <si>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</si>
  <si>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</si>
  <si>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</si>
  <si>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</si>
  <si>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</si>
  <si>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</si>
  <si>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</si>
  <si>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</si>
  <si>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</si>
  <si>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</si>
  <si>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</si>
  <si>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</si>
  <si>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</si>
  <si>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</si>
  <si>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</si>
  <si>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</si>
  <si>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</si>
  <si>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</si>
  <si>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</si>
  <si>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</si>
  <si>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</si>
  <si>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</si>
  <si>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</si>
  <si>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</si>
  <si>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</si>
  <si>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</si>
  <si>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</si>
  <si>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</si>
  <si>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</si>
  <si>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</si>
  <si>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</si>
  <si>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</si>
  <si>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</si>
  <si>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</si>
  <si>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</si>
  <si>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</si>
  <si>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</si>
  <si>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</si>
  <si>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</si>
  <si>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</si>
  <si>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</si>
  <si>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</si>
  <si>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</si>
  <si>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</si>
  <si>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</si>
  <si>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</si>
  <si>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</si>
  <si>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</si>
  <si>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</si>
  <si>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</si>
  <si>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</si>
  <si>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</si>
  <si>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</si>
  <si>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</si>
  <si>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</si>
  <si>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</si>
  <si>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</si>
  <si>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</si>
  <si>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</si>
  <si>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</si>
  <si>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</si>
  <si>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</si>
  <si>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</si>
  <si>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</si>
  <si>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</si>
  <si>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</si>
  <si>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</si>
  <si>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</si>
  <si>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</si>
  <si>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</si>
  <si>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</si>
  <si>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</si>
  <si>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</si>
  <si>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</si>
  <si>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</si>
  <si>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</si>
  <si>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</si>
  <si>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</si>
  <si>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</si>
  <si>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</si>
  <si>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</si>
  <si>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</si>
  <si>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</si>
  <si>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</si>
  <si>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</si>
  <si>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</si>
  <si>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</si>
  <si>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</si>
  <si>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</si>
  <si>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</si>
  <si>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</si>
  <si>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</si>
  <si>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</si>
  <si>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</si>
  <si>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</si>
  <si>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</si>
  <si>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</si>
  <si>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</si>
  <si>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</si>
  <si>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</si>
  <si>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</si>
  <si>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</si>
  <si>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</si>
  <si>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</si>
  <si>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</si>
  <si>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</si>
  <si>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</si>
  <si>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</si>
  <si>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</si>
  <si>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</si>
  <si>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</si>
  <si>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</si>
  <si>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</si>
  <si>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</si>
  <si>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</si>
  <si>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</si>
  <si>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</si>
  <si>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</si>
  <si>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</si>
  <si>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</si>
  <si>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</si>
  <si>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</si>
  <si>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</si>
  <si>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</si>
  <si>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</si>
  <si>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</si>
  <si>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</si>
  <si>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</si>
  <si>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</si>
  <si>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</si>
  <si>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</si>
  <si>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</si>
  <si>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</si>
  <si>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</si>
  <si>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</si>
  <si>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</si>
  <si>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</si>
  <si>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</si>
  <si>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</si>
  <si>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</si>
  <si>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</si>
  <si>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</si>
  <si>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</si>
  <si>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</si>
  <si>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</si>
  <si>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</si>
  <si>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</si>
  <si>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</si>
  <si>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</si>
  <si>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</si>
  <si>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</si>
  <si>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</si>
  <si>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</si>
  <si>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</si>
  <si>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</si>
  <si>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</si>
  <si>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</si>
  <si>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</si>
  <si>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</si>
  <si>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</si>
  <si>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</si>
  <si>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</si>
  <si>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</si>
  <si>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</si>
  <si>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</si>
  <si>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</si>
  <si>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</si>
  <si>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</si>
  <si>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</si>
  <si>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</si>
  <si>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</si>
  <si>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</si>
  <si>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</si>
  <si>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</si>
  <si>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</si>
  <si>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</si>
  <si>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</si>
  <si>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</si>
  <si>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</si>
  <si>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</si>
  <si>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</si>
  <si>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</si>
  <si>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</si>
  <si>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</si>
  <si>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</si>
  <si>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</si>
  <si>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</si>
  <si>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</si>
  <si>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</si>
  <si>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</si>
  <si>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</si>
  <si>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</si>
  <si>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</si>
  <si>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</si>
  <si>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</si>
  <si>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</si>
  <si>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</si>
  <si>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</si>
  <si>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</si>
  <si>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</si>
  <si>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</si>
  <si>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</si>
  <si>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</si>
  <si>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</si>
  <si>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</si>
  <si>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</si>
  <si>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</si>
  <si>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</si>
  <si>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</si>
  <si>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</si>
  <si>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</si>
  <si>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</si>
  <si>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</si>
  <si>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</si>
  <si>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</si>
  <si>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</si>
  <si>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</si>
  <si>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</si>
  <si>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</si>
  <si>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</si>
  <si>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</si>
  <si>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</si>
  <si>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</si>
  <si>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</si>
  <si>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</si>
  <si>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</si>
  <si>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</si>
  <si>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</si>
  <si>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</si>
  <si>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</si>
  <si>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</si>
  <si>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</si>
  <si>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</si>
  <si>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</si>
  <si>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</si>
  <si>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</si>
  <si>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</si>
  <si>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</si>
  <si>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</si>
  <si>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</si>
  <si>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</si>
  <si>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</si>
  <si>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</si>
  <si>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</si>
  <si>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</si>
  <si>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</si>
  <si>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</si>
  <si>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</si>
  <si>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</si>
  <si>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</si>
  <si>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</si>
  <si>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</si>
  <si>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</si>
  <si>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</si>
  <si>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</si>
  <si>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</si>
  <si>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</si>
  <si>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</si>
  <si>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</si>
  <si>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</si>
  <si>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</si>
  <si>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</si>
  <si>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</si>
  <si>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</si>
  <si>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</si>
  <si>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</si>
  <si>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</si>
  <si>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</si>
  <si>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</si>
  <si>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</si>
  <si>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</si>
  <si>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</si>
  <si>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</si>
  <si>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</si>
  <si>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</si>
  <si>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</si>
  <si>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</si>
  <si>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</si>
  <si>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</si>
  <si>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</si>
  <si>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</si>
  <si>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</si>
  <si>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</si>
  <si>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</si>
  <si>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</si>
  <si>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</si>
  <si>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</si>
  <si>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</si>
  <si>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</si>
  <si>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</si>
  <si>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</si>
  <si>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</si>
  <si>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</si>
  <si>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</si>
  <si>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</si>
  <si>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</si>
  <si>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</si>
  <si>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</si>
  <si>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</si>
  <si>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</si>
  <si>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</si>
  <si>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</si>
  <si>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</si>
  <si>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</si>
  <si>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</si>
  <si>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</si>
  <si>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</si>
  <si>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</si>
  <si>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</si>
  <si>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</si>
  <si>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</si>
  <si>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</si>
  <si>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</si>
  <si>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</si>
  <si>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</si>
  <si>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</si>
  <si>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</si>
  <si>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</si>
  <si>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</si>
  <si>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</si>
  <si>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</si>
  <si>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</si>
  <si>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</si>
  <si>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</si>
  <si>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</si>
  <si>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</si>
  <si>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</si>
  <si>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</si>
  <si>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</si>
  <si>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</si>
  <si>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</si>
  <si>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</si>
  <si>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</si>
  <si>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</si>
  <si>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</si>
  <si>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</si>
  <si>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</si>
  <si>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</si>
  <si>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</si>
  <si>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</si>
  <si>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</si>
  <si>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</si>
  <si>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</si>
  <si>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</si>
  <si>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</si>
  <si>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</si>
  <si>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</si>
  <si>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</si>
  <si>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</si>
  <si>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</si>
  <si>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</si>
  <si>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</si>
  <si>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</si>
  <si>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</si>
  <si>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</si>
  <si>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</si>
  <si>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</si>
  <si>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</si>
  <si>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</si>
  <si>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</si>
  <si>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</si>
  <si>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</si>
  <si>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</si>
  <si>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</si>
  <si>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</si>
  <si>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</si>
  <si>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</si>
  <si>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</si>
  <si>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</si>
  <si>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</si>
  <si>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</si>
  <si>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</si>
  <si>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</si>
  <si>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</si>
  <si>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</si>
  <si>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</si>
  <si>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</si>
  <si>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</si>
  <si>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</si>
  <si>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</si>
  <si>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</si>
  <si>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</si>
  <si>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</si>
  <si>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</si>
  <si>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</si>
  <si>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</si>
  <si>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</si>
  <si>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</si>
  <si>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</si>
  <si>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</si>
  <si>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</si>
  <si>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</si>
  <si>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</si>
  <si>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</si>
  <si>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</si>
  <si>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</si>
  <si>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</si>
  <si>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</si>
  <si>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</si>
  <si>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</si>
  <si>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</si>
  <si>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</si>
  <si>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</si>
  <si>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</si>
  <si>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</si>
  <si>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</si>
  <si>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</si>
  <si>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</si>
  <si>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</si>
  <si>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</si>
  <si>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</si>
  <si>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</si>
  <si>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</si>
  <si>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</si>
  <si>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</si>
  <si>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</si>
  <si>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</si>
  <si>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</si>
  <si>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</si>
  <si>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</si>
  <si>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</si>
  <si>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</si>
  <si>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</si>
  <si>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</si>
  <si>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</si>
  <si>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</si>
  <si>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</si>
  <si>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</si>
  <si>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</si>
  <si>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</si>
  <si>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</si>
  <si>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</si>
  <si>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</si>
  <si>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</si>
  <si>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</si>
  <si>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</si>
  <si>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</si>
  <si>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</si>
  <si>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</si>
  <si>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</si>
  <si>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</si>
  <si>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</si>
  <si>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</si>
  <si>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</si>
  <si>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</si>
  <si>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</si>
  <si>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</si>
  <si>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</si>
  <si>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</si>
  <si>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</si>
  <si>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</si>
  <si>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</si>
  <si>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</si>
  <si>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</si>
  <si>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</si>
  <si>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</si>
  <si>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</si>
  <si>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</si>
  <si>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</si>
  <si>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</si>
  <si>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</si>
  <si>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</si>
  <si>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</si>
  <si>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</si>
  <si>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</si>
  <si>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</si>
  <si>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</si>
  <si>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</si>
  <si>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</si>
  <si>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</si>
  <si>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</si>
  <si>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</si>
  <si>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</si>
  <si>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</si>
  <si>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</si>
  <si>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</si>
  <si>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</si>
  <si>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</si>
  <si>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</si>
  <si>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</si>
  <si>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</si>
  <si>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</si>
  <si>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</si>
  <si>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</si>
  <si>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</si>
  <si>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</si>
  <si>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</si>
  <si>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</si>
  <si>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</si>
  <si>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</si>
  <si>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</si>
  <si>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</si>
  <si>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</si>
  <si>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</si>
  <si>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</si>
  <si>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</si>
  <si>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</si>
  <si>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</si>
  <si>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</si>
  <si>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</si>
  <si>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</si>
  <si>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</si>
  <si>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</si>
  <si>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</si>
  <si>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</si>
  <si>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</si>
  <si>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</si>
  <si>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</si>
  <si>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</si>
  <si>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</si>
  <si>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</si>
  <si>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</si>
  <si>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</si>
  <si>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</si>
  <si>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</si>
  <si>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</si>
  <si>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</si>
  <si>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</si>
  <si>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</si>
  <si>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</si>
  <si>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</si>
  <si>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</si>
  <si>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</si>
  <si>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</si>
  <si>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</si>
  <si>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</si>
  <si>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</si>
  <si>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</si>
  <si>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</si>
  <si>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</si>
  <si>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</si>
  <si>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</si>
  <si>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</si>
  <si>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</si>
  <si>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</si>
  <si>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</si>
  <si>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</si>
  <si>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</si>
  <si>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</si>
  <si>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</si>
  <si>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</si>
  <si>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</si>
  <si>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</si>
  <si>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</si>
  <si>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</si>
  <si>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</si>
  <si>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</si>
  <si>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</si>
  <si>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</si>
  <si>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</si>
  <si>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</si>
  <si>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</si>
  <si>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</si>
  <si>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</si>
  <si>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</si>
  <si>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</si>
  <si>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</si>
  <si>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</si>
  <si>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</si>
  <si>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</si>
  <si>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</si>
  <si>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</si>
  <si>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</si>
  <si>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</si>
  <si>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</si>
  <si>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</si>
  <si>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</si>
  <si>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</si>
  <si>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</si>
  <si>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</si>
  <si>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</si>
  <si>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</si>
  <si>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</si>
  <si>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</si>
  <si>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</si>
  <si>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</si>
  <si>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</si>
  <si>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</si>
  <si>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</si>
  <si>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</si>
  <si>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</si>
  <si>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</si>
  <si>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</si>
  <si>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</si>
  <si>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</si>
  <si>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</si>
  <si>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</si>
  <si>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</si>
  <si>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</si>
  <si>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</si>
  <si>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</si>
  <si>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</si>
  <si>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</si>
  <si>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</si>
  <si>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</si>
  <si>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</si>
  <si>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</si>
  <si>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</si>
  <si>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</si>
  <si>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</si>
  <si>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</si>
  <si>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</si>
  <si>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</si>
  <si>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</si>
  <si>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</si>
  <si>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</si>
  <si>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</si>
  <si>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</si>
  <si>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</si>
  <si>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</si>
  <si>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</si>
  <si>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</si>
  <si>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</si>
  <si>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</si>
  <si>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</si>
  <si>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</si>
  <si>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</si>
  <si>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</si>
  <si>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</si>
  <si>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</si>
  <si>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</si>
  <si>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</si>
  <si>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</si>
  <si>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</si>
  <si>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</si>
  <si>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</si>
  <si>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</si>
  <si>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</si>
  <si>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</si>
  <si>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</si>
  <si>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</si>
  <si>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</si>
  <si>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</si>
  <si>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</si>
  <si>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</si>
  <si>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</si>
  <si>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</si>
  <si>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</si>
  <si>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</si>
  <si>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</si>
  <si>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</si>
  <si>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</si>
  <si>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</si>
  <si>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</si>
  <si>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</si>
  <si>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</si>
  <si>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</si>
  <si>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</si>
  <si>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</si>
  <si>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</si>
  <si>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</si>
  <si>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</si>
  <si>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</si>
  <si>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</si>
  <si>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</si>
  <si>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</si>
  <si>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</si>
  <si>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</si>
  <si>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</si>
  <si>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</si>
  <si>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</si>
  <si>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</si>
  <si>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</si>
  <si>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</si>
  <si>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</si>
  <si>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</si>
  <si>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</si>
  <si>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</si>
  <si>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</si>
  <si>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</si>
  <si>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</si>
  <si>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</si>
  <si>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</si>
  <si>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</si>
  <si>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</si>
  <si>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</si>
  <si>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</si>
  <si>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</si>
  <si>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</si>
  <si>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</si>
  <si>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</si>
  <si>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</si>
  <si>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</si>
  <si>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</si>
  <si>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</si>
  <si>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</si>
  <si>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</si>
  <si>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</si>
  <si>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</si>
  <si>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</si>
  <si>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</si>
  <si>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</si>
  <si>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</si>
  <si>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</si>
  <si>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</si>
  <si>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</si>
  <si>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</si>
  <si>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</si>
  <si>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</si>
  <si>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</si>
  <si>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</si>
  <si>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</si>
  <si>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</si>
  <si>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</si>
  <si>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</si>
  <si>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</si>
  <si>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</si>
  <si>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</si>
  <si>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</si>
  <si>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</si>
  <si>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</si>
  <si>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</si>
  <si>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</si>
  <si>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</si>
  <si>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</si>
  <si>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</si>
  <si>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</si>
  <si>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</si>
  <si>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</si>
  <si>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</si>
  <si>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</si>
  <si>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</si>
  <si>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</si>
  <si>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</si>
  <si>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</si>
  <si>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</si>
  <si>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</si>
  <si>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</si>
  <si>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</si>
  <si>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</si>
  <si>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</si>
  <si>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</si>
  <si>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</si>
  <si>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</si>
  <si>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</si>
  <si>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</si>
  <si>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</si>
  <si>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</si>
  <si>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</si>
  <si>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</si>
  <si>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</si>
  <si>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</si>
  <si>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</si>
  <si>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</si>
  <si>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</si>
  <si>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</si>
  <si>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</si>
  <si>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</si>
  <si>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</si>
  <si>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</si>
  <si>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</si>
  <si>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</si>
  <si>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</si>
  <si>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</si>
  <si>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</si>
  <si>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</si>
  <si>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</si>
  <si>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</si>
  <si>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</si>
  <si>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</si>
  <si>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</si>
  <si>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</si>
  <si>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</si>
  <si>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</si>
  <si>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</si>
  <si>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</si>
  <si>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</si>
  <si>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</si>
  <si>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</si>
  <si>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</si>
  <si>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</si>
  <si>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</si>
  <si>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</si>
  <si>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</si>
  <si>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</si>
  <si>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</si>
  <si>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</si>
  <si>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</si>
  <si>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</si>
  <si>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</si>
  <si>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</si>
  <si>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</si>
  <si>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</si>
  <si>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</si>
  <si>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</si>
  <si>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</si>
  <si>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</si>
  <si>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</si>
  <si>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</si>
  <si>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</si>
  <si>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</si>
  <si>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</si>
  <si>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</si>
  <si>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</si>
  <si>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</si>
  <si>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</si>
  <si>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</si>
  <si>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</si>
  <si>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</si>
  <si>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</si>
  <si>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</si>
  <si>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</si>
  <si>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</si>
  <si>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</si>
  <si>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</si>
  <si>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</si>
  <si>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</si>
  <si>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</si>
  <si>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</si>
  <si>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</si>
  <si>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</si>
  <si>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</si>
  <si>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</si>
  <si>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</si>
  <si>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</si>
  <si>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</si>
  <si>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</si>
  <si>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</si>
  <si>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</si>
  <si>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</si>
  <si>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</si>
  <si>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</si>
  <si>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</si>
  <si>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</si>
  <si>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</si>
  <si>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</si>
  <si>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</si>
  <si>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</si>
  <si>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</si>
  <si>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</si>
  <si>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</si>
  <si>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</si>
  <si>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</si>
  <si>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</si>
  <si>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</si>
  <si>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</si>
  <si>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</si>
  <si>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</si>
  <si>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</si>
  <si>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</si>
  <si>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</si>
  <si>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</si>
  <si>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</si>
  <si>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</si>
  <si>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</si>
  <si>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</si>
  <si>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</si>
  <si>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</si>
  <si>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</si>
  <si>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</si>
  <si>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</si>
  <si>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</si>
  <si>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</si>
  <si>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</si>
  <si>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</si>
  <si>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</si>
  <si>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</si>
  <si>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</si>
  <si>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</si>
  <si>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</si>
  <si>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</si>
  <si>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</si>
  <si>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</si>
  <si>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</si>
  <si>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</si>
  <si>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</si>
  <si>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</si>
  <si>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</si>
  <si>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</si>
  <si>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</si>
  <si>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</si>
  <si>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</si>
  <si>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</si>
  <si>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</si>
  <si>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</si>
  <si>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</si>
  <si>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</si>
  <si>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</si>
  <si>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</si>
  <si>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</si>
  <si>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</si>
  <si>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</si>
  <si>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</si>
  <si>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</si>
  <si>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</si>
  <si>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</si>
  <si>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</si>
  <si>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</si>
  <si>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</si>
  <si>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</si>
  <si>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</si>
  <si>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</si>
  <si>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</si>
  <si>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</si>
  <si>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</si>
  <si>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</si>
  <si>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</si>
  <si>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</si>
  <si>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</si>
  <si>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</si>
  <si>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</si>
  <si>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</si>
  <si>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</si>
  <si>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</si>
  <si>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</si>
  <si>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</si>
  <si>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</si>
  <si>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</si>
  <si>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</si>
  <si>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</si>
  <si>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</si>
  <si>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</si>
  <si>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</si>
  <si>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</si>
  <si>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</si>
  <si>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</si>
  <si>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</si>
  <si>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</si>
  <si>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</si>
  <si>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</si>
  <si>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</si>
  <si>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</si>
  <si>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</si>
  <si>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</si>
  <si>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</si>
  <si>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</si>
  <si>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</si>
  <si>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</si>
  <si>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</si>
  <si>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</si>
  <si>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</si>
  <si>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</si>
  <si>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</si>
  <si>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</si>
  <si>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</si>
  <si>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</si>
  <si>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</si>
  <si>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</si>
  <si>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</si>
  <si>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</si>
  <si>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</si>
  <si>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</si>
  <si>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</si>
  <si>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</si>
  <si>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</si>
  <si>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</si>
  <si>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</si>
  <si>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</si>
  <si>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</si>
  <si>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</si>
  <si>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</si>
  <si>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</si>
  <si>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</si>
  <si>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</si>
  <si>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</si>
  <si>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</si>
  <si>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</si>
  <si>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</si>
  <si>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</si>
  <si>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</si>
  <si>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</si>
  <si>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</si>
  <si>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</si>
  <si>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</si>
  <si>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</si>
  <si>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</si>
  <si>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</si>
  <si>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</si>
  <si>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</si>
  <si>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</si>
  <si>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</si>
  <si>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</si>
  <si>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</si>
  <si>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</si>
  <si>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</si>
  <si>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</si>
  <si>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</si>
  <si>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</si>
  <si>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</si>
  <si>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</si>
  <si>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</si>
  <si>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</si>
  <si>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</si>
  <si>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</si>
  <si>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</si>
  <si>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</si>
  <si>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</si>
  <si>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</si>
  <si>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</si>
  <si>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</si>
  <si>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</si>
  <si>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</si>
  <si>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</si>
  <si>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</si>
  <si>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</si>
  <si>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</si>
  <si>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</si>
  <si>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</si>
  <si>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</si>
  <si>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</si>
  <si>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</si>
  <si>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</si>
  <si>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</si>
  <si>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</si>
  <si>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</si>
  <si>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</si>
  <si>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</si>
  <si>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</si>
  <si>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</si>
  <si>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</si>
  <si>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</si>
  <si>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</si>
  <si>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</si>
  <si>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</si>
  <si>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</si>
  <si>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</si>
  <si>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</si>
  <si>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</si>
  <si>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</si>
  <si>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</si>
  <si>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</si>
  <si>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</si>
  <si>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</si>
  <si>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</si>
  <si>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</si>
  <si>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</si>
  <si>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</si>
  <si>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</si>
  <si>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</si>
  <si>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</si>
  <si>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</si>
  <si>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</si>
  <si>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</si>
  <si>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</si>
  <si>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</si>
  <si>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</si>
  <si>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</si>
  <si>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</si>
  <si>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</si>
  <si>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</si>
  <si>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</si>
  <si>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</si>
  <si>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</si>
  <si>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</si>
  <si>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</si>
  <si>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</si>
  <si>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</si>
  <si>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</si>
  <si>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</si>
  <si>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</si>
  <si>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</si>
  <si>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</si>
  <si>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</si>
  <si>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</si>
  <si>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</si>
  <si>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</si>
  <si>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</si>
  <si>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</si>
  <si>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</si>
  <si>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</si>
  <si>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</si>
  <si>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</si>
  <si>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</si>
  <si>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</si>
  <si>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</si>
  <si>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</si>
  <si>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</si>
  <si>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</si>
  <si>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</si>
  <si>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</si>
  <si>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</si>
  <si>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</si>
  <si>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</si>
  <si>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</si>
  <si>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</si>
  <si>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</si>
  <si>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</si>
  <si>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</si>
  <si>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</si>
  <si>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</si>
  <si>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</si>
  <si>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</si>
  <si>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</si>
  <si>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</si>
  <si>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</si>
  <si>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</si>
  <si>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</si>
  <si>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</si>
  <si>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</si>
  <si>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</si>
  <si>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</si>
  <si>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</si>
  <si>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</si>
  <si>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</si>
  <si>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</si>
  <si>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</si>
  <si>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</si>
  <si>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</si>
  <si>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</si>
  <si>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</si>
  <si>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</si>
  <si>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</si>
  <si>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</si>
  <si>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</si>
  <si>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</si>
  <si>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</si>
  <si>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</si>
  <si>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</si>
  <si>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</si>
  <si>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</si>
  <si>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</si>
  <si>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</si>
  <si>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</si>
  <si>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</si>
  <si>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</si>
  <si>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</si>
  <si>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</si>
  <si>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</si>
  <si>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</si>
  <si>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</si>
  <si>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</si>
  <si>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</si>
  <si>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</si>
  <si>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</si>
  <si>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</si>
  <si>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</si>
  <si>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</si>
  <si>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</si>
  <si>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</si>
  <si>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</si>
  <si>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</si>
  <si>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</si>
  <si>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</si>
  <si>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</si>
  <si>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</si>
  <si>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</si>
  <si>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</si>
  <si>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</si>
  <si>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</si>
  <si>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</si>
  <si>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</si>
  <si>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</si>
  <si>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</si>
  <si>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</si>
  <si>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</si>
  <si>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</si>
  <si>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</si>
  <si>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</si>
  <si>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</si>
  <si>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</si>
  <si>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</si>
  <si>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</si>
  <si>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</si>
  <si>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</si>
  <si>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</si>
  <si>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</si>
  <si>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</si>
  <si>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</si>
  <si>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</si>
  <si>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</si>
  <si>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</si>
  <si>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</si>
  <si>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</si>
  <si>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</si>
  <si>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</si>
  <si>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</si>
  <si>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</si>
  <si>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</si>
  <si>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</si>
  <si>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</si>
  <si>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</si>
  <si>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</si>
  <si>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</si>
  <si>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</si>
  <si>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</si>
  <si>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</si>
  <si>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</si>
  <si>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</si>
  <si>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</si>
  <si>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</si>
  <si>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</si>
  <si>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</si>
  <si>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</si>
  <si>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</si>
  <si>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</si>
  <si>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</si>
  <si>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</si>
  <si>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</si>
  <si>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</si>
  <si>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</si>
  <si>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</si>
  <si>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</si>
  <si>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</si>
  <si>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</si>
  <si>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</si>
  <si>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</si>
  <si>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</si>
  <si>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</si>
  <si>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</si>
  <si>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</si>
  <si>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</si>
  <si>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</si>
  <si>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</si>
  <si>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</si>
  <si>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</si>
  <si>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</si>
  <si>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</si>
  <si>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</si>
  <si>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</si>
  <si>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</si>
  <si>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</si>
  <si>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</si>
  <si>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</si>
  <si>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</si>
  <si>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</si>
  <si>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</si>
  <si>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</si>
  <si>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</si>
  <si>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</si>
  <si>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</si>
  <si>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</si>
  <si>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</si>
  <si>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</si>
  <si>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</si>
  <si>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</si>
  <si>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</si>
  <si>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</si>
  <si>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</si>
  <si>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</si>
  <si>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</si>
  <si>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</si>
  <si>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</si>
  <si>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</si>
  <si>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</si>
  <si>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</si>
  <si>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</si>
  <si>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</si>
  <si>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</si>
  <si>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</si>
  <si>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</si>
  <si>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</si>
  <si>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</si>
  <si>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</si>
  <si>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</si>
  <si>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</si>
  <si>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</si>
  <si>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</si>
  <si>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</si>
  <si>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</si>
  <si>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</si>
  <si>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</si>
  <si>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</si>
  <si>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</si>
  <si>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</si>
  <si>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</si>
  <si>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</si>
  <si>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</si>
  <si>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</si>
  <si>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</si>
  <si>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</si>
  <si>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</si>
  <si>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</si>
  <si>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</si>
  <si>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</si>
  <si>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</si>
  <si>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</si>
  <si>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</si>
  <si>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</si>
  <si>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</si>
  <si>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</si>
  <si>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</si>
  <si>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</si>
  <si>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</si>
  <si>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</si>
  <si>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</si>
  <si>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</si>
  <si>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</si>
  <si>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</si>
  <si>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</si>
  <si>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</si>
  <si>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</si>
  <si>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</si>
  <si>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</si>
  <si>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</si>
  <si>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</si>
  <si>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</si>
  <si>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</si>
  <si>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</si>
  <si>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</si>
  <si>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</si>
  <si>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</si>
  <si>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</si>
  <si>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</si>
  <si>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</si>
  <si>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</si>
  <si>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</si>
  <si>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</si>
  <si>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</si>
  <si>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</si>
  <si>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</si>
  <si>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</si>
  <si>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</si>
  <si>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</si>
  <si>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</si>
  <si>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</si>
  <si>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</si>
  <si>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</si>
  <si>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</si>
  <si>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</si>
  <si>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</si>
  <si>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</si>
  <si>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</si>
  <si>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</si>
  <si>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</si>
  <si>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</si>
  <si>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</si>
  <si>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</si>
  <si>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</si>
  <si>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</si>
  <si>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</si>
  <si>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</si>
  <si>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</si>
  <si>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</si>
  <si>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</si>
  <si>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</si>
  <si>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</si>
  <si>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</si>
  <si>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</si>
  <si>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</si>
  <si>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</si>
  <si>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</si>
  <si>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</si>
  <si>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</si>
  <si>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</si>
  <si>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</si>
  <si>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</si>
  <si>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</si>
  <si>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</si>
  <si>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</si>
  <si>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</si>
  <si>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</si>
  <si>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</si>
  <si>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</si>
  <si>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</si>
  <si>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</si>
  <si>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</si>
  <si>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</si>
  <si>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</si>
  <si>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</si>
  <si>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</si>
  <si>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</si>
  <si>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</si>
  <si>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</si>
  <si>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</si>
  <si>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</si>
  <si>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</si>
  <si>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</si>
  <si>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</si>
  <si>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</si>
  <si>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</si>
  <si>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</si>
  <si>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</si>
  <si>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</si>
  <si>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</si>
  <si>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</si>
  <si>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</si>
  <si>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</si>
  <si>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</si>
  <si>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</si>
  <si>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</si>
  <si>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</si>
  <si>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</si>
  <si>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</si>
  <si>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</si>
  <si>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</si>
  <si>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</si>
  <si>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</si>
  <si>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</si>
  <si>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</si>
  <si>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</si>
  <si>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</si>
  <si>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</si>
  <si>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</si>
  <si>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</si>
  <si>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</si>
  <si>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</si>
  <si>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</si>
  <si>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</si>
  <si>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</si>
  <si>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</si>
  <si>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</si>
  <si>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</si>
  <si>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</si>
  <si>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</si>
  <si>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</si>
  <si>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</si>
  <si>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</si>
  <si>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</si>
  <si>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</si>
  <si>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</si>
  <si>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</si>
  <si>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</si>
  <si>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</si>
  <si>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</si>
  <si>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</si>
  <si>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</si>
  <si>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</si>
  <si>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</si>
  <si>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</si>
  <si>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</si>
  <si>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</si>
  <si>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</si>
  <si>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</si>
  <si>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</si>
  <si>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</si>
  <si>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</si>
  <si>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</si>
  <si>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</si>
  <si>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</si>
  <si>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</si>
  <si>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</si>
  <si>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</si>
  <si>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</si>
  <si>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</si>
  <si>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</si>
  <si>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</si>
  <si>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</si>
  <si>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</si>
  <si>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</si>
  <si>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</si>
  <si>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</si>
  <si>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</si>
  <si>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</si>
  <si>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</si>
  <si>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</si>
  <si>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</si>
  <si>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</si>
  <si>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</si>
  <si>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</si>
  <si>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</si>
  <si>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</si>
  <si>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</si>
  <si>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</si>
  <si>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</si>
  <si>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</si>
  <si>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</si>
  <si>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</si>
  <si>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</si>
  <si>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</si>
  <si>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</si>
  <si>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</si>
  <si>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</si>
  <si>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</si>
  <si>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</si>
  <si>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</si>
  <si>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</si>
  <si>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</si>
  <si>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</si>
  <si>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</si>
  <si>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</si>
  <si>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</si>
  <si>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</si>
  <si>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</si>
  <si>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</si>
  <si>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</si>
  <si>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</si>
  <si>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</si>
  <si>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</si>
  <si>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</si>
  <si>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</si>
  <si>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</si>
  <si>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</si>
  <si>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</si>
  <si>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</si>
  <si>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</si>
  <si>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</si>
  <si>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</si>
  <si>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</si>
  <si>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</si>
  <si>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</si>
  <si>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</si>
  <si>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</si>
  <si>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</si>
  <si>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</si>
  <si>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</si>
  <si>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</si>
  <si>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</si>
  <si>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</si>
  <si>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</si>
  <si>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</si>
  <si>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</si>
  <si>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</si>
  <si>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</si>
  <si>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</si>
  <si>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</si>
  <si>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</si>
  <si>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</si>
  <si>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</si>
  <si>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</si>
  <si>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</si>
  <si>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</si>
  <si>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</si>
  <si>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</si>
  <si>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</si>
  <si>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</si>
  <si>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</si>
  <si>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</si>
  <si>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</si>
  <si>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</si>
  <si>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</si>
  <si>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</si>
  <si>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</si>
  <si>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</si>
  <si>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</si>
  <si>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</si>
  <si>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</si>
  <si>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</si>
  <si>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</si>
  <si>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</si>
  <si>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</si>
  <si>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</si>
  <si>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</si>
  <si>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</si>
  <si>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</si>
  <si>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</si>
  <si>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</si>
  <si>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</si>
  <si>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</si>
  <si>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</si>
  <si>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</si>
  <si>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</si>
  <si>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</si>
  <si>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</si>
  <si>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</si>
  <si>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</si>
  <si>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</si>
  <si>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</si>
  <si>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</si>
  <si>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</si>
  <si>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</si>
  <si>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</si>
  <si>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</si>
  <si>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</si>
  <si>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</si>
  <si>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</si>
  <si>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</si>
  <si>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</si>
  <si>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</si>
  <si>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</si>
  <si>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</si>
  <si>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</si>
  <si>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</si>
  <si>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</si>
  <si>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</si>
  <si>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</si>
  <si>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</si>
  <si>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</si>
  <si>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</si>
  <si>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</si>
  <si>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</si>
  <si>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</si>
  <si>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</si>
  <si>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</si>
  <si>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</si>
  <si>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</si>
  <si>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</si>
  <si>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</si>
  <si>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</si>
  <si>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</si>
  <si>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</si>
  <si>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</si>
  <si>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</si>
  <si>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</si>
  <si>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</si>
  <si>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</si>
  <si>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</si>
  <si>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</si>
  <si>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</si>
  <si>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</si>
  <si>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</si>
  <si>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</si>
  <si>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</si>
  <si>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</si>
  <si>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</si>
  <si>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</si>
  <si>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</si>
  <si>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</si>
  <si>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</si>
  <si>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</si>
  <si>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</si>
  <si>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</si>
  <si>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</si>
  <si>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</si>
  <si>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</si>
  <si>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</si>
  <si>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</si>
  <si>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</si>
  <si>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</si>
  <si>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</si>
  <si>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</si>
  <si>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</si>
  <si>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</si>
  <si>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</si>
  <si>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</si>
  <si>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</si>
  <si>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</si>
  <si>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</si>
  <si>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</si>
  <si>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</si>
  <si>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</si>
  <si>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</si>
  <si>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</si>
  <si>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</si>
  <si>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</si>
  <si>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</si>
  <si>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</si>
  <si>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</si>
  <si>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</si>
  <si>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</si>
  <si>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</si>
  <si>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</si>
  <si>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</si>
  <si>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</si>
  <si>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</si>
  <si>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</si>
  <si>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</si>
  <si>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</si>
  <si>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</si>
  <si>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</si>
  <si>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</si>
  <si>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</si>
  <si>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</si>
  <si>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</si>
  <si>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</si>
  <si>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</si>
  <si>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</si>
  <si>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</si>
  <si>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</si>
  <si>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</si>
  <si>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</si>
  <si>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</si>
  <si>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</si>
  <si>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</si>
  <si>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</si>
  <si>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</si>
  <si>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</si>
  <si>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</si>
  <si>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</si>
  <si>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</si>
  <si>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</si>
  <si>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</si>
  <si>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</si>
  <si>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</si>
  <si>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</si>
  <si>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</si>
  <si>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</si>
  <si>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</si>
  <si>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</si>
  <si>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</si>
  <si>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</si>
  <si>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</si>
  <si>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</si>
  <si>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</si>
  <si>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</si>
  <si>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</si>
  <si>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</si>
  <si>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</si>
  <si>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</si>
  <si>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</si>
  <si>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</si>
  <si>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</si>
  <si>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</si>
  <si>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</si>
  <si>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</si>
  <si>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</si>
  <si>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</si>
  <si>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</si>
  <si>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</si>
  <si>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</si>
  <si>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</si>
  <si>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</si>
  <si>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</si>
  <si>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</si>
  <si>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</si>
  <si>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</si>
  <si>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</si>
  <si>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</si>
  <si>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</si>
  <si>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</si>
  <si>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</si>
  <si>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</si>
  <si>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</si>
  <si>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</si>
  <si>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</si>
  <si>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</si>
  <si>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</si>
  <si>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</si>
  <si>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</si>
  <si>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</si>
  <si>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</si>
  <si>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</si>
  <si>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</si>
  <si>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</si>
  <si>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</si>
  <si>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</si>
  <si>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</si>
  <si>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</si>
  <si>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</si>
  <si>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</si>
  <si>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</si>
  <si>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</si>
  <si>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</si>
  <si>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</si>
  <si>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</si>
  <si>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</si>
  <si>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</si>
  <si>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</si>
  <si>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</si>
  <si>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</si>
  <si>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</si>
  <si>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</si>
  <si>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</si>
  <si>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</si>
  <si>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</si>
  <si>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</si>
  <si>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</si>
  <si>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</si>
  <si>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</si>
  <si>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</si>
  <si>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</si>
  <si>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</si>
  <si>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</si>
  <si>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</si>
  <si>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</si>
  <si>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</si>
  <si>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</si>
  <si>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</si>
  <si>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</si>
  <si>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</si>
  <si>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</si>
  <si>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</si>
  <si>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</si>
  <si>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</si>
  <si>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</si>
  <si>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</si>
  <si>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</si>
  <si>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</si>
  <si>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</si>
  <si>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</si>
  <si>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</si>
  <si>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</si>
  <si>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</si>
  <si>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</si>
  <si>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</si>
  <si>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</si>
  <si>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</si>
  <si>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</si>
  <si>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</si>
  <si>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</si>
  <si>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</si>
  <si>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</si>
  <si>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</si>
  <si>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</si>
  <si>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</si>
  <si>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</si>
  <si>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</si>
  <si>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</si>
  <si>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</si>
  <si>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</si>
  <si>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</si>
  <si>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</si>
  <si>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</si>
  <si>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</si>
  <si>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</si>
  <si>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</si>
  <si>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</si>
  <si>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</si>
  <si>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</si>
  <si>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</si>
  <si>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</si>
  <si>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</si>
  <si>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</si>
  <si>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</si>
  <si>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</si>
  <si>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</si>
  <si>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</si>
  <si>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</si>
  <si>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</si>
  <si>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</si>
  <si>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</si>
  <si>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</si>
  <si>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</si>
  <si>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</si>
  <si>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</si>
  <si>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</si>
  <si>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</si>
  <si>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</si>
  <si>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</si>
  <si>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</si>
  <si>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</si>
  <si>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</si>
  <si>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</si>
  <si>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</si>
  <si>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</si>
  <si>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</si>
  <si>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</si>
  <si>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</si>
  <si>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</si>
  <si>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</si>
  <si>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</si>
  <si>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</si>
  <si>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</si>
  <si>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</si>
  <si>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</si>
  <si>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</si>
  <si>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</si>
  <si>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</si>
  <si>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</si>
  <si>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</si>
  <si>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</si>
  <si>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</si>
  <si>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</si>
  <si>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</si>
  <si>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</si>
  <si>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</si>
  <si>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</si>
  <si>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</si>
  <si>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</si>
  <si>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</si>
  <si>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</si>
  <si>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</si>
  <si>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</si>
  <si>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</si>
  <si>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</si>
  <si>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</si>
  <si>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</si>
  <si>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</si>
  <si>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</si>
  <si>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</si>
  <si>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</si>
  <si>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</si>
  <si>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</si>
  <si>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</si>
  <si>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</si>
  <si>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</si>
  <si>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</si>
  <si>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</si>
  <si>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</si>
  <si>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</si>
  <si>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</si>
  <si>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</si>
  <si>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</si>
  <si>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</si>
  <si>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</si>
  <si>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</si>
  <si>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</si>
  <si>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</si>
  <si>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</si>
  <si>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</si>
  <si>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</si>
  <si>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</si>
  <si>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</si>
  <si>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</si>
  <si>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</si>
  <si>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</si>
  <si>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</si>
  <si>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</si>
  <si>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</si>
  <si>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</si>
  <si>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</si>
  <si>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</si>
  <si>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</si>
  <si>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</si>
  <si>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</si>
  <si>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</si>
  <si>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</si>
  <si>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</si>
  <si>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</si>
  <si>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</si>
  <si>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</si>
  <si>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</si>
  <si>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</si>
  <si>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</si>
  <si>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</si>
  <si>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</si>
  <si>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</si>
  <si>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</si>
  <si>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</si>
  <si>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</si>
  <si>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</si>
  <si>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</si>
  <si>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</si>
  <si>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</si>
  <si>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</si>
  <si>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</si>
  <si>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</si>
  <si>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</si>
  <si>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</si>
  <si>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</si>
  <si>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</si>
  <si>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</si>
  <si>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</si>
  <si>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</si>
  <si>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</si>
  <si>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</si>
  <si>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</si>
  <si>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</si>
  <si>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</si>
  <si>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</si>
  <si>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</si>
  <si>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</si>
  <si>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</si>
  <si>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</si>
  <si>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</si>
  <si>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</si>
  <si>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</si>
  <si>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</si>
  <si>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</si>
  <si>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</si>
  <si>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</si>
  <si>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</si>
  <si>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</si>
  <si>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</si>
  <si>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</si>
  <si>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</si>
  <si>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</si>
  <si>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</si>
  <si>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</si>
  <si>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</si>
  <si>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</si>
  <si>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</si>
  <si>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</si>
  <si>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</si>
  <si>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</si>
  <si>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</si>
  <si>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</si>
  <si>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</si>
  <si>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</si>
  <si>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</si>
  <si>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</si>
  <si>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</si>
  <si>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</si>
  <si>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</si>
  <si>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</si>
  <si>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</si>
  <si>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</si>
  <si>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</si>
  <si>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</si>
  <si>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</si>
  <si>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</si>
  <si>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</si>
  <si>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</si>
  <si>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</si>
  <si>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</si>
  <si>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</si>
  <si>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</si>
  <si>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</si>
  <si>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</si>
  <si>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</si>
  <si>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</si>
  <si>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</si>
  <si>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</si>
  <si>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</si>
  <si>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</si>
  <si>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</si>
  <si>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</si>
  <si>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</si>
  <si>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</si>
  <si>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</si>
  <si>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</si>
  <si>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</si>
  <si>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</si>
  <si>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</si>
  <si>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</si>
  <si>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</si>
  <si>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</si>
  <si>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</si>
  <si>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</si>
  <si>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</si>
  <si>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</si>
  <si>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</si>
  <si>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</si>
  <si>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</si>
  <si>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</si>
  <si>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</si>
  <si>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</si>
  <si>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</si>
  <si>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</si>
  <si>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</si>
  <si>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</si>
  <si>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</si>
  <si>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</si>
  <si>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</si>
  <si>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</si>
  <si>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</si>
  <si>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</si>
  <si>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</si>
  <si>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</si>
  <si>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</si>
  <si>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</si>
  <si>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</si>
  <si>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</si>
  <si>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</si>
  <si>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</si>
  <si>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</si>
  <si>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</si>
  <si>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</si>
  <si>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</si>
  <si>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</si>
  <si>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</si>
  <si>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</si>
  <si>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</si>
  <si>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</si>
  <si>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</si>
  <si>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</si>
  <si>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</si>
  <si>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</si>
  <si>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</si>
  <si>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</si>
  <si>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</si>
  <si>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</si>
  <si>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</si>
  <si>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</si>
  <si>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</si>
  <si>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</si>
  <si>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</si>
  <si>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</si>
  <si>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</si>
  <si>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</si>
  <si>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</si>
  <si>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</si>
  <si>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</si>
  <si>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</si>
  <si>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</si>
  <si>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</si>
  <si>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</si>
  <si>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</si>
  <si>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</si>
  <si>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</si>
  <si>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</si>
  <si>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</si>
  <si>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</si>
  <si>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</si>
  <si>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</si>
  <si>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</si>
  <si>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</si>
  <si>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</si>
  <si>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</si>
  <si>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</si>
  <si>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</si>
  <si>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</si>
  <si>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</si>
  <si>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</si>
  <si>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</si>
  <si>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</si>
  <si>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</si>
  <si>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</si>
  <si>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</si>
  <si>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</si>
  <si>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</si>
  <si>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</si>
  <si>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</si>
  <si>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</si>
  <si>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</si>
  <si>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</si>
  <si>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</si>
  <si>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</si>
  <si>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</si>
  <si>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</si>
  <si>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</si>
  <si>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</si>
  <si>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</si>
  <si>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</si>
  <si>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</si>
  <si>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</si>
  <si>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</si>
  <si>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</si>
  <si>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</si>
  <si>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</si>
  <si>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</si>
  <si>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</si>
  <si>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</si>
  <si>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</si>
  <si>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</si>
  <si>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</si>
  <si>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</si>
  <si>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</si>
  <si>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</si>
  <si>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</si>
  <si>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</si>
  <si>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</si>
  <si>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</si>
  <si>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</si>
  <si>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</si>
  <si>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</si>
  <si>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</si>
  <si>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</si>
  <si>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</si>
  <si>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</si>
  <si>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</si>
  <si>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</si>
  <si>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</si>
  <si>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</si>
  <si>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</si>
  <si>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</si>
  <si>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</si>
  <si>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</si>
  <si>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</si>
  <si>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</si>
  <si>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</si>
  <si>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</si>
  <si>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</si>
  <si>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</si>
  <si>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</si>
  <si>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</si>
  <si>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</si>
  <si>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</si>
  <si>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</si>
  <si>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</si>
  <si>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</si>
  <si>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</si>
  <si>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</si>
  <si>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</si>
  <si>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</si>
  <si>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</si>
  <si>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</si>
  <si>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</si>
  <si>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</si>
  <si>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</si>
  <si>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</si>
  <si>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</si>
  <si>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</si>
  <si>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</si>
  <si>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</si>
  <si>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</si>
  <si>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</si>
  <si>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</si>
  <si>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</si>
  <si>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</si>
  <si>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</si>
  <si>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</si>
  <si>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</si>
  <si>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</si>
  <si>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</si>
  <si>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</si>
  <si>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</si>
  <si>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</si>
  <si>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</si>
  <si>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</si>
  <si>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</si>
  <si>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</si>
  <si>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</si>
  <si>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</si>
  <si>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</si>
  <si>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</si>
  <si>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</si>
  <si>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</si>
  <si>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</si>
  <si>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</si>
  <si>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</si>
  <si>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</si>
  <si>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</si>
  <si>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</si>
  <si>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</si>
  <si>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</si>
  <si>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</si>
  <si>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</si>
  <si>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</si>
  <si>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</si>
  <si>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</si>
  <si>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</si>
  <si>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</si>
  <si>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</si>
  <si>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</si>
  <si>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</si>
  <si>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</si>
  <si>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</si>
  <si>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</si>
  <si>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</si>
  <si>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</si>
  <si>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</si>
  <si>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</si>
  <si>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</si>
  <si>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</si>
  <si>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</si>
  <si>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</si>
  <si>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</si>
  <si>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</si>
  <si>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</si>
  <si>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</si>
  <si>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</si>
  <si>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</si>
  <si>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</si>
  <si>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</si>
  <si>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</si>
  <si>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</si>
  <si>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</si>
  <si>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</si>
  <si>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</si>
  <si>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</si>
  <si>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</si>
  <si>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</si>
  <si>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</si>
  <si>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</si>
  <si>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</si>
  <si>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</si>
  <si>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</si>
  <si>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</si>
  <si>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</si>
  <si>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</si>
  <si>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</si>
  <si>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</si>
  <si>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</si>
  <si>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</si>
  <si>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</si>
  <si>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</si>
  <si>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</si>
  <si>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</si>
  <si>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</si>
  <si>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</si>
  <si>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</si>
  <si>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</si>
  <si>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</si>
  <si>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</si>
  <si>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</si>
  <si>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</si>
  <si>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</si>
  <si>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</si>
  <si>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</si>
  <si>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</si>
  <si>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</si>
  <si>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</si>
  <si>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</si>
  <si>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</si>
  <si>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</si>
  <si>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</si>
  <si>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</si>
  <si>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</si>
  <si>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</si>
  <si>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</si>
  <si>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</si>
  <si>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</si>
  <si>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</si>
  <si>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</si>
  <si>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</si>
  <si>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</si>
  <si>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</si>
  <si>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</si>
  <si>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</si>
  <si>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</si>
  <si>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</si>
  <si>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</si>
  <si>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</si>
  <si>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</si>
  <si>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</si>
  <si>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</si>
  <si>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</si>
  <si>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</si>
  <si>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</si>
  <si>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</si>
  <si>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</si>
  <si>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</si>
  <si>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</si>
  <si>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</si>
  <si>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</si>
  <si>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</si>
  <si>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</si>
  <si>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</si>
  <si>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</si>
  <si>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</si>
  <si>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</si>
  <si>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</si>
  <si>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</si>
  <si>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</si>
  <si>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</si>
  <si>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</si>
  <si>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</si>
  <si>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</si>
  <si>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</si>
  <si>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</si>
  <si>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</si>
  <si>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</si>
  <si>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</si>
  <si>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</si>
  <si>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</si>
  <si>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</si>
  <si>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</si>
  <si>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</si>
  <si>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</si>
  <si>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</si>
  <si>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</si>
  <si>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</si>
  <si>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</si>
  <si>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</si>
  <si>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</si>
  <si>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</si>
  <si>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</si>
  <si>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</si>
  <si>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</si>
  <si>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</si>
  <si>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</si>
  <si>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</si>
  <si>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</si>
  <si>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</si>
  <si>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</si>
  <si>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</si>
  <si>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</si>
  <si>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</si>
  <si>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</si>
  <si>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</si>
  <si>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</si>
  <si>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</si>
  <si>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</si>
  <si>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</si>
  <si>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</si>
  <si>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</si>
  <si>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</si>
  <si>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</si>
  <si>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</si>
  <si>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</si>
  <si>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</si>
  <si>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</si>
  <si>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</si>
  <si>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</si>
  <si>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</si>
  <si>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</si>
  <si>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</si>
  <si>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</si>
  <si>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</si>
  <si>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</si>
  <si>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</si>
  <si>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</si>
  <si>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</si>
  <si>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</si>
  <si>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</si>
  <si>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</si>
  <si>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</si>
  <si>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</si>
  <si>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</si>
  <si>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</si>
  <si>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</si>
  <si>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</si>
  <si>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</si>
  <si>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</si>
  <si>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</si>
  <si>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</si>
  <si>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</si>
  <si>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</si>
  <si>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</si>
  <si>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</si>
  <si>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</si>
  <si>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</si>
  <si>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</si>
  <si>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</si>
  <si>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</si>
  <si>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</si>
  <si>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</si>
  <si>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</si>
  <si>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</si>
  <si>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</si>
  <si>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</si>
  <si>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</si>
  <si>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</si>
  <si>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</si>
  <si>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</si>
  <si>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</si>
  <si>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</si>
  <si>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</si>
  <si>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</si>
  <si>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</si>
  <si>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</si>
  <si>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</si>
  <si>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</si>
  <si>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</si>
  <si>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</si>
  <si>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</si>
  <si>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</si>
  <si>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</si>
  <si>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</si>
  <si>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</si>
  <si>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</si>
  <si>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</si>
  <si>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</si>
  <si>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</si>
  <si>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</si>
  <si>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</si>
  <si>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</si>
  <si>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</si>
  <si>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</si>
  <si>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</si>
  <si>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</si>
  <si>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</si>
  <si>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</si>
  <si>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</si>
  <si>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</si>
  <si>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</si>
  <si>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</si>
  <si>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</si>
  <si>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</si>
  <si>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</si>
  <si>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</si>
  <si>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</si>
  <si>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</si>
  <si>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</si>
  <si>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</si>
  <si>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</si>
  <si>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</si>
  <si>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</si>
  <si>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</si>
  <si>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</si>
  <si>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</si>
  <si>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</si>
  <si>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</si>
  <si>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</si>
  <si>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</si>
  <si>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</si>
  <si>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</si>
  <si>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</si>
  <si>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</si>
  <si>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</si>
  <si>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</si>
  <si>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</si>
  <si>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</si>
  <si>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</si>
  <si>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</si>
  <si>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</si>
  <si>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</si>
  <si>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</si>
  <si>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</si>
  <si>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</si>
  <si>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</si>
  <si>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</si>
  <si>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</si>
  <si>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</si>
  <si>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</si>
  <si>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</si>
  <si>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</si>
  <si>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</si>
  <si>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</si>
  <si>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</si>
  <si>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</si>
  <si>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</si>
  <si>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</si>
  <si>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</si>
  <si>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</si>
  <si>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</si>
  <si>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</si>
  <si>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</si>
  <si>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</si>
  <si>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</si>
  <si>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</si>
  <si>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</si>
  <si>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</si>
  <si>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</si>
  <si>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</si>
  <si>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</si>
  <si>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</si>
  <si>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</si>
  <si>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</si>
  <si>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</si>
  <si>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</si>
  <si>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</si>
  <si>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</si>
  <si>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</si>
  <si>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</si>
  <si>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</si>
  <si>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</si>
  <si>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</si>
  <si>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</si>
  <si>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</si>
  <si>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</si>
  <si>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</si>
  <si>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</si>
  <si>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</si>
  <si>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</si>
  <si>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</si>
  <si>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</si>
  <si>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</si>
  <si>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</si>
  <si>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</si>
  <si>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</si>
  <si>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</si>
  <si>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</si>
  <si>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</si>
  <si>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</si>
  <si>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</si>
  <si>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</si>
  <si>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</si>
  <si>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</si>
  <si>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</si>
  <si>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</si>
  <si>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</si>
  <si>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</si>
  <si>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</si>
  <si>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</si>
  <si>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</si>
  <si>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</si>
  <si>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</si>
  <si>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</si>
  <si>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</si>
  <si>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</si>
  <si>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</si>
  <si>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</si>
  <si>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</si>
  <si>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</si>
  <si>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</si>
  <si>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</si>
  <si>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</si>
  <si>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</si>
  <si>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</si>
  <si>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</si>
  <si>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</si>
  <si>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</si>
  <si>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</si>
  <si>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</si>
  <si>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</si>
  <si>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</si>
  <si>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</si>
  <si>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</si>
  <si>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</si>
  <si>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</si>
  <si>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</si>
  <si>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</si>
  <si>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</si>
  <si>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</si>
  <si>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</si>
  <si>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</si>
  <si>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</si>
  <si>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</si>
  <si>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</si>
  <si>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</si>
  <si>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</si>
  <si>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</si>
  <si>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</si>
  <si>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</si>
  <si>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</si>
  <si>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</si>
  <si>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</si>
  <si>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</si>
  <si>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</si>
  <si>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</si>
  <si>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</si>
  <si>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</si>
  <si>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</si>
  <si>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</si>
  <si>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</si>
  <si>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</si>
  <si>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</si>
  <si>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</si>
  <si>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</si>
  <si>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</si>
  <si>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</si>
  <si>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</si>
  <si>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</si>
  <si>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</si>
  <si>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</si>
  <si>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</si>
  <si>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</si>
  <si>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</si>
  <si>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</si>
  <si>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</si>
  <si>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</si>
  <si>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</si>
  <si>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</si>
  <si>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</si>
  <si>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</si>
  <si>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</si>
  <si>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</si>
  <si>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</si>
  <si>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</si>
  <si>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</si>
  <si>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</si>
  <si>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</si>
  <si>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</si>
  <si>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</si>
  <si>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</si>
  <si>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</si>
  <si>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</si>
  <si>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</si>
  <si>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</si>
  <si>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</si>
  <si>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</si>
  <si>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</si>
  <si>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</si>
  <si>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</si>
  <si>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</si>
  <si>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</si>
  <si>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</si>
  <si>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</si>
  <si>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</si>
  <si>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</si>
  <si>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</si>
  <si>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</si>
  <si>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</si>
  <si>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</si>
  <si>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</si>
  <si>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</si>
  <si>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</si>
  <si>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</si>
  <si>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</si>
  <si>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</si>
  <si>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</si>
  <si>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</si>
  <si>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</si>
  <si>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</si>
  <si>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</si>
  <si>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</si>
  <si>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</si>
  <si>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</si>
  <si>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</si>
  <si>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</si>
  <si>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</si>
  <si>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</si>
  <si>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</si>
  <si>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</si>
  <si>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</si>
  <si>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</si>
  <si>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</si>
  <si>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</si>
  <si>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</si>
  <si>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</si>
  <si>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</si>
  <si>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</si>
  <si>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</si>
  <si>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</si>
  <si>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</si>
  <si>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</si>
  <si>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</si>
  <si>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</si>
  <si>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</si>
  <si>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</si>
  <si>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</si>
  <si>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</si>
  <si>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</si>
  <si>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</si>
  <si>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</si>
  <si>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</si>
  <si>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</si>
  <si>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</si>
  <si>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</si>
  <si>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</si>
  <si>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</si>
  <si>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</si>
  <si>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</si>
  <si>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</si>
  <si>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</si>
  <si>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</si>
  <si>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</si>
  <si>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</si>
  <si>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</si>
  <si>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</si>
  <si>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</si>
  <si>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</si>
  <si>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</si>
  <si>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</si>
  <si>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</si>
  <si>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</si>
  <si>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</si>
  <si>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</si>
  <si>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</si>
  <si>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</si>
  <si>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</si>
  <si>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</si>
  <si>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</si>
  <si>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</si>
  <si>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</si>
  <si>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</si>
  <si>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</si>
  <si>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</si>
  <si>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</si>
  <si>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</si>
  <si>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</si>
  <si>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</si>
  <si>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</si>
  <si>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</si>
  <si>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</si>
  <si>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</si>
  <si>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</si>
  <si>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</si>
  <si>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</si>
  <si>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</si>
  <si>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</si>
  <si>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</si>
  <si>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</si>
  <si>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</si>
  <si>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</si>
  <si>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</si>
  <si>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</si>
  <si>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</si>
  <si>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</si>
  <si>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</si>
  <si>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</si>
  <si>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</si>
  <si>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</si>
  <si>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</si>
  <si>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</si>
  <si>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</si>
  <si>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</si>
  <si>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</si>
  <si>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</si>
  <si>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</si>
  <si>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</si>
  <si>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</si>
  <si>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</si>
  <si>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</si>
  <si>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</si>
  <si>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</si>
  <si>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</si>
  <si>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</si>
  <si>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</si>
  <si>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</si>
  <si>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</si>
  <si>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</si>
  <si>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</si>
  <si>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</si>
  <si>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</si>
  <si>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</si>
  <si>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</si>
  <si>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</si>
  <si>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</si>
  <si>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</si>
  <si>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</si>
  <si>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</si>
  <si>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</si>
  <si>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</si>
  <si>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</si>
  <si>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</si>
  <si>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</si>
  <si>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</si>
  <si>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</si>
  <si>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</si>
  <si>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</si>
  <si>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</si>
  <si>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</si>
  <si>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</si>
  <si>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</si>
  <si>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</si>
  <si>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</si>
  <si>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</si>
  <si>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</si>
  <si>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</si>
  <si>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</si>
  <si>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</si>
  <si>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</si>
  <si>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</si>
  <si>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</si>
  <si>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</si>
  <si>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</si>
  <si>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</si>
  <si>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</si>
  <si>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</si>
  <si>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</si>
  <si>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</si>
  <si>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</si>
  <si>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</si>
  <si>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</si>
  <si>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</si>
  <si>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</si>
  <si>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</si>
  <si>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</si>
  <si>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</si>
  <si>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</si>
  <si>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</si>
  <si>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</si>
  <si>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</si>
  <si>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</si>
  <si>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</si>
  <si>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</si>
  <si>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</si>
  <si>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</si>
  <si>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</si>
  <si>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</si>
  <si>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</si>
  <si>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</si>
  <si>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</si>
  <si>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</si>
  <si>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</si>
  <si>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</si>
  <si>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</si>
  <si>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</si>
  <si>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</si>
  <si>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</si>
  <si>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</si>
  <si>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</si>
  <si>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</si>
  <si>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</si>
  <si>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</si>
  <si>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</si>
  <si>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</si>
  <si>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</si>
  <si>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</si>
  <si>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</si>
  <si>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</si>
  <si>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</si>
  <si>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</si>
  <si>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</si>
  <si>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</si>
  <si>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</si>
  <si>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</si>
  <si>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</si>
  <si>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</si>
  <si>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</si>
  <si>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</si>
  <si>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</si>
  <si>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</si>
  <si>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</si>
  <si>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</si>
  <si>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</si>
  <si>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</si>
  <si>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</si>
  <si>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</si>
  <si>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</si>
  <si>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</si>
  <si>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</si>
  <si>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</si>
  <si>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</si>
  <si>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</si>
  <si>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</si>
  <si>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</si>
  <si>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</si>
  <si>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</si>
  <si>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</si>
  <si>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</si>
  <si>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</si>
  <si>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</si>
  <si>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</si>
  <si>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</si>
  <si>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</si>
  <si>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</si>
  <si>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</si>
  <si>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</si>
  <si>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</si>
  <si>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</si>
  <si>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</si>
  <si>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</si>
  <si>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</si>
  <si>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</si>
  <si>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</si>
  <si>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</si>
  <si>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</si>
  <si>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</si>
  <si>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</si>
  <si>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</si>
  <si>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</si>
  <si>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</si>
  <si>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</si>
  <si>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</si>
  <si>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</si>
  <si>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</si>
  <si>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</si>
  <si>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</si>
  <si>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</si>
  <si>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</si>
  <si>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</si>
  <si>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</si>
  <si>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</si>
  <si>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</si>
  <si>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</si>
  <si>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</si>
  <si>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</si>
  <si>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</si>
  <si>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</si>
  <si>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</si>
  <si>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</si>
  <si>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</si>
  <si>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</si>
  <si>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</si>
  <si>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</si>
  <si>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</si>
  <si>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</si>
  <si>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</si>
  <si>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</si>
  <si>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</si>
  <si>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</si>
  <si>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</si>
  <si>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</si>
  <si>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</si>
  <si>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</si>
  <si>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</si>
  <si>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</si>
  <si>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</si>
  <si>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</si>
  <si>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</si>
  <si>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</si>
  <si>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</si>
  <si>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</si>
  <si>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</si>
  <si>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</si>
  <si>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</si>
  <si>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</si>
  <si>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</si>
  <si>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</si>
  <si>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</si>
  <si>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</si>
  <si>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</si>
  <si>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</si>
  <si>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</si>
  <si>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</si>
  <si>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</si>
  <si>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</si>
  <si>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</si>
  <si>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</si>
  <si>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</si>
  <si>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</si>
  <si>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</si>
  <si>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</si>
  <si>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</si>
  <si>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</si>
  <si>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</si>
  <si>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</si>
  <si>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</si>
  <si>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</si>
  <si>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</si>
  <si>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</si>
  <si>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</si>
  <si>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</si>
  <si>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</si>
  <si>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</si>
  <si>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</si>
  <si>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</si>
  <si>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</si>
  <si>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</si>
  <si>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</si>
  <si>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</si>
  <si>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</si>
  <si>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</si>
  <si>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</si>
  <si>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</si>
  <si>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</si>
  <si>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</si>
  <si>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</si>
  <si>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</si>
  <si>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</si>
  <si>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</si>
  <si>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</si>
  <si>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</si>
  <si>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</si>
  <si>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</si>
  <si>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</si>
  <si>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</si>
  <si>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</si>
  <si>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</si>
  <si>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</si>
  <si>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</si>
  <si>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</si>
  <si>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</si>
  <si>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</si>
  <si>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</si>
  <si>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</si>
  <si>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</si>
  <si>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</si>
  <si>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</si>
  <si>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</si>
  <si>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</si>
  <si>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</si>
  <si>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</si>
  <si>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</si>
  <si>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</si>
  <si>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</si>
  <si>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</si>
  <si>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</si>
  <si>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</si>
  <si>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</si>
  <si>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</si>
  <si>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</si>
  <si>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</si>
  <si>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</si>
  <si>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</si>
  <si>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</si>
  <si>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</si>
  <si>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</si>
  <si>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</si>
  <si>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</si>
  <si>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</si>
  <si>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</si>
  <si>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</si>
  <si>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</si>
  <si>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</si>
  <si>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</si>
  <si>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</si>
  <si>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</si>
  <si>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</si>
  <si>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</si>
  <si>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</si>
  <si>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</si>
  <si>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</si>
  <si>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</si>
  <si>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</si>
  <si>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</si>
  <si>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</si>
  <si>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</si>
  <si>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</si>
  <si>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</si>
  <si>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</si>
  <si>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</si>
  <si>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</si>
  <si>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</si>
  <si>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</si>
  <si>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</si>
  <si>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</si>
  <si>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</si>
  <si>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</si>
  <si>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</si>
  <si>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</si>
  <si>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</si>
  <si>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</si>
  <si>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</si>
  <si>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</si>
  <si>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</si>
  <si>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</si>
  <si>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</si>
  <si>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</si>
  <si>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</si>
  <si>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</si>
  <si>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</si>
  <si>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</si>
  <si>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</si>
  <si>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</si>
  <si>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</si>
  <si>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</si>
  <si>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</si>
  <si>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</si>
  <si>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</si>
  <si>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</si>
  <si>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</si>
  <si>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</si>
  <si>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</si>
  <si>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</si>
  <si>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</si>
  <si>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</si>
  <si>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</si>
  <si>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</si>
  <si>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</si>
  <si>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</si>
  <si>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</si>
  <si>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</si>
  <si>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</si>
  <si>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</si>
  <si>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</si>
  <si>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</si>
  <si>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</si>
  <si>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</si>
  <si>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</si>
  <si>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</si>
  <si>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</si>
  <si>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</si>
  <si>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</si>
  <si>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</si>
  <si>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</si>
  <si>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</si>
  <si>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</si>
  <si>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</si>
  <si>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</si>
  <si>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</si>
  <si>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</si>
  <si>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</si>
  <si>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</si>
  <si>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</si>
  <si>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</si>
  <si>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</si>
  <si>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</si>
  <si>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</si>
  <si>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</si>
  <si>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</si>
  <si>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</si>
  <si>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</si>
  <si>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</si>
  <si>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</si>
  <si>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</si>
  <si>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</si>
  <si>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</si>
  <si>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</si>
  <si>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</si>
  <si>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</si>
  <si>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</si>
  <si>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</si>
  <si>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</si>
  <si>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</si>
  <si>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</si>
  <si>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</si>
  <si>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</si>
  <si>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</si>
  <si>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</si>
  <si>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</si>
  <si>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</si>
  <si>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</si>
  <si>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</si>
  <si>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</si>
  <si>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</si>
  <si>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</si>
  <si>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</si>
  <si>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</si>
  <si>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</si>
  <si>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</si>
  <si>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</si>
  <si>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</si>
  <si>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</si>
  <si>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</si>
  <si>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</si>
  <si>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</si>
  <si>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</si>
  <si>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</si>
  <si>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</si>
  <si>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</si>
  <si>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</si>
  <si>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</si>
  <si>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</si>
  <si>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</si>
  <si>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</si>
  <si>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</si>
  <si>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</si>
  <si>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</si>
  <si>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</si>
  <si>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</si>
  <si>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</si>
  <si>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</si>
  <si>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</si>
  <si>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</si>
  <si>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</si>
  <si>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</si>
  <si>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</si>
  <si>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</si>
  <si>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</si>
  <si>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</si>
  <si>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</si>
  <si>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</si>
  <si>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</si>
  <si>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</si>
  <si>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</si>
  <si>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</si>
  <si>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</si>
  <si>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</si>
  <si>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</si>
  <si>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</si>
  <si>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</si>
  <si>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</si>
  <si>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</si>
  <si>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</si>
  <si>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</si>
  <si>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</si>
  <si>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</si>
  <si>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</si>
  <si>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</si>
  <si>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</si>
  <si>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</si>
  <si>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</si>
  <si>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</si>
  <si>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</si>
  <si>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</si>
  <si>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</si>
  <si>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</si>
  <si>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</si>
  <si>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</si>
  <si>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</si>
  <si>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</si>
  <si>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</si>
  <si>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</si>
  <si>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</si>
  <si>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</si>
  <si>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</si>
  <si>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</si>
  <si>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</si>
  <si>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</si>
  <si>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</si>
  <si>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</si>
  <si>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</si>
  <si>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</si>
  <si>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</si>
  <si>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</si>
  <si>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</si>
  <si>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</si>
  <si>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</si>
  <si>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</si>
  <si>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</si>
  <si>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</si>
  <si>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</si>
  <si>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</si>
  <si>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</si>
  <si>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</si>
  <si>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</si>
  <si>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</si>
  <si>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</si>
  <si>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</si>
  <si>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</si>
  <si>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</si>
  <si>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</si>
  <si>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</si>
  <si>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</si>
  <si>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</si>
  <si>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</si>
  <si>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</si>
  <si>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</si>
  <si>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</si>
  <si>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</si>
  <si>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</si>
  <si>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</si>
  <si>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</si>
  <si>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</si>
  <si>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</si>
  <si>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</si>
  <si>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</si>
  <si>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</si>
  <si>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</si>
  <si>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</si>
  <si>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</si>
  <si>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</si>
  <si>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</si>
  <si>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</si>
  <si>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</si>
  <si>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</si>
  <si>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</si>
  <si>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</si>
  <si>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</si>
  <si>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</si>
  <si>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</si>
  <si>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</si>
  <si>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</si>
  <si>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</si>
  <si>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</si>
  <si>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</si>
  <si>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</si>
  <si>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</si>
  <si>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</si>
  <si>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</si>
  <si>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</si>
  <si>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</si>
  <si>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</si>
  <si>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</si>
  <si>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</si>
  <si>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</si>
  <si>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</si>
  <si>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</si>
  <si>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</si>
  <si>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</si>
  <si>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</si>
  <si>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</si>
  <si>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</si>
  <si>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</si>
  <si>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</si>
  <si>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</si>
  <si>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</si>
  <si>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</si>
  <si>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</si>
  <si>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</si>
  <si>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</si>
  <si>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</si>
  <si>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</si>
  <si>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</si>
  <si>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</si>
  <si>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</si>
  <si>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</si>
  <si>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</si>
  <si>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</si>
  <si>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</si>
  <si>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</si>
  <si>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</si>
  <si>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</si>
  <si>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</si>
  <si>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</si>
  <si>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</si>
  <si>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</si>
  <si>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</si>
  <si>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</si>
  <si>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</si>
  <si>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</si>
  <si>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</si>
  <si>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</si>
  <si>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</si>
  <si>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</si>
  <si>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</si>
  <si>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</si>
  <si>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</si>
  <si>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</si>
  <si>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</si>
  <si>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</si>
  <si>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</si>
  <si>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</si>
  <si>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</si>
  <si>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</si>
  <si>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</si>
  <si>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</si>
  <si>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</si>
  <si>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</si>
  <si>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</si>
  <si>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</si>
  <si>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</si>
  <si>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</si>
  <si>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</si>
  <si>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</si>
  <si>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</si>
  <si>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</si>
  <si>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</si>
  <si>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</si>
  <si>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</si>
  <si>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</si>
  <si>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</si>
  <si>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</si>
  <si>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</si>
  <si>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</si>
  <si>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</si>
  <si>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</si>
  <si>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</si>
  <si>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</si>
  <si>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</si>
  <si>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</si>
  <si>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</si>
  <si>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</si>
  <si>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</si>
  <si>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</si>
  <si>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</si>
  <si>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</si>
  <si>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</si>
  <si>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</si>
  <si>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</si>
  <si>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</si>
  <si>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</si>
  <si>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</si>
  <si>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</si>
  <si>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</si>
  <si>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</si>
  <si>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</si>
  <si>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</si>
  <si>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</si>
  <si>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</si>
  <si>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</si>
  <si>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</si>
  <si>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</si>
  <si>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</si>
  <si>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</si>
  <si>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</si>
  <si>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</si>
  <si>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</si>
  <si>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</si>
  <si>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</si>
  <si>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</si>
  <si>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</si>
  <si>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</si>
  <si>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</si>
  <si>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</si>
  <si>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</si>
  <si>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</si>
  <si>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</si>
  <si>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</si>
  <si>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</si>
  <si>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</si>
  <si>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</si>
  <si>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</si>
  <si>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</si>
  <si>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</si>
  <si>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</si>
  <si>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</si>
  <si>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</si>
  <si>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</si>
  <si>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</si>
  <si>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</si>
  <si>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</si>
  <si>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</si>
  <si>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</si>
  <si>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</si>
  <si>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</si>
  <si>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</si>
  <si>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</si>
  <si>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</si>
  <si>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</si>
  <si>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</si>
  <si>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</si>
  <si>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</si>
  <si>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</si>
  <si>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</si>
  <si>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</si>
  <si>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</si>
  <si>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</si>
  <si>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</si>
  <si>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</si>
  <si>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</si>
  <si>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</si>
  <si>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</si>
  <si>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</si>
  <si>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</si>
  <si>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</si>
  <si>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</si>
  <si>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</si>
  <si>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</si>
  <si>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</si>
  <si>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</si>
  <si>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</si>
  <si>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</si>
  <si>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</si>
  <si>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</si>
  <si>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</si>
  <si>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</si>
  <si>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</si>
  <si>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</si>
  <si>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</si>
  <si>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</si>
  <si>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</si>
  <si>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</si>
  <si>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</si>
  <si>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</si>
  <si>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</si>
  <si>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</si>
  <si>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</si>
  <si>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</si>
  <si>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</si>
  <si>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</si>
  <si>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</si>
  <si>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</si>
  <si>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</si>
  <si>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</si>
  <si>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</si>
  <si>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</si>
  <si>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</si>
  <si>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</si>
  <si>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</si>
  <si>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</si>
  <si>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</si>
  <si>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</si>
  <si>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</si>
  <si>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</si>
  <si>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</si>
  <si>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</si>
  <si>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</si>
  <si>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</si>
  <si>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</si>
  <si>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</si>
  <si>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</si>
  <si>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</si>
  <si>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</si>
  <si>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</si>
  <si>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</si>
  <si>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</si>
  <si>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</si>
  <si>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</si>
  <si>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</si>
  <si>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</si>
  <si>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</si>
  <si>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</si>
  <si>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</si>
  <si>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</si>
  <si>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</si>
  <si>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</si>
  <si>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</si>
  <si>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</si>
  <si>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</si>
  <si>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</si>
  <si>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</si>
  <si>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</si>
  <si>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</si>
  <si>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</si>
  <si>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</si>
  <si>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</si>
  <si>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</si>
  <si>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</si>
  <si>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</si>
  <si>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</si>
  <si>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</si>
  <si>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</si>
  <si>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</si>
  <si>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</si>
  <si>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</si>
  <si>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</si>
  <si>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</si>
  <si>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</si>
  <si>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</si>
  <si>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</si>
  <si>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</si>
  <si>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</si>
  <si>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</si>
  <si>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</si>
  <si>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</si>
  <si>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</si>
  <si>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</si>
  <si>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</si>
  <si>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</si>
  <si>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</si>
  <si>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</si>
  <si>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</si>
  <si>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</si>
  <si>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</si>
  <si>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</si>
  <si>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</si>
  <si>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</si>
  <si>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</si>
  <si>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</si>
  <si>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</si>
  <si>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</si>
  <si>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</si>
  <si>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</si>
  <si>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</si>
  <si>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</si>
  <si>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</si>
  <si>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</si>
  <si>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</si>
  <si>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</si>
  <si>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</si>
  <si>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</si>
  <si>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</si>
  <si>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</si>
  <si>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</si>
  <si>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</si>
  <si>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</si>
  <si>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</si>
  <si>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</si>
  <si>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</si>
  <si>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</si>
  <si>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</si>
  <si>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</si>
  <si>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</si>
  <si>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</si>
  <si>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</si>
  <si>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</si>
  <si>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</si>
  <si>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</si>
  <si>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</si>
  <si>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</si>
  <si>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</si>
  <si>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</si>
  <si>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</si>
  <si>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</si>
  <si>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</si>
  <si>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</si>
  <si>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</si>
  <si>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</si>
  <si>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</si>
  <si>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</si>
  <si>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</si>
  <si>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</si>
  <si>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</si>
  <si>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</si>
  <si>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</si>
  <si>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</si>
  <si>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</si>
  <si>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</si>
  <si>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</si>
  <si>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</si>
  <si>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</si>
  <si>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</si>
  <si>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</si>
  <si>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</si>
  <si>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</si>
  <si>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</si>
  <si>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</si>
  <si>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</si>
  <si>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</si>
  <si>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</si>
  <si>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</si>
  <si>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</si>
  <si>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</si>
  <si>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</si>
  <si>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</si>
  <si>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</si>
  <si>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</si>
  <si>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</si>
  <si>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</si>
  <si>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</si>
  <si>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</si>
  <si>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</si>
  <si>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</si>
  <si>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</si>
  <si>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</si>
  <si>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</si>
  <si>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</si>
  <si>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</si>
  <si>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</si>
  <si>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</si>
  <si>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</si>
  <si>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</si>
  <si>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</si>
  <si>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</si>
  <si>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</si>
  <si>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</si>
  <si>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</si>
  <si>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</si>
  <si>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</si>
  <si>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</si>
  <si>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</si>
  <si>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</si>
  <si>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</si>
  <si>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</si>
  <si>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</si>
  <si>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</si>
  <si>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</si>
  <si>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</si>
  <si>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</si>
  <si>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</si>
  <si>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</si>
  <si>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</si>
  <si>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</si>
  <si>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</si>
  <si>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</si>
  <si>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</si>
  <si>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</si>
  <si>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</si>
  <si>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</si>
  <si>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</si>
  <si>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</si>
  <si>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</si>
  <si>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</si>
  <si>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</si>
  <si>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</si>
  <si>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</si>
  <si>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</si>
  <si>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</si>
  <si>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</si>
  <si>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</si>
  <si>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</si>
  <si>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</si>
  <si>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</si>
  <si>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</si>
  <si>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</si>
  <si>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</si>
  <si>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</si>
  <si>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</si>
  <si>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</si>
  <si>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</si>
  <si>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</si>
  <si>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</si>
  <si>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</si>
  <si>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</si>
  <si>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</si>
  <si>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</si>
  <si>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</si>
  <si>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</si>
  <si>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</si>
  <si>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</si>
  <si>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</si>
  <si>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</si>
  <si>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</si>
  <si>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</si>
  <si>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</si>
  <si>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</si>
  <si>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</si>
  <si>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</si>
  <si>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</si>
  <si>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</si>
  <si>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</si>
  <si>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</si>
  <si>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</si>
  <si>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</si>
  <si>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</si>
  <si>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</si>
  <si>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</si>
  <si>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</si>
  <si>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</si>
  <si>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</si>
  <si>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</si>
  <si>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</si>
  <si>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</si>
  <si>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</si>
  <si>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</si>
  <si>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</si>
  <si>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</si>
  <si>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</si>
  <si>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</si>
  <si>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</si>
  <si>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</si>
  <si>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</si>
  <si>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</si>
  <si>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</si>
  <si>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</si>
  <si>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</si>
  <si>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</si>
  <si>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</si>
  <si>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</si>
  <si>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</si>
  <si>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</si>
  <si>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</si>
  <si>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</si>
  <si>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</si>
  <si>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</si>
  <si>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</si>
  <si>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</si>
  <si>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</si>
  <si>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</si>
  <si>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</si>
  <si>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</si>
  <si>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</si>
  <si>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</si>
  <si>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</si>
  <si>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</si>
  <si>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</si>
  <si>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</si>
  <si>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</si>
  <si>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</si>
  <si>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</si>
  <si>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</si>
  <si>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</si>
  <si>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</si>
  <si>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</si>
  <si>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</si>
  <si>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</si>
  <si>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</si>
  <si>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</si>
  <si>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</si>
  <si>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</si>
  <si>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</si>
  <si>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</si>
  <si>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</si>
  <si>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</si>
  <si>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</si>
  <si>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</si>
  <si>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</si>
  <si>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</si>
  <si>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</si>
  <si>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</si>
  <si>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</si>
  <si>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</si>
  <si>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</si>
  <si>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</si>
  <si>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</si>
  <si>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</si>
  <si>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</si>
  <si>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</si>
  <si>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</si>
  <si>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</si>
  <si>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</si>
  <si>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</si>
  <si>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</si>
  <si>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</si>
  <si>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</si>
  <si>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</si>
  <si>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</si>
  <si>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</si>
  <si>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</si>
  <si>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</si>
  <si>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</si>
  <si>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</si>
  <si>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</si>
  <si>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</si>
  <si>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</si>
  <si>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</si>
  <si>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</si>
  <si>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</si>
  <si>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</si>
  <si>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</si>
  <si>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</si>
  <si>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</si>
  <si>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</si>
  <si>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</si>
  <si>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</si>
  <si>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</si>
  <si>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</si>
  <si>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</si>
  <si>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</si>
  <si>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</si>
  <si>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</si>
  <si>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</si>
  <si>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</si>
  <si>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</si>
  <si>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</si>
  <si>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</si>
  <si>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</si>
  <si>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</si>
  <si>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</si>
  <si>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</si>
  <si>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</si>
  <si>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</si>
  <si>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</si>
  <si>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</si>
  <si>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</si>
  <si>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</si>
  <si>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</si>
  <si>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</si>
  <si>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</si>
  <si>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</si>
  <si>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</si>
  <si>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</si>
  <si>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</si>
  <si>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</si>
  <si>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</si>
  <si>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</si>
  <si>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</si>
  <si>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</si>
  <si>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</si>
  <si>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</si>
  <si>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</si>
  <si>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</si>
  <si>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</si>
  <si>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</si>
  <si>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</si>
  <si>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</si>
  <si>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</si>
  <si>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</si>
  <si>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</si>
  <si>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</si>
  <si>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</si>
  <si>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</si>
  <si>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</si>
  <si>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</si>
  <si>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</si>
  <si>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</si>
  <si>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</si>
  <si>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</si>
  <si>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</si>
  <si>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</si>
  <si>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</si>
  <si>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</si>
  <si>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</si>
  <si>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</si>
  <si>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</si>
  <si>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</si>
  <si>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</si>
  <si>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</si>
  <si>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</si>
  <si>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</si>
  <si>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</si>
  <si>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</si>
  <si>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</si>
  <si>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</si>
  <si>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</si>
  <si>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</si>
  <si>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</si>
  <si>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</si>
  <si>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</si>
  <si>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</si>
  <si>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</si>
  <si>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</si>
  <si>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</si>
  <si>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</si>
  <si>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</si>
  <si>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</si>
  <si>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</si>
  <si>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</si>
  <si>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</si>
  <si>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</si>
  <si>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</si>
  <si>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</si>
  <si>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</si>
  <si>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</si>
  <si>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</si>
  <si>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</si>
  <si>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</si>
  <si>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</si>
  <si>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</si>
  <si>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</si>
  <si>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</si>
  <si>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</si>
  <si>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</si>
  <si>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</si>
  <si>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</si>
  <si>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</si>
  <si>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</si>
  <si>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</si>
  <si>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</si>
  <si>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</si>
  <si>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</si>
  <si>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</si>
  <si>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</si>
  <si>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</si>
  <si>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</si>
  <si>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</si>
  <si>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</si>
  <si>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</si>
  <si>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</si>
  <si>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</si>
  <si>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</si>
  <si>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</si>
  <si>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</si>
  <si>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</si>
  <si>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</si>
  <si>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</si>
  <si>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</si>
  <si>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</si>
  <si>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</si>
  <si>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</si>
  <si>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</si>
  <si>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</si>
  <si>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</si>
  <si>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</si>
  <si>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</si>
  <si>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</si>
  <si>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</si>
  <si>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</si>
  <si>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</si>
  <si>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</si>
  <si>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</si>
  <si>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</si>
  <si>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</si>
  <si>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</si>
  <si>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</si>
  <si>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</si>
  <si>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</si>
  <si>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</si>
  <si>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</si>
  <si>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</si>
  <si>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</si>
  <si>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</si>
  <si>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</si>
  <si>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</si>
  <si>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</si>
  <si>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</si>
  <si>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</si>
  <si>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</si>
  <si>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</si>
  <si>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</si>
  <si>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</si>
  <si>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</si>
  <si>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</si>
  <si>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</si>
  <si>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</si>
  <si>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</si>
  <si>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</si>
  <si>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</si>
  <si>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</si>
  <si>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</si>
  <si>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</si>
  <si>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</si>
  <si>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</si>
  <si>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</si>
  <si>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</si>
  <si>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</si>
  <si>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</si>
  <si>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</si>
  <si>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</si>
  <si>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</si>
  <si>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</si>
  <si>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</si>
  <si>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</si>
  <si>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</si>
  <si>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</si>
  <si>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</si>
  <si>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</si>
  <si>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</si>
  <si>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</si>
  <si>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</si>
  <si>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</si>
  <si>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</si>
  <si>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</si>
  <si>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</si>
  <si>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</si>
  <si>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</si>
  <si>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</si>
  <si>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</si>
  <si>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</si>
  <si>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</si>
  <si>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</si>
  <si>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</si>
  <si>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</si>
  <si>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</si>
  <si>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</si>
  <si>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</si>
  <si>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</si>
  <si>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</si>
  <si>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</si>
  <si>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</si>
  <si>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</si>
  <si>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</si>
  <si>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</si>
  <si>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</si>
  <si>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</si>
  <si>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</si>
  <si>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</si>
  <si>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</si>
  <si>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</si>
  <si>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</si>
  <si>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</si>
  <si>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</si>
  <si>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</si>
  <si>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</si>
  <si>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</si>
  <si>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</si>
  <si>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</si>
  <si>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</si>
  <si>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</si>
  <si>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</si>
  <si>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</si>
  <si>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</si>
  <si>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</si>
  <si>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</si>
  <si>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</si>
  <si>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</si>
  <si>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</si>
  <si>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</si>
  <si>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</si>
  <si>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</si>
  <si>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</si>
  <si>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</si>
  <si>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</si>
  <si>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</si>
  <si>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</si>
  <si>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</si>
  <si>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</si>
  <si>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</si>
  <si>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</si>
  <si>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</si>
  <si>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</si>
  <si>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</si>
  <si>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</si>
  <si>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</si>
  <si>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</si>
  <si>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</si>
  <si>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</si>
  <si>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</si>
  <si>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</si>
  <si>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</si>
  <si>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</si>
  <si>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</si>
  <si>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</si>
  <si>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</si>
  <si>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</si>
  <si>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</si>
  <si>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</si>
  <si>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</si>
  <si>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</si>
  <si>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</si>
  <si>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</si>
  <si>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</si>
  <si>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</si>
  <si>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</si>
  <si>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</si>
  <si>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</si>
  <si>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</si>
  <si>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</si>
  <si>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</si>
  <si>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</si>
  <si>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</si>
  <si>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</si>
  <si>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</si>
  <si>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</si>
  <si>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</si>
  <si>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</si>
  <si>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</si>
  <si>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</si>
  <si>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</si>
  <si>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</si>
  <si>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</si>
  <si>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</si>
  <si>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</si>
  <si>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</si>
  <si>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</si>
  <si>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</si>
  <si>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</si>
  <si>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</si>
  <si>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</si>
  <si>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</si>
  <si>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</si>
  <si>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</si>
  <si>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</si>
  <si>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</si>
  <si>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</si>
  <si>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</si>
  <si>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</si>
  <si>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</si>
  <si>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</si>
  <si>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</si>
  <si>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</si>
  <si>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</si>
  <si>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</si>
  <si>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</si>
  <si>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</si>
  <si>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</si>
  <si>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</si>
  <si>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</si>
  <si>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</si>
  <si>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</si>
  <si>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</si>
  <si>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</si>
  <si>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</si>
  <si>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</si>
  <si>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</si>
  <si>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</si>
  <si>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</si>
  <si>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</si>
  <si>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</si>
  <si>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</si>
  <si>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</si>
  <si>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</si>
  <si>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</si>
  <si>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</si>
  <si>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</si>
  <si>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</si>
  <si>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</si>
  <si>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</si>
  <si>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</si>
  <si>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</si>
  <si>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</si>
  <si>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</si>
  <si>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</si>
  <si>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</si>
  <si>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</si>
  <si>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</si>
  <si>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</si>
  <si>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</si>
  <si>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</si>
  <si>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</si>
  <si>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</si>
  <si>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</si>
  <si>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</si>
  <si>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</si>
  <si>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</si>
  <si>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</si>
  <si>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</si>
  <si>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</si>
  <si>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</si>
  <si>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</si>
  <si>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</si>
  <si>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</si>
  <si>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</si>
  <si>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</si>
  <si>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</si>
  <si>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</si>
  <si>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</si>
  <si>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</si>
  <si>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</si>
  <si>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</si>
  <si>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</si>
  <si>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</si>
  <si>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</si>
  <si>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</si>
  <si>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</si>
  <si>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</si>
  <si>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</si>
  <si>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</si>
  <si>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</si>
  <si>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</si>
  <si>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</si>
  <si>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</si>
  <si>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</si>
  <si>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</si>
  <si>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</si>
  <si>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</si>
  <si>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</si>
  <si>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</si>
  <si>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</si>
  <si>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</si>
  <si>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</si>
  <si>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</si>
  <si>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</si>
  <si>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</si>
  <si>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</si>
  <si>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</si>
  <si>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</si>
  <si>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</si>
  <si>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</si>
  <si>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</si>
  <si>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</si>
  <si>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</si>
  <si>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</si>
  <si>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</si>
  <si>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</si>
  <si>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</si>
  <si>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</si>
  <si>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</si>
  <si>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</si>
  <si>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</si>
  <si>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</si>
  <si>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</si>
  <si>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</si>
  <si>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</si>
  <si>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</si>
  <si>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</si>
  <si>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</si>
  <si>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</si>
  <si>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</si>
  <si>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</si>
  <si>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</si>
  <si>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</si>
  <si>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</si>
  <si>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</si>
  <si>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</si>
  <si>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</si>
  <si>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</si>
  <si>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</si>
  <si>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</si>
  <si>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</si>
  <si>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</si>
  <si>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</si>
  <si>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</si>
  <si>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</si>
  <si>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</si>
  <si>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</si>
  <si>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</si>
  <si>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</si>
  <si>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</si>
  <si>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</si>
  <si>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</si>
  <si>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</si>
  <si>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</si>
  <si>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</si>
  <si>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</si>
  <si>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</si>
  <si>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</si>
  <si>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</si>
  <si>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</si>
  <si>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</si>
  <si>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</si>
  <si>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</si>
  <si>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</si>
  <si>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</si>
  <si>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</si>
  <si>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</si>
  <si>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</si>
  <si>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</si>
  <si>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</si>
  <si>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</si>
  <si>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</si>
  <si>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</si>
  <si>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</si>
  <si>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</si>
  <si>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</si>
  <si>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</si>
  <si>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</si>
  <si>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</si>
  <si>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</si>
  <si>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</si>
  <si>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</si>
  <si>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</si>
  <si>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</si>
  <si>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</si>
  <si>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</si>
  <si>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</si>
  <si>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</si>
  <si>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</si>
  <si>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</si>
  <si>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</si>
  <si>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</si>
  <si>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</si>
  <si>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</si>
  <si>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</si>
  <si>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</si>
  <si>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</si>
  <si>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</si>
  <si>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</si>
  <si>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</si>
  <si>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</si>
  <si>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</si>
  <si>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</si>
  <si>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</si>
  <si>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</si>
  <si>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</si>
  <si>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</si>
  <si>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</si>
  <si>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</si>
  <si>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</si>
  <si>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</si>
  <si>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</si>
  <si>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</si>
  <si>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</si>
  <si>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</si>
  <si>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</si>
  <si>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</si>
  <si>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</si>
  <si>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</si>
  <si>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</si>
  <si>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</si>
  <si>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</si>
  <si>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</si>
  <si>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</si>
  <si>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</si>
  <si>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</si>
  <si>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</si>
  <si>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</si>
  <si>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</si>
  <si>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</si>
  <si>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</si>
  <si>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</si>
  <si>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</si>
  <si>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</si>
  <si>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</si>
  <si>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</si>
  <si>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</si>
  <si>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</si>
  <si>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</si>
  <si>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</si>
  <si>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</si>
  <si>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</si>
  <si>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</si>
  <si>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</si>
  <si>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</si>
  <si>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</si>
  <si>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</si>
  <si>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</si>
  <si>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</si>
  <si>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</si>
  <si>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</si>
  <si>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</si>
  <si>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</si>
  <si>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</si>
  <si>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</si>
  <si>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</si>
  <si>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</si>
  <si>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</si>
  <si>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</si>
  <si>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</si>
  <si>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</si>
  <si>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</si>
  <si>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</si>
  <si>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</si>
  <si>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</si>
  <si>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</si>
  <si>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</si>
  <si>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</si>
  <si>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</si>
  <si>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</si>
  <si>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</si>
  <si>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</si>
  <si>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</si>
  <si>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</si>
  <si>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</si>
  <si>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</si>
  <si>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</si>
  <si>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</si>
  <si>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</si>
  <si>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</si>
  <si>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</si>
  <si>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</si>
  <si>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</si>
  <si>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</si>
  <si>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</si>
  <si>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</si>
  <si>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</si>
  <si>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</si>
  <si>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</si>
  <si>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</si>
  <si>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</si>
  <si>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</si>
  <si>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</si>
  <si>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</si>
  <si>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</si>
  <si>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</si>
  <si>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</si>
  <si>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</si>
  <si>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</si>
  <si>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</si>
  <si>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</si>
  <si>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</si>
  <si>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</si>
  <si>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</si>
  <si>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</si>
  <si>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</si>
  <si>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</si>
  <si>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</si>
  <si>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</si>
  <si>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</si>
  <si>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</si>
  <si>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</si>
  <si>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</si>
  <si>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</si>
  <si>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</si>
  <si>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</si>
  <si>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</si>
  <si>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</si>
  <si>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</si>
  <si>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</si>
  <si>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</si>
  <si>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</si>
  <si>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</si>
  <si>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</si>
  <si>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</si>
  <si>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</si>
  <si>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</si>
  <si>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</si>
  <si>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</si>
  <si>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</si>
  <si>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</si>
  <si>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</si>
  <si>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</si>
  <si>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</si>
  <si>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</si>
  <si>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</si>
  <si>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</si>
  <si>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</si>
  <si>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</si>
  <si>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</si>
  <si>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</si>
  <si>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</si>
  <si>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</si>
  <si>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</si>
  <si>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</si>
  <si>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</si>
  <si>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</si>
  <si>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</si>
  <si>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</si>
  <si>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</si>
  <si>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</si>
  <si>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</si>
  <si>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</si>
  <si>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</si>
  <si>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</si>
  <si>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</si>
  <si>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</si>
  <si>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</si>
  <si>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</si>
  <si>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</si>
  <si>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</si>
  <si>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</si>
  <si>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</si>
  <si>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</si>
  <si>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</si>
  <si>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</si>
  <si>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</si>
  <si>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</si>
  <si>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</si>
  <si>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</si>
  <si>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</si>
  <si>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</si>
  <si>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</si>
  <si>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</si>
  <si>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</si>
  <si>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</si>
  <si>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</si>
  <si>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</si>
  <si>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</si>
  <si>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</si>
  <si>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</si>
  <si>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</si>
  <si>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</si>
  <si>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</si>
  <si>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</si>
  <si>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</si>
  <si>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</si>
  <si>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</si>
  <si>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</si>
  <si>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</si>
  <si>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</si>
  <si>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</si>
  <si>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</si>
  <si>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</si>
  <si>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</si>
  <si>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</si>
  <si>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</si>
  <si>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</si>
  <si>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</si>
  <si>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</si>
  <si>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</si>
  <si>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</si>
  <si>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</si>
  <si>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</si>
  <si>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</si>
  <si>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</si>
  <si>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</si>
  <si>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</si>
  <si>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</si>
  <si>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</si>
  <si>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</si>
  <si>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</si>
  <si>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</si>
  <si>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</si>
  <si>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</si>
  <si>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</si>
  <si>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</si>
  <si>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</si>
  <si>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</si>
  <si>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</si>
  <si>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</si>
  <si>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</si>
  <si>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</si>
  <si>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</si>
  <si>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</si>
  <si>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</si>
  <si>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</si>
  <si>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</si>
  <si>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</si>
  <si>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</si>
  <si>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</si>
  <si>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</si>
  <si>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</si>
  <si>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</si>
  <si>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</si>
  <si>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</si>
  <si>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</si>
  <si>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</si>
  <si>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</si>
  <si>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</si>
  <si>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</si>
  <si>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</si>
  <si>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</si>
  <si>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</si>
  <si>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</si>
  <si>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</si>
  <si>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</si>
  <si>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</si>
  <si>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</si>
  <si>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</si>
  <si>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</si>
  <si>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</si>
  <si>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</si>
  <si>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</si>
  <si>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</si>
  <si>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</si>
  <si>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</si>
  <si>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</si>
  <si>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</si>
  <si>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</si>
  <si>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</si>
  <si>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</si>
  <si>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</si>
  <si>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</si>
  <si>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</si>
  <si>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</si>
  <si>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</si>
  <si>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</si>
  <si>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</si>
  <si>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</si>
  <si>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</si>
  <si>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</si>
  <si>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</si>
  <si>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</si>
  <si>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</si>
  <si>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</si>
  <si>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</si>
  <si>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</si>
  <si>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</si>
  <si>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</si>
  <si>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</si>
  <si>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</si>
  <si>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</si>
  <si>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</si>
  <si>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</si>
  <si>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</si>
  <si>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</si>
  <si>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</si>
  <si>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</si>
  <si>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</si>
  <si>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</si>
  <si>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</si>
  <si>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</si>
  <si>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</si>
  <si>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</si>
  <si>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</si>
  <si>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</si>
  <si>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</si>
  <si>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</si>
  <si>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</si>
  <si>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</si>
  <si>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</si>
  <si>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</si>
  <si>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</si>
  <si>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</si>
  <si>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</si>
  <si>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</si>
  <si>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Category</t>
  </si>
  <si>
    <t>Sub-Category</t>
  </si>
  <si>
    <t>Count of state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</si>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</sst>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Font="1"/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14" fontId="1" fillId="0" borderId="0" xfId="0" applyNumberFormat="1" applyFon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[Homework1.xlsx]PivotTable_by_SubCategory!PivotTable2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PivotTable_by_SubCategory!$B$4:$B$5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PivotTable_by_SubCategory!$B$6:$B$47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7-44EF-8268-69D75CBF1B42}"/>
            </c:ext>
          </c:extLst>
        </c:ser>
        <c:ser>
          <c:idx val="1"/>
          <c:order val="1"/>
          <c:tx>
            <c:strRef>
              <c:f>PivotTable_by_SubCategory!$C$4:$C$5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PivotTable_by_SubCategory!$C$6:$C$47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57-44EF-8268-69D75CBF1B42}"/>
            </c:ext>
          </c:extLst>
        </c:ser>
        <c:ser>
          <c:idx val="2"/>
          <c:order val="2"/>
          <c:tx>
            <c:strRef>
              <c:f>PivotTable_by_SubCategory!$D$4:$D$5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PivotTable_by_SubCategory!$D$6:$D$47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3B-4674-B826-442266AFB2B1}"/>
            </c:ext>
          </c:extLst>
        </c:ser>
        <c:ser>
          <c:idx val="3"/>
          <c:order val="3"/>
          <c:tx>
            <c:strRef>
              <c:f>PivotTable_by_SubCategory!$E$4:$E$5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PivotTable_by_SubCategory!$E$6:$E$47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3B-4674-B826-442266AFB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9182895"/>
        <c:axId val="229184559"/>
      </c:barChart>
      <c:catAx>
        <c:axId val="22918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184559"/>
        <c:crosses val="autoZero"/>
        <c:auto val="1"/>
        <c:lblAlgn val="ctr"/>
        <c:lblOffset val="100"/>
        <c:noMultiLvlLbl val="0"/>
      </c:catAx>
      <c:valAx>
        <c:axId val="22918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18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[Homework1.xlsx]PivotTable_by_CreateDate!PivotTable1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PivotTable_by_CreateDate!$B$4:$B$5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PivotTable_by_CreateDate!$A$6:$A$18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PivotTable_by_CreateDate!$B$6:$B$18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9-4307-80E8-6C1F7C767D3F}"/>
            </c:ext>
          </c:extLst>
        </c:ser>
        <c:ser>
          <c:idx val="1"/>
          <c:order val="1"/>
          <c:tx>
            <c:strRef>
              <c:f>PivotTable_by_CreateDate!$C$4:$C$5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PivotTable_by_CreateDate!$A$6:$A$18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PivotTable_by_CreateDate!$C$6:$C$18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39-4307-80E8-6C1F7C767D3F}"/>
            </c:ext>
          </c:extLst>
        </c:ser>
        <c:ser>
          <c:idx val="2"/>
          <c:order val="2"/>
          <c:tx>
            <c:strRef>
              <c:f>PivotTable_by_CreateDate!$D$4:$D$5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PivotTable_by_CreateDate!$A$6:$A$18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PivotTable_by_CreateDate!$D$6:$D$18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39-4307-80E8-6C1F7C76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5121520"/>
        <c:axId val="805122800"/>
      </c:lineChart>
      <c:catAx>
        <c:axId val="80512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122800"/>
        <c:crosses val="autoZero"/>
        <c:auto val="1"/>
        <c:lblAlgn val="ctr"/>
        <c:lblOffset val="100"/>
        <c:noMultiLvlLbl val="0"/>
      </c:catAx>
      <c:valAx>
        <c:axId val="80512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12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vs. chances at success, failure, or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6-4435-AD43-D537009B45F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6-4435-AD43-D537009B45F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6-4435-AD43-D537009B4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484408"/>
        <c:axId val="874489528"/>
      </c:lineChart>
      <c:catAx>
        <c:axId val="874484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89528"/>
        <c:crosses val="autoZero"/>
        <c:auto val="1"/>
        <c:lblAlgn val="ctr"/>
        <c:lblOffset val="100"/>
        <c:noMultiLvlLbl val="0"/>
      </c:catAx>
      <c:valAx>
        <c:axId val="87448952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84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3</xdr:row>
      <xdr:rowOff>9524</xdr:rowOff>
    </xdr:from>
    <xdr:to>
      <xdr:col>15</xdr:col>
      <xdr:colOff>161924</xdr:colOff>
      <xdr:row>22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327025</xdr:colOff>
      <xdr:row>2</xdr:row>
      <xdr:rowOff>142875</xdr:rowOff>
    </xdr:from>
    <xdr:to>
      <xdr:col>10</xdr:col>
      <xdr:colOff>66675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07F9E-F248-4AEA-B9E4-892ACFCCE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149224</xdr:colOff>
      <xdr:row>13</xdr:row>
      <xdr:rowOff>161924</xdr:rowOff>
    </xdr:from>
    <xdr:to>
      <xdr:col>7</xdr:col>
      <xdr:colOff>1022350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937FA-6F38-4E76-86D6-23E6999F5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win_wong@hotmail.com" refreshedDate="43423.765930324073" createdVersion="6" refreshedVersion="6" minRefreshableVersion="3" recordCount="4114" xr:uid="{00000000-000A-0000-FFFF-FFFF07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ashua" refreshedDate="43430.843224884258" createdVersion="6" refreshedVersion="6" minRefreshableVersion="3" recordCount="4114" xr:uid="{DFB229F2-E5FC-4C2B-8FB3-8DEC9B6C1E4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F18E1-4520-4F42-9EB9-A9CA44B5940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T4115"/>
  <sheetViews>
    <sheetView zoomScale="78" zoomScaleNormal="78" workbookViewId="0">
      <selection activeCell="G7" sqref="G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2.7265625" bestFit="1" customWidth="1"/>
    <col min="16" max="16" width="17" bestFit="1" customWidth="1"/>
    <col min="17" max="17" width="11.81640625" bestFit="1" customWidth="1"/>
    <col min="18" max="18" width="12.81640625" bestFit="1" customWidth="1"/>
    <col min="19" max="19" width="21.81640625" style="8" bestFit="1" customWidth="1"/>
    <col min="20" max="20" width="2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2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ROUND(E2*100/D2,0)</f>
        <v>137</v>
      </c>
      <c r="P2">
        <f>E2/L2</f>
        <v>63.917582417582416</v>
      </c>
      <c r="Q2" t="str">
        <f>MID(N2, 1, SEARCH("/",N2)-1)</f>
        <v>film &amp; video</v>
      </c>
      <c r="R2" t="str">
        <f>MID(N2,SEARCH("/",N2)+1,LEN(N2))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ROUND(E3*100/D3,0)</f>
        <v>143</v>
      </c>
      <c r="P3">
        <f t="shared" ref="P3:P66" si="1">E3/L3</f>
        <v>185.48101265822785</v>
      </c>
      <c r="Q3" t="str">
        <f t="shared" ref="Q3:Q66" si="2">MID(N3, 1, SEARCH("/",N3)-1)</f>
        <v>film &amp; video</v>
      </c>
      <c r="R3" t="str">
        <f t="shared" ref="R3:R66" si="3">MID(N3,SEARCH("/",N3)+1,LEN(N3))</f>
        <v>television</v>
      </c>
      <c r="S3" s="9">
        <f t="shared" ref="S3:S66" si="4">(((J3/60)/60)/24)+DATE(1970,1,1)+(-5/24)</f>
        <v>42766.392164351848</v>
      </c>
      <c r="T3" s="9">
        <f t="shared" ref="T3:T66" si="5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42515.838738425926</v>
      </c>
      <c r="T9" s="9">
        <f t="shared" si="5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41869.333981481483</v>
      </c>
      <c r="T20" s="9">
        <f t="shared" si="5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42200.549907407411</v>
      </c>
      <c r="T22" s="9">
        <f t="shared" si="5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41374.848888888882</v>
      </c>
      <c r="T40" s="9">
        <f t="shared" si="5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41873.890474537038</v>
      </c>
      <c r="T46" s="9">
        <f t="shared" si="5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42323.756643518522</v>
      </c>
      <c r="T48" s="9">
        <f t="shared" si="5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42196.720335648148</v>
      </c>
      <c r="T53" s="9">
        <f t="shared" si="5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42149.340555555551</v>
      </c>
      <c r="T58" s="9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42230.027500000004</v>
      </c>
      <c r="T61" s="9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41701.693483796291</v>
      </c>
      <c r="T62" s="9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41409.605983796297</v>
      </c>
      <c r="T63" s="9">
        <f t="shared" si="5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ROUND(E67*100/D67,0)</f>
        <v>108</v>
      </c>
      <c r="P67">
        <f t="shared" ref="P67:P130" si="7">E67/L67</f>
        <v>132.05263157894737</v>
      </c>
      <c r="Q67" t="str">
        <f t="shared" ref="Q67:Q130" si="8">MID(N67, 1, SEARCH("/",N67)-1)</f>
        <v>film &amp; video</v>
      </c>
      <c r="R67" t="str">
        <f t="shared" ref="R67:R130" si="9">MID(N67,SEARCH("/",N67)+1,LEN(N67))</f>
        <v>shorts</v>
      </c>
      <c r="S67" s="9">
        <f t="shared" ref="S67:S130" si="10">(((J67/60)/60)/24)+DATE(1970,1,1)+(-5/24)</f>
        <v>41835.612893518519</v>
      </c>
      <c r="T67" s="9">
        <f t="shared" ref="T67:T130" si="11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41207.801863425921</v>
      </c>
      <c r="T74" s="9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40996.936539351853</v>
      </c>
      <c r="T79" s="9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41099.950543981482</v>
      </c>
      <c r="T83" s="9">
        <f t="shared" si="11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40322.331053240734</v>
      </c>
      <c r="T89" s="9">
        <f t="shared" si="11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41402.543888888889</v>
      </c>
      <c r="T91" s="9">
        <f t="shared" si="11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41214.586504629624</v>
      </c>
      <c r="T100" s="9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40987.568298611113</v>
      </c>
      <c r="T108" s="9">
        <f t="shared" si="11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41717.834699074068</v>
      </c>
      <c r="T114" s="9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40918.530601851846</v>
      </c>
      <c r="T117" s="9">
        <f t="shared" si="11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ROUND(E131*100/D131,0)</f>
        <v>0</v>
      </c>
      <c r="P131" t="e">
        <f t="shared" ref="P131:P194" si="13">E131/L131</f>
        <v>#DIV/0!</v>
      </c>
      <c r="Q131" t="str">
        <f t="shared" ref="Q131:Q194" si="14">MID(N131, 1, SEARCH("/",N131)-1)</f>
        <v>film &amp; video</v>
      </c>
      <c r="R131" t="str">
        <f t="shared" ref="R131:R194" si="15">MID(N131,SEARCH("/",N131)+1,LEN(N131))</f>
        <v>science fiction</v>
      </c>
      <c r="S131" s="9">
        <f t="shared" ref="S131:S194" si="16">(((J131/60)/60)/24)+DATE(1970,1,1)+(-5/24)</f>
        <v>41882.728969907403</v>
      </c>
      <c r="T131" s="9">
        <f t="shared" ref="T131:T194" si="17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41778.707083333327</v>
      </c>
      <c r="T132" s="9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42558.855810185189</v>
      </c>
      <c r="T145" s="9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41874.869212962964</v>
      </c>
      <c r="T154" s="9">
        <f t="shared" si="17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42171.704756944448</v>
      </c>
      <c r="T162" s="9">
        <f t="shared" si="17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ROUND(E195*100/D195,0)</f>
        <v>0</v>
      </c>
      <c r="P195" t="e">
        <f t="shared" ref="P195:P258" si="19">E195/L195</f>
        <v>#DIV/0!</v>
      </c>
      <c r="Q195" t="str">
        <f t="shared" ref="Q195:Q258" si="20">MID(N195, 1, SEARCH("/",N195)-1)</f>
        <v>film &amp; video</v>
      </c>
      <c r="R195" t="str">
        <f t="shared" ref="R195:R258" si="21">MID(N195,SEARCH("/",N195)+1,LEN(N195))</f>
        <v>drama</v>
      </c>
      <c r="S195" s="9">
        <f t="shared" ref="S195:S258" si="22">(((J195/60)/60)/24)+DATE(1970,1,1)+(-5/24)</f>
        <v>41911.726458333331</v>
      </c>
      <c r="T195" s="9">
        <f t="shared" ref="T195:T258" si="23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41866.875034722223</v>
      </c>
      <c r="T202" s="9">
        <f t="shared" si="23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42235.951585648152</v>
      </c>
      <c r="T213" s="9">
        <f t="shared" si="23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42129.568877314807</v>
      </c>
      <c r="T232" s="9">
        <f t="shared" si="23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42341.750590277778</v>
      </c>
      <c r="T233" s="9">
        <f t="shared" si="23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42320.876145833325</v>
      </c>
      <c r="T238" s="9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42713.754166666658</v>
      </c>
      <c r="T240" s="9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40266.454375000001</v>
      </c>
      <c r="T254" s="9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42263.744328703695</v>
      </c>
      <c r="T256" s="9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ROUND(E259*100/D259,0)</f>
        <v>107</v>
      </c>
      <c r="P259">
        <f t="shared" ref="P259:P322" si="25">E259/L259</f>
        <v>66.70405357142856</v>
      </c>
      <c r="Q259" t="str">
        <f t="shared" ref="Q259:Q322" si="26">MID(N259, 1, SEARCH("/",N259)-1)</f>
        <v>film &amp; video</v>
      </c>
      <c r="R259" t="str">
        <f t="shared" ref="R259:R322" si="27">MID(N259,SEARCH("/",N259)+1,LEN(N259))</f>
        <v>documentary</v>
      </c>
      <c r="S259" s="9">
        <f t="shared" ref="S259:S322" si="28">(((J259/60)/60)/24)+DATE(1970,1,1)+(-5/24)</f>
        <v>42479.418541666666</v>
      </c>
      <c r="T259" s="9">
        <f t="shared" ref="T259:T322" si="29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40267.037384259253</v>
      </c>
      <c r="T267" s="9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40637.658217592587</v>
      </c>
      <c r="T272" s="9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41611.891909722224</v>
      </c>
      <c r="T273" s="9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</v>
      </c>
      <c r="T278" s="9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41744.382349537031</v>
      </c>
      <c r="T282" s="9">
        <f t="shared" si="2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</v>
      </c>
      <c r="T288" s="9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42089.519687500004</v>
      </c>
      <c r="T299" s="9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41031.862800925926</v>
      </c>
      <c r="T305" s="9">
        <f t="shared" si="2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41282.736122685179</v>
      </c>
      <c r="T309" s="9">
        <f t="shared" si="2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ROUND(E323*100/D323,0)</f>
        <v>103</v>
      </c>
      <c r="P323">
        <f t="shared" ref="P323:P386" si="31">E323/L323</f>
        <v>106.62314540059347</v>
      </c>
      <c r="Q323" t="str">
        <f t="shared" ref="Q323:Q386" si="32">MID(N323, 1, SEARCH("/",N323)-1)</f>
        <v>film &amp; video</v>
      </c>
      <c r="R323" t="str">
        <f t="shared" ref="R323:R386" si="33">MID(N323,SEARCH("/",N323)+1,LEN(N323))</f>
        <v>documentary</v>
      </c>
      <c r="S323" s="9">
        <f t="shared" ref="S323:S386" si="34">(((J323/60)/60)/24)+DATE(1970,1,1)+(-5/24)</f>
        <v>42647.238263888888</v>
      </c>
      <c r="T323" s="9">
        <f t="shared" ref="T323:T386" si="35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42261.291909722226</v>
      </c>
      <c r="T348" s="9">
        <f t="shared" si="35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41934.862152777772</v>
      </c>
      <c r="T361" s="9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41019.584699074068</v>
      </c>
      <c r="T368" s="9">
        <f t="shared" si="35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ROUND(E387*100/D387,0)</f>
        <v>106</v>
      </c>
      <c r="P387">
        <f t="shared" ref="P387:P450" si="37">E387/L387</f>
        <v>111.79535864978902</v>
      </c>
      <c r="Q387" t="str">
        <f t="shared" ref="Q387:Q450" si="38">MID(N387, 1, SEARCH("/",N387)-1)</f>
        <v>film &amp; video</v>
      </c>
      <c r="R387" t="str">
        <f t="shared" ref="R387:R450" si="39">MID(N387,SEARCH("/",N387)+1,LEN(N387))</f>
        <v>documentary</v>
      </c>
      <c r="S387" s="9">
        <f t="shared" ref="S387:S450" si="40">(((J387/60)/60)/24)+DATE(1970,1,1)+(-5/24)</f>
        <v>41934.376168981478</v>
      </c>
      <c r="T387" s="9">
        <f t="shared" ref="T387:T450" si="41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42548.867824074077</v>
      </c>
      <c r="T390" s="9">
        <f t="shared" si="41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41673.854745370365</v>
      </c>
      <c r="T391" s="9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40864.833923611113</v>
      </c>
      <c r="T393" s="9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41082.356550925921</v>
      </c>
      <c r="T398" s="9">
        <f t="shared" si="41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41646.419699074075</v>
      </c>
      <c r="T406" s="9">
        <f t="shared" si="41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42113.77311342593</v>
      </c>
      <c r="T412" s="9">
        <f t="shared" si="41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41360.76226851852</v>
      </c>
      <c r="T419" s="9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41863.052048611105</v>
      </c>
      <c r="T424" s="9">
        <f t="shared" si="41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42285.700694444437</v>
      </c>
      <c r="T429" s="9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42526.662997685176</v>
      </c>
      <c r="T433" s="9">
        <f t="shared" si="41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42228.42155092593</v>
      </c>
      <c r="T435" s="9">
        <f t="shared" si="41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41919.553449074068</v>
      </c>
      <c r="T441" s="9">
        <f t="shared" si="41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ROUND(E451*100/D451,0)</f>
        <v>2</v>
      </c>
      <c r="P451">
        <f t="shared" ref="P451:P514" si="43">E451/L451</f>
        <v>9</v>
      </c>
      <c r="Q451" t="str">
        <f t="shared" ref="Q451:Q514" si="44">MID(N451, 1, SEARCH("/",N451)-1)</f>
        <v>film &amp; video</v>
      </c>
      <c r="R451" t="str">
        <f t="shared" ref="R451:R514" si="45">MID(N451,SEARCH("/",N451)+1,LEN(N451))</f>
        <v>animation</v>
      </c>
      <c r="S451" s="9">
        <f t="shared" ref="S451:S514" si="46">(((J451/60)/60)/24)+DATE(1970,1,1)+(-5/24)</f>
        <v>41534.359780092593</v>
      </c>
      <c r="T451" s="9">
        <f t="shared" ref="T451:T514" si="47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42107.495543981473</v>
      </c>
      <c r="T454" s="9">
        <f t="shared" si="47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40970.794236111105</v>
      </c>
      <c r="T457" s="9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41547.486122685179</v>
      </c>
      <c r="T458" s="9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40704.918298611112</v>
      </c>
      <c r="T464" s="9">
        <f t="shared" si="47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42488.640451388892</v>
      </c>
      <c r="T466" s="9">
        <f t="shared" si="47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41040.959293981476</v>
      </c>
      <c r="T470" s="9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41465.291840277772</v>
      </c>
      <c r="T482" s="9">
        <f t="shared" si="47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42447.68854166667</v>
      </c>
      <c r="T484" s="9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41381.297442129624</v>
      </c>
      <c r="T487" s="9">
        <f t="shared" si="47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41113.760243055556</v>
      </c>
      <c r="T492" s="9">
        <f t="shared" si="47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42366.774293981485</v>
      </c>
      <c r="T493" s="9">
        <f t="shared" si="47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42114.517800925918</v>
      </c>
      <c r="T495" s="9">
        <f t="shared" si="47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40247.677673611113</v>
      </c>
      <c r="T502" s="9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ROUND(E515*100/D515,0)</f>
        <v>14</v>
      </c>
      <c r="P515">
        <f t="shared" ref="P515:P578" si="49">E515/L515</f>
        <v>102.38235294117646</v>
      </c>
      <c r="Q515" t="str">
        <f t="shared" ref="Q515:Q578" si="50">MID(N515, 1, SEARCH("/",N515)-1)</f>
        <v>film &amp; video</v>
      </c>
      <c r="R515" t="str">
        <f t="shared" ref="R515:R578" si="51">MID(N515,SEARCH("/",N515)+1,LEN(N515))</f>
        <v>animation</v>
      </c>
      <c r="S515" s="9">
        <f t="shared" ref="S515:S578" si="52">(((J515/60)/60)/24)+DATE(1970,1,1)+(-5/24)</f>
        <v>42552.445659722223</v>
      </c>
      <c r="T515" s="9">
        <f t="shared" ref="T515:T578" si="53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41218.183113425926</v>
      </c>
      <c r="T521" s="9">
        <f t="shared" si="53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42711.336863425917</v>
      </c>
      <c r="T537" s="9">
        <f t="shared" si="53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42179.136655092596</v>
      </c>
      <c r="T538" s="9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42692.18072916667</v>
      </c>
      <c r="T564" s="9">
        <f t="shared" si="53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42165.576956018522</v>
      </c>
      <c r="T567" s="9">
        <f t="shared" si="53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42388.589918981481</v>
      </c>
      <c r="T572" s="9">
        <f t="shared" si="53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42282.507962962954</v>
      </c>
      <c r="T574" s="9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ROUND(E579*100/D579,0)</f>
        <v>0</v>
      </c>
      <c r="P579">
        <f t="shared" ref="P579:P642" si="55">E579/L579</f>
        <v>10</v>
      </c>
      <c r="Q579" t="str">
        <f t="shared" ref="Q579:Q642" si="56">MID(N579, 1, SEARCH("/",N579)-1)</f>
        <v>technology</v>
      </c>
      <c r="R579" t="str">
        <f t="shared" ref="R579:R642" si="57">MID(N579,SEARCH("/",N579)+1,LEN(N579))</f>
        <v>web</v>
      </c>
      <c r="S579" s="9">
        <f t="shared" ref="S579:S642" si="58">(((J579/60)/60)/24)+DATE(1970,1,1)+(-5/24)</f>
        <v>42450.380810185183</v>
      </c>
      <c r="T579" s="9">
        <f t="shared" ref="T579:T642" si="59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42631.56118055556</v>
      </c>
      <c r="T590" s="9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42082.861550925918</v>
      </c>
      <c r="T597" s="9">
        <f t="shared" si="5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</v>
      </c>
      <c r="T607" s="9">
        <f t="shared" si="5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42584.823449074065</v>
      </c>
      <c r="T614" s="9">
        <f t="shared" si="5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42761.167905092596</v>
      </c>
      <c r="T618" s="9">
        <f t="shared" si="5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42507.090995370374</v>
      </c>
      <c r="T635" s="9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42683.21197916667</v>
      </c>
      <c r="T642" s="9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ROUND(E643*100/D643,0)</f>
        <v>119</v>
      </c>
      <c r="P643">
        <f t="shared" ref="P643:P706" si="61">E643/L643</f>
        <v>151.31746031746033</v>
      </c>
      <c r="Q643" t="str">
        <f t="shared" ref="Q643:Q706" si="62">MID(N643, 1, SEARCH("/",N643)-1)</f>
        <v>technology</v>
      </c>
      <c r="R643" t="str">
        <f t="shared" ref="R643:R706" si="63">MID(N643,SEARCH("/",N643)+1,LEN(N643))</f>
        <v>wearables</v>
      </c>
      <c r="S643" s="9">
        <f t="shared" ref="S643:S706" si="64">(((J643/60)/60)/24)+DATE(1970,1,1)+(-5/24)</f>
        <v>42199.361666666664</v>
      </c>
      <c r="T643" s="9">
        <f t="shared" ref="T643:T706" si="65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41838.623819444445</v>
      </c>
      <c r="T668" s="9">
        <f t="shared" si="65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42012.559965277782</v>
      </c>
      <c r="T678" s="9">
        <f t="shared" si="65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</v>
      </c>
      <c r="T700" s="9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ROUND(E707*100/D707,0)</f>
        <v>1</v>
      </c>
      <c r="P707">
        <f t="shared" ref="P707:P770" si="67">E707/L707</f>
        <v>195.4</v>
      </c>
      <c r="Q707" t="str">
        <f t="shared" ref="Q707:Q770" si="68">MID(N707, 1, SEARCH("/",N707)-1)</f>
        <v>technology</v>
      </c>
      <c r="R707" t="str">
        <f t="shared" ref="R707:R770" si="69">MID(N707,SEARCH("/",N707)+1,LEN(N707))</f>
        <v>wearables</v>
      </c>
      <c r="S707" s="9">
        <f t="shared" ref="S707:S770" si="70">(((J707/60)/60)/24)+DATE(1970,1,1)+(-5/24)</f>
        <v>42726.283310185179</v>
      </c>
      <c r="T707" s="9">
        <f t="shared" ref="T707:T770" si="71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42384.472592592596</v>
      </c>
      <c r="T714" s="9">
        <f t="shared" si="71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41857.645856481482</v>
      </c>
      <c r="T719" s="9">
        <f t="shared" si="71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42184.608206018522</v>
      </c>
      <c r="T725" s="9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41246.811909722215</v>
      </c>
      <c r="T729" s="9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41943.395763888882</v>
      </c>
      <c r="T740" s="9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41471.238518518512</v>
      </c>
      <c r="T765" s="9">
        <f t="shared" si="71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ROUND(E771*100/D771,0)</f>
        <v>41</v>
      </c>
      <c r="P771">
        <f t="shared" ref="P771:P834" si="73">E771/L771</f>
        <v>31.846153846153847</v>
      </c>
      <c r="Q771" t="str">
        <f t="shared" ref="Q771:Q834" si="74">MID(N771, 1, SEARCH("/",N771)-1)</f>
        <v>publishing</v>
      </c>
      <c r="R771" t="str">
        <f t="shared" ref="R771:R834" si="75">MID(N771,SEARCH("/",N771)+1,LEN(N771))</f>
        <v>fiction</v>
      </c>
      <c r="S771" s="9">
        <f t="shared" ref="S771:S834" si="76">(((J771/60)/60)/24)+DATE(1970,1,1)+(-5/24)</f>
        <v>41604.788124999999</v>
      </c>
      <c r="T771" s="9">
        <f t="shared" ref="T771:T834" si="77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41289.791307870371</v>
      </c>
      <c r="T772" s="9">
        <f t="shared" si="77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42100.527604166658</v>
      </c>
      <c r="T775" s="9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41402.792523148149</v>
      </c>
      <c r="T783" s="9">
        <f t="shared" si="77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41303.385590277772</v>
      </c>
      <c r="T787" s="9">
        <f t="shared" si="77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41276.977777777778</v>
      </c>
      <c r="T791" s="9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41555.665312500001</v>
      </c>
      <c r="T794" s="9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41122.813935185186</v>
      </c>
      <c r="T804" s="9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40729.897291666668</v>
      </c>
      <c r="T806" s="9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41072.84238425926</v>
      </c>
      <c r="T830" s="9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ROUND(E835*100/D835,0)</f>
        <v>102</v>
      </c>
      <c r="P835">
        <f t="shared" ref="P835:P898" si="79">E835/L835</f>
        <v>148.78048780487805</v>
      </c>
      <c r="Q835" t="str">
        <f t="shared" ref="Q835:Q898" si="80">MID(N835, 1, SEARCH("/",N835)-1)</f>
        <v>music</v>
      </c>
      <c r="R835" t="str">
        <f t="shared" ref="R835:R898" si="81">MID(N835,SEARCH("/",N835)+1,LEN(N835))</f>
        <v>rock</v>
      </c>
      <c r="S835" s="9">
        <f t="shared" ref="S835:S898" si="82">(((J835/60)/60)/24)+DATE(1970,1,1)+(-5/24)</f>
        <v>41718.669849537036</v>
      </c>
      <c r="T835" s="9">
        <f t="shared" ref="T835:T898" si="83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</v>
      </c>
      <c r="T843" s="9">
        <f t="shared" si="83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41526.384062500001</v>
      </c>
      <c r="T844" s="9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42165.590000000004</v>
      </c>
      <c r="T849" s="9">
        <f t="shared" si="83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42544.916863425926</v>
      </c>
      <c r="T857" s="9">
        <f t="shared" si="83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41230.564780092594</v>
      </c>
      <c r="T867" s="9">
        <f t="shared" si="83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41342.637233796297</v>
      </c>
      <c r="T871" s="9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41183.958796296298</v>
      </c>
      <c r="T875" s="9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41597.580555555556</v>
      </c>
      <c r="T879" s="9">
        <f t="shared" si="83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40981.594282407401</v>
      </c>
      <c r="T886" s="9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42496.773263888892</v>
      </c>
      <c r="T896" s="9">
        <f t="shared" si="83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42218.664652777778</v>
      </c>
      <c r="T898" s="9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ROUND(E899*100/D899,0)</f>
        <v>0</v>
      </c>
      <c r="P899" t="e">
        <f t="shared" ref="P899:P962" si="85">E899/L899</f>
        <v>#DIV/0!</v>
      </c>
      <c r="Q899" t="str">
        <f t="shared" ref="Q899:Q962" si="86">MID(N899, 1, SEARCH("/",N899)-1)</f>
        <v>music</v>
      </c>
      <c r="R899" t="str">
        <f t="shared" ref="R899:R962" si="87">MID(N899,SEARCH("/",N899)+1,LEN(N899))</f>
        <v>indie rock</v>
      </c>
      <c r="S899" s="9">
        <f t="shared" ref="S899:S962" si="88">(((J899/60)/60)/24)+DATE(1970,1,1)+(-5/24)</f>
        <v>41211.480416666665</v>
      </c>
      <c r="T899" s="9">
        <f t="shared" ref="T899:T962" si="89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41116.554942129631</v>
      </c>
      <c r="T916" s="9">
        <f t="shared" si="8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41562.463217592594</v>
      </c>
      <c r="T922" s="9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40846.962685185179</v>
      </c>
      <c r="T923" s="9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41288.734594907408</v>
      </c>
      <c r="T926" s="9">
        <f t="shared" si="8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41710.960752314815</v>
      </c>
      <c r="T935" s="9">
        <f t="shared" si="8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42382.634953703695</v>
      </c>
      <c r="T944" s="9">
        <f t="shared" si="8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42732.664652777778</v>
      </c>
      <c r="T947" s="9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</v>
      </c>
      <c r="T953" s="9">
        <f t="shared" si="8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ROUND(E963*100/D963,0)</f>
        <v>42</v>
      </c>
      <c r="P963">
        <f t="shared" ref="P963:P1026" si="91">E963/L963</f>
        <v>364.35454545454547</v>
      </c>
      <c r="Q963" t="str">
        <f t="shared" ref="Q963:Q1026" si="92">MID(N963, 1, SEARCH("/",N963)-1)</f>
        <v>technology</v>
      </c>
      <c r="R963" t="str">
        <f t="shared" ref="R963:R1026" si="93">MID(N963,SEARCH("/",N963)+1,LEN(N963))</f>
        <v>wearables</v>
      </c>
      <c r="S963" s="9">
        <f t="shared" ref="S963:S1026" si="94">(((J963/60)/60)/24)+DATE(1970,1,1)+(-5/24)</f>
        <v>42740.485358796293</v>
      </c>
      <c r="T963" s="9">
        <f t="shared" ref="T963:T1026" si="95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42506.208657407398</v>
      </c>
      <c r="T981" s="9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42574.459317129629</v>
      </c>
      <c r="T985" s="9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42748.851388888892</v>
      </c>
      <c r="T1002" s="9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42276.416469907403</v>
      </c>
      <c r="T1007" s="9">
        <f t="shared" si="95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42111.438391203708</v>
      </c>
      <c r="T1024" s="9">
        <f t="shared" si="95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ROUND(E1027*100/D1027,0)</f>
        <v>110</v>
      </c>
      <c r="P1027">
        <f t="shared" ref="P1027:P1090" si="97">E1027/L1027</f>
        <v>71.848571428571432</v>
      </c>
      <c r="Q1027" t="str">
        <f t="shared" ref="Q1027:Q1090" si="98">MID(N1027, 1, SEARCH("/",N1027)-1)</f>
        <v>music</v>
      </c>
      <c r="R1027" t="str">
        <f t="shared" ref="R1027:R1090" si="99">MID(N1027,SEARCH("/",N1027)+1,LEN(N1027))</f>
        <v>electronic music</v>
      </c>
      <c r="S1027" s="9">
        <f t="shared" ref="S1027:S1090" si="100">(((J1027/60)/60)/24)+DATE(1970,1,1)+(-5/24)</f>
        <v>42049.625428240739</v>
      </c>
      <c r="T1027" s="9">
        <f t="shared" ref="T1027:T1090" si="101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42688.524074074077</v>
      </c>
      <c r="T1035" s="9">
        <f t="shared" si="101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41830.851759259262</v>
      </c>
      <c r="T1043" s="9">
        <f t="shared" si="101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41844.666087962964</v>
      </c>
      <c r="T1047" s="9">
        <f t="shared" si="101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41918.610127314809</v>
      </c>
      <c r="T1049" s="9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42678.662997685176</v>
      </c>
      <c r="T1059" s="9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41445.754421296297</v>
      </c>
      <c r="T1068" s="9">
        <f t="shared" si="101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42440.162777777768</v>
      </c>
      <c r="T1070" s="9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42479.35805555556</v>
      </c>
      <c r="T1081" s="9">
        <f t="shared" si="101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41101.697777777779</v>
      </c>
      <c r="T1084" s="9">
        <f t="shared" si="101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41775.505636574075</v>
      </c>
      <c r="T1089" s="9">
        <f t="shared" si="101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ROUND(E1091*100/D1091,0)</f>
        <v>8</v>
      </c>
      <c r="P1091">
        <f t="shared" ref="P1091:P1154" si="103">E1091/L1091</f>
        <v>23.959183673469386</v>
      </c>
      <c r="Q1091" t="str">
        <f t="shared" ref="Q1091:Q1154" si="104">MID(N1091, 1, SEARCH("/",N1091)-1)</f>
        <v>games</v>
      </c>
      <c r="R1091" t="str">
        <f t="shared" ref="R1091:R1154" si="105">MID(N1091,SEARCH("/",N1091)+1,LEN(N1091))</f>
        <v>video games</v>
      </c>
      <c r="S1091" s="9">
        <f t="shared" ref="S1091:S1154" si="106">(((J1091/60)/60)/24)+DATE(1970,1,1)+(-5/24)</f>
        <v>42150.981192129628</v>
      </c>
      <c r="T1091" s="9">
        <f t="shared" ref="T1091:T1154" si="107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40795.505011574067</v>
      </c>
      <c r="T1096" s="9">
        <f t="shared" si="107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42346.995254629634</v>
      </c>
      <c r="T1113" s="9">
        <f t="shared" si="107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41009.638981481476</v>
      </c>
      <c r="T1118" s="9">
        <f t="shared" si="107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</v>
      </c>
      <c r="T1128" s="9">
        <f t="shared" si="107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42558.781180555547</v>
      </c>
      <c r="T1137" s="9">
        <f t="shared" si="107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42327.463298611103</v>
      </c>
      <c r="T1138" s="9">
        <f t="shared" si="107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41975.139189814807</v>
      </c>
      <c r="T1141" s="9">
        <f t="shared" si="107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42021.797766203708</v>
      </c>
      <c r="T1144" s="9">
        <f t="shared" si="107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41854.539259259262</v>
      </c>
      <c r="T1147" s="9">
        <f t="shared" si="107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42223.894247685181</v>
      </c>
      <c r="T1153" s="9">
        <f t="shared" si="107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ROUND(E1155*100/D1155,0)</f>
        <v>1</v>
      </c>
      <c r="P1155">
        <f t="shared" ref="P1155:P1218" si="109">E1155/L1155</f>
        <v>50</v>
      </c>
      <c r="Q1155" t="str">
        <f t="shared" ref="Q1155:Q1218" si="110">MID(N1155, 1, SEARCH("/",N1155)-1)</f>
        <v>food</v>
      </c>
      <c r="R1155" t="str">
        <f t="shared" ref="R1155:R1218" si="111">MID(N1155,SEARCH("/",N1155)+1,LEN(N1155))</f>
        <v>food trucks</v>
      </c>
      <c r="S1155" s="9">
        <f t="shared" ref="S1155:S1218" si="112">(((J1155/60)/60)/24)+DATE(1970,1,1)+(-5/24)</f>
        <v>42143.505844907406</v>
      </c>
      <c r="T1155" s="9">
        <f t="shared" ref="T1155:T1218" si="113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41792.006134259253</v>
      </c>
      <c r="T1167" s="9">
        <f t="shared" si="113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41841.473981481482</v>
      </c>
      <c r="T1174" s="9">
        <f t="shared" si="113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42409.567743055559</v>
      </c>
      <c r="T1195" s="9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42152.080486111103</v>
      </c>
      <c r="T1204" s="9">
        <f t="shared" si="113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42772.567743055559</v>
      </c>
      <c r="T1208" s="9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ROUND(E1219*100/D1219,0)</f>
        <v>103</v>
      </c>
      <c r="P1219">
        <f t="shared" ref="P1219:P1282" si="115">E1219/L1219</f>
        <v>148.57377049180329</v>
      </c>
      <c r="Q1219" t="str">
        <f t="shared" ref="Q1219:Q1282" si="116">MID(N1219, 1, SEARCH("/",N1219)-1)</f>
        <v>photography</v>
      </c>
      <c r="R1219" t="str">
        <f t="shared" ref="R1219:R1282" si="117">MID(N1219,SEARCH("/",N1219)+1,LEN(N1219))</f>
        <v>photobooks</v>
      </c>
      <c r="S1219" s="9">
        <f t="shared" ref="S1219:S1282" si="118">(((J1219/60)/60)/24)+DATE(1970,1,1)+(-5/24)</f>
        <v>42535.6011574074</v>
      </c>
      <c r="T1219" s="9">
        <f t="shared" ref="T1219:T1282" si="119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42633.253622685181</v>
      </c>
      <c r="T1221" s="9">
        <f t="shared" si="11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41506.639699074076</v>
      </c>
      <c r="T1234" s="9">
        <f t="shared" si="11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41355.617164351846</v>
      </c>
      <c r="T1246" s="9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41774.391597222217</v>
      </c>
      <c r="T1247" s="9">
        <f t="shared" si="11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41067.532534722224</v>
      </c>
      <c r="T1251" s="9">
        <f t="shared" si="11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40921.711006944446</v>
      </c>
      <c r="T1258" s="9">
        <f t="shared" si="11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42445.614722222213</v>
      </c>
      <c r="T1271" s="9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40933.648634259262</v>
      </c>
      <c r="T1272" s="9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ROUND(E1283*100/D1283,0)</f>
        <v>111</v>
      </c>
      <c r="P1283">
        <f t="shared" ref="P1283:P1346" si="121">E1283/L1283</f>
        <v>104.72972972972973</v>
      </c>
      <c r="Q1283" t="str">
        <f t="shared" ref="Q1283:Q1346" si="122">MID(N1283, 1, SEARCH("/",N1283)-1)</f>
        <v>music</v>
      </c>
      <c r="R1283" t="str">
        <f t="shared" ref="R1283:R1346" si="123">MID(N1283,SEARCH("/",N1283)+1,LEN(N1283))</f>
        <v>rock</v>
      </c>
      <c r="S1283" s="9">
        <f t="shared" ref="S1283:S1346" si="124">(((J1283/60)/60)/24)+DATE(1970,1,1)+(-5/24)</f>
        <v>41463.535138888888</v>
      </c>
      <c r="T1283" s="9">
        <f t="shared" ref="T1283:T1346" si="125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41586.266840277778</v>
      </c>
      <c r="T1284" s="9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42708.926446759251</v>
      </c>
      <c r="T1291" s="9">
        <f t="shared" si="125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42458.472592592596</v>
      </c>
      <c r="T1300" s="9">
        <f t="shared" si="125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42387.294895833329</v>
      </c>
      <c r="T1309" s="9">
        <f t="shared" si="125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42393.753576388881</v>
      </c>
      <c r="T1318" s="9">
        <f t="shared" si="125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41974.583657407398</v>
      </c>
      <c r="T1328" s="9">
        <f t="shared" si="125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42172.608090277768</v>
      </c>
      <c r="T1344" s="9">
        <f t="shared" si="125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ROUND(E1347*100/D1347,0)</f>
        <v>125</v>
      </c>
      <c r="P1347">
        <f t="shared" ref="P1347:P1410" si="127">E1347/L1347</f>
        <v>53.571428571428569</v>
      </c>
      <c r="Q1347" t="str">
        <f t="shared" ref="Q1347:Q1410" si="128">MID(N1347, 1, SEARCH("/",N1347)-1)</f>
        <v>publishing</v>
      </c>
      <c r="R1347" t="str">
        <f t="shared" ref="R1347:R1410" si="129">MID(N1347,SEARCH("/",N1347)+1,LEN(N1347))</f>
        <v>nonfiction</v>
      </c>
      <c r="S1347" s="9">
        <f t="shared" ref="S1347:S1410" si="130">(((J1347/60)/60)/24)+DATE(1970,1,1)+(-5/24)</f>
        <v>41799.606006944443</v>
      </c>
      <c r="T1347" s="9">
        <f t="shared" ref="T1347:T1410" si="131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</v>
      </c>
      <c r="T1350" s="9">
        <f t="shared" si="131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41429.830555555556</v>
      </c>
      <c r="T1358" s="9">
        <f t="shared" si="131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41951.487337962957</v>
      </c>
      <c r="T1366" s="9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42568.551041666658</v>
      </c>
      <c r="T1380" s="9">
        <f t="shared" si="131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42130.28328703704</v>
      </c>
      <c r="T1381" s="9">
        <f t="shared" si="131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42087.594976851848</v>
      </c>
      <c r="T1392" s="9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ROUND(E1411*100/D1411,0)</f>
        <v>0</v>
      </c>
      <c r="P1411" t="e">
        <f t="shared" ref="P1411:P1474" si="133">E1411/L1411</f>
        <v>#DIV/0!</v>
      </c>
      <c r="Q1411" t="str">
        <f t="shared" ref="Q1411:Q1474" si="134">MID(N1411, 1, SEARCH("/",N1411)-1)</f>
        <v>publishing</v>
      </c>
      <c r="R1411" t="str">
        <f t="shared" ref="R1411:R1474" si="135">MID(N1411,SEARCH("/",N1411)+1,LEN(N1411))</f>
        <v>translations</v>
      </c>
      <c r="S1411" s="9">
        <f t="shared" ref="S1411:S1474" si="136">(((J1411/60)/60)/24)+DATE(1970,1,1)+(-5/24)</f>
        <v>41944.925173611111</v>
      </c>
      <c r="T1411" s="9">
        <f t="shared" ref="T1411:T1474" si="137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42073.852337962955</v>
      </c>
      <c r="T1431" s="9">
        <f t="shared" si="137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41961.605185185181</v>
      </c>
      <c r="T1432" s="9">
        <f t="shared" si="137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42040.621539351843</v>
      </c>
      <c r="T1441" s="9">
        <f t="shared" si="137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40645.806122685186</v>
      </c>
      <c r="T1470" s="9">
        <f t="shared" si="137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ROUND(E1475*100/D1475,0)</f>
        <v>121</v>
      </c>
      <c r="P1475">
        <f t="shared" ref="P1475:P1538" si="139">E1475/L1475</f>
        <v>38.462553191489363</v>
      </c>
      <c r="Q1475" t="str">
        <f t="shared" ref="Q1475:Q1538" si="140">MID(N1475, 1, SEARCH("/",N1475)-1)</f>
        <v>publishing</v>
      </c>
      <c r="R1475" t="str">
        <f t="shared" ref="R1475:R1538" si="141">MID(N1475,SEARCH("/",N1475)+1,LEN(N1475))</f>
        <v>radio &amp; podcasts</v>
      </c>
      <c r="S1475" s="9">
        <f t="shared" ref="S1475:S1538" si="142">(((J1475/60)/60)/24)+DATE(1970,1,1)+(-5/24)</f>
        <v>40939.771284722221</v>
      </c>
      <c r="T1475" s="9">
        <f t="shared" ref="T1475:T1538" si="143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41500.519583333327</v>
      </c>
      <c r="T1476" s="9">
        <f t="shared" si="143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41136.649722222224</v>
      </c>
      <c r="T1484" s="9">
        <f t="shared" si="143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41411.658275462964</v>
      </c>
      <c r="T1495" s="9">
        <f t="shared" si="143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40254.242002314815</v>
      </c>
      <c r="T1509" s="9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41809.176828703698</v>
      </c>
      <c r="T1512" s="9">
        <f t="shared" si="143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42275.558969907412</v>
      </c>
      <c r="T1532" s="9">
        <f t="shared" si="143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42221.465995370374</v>
      </c>
      <c r="T1536" s="9">
        <f t="shared" si="143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ROUND(E1539*100/D1539,0)</f>
        <v>180</v>
      </c>
      <c r="P1539">
        <f t="shared" ref="P1539:P1602" si="145">E1539/L1539</f>
        <v>96.375</v>
      </c>
      <c r="Q1539" t="str">
        <f t="shared" ref="Q1539:Q1602" si="146">MID(N1539, 1, SEARCH("/",N1539)-1)</f>
        <v>photography</v>
      </c>
      <c r="R1539" t="str">
        <f t="shared" ref="R1539:R1602" si="147">MID(N1539,SEARCH("/",N1539)+1,LEN(N1539))</f>
        <v>photobooks</v>
      </c>
      <c r="S1539" s="9">
        <f t="shared" ref="S1539:S1602" si="148">(((J1539/60)/60)/24)+DATE(1970,1,1)+(-5/24)</f>
        <v>42552.106793981475</v>
      </c>
      <c r="T1539" s="9">
        <f t="shared" ref="T1539:T1602" si="149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42705.710868055547</v>
      </c>
      <c r="T1541" s="9">
        <f t="shared" si="14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42107.844895833325</v>
      </c>
      <c r="T1561" s="9">
        <f t="shared" si="14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41671.728530092587</v>
      </c>
      <c r="T1569" s="9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42144.561145833337</v>
      </c>
      <c r="T1573" s="9">
        <f t="shared" si="14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41799.315925925926</v>
      </c>
      <c r="T1577" s="9">
        <f t="shared" si="14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41054.639444444445</v>
      </c>
      <c r="T1579" s="9">
        <f t="shared" si="14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40989.841736111113</v>
      </c>
      <c r="T1582" s="9">
        <f t="shared" si="14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42068.896087962967</v>
      </c>
      <c r="T1588" s="9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41790.848981481482</v>
      </c>
      <c r="T1602" s="9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ROUND(E1603*100/D1603,0)</f>
        <v>108</v>
      </c>
      <c r="P1603">
        <f t="shared" ref="P1603:P1666" si="151">E1603/L1603</f>
        <v>48.325535714285714</v>
      </c>
      <c r="Q1603" t="str">
        <f t="shared" ref="Q1603:Q1666" si="152">MID(N1603, 1, SEARCH("/",N1603)-1)</f>
        <v>music</v>
      </c>
      <c r="R1603" t="str">
        <f t="shared" ref="R1603:R1666" si="153">MID(N1603,SEARCH("/",N1603)+1,LEN(N1603))</f>
        <v>rock</v>
      </c>
      <c r="S1603" s="9">
        <f t="shared" ref="S1603:S1666" si="154">(((J1603/60)/60)/24)+DATE(1970,1,1)+(-5/24)</f>
        <v>40637.884641203702</v>
      </c>
      <c r="T1603" s="9">
        <f t="shared" ref="T1603:T1666" si="155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41794.772789351846</v>
      </c>
      <c r="T1616" s="9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41875.977847222224</v>
      </c>
      <c r="T1621" s="9">
        <f t="shared" si="155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41950.086504629624</v>
      </c>
      <c r="T1624" s="9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41579.639664351853</v>
      </c>
      <c r="T1628" s="9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40750.132569444439</v>
      </c>
      <c r="T1634" s="9">
        <f t="shared" si="155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41521.409027777772</v>
      </c>
      <c r="T1647" s="9">
        <f t="shared" si="155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40939.553449074068</v>
      </c>
      <c r="T1666" s="9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ROUND(E1667*100/D1667,0)</f>
        <v>119</v>
      </c>
      <c r="P1667">
        <f t="shared" ref="P1667:P1730" si="157">E1667/L1667</f>
        <v>44.956989247311824</v>
      </c>
      <c r="Q1667" t="str">
        <f t="shared" ref="Q1667:Q1730" si="158">MID(N1667, 1, SEARCH("/",N1667)-1)</f>
        <v>music</v>
      </c>
      <c r="R1667" t="str">
        <f t="shared" ref="R1667:R1730" si="159">MID(N1667,SEARCH("/",N1667)+1,LEN(N1667))</f>
        <v>pop</v>
      </c>
      <c r="S1667" s="9">
        <f t="shared" ref="S1667:S1730" si="160">(((J1667/60)/60)/24)+DATE(1970,1,1)+(-5/24)</f>
        <v>40564.441122685181</v>
      </c>
      <c r="T1667" s="9">
        <f t="shared" ref="T1667:T1730" si="161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40844.941423611104</v>
      </c>
      <c r="T1670" s="9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40313.722210648149</v>
      </c>
      <c r="T1672" s="9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40973.517905092594</v>
      </c>
      <c r="T1678" s="9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</v>
      </c>
      <c r="T1693" s="9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</v>
      </c>
      <c r="T1699" s="9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42187.073344907411</v>
      </c>
      <c r="T1705" s="9">
        <f t="shared" si="161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41841.355486111104</v>
      </c>
      <c r="T1711" s="9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42341.382962962954</v>
      </c>
      <c r="T1712" s="9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42460.773587962954</v>
      </c>
      <c r="T1719" s="9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42044.719641203708</v>
      </c>
      <c r="T1729" s="9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ROUND(E1731*100/D1731,0)</f>
        <v>0</v>
      </c>
      <c r="P1731" t="e">
        <f t="shared" ref="P1731:P1794" si="163">E1731/L1731</f>
        <v>#DIV/0!</v>
      </c>
      <c r="Q1731" t="str">
        <f t="shared" ref="Q1731:Q1794" si="164">MID(N1731, 1, SEARCH("/",N1731)-1)</f>
        <v>music</v>
      </c>
      <c r="R1731" t="str">
        <f t="shared" ref="R1731:R1794" si="165">MID(N1731,SEARCH("/",N1731)+1,LEN(N1731))</f>
        <v>faith</v>
      </c>
      <c r="S1731" s="9">
        <f t="shared" ref="S1731:S1794" si="166">(((J1731/60)/60)/24)+DATE(1970,1,1)+(-5/24)</f>
        <v>42470.843819444439</v>
      </c>
      <c r="T1731" s="9">
        <f t="shared" ref="T1731:T1794" si="167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42271.879432870373</v>
      </c>
      <c r="T1732" s="9">
        <f t="shared" si="167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42559.605844907412</v>
      </c>
      <c r="T1737" s="9">
        <f t="shared" si="167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42175.740648148152</v>
      </c>
      <c r="T1739" s="9">
        <f t="shared" si="167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42171.60905092593</v>
      </c>
      <c r="T1742" s="9">
        <f t="shared" si="167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42710.668634259251</v>
      </c>
      <c r="T1744" s="9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42292.227199074077</v>
      </c>
      <c r="T1749" s="9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41905.771296296298</v>
      </c>
      <c r="T1773" s="9">
        <f t="shared" si="167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41891.768055555556</v>
      </c>
      <c r="T1777" s="9">
        <f t="shared" si="167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42493.392476851855</v>
      </c>
      <c r="T1782" s="9">
        <f t="shared" si="167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42010.466180555559</v>
      </c>
      <c r="T1792" s="9">
        <f t="shared" si="167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ROUND(E1795*100/D1795,0)</f>
        <v>1</v>
      </c>
      <c r="P1795">
        <f t="shared" ref="P1795:P1858" si="169">E1795/L1795</f>
        <v>20</v>
      </c>
      <c r="Q1795" t="str">
        <f t="shared" ref="Q1795:Q1858" si="170">MID(N1795, 1, SEARCH("/",N1795)-1)</f>
        <v>photography</v>
      </c>
      <c r="R1795" t="str">
        <f t="shared" ref="R1795:R1858" si="171">MID(N1795,SEARCH("/",N1795)+1,LEN(N1795))</f>
        <v>photobooks</v>
      </c>
      <c r="S1795" s="9">
        <f t="shared" ref="S1795:S1858" si="172">(((J1795/60)/60)/24)+DATE(1970,1,1)+(-5/24)</f>
        <v>41940.683333333334</v>
      </c>
      <c r="T1795" s="9">
        <f t="shared" ref="T1795:T1858" si="173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42017.863217592596</v>
      </c>
      <c r="T1805" s="9">
        <f t="shared" si="173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42172.698344907411</v>
      </c>
      <c r="T1817" s="9">
        <f t="shared" si="173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42064.87604166667</v>
      </c>
      <c r="T1822" s="9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41634.588680555549</v>
      </c>
      <c r="T1824" s="9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41626.707951388889</v>
      </c>
      <c r="T1826" s="9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ROUND(E1859*100/D1859,0)</f>
        <v>100</v>
      </c>
      <c r="P1859">
        <f t="shared" ref="P1859:P1922" si="175">E1859/L1859</f>
        <v>136.36363636363637</v>
      </c>
      <c r="Q1859" t="str">
        <f t="shared" ref="Q1859:Q1922" si="176">MID(N1859, 1, SEARCH("/",N1859)-1)</f>
        <v>music</v>
      </c>
      <c r="R1859" t="str">
        <f t="shared" ref="R1859:R1922" si="177">MID(N1859,SEARCH("/",N1859)+1,LEN(N1859))</f>
        <v>rock</v>
      </c>
      <c r="S1859" s="9">
        <f t="shared" ref="S1859:S1922" si="178">(((J1859/60)/60)/24)+DATE(1970,1,1)+(-5/24)</f>
        <v>41864.560335648144</v>
      </c>
      <c r="T1859" s="9">
        <f t="shared" ref="T1859:T1922" si="179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41655.500972222217</v>
      </c>
      <c r="T1862" s="9">
        <f t="shared" si="17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42755.284421296288</v>
      </c>
      <c r="T1864" s="9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41776.076446759253</v>
      </c>
      <c r="T1878" s="9">
        <f t="shared" si="17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40920.696562500001</v>
      </c>
      <c r="T1896" s="9">
        <f t="shared" si="17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41680.375069444446</v>
      </c>
      <c r="T1899" s="9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42113.667233796288</v>
      </c>
      <c r="T1921" s="9">
        <f t="shared" si="17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ROUND(E1923*100/D1923,0)</f>
        <v>137</v>
      </c>
      <c r="P1923">
        <f t="shared" ref="P1923:P1986" si="181">E1923/L1923</f>
        <v>54</v>
      </c>
      <c r="Q1923" t="str">
        <f t="shared" ref="Q1923:Q1986" si="182">MID(N1923, 1, SEARCH("/",N1923)-1)</f>
        <v>music</v>
      </c>
      <c r="R1923" t="str">
        <f t="shared" ref="R1923:R1986" si="183">MID(N1923,SEARCH("/",N1923)+1,LEN(N1923))</f>
        <v>indie rock</v>
      </c>
      <c r="S1923" s="9">
        <f t="shared" ref="S1923:S1986" si="184">(((J1923/60)/60)/24)+DATE(1970,1,1)+(-5/24)</f>
        <v>41074.013229166667</v>
      </c>
      <c r="T1923" s="9">
        <f t="shared" ref="T1923:T1986" si="185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41371.439745370371</v>
      </c>
      <c r="T1930" s="9">
        <f t="shared" si="185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40911.601539351846</v>
      </c>
      <c r="T1934" s="9">
        <f t="shared" si="185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41773.72420138889</v>
      </c>
      <c r="T1937" s="9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42157.043495370373</v>
      </c>
      <c r="T1947" s="9">
        <f t="shared" si="185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41688.941678240735</v>
      </c>
      <c r="T1948" s="9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41800.214710648142</v>
      </c>
      <c r="T1951" s="9">
        <f t="shared" si="185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41178.890196759254</v>
      </c>
      <c r="T1959" s="9">
        <f t="shared" si="185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41871.63726851852</v>
      </c>
      <c r="T1961" s="9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ROUND(E1987*100/D1987,0)</f>
        <v>3</v>
      </c>
      <c r="P1987">
        <f t="shared" ref="P1987:P2050" si="187">E1987/L1987</f>
        <v>12.75</v>
      </c>
      <c r="Q1987" t="str">
        <f t="shared" ref="Q1987:Q2050" si="188">MID(N1987, 1, SEARCH("/",N1987)-1)</f>
        <v>photography</v>
      </c>
      <c r="R1987" t="str">
        <f t="shared" ref="R1987:R2050" si="189">MID(N1987,SEARCH("/",N1987)+1,LEN(N1987))</f>
        <v>people</v>
      </c>
      <c r="S1987" s="9">
        <f t="shared" ref="S1987:S2050" si="190">(((J1987/60)/60)/24)+DATE(1970,1,1)+(-5/24)</f>
        <v>42555.490405092591</v>
      </c>
      <c r="T1987" s="9">
        <f t="shared" ref="T1987:T2050" si="191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42413.225497685176</v>
      </c>
      <c r="T1988" s="9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42329.380057870374</v>
      </c>
      <c r="T1995" s="9">
        <f t="shared" si="191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41312.672442129624</v>
      </c>
      <c r="T2018" s="9">
        <f t="shared" si="191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</v>
      </c>
      <c r="T2022" s="9">
        <f t="shared" si="191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42048.605543981481</v>
      </c>
      <c r="T2029" s="9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41738.656469907408</v>
      </c>
      <c r="T2038" s="9">
        <f t="shared" si="191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41578.718784722223</v>
      </c>
      <c r="T2042" s="9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41068.880173611105</v>
      </c>
      <c r="T2047" s="9">
        <f t="shared" si="191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ROUND(E2051*100/D2051,0)</f>
        <v>120</v>
      </c>
      <c r="P2051">
        <f t="shared" ref="P2051:P2114" si="193">E2051/L2051</f>
        <v>80.991037735849048</v>
      </c>
      <c r="Q2051" t="str">
        <f t="shared" ref="Q2051:Q2114" si="194">MID(N2051, 1, SEARCH("/",N2051)-1)</f>
        <v>technology</v>
      </c>
      <c r="R2051" t="str">
        <f t="shared" ref="R2051:R2114" si="195">MID(N2051,SEARCH("/",N2051)+1,LEN(N2051))</f>
        <v>hardware</v>
      </c>
      <c r="S2051" s="9">
        <f t="shared" ref="S2051:S2114" si="196">(((J2051/60)/60)/24)+DATE(1970,1,1)+(-5/24)</f>
        <v>41575.319016203699</v>
      </c>
      <c r="T2051" s="9">
        <f t="shared" ref="T2051:T2114" si="197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41003.948553240742</v>
      </c>
      <c r="T2083" s="9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40395.506388888884</v>
      </c>
      <c r="T2090" s="9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41299.173090277778</v>
      </c>
      <c r="T2092" s="9">
        <f t="shared" si="197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40555.114328703698</v>
      </c>
      <c r="T2093" s="9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40758.525150462956</v>
      </c>
      <c r="T2097" s="9">
        <f t="shared" si="197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40818.376562499994</v>
      </c>
      <c r="T2099" s="9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ROUND(E2115*100/D2115,0)</f>
        <v>105</v>
      </c>
      <c r="P2115">
        <f t="shared" ref="P2115:P2178" si="199">E2115/L2115</f>
        <v>68.598130841121488</v>
      </c>
      <c r="Q2115" t="str">
        <f t="shared" ref="Q2115:Q2178" si="200">MID(N2115, 1, SEARCH("/",N2115)-1)</f>
        <v>music</v>
      </c>
      <c r="R2115" t="str">
        <f t="shared" ref="R2115:R2178" si="201">MID(N2115,SEARCH("/",N2115)+1,LEN(N2115))</f>
        <v>indie rock</v>
      </c>
      <c r="S2115" s="9">
        <f t="shared" ref="S2115:S2178" si="202">(((J2115/60)/60)/24)+DATE(1970,1,1)+(-5/24)</f>
        <v>41870.657129629624</v>
      </c>
      <c r="T2115" s="9">
        <f t="shared" ref="T2115:T2178" si="203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40463.819849537031</v>
      </c>
      <c r="T2126" s="9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42045.297025462954</v>
      </c>
      <c r="T2129" s="9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41156.755011574067</v>
      </c>
      <c r="T2137" s="9">
        <f t="shared" si="203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42520.639050925929</v>
      </c>
      <c r="T2153" s="9">
        <f t="shared" si="203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40710.522847222215</v>
      </c>
      <c r="T2161" s="9">
        <f t="shared" si="203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42240.644201388881</v>
      </c>
      <c r="T2163" s="9">
        <f t="shared" si="203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42082.371759259251</v>
      </c>
      <c r="T2174" s="9">
        <f t="shared" si="203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ROUND(E2179*100/D2179,0)</f>
        <v>100</v>
      </c>
      <c r="P2179">
        <f t="shared" ref="P2179:P2242" si="205">E2179/L2179</f>
        <v>65.868421052631575</v>
      </c>
      <c r="Q2179" t="str">
        <f t="shared" ref="Q2179:Q2242" si="206">MID(N2179, 1, SEARCH("/",N2179)-1)</f>
        <v>music</v>
      </c>
      <c r="R2179" t="str">
        <f t="shared" ref="R2179:R2242" si="207">MID(N2179,SEARCH("/",N2179)+1,LEN(N2179))</f>
        <v>rock</v>
      </c>
      <c r="S2179" s="9">
        <f t="shared" ref="S2179:S2242" si="208">(((J2179/60)/60)/24)+DATE(1970,1,1)+(-5/24)</f>
        <v>42502.042442129627</v>
      </c>
      <c r="T2179" s="9">
        <f t="shared" ref="T2179:T2242" si="209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42745.157141203708</v>
      </c>
      <c r="T2185" s="9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41319.141655092593</v>
      </c>
      <c r="T2187" s="9">
        <f t="shared" si="20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41276.638483796298</v>
      </c>
      <c r="T2203" s="9">
        <f t="shared" si="20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41031.613298611104</v>
      </c>
      <c r="T2207" s="9">
        <f t="shared" si="20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42194.543344907412</v>
      </c>
      <c r="T2218" s="9">
        <f t="shared" si="20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42331.170590277768</v>
      </c>
      <c r="T2235" s="9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ROUND(E2243*100/D2243,0)</f>
        <v>806</v>
      </c>
      <c r="P2243">
        <f t="shared" ref="P2243:P2306" si="211">E2243/L2243</f>
        <v>49.472392638036808</v>
      </c>
      <c r="Q2243" t="str">
        <f t="shared" ref="Q2243:Q2306" si="212">MID(N2243, 1, SEARCH("/",N2243)-1)</f>
        <v>games</v>
      </c>
      <c r="R2243" t="str">
        <f t="shared" ref="R2243:R2306" si="213">MID(N2243,SEARCH("/",N2243)+1,LEN(N2243))</f>
        <v>tabletop games</v>
      </c>
      <c r="S2243" s="9">
        <f t="shared" ref="S2243:S2306" si="214">(((J2243/60)/60)/24)+DATE(1970,1,1)+(-5/24)</f>
        <v>42766.619212962956</v>
      </c>
      <c r="T2243" s="9">
        <f t="shared" ref="T2243:T2306" si="215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41660.500196759262</v>
      </c>
      <c r="T2247" s="9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41336.494965277772</v>
      </c>
      <c r="T2251" s="9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42775.874016203699</v>
      </c>
      <c r="T2270" s="9">
        <f t="shared" si="215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42315.491157407399</v>
      </c>
      <c r="T2274" s="9">
        <f t="shared" si="215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41965.408321759263</v>
      </c>
      <c r="T2277" s="9">
        <f t="shared" si="215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42338.500775462955</v>
      </c>
      <c r="T2280" s="9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42020.598368055551</v>
      </c>
      <c r="T2281" s="9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41058.977349537032</v>
      </c>
      <c r="T2287" s="9">
        <f t="shared" si="215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ROUND(E2307*100/D2307,0)</f>
        <v>101</v>
      </c>
      <c r="P2307">
        <f t="shared" ref="P2307:P2370" si="217">E2307/L2307</f>
        <v>109.10778443113773</v>
      </c>
      <c r="Q2307" t="str">
        <f t="shared" ref="Q2307:Q2370" si="218">MID(N2307, 1, SEARCH("/",N2307)-1)</f>
        <v>music</v>
      </c>
      <c r="R2307" t="str">
        <f t="shared" ref="R2307:R2370" si="219">MID(N2307,SEARCH("/",N2307)+1,LEN(N2307))</f>
        <v>indie rock</v>
      </c>
      <c r="S2307" s="9">
        <f t="shared" ref="S2307:S2370" si="220">(((J2307/60)/60)/24)+DATE(1970,1,1)+(-5/24)</f>
        <v>41834.486944444441</v>
      </c>
      <c r="T2307" s="9">
        <f t="shared" ref="T2307:T2370" si="221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41004.594131944439</v>
      </c>
      <c r="T2309" s="9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42804.687141203707</v>
      </c>
      <c r="T2324" s="9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</v>
      </c>
      <c r="T2325" s="9">
        <f t="shared" si="221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41842.708796296298</v>
      </c>
      <c r="T2329" s="9">
        <f t="shared" si="221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42139.573344907411</v>
      </c>
      <c r="T2330" s="9">
        <f t="shared" si="221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41789.688472222217</v>
      </c>
      <c r="T2340" s="9">
        <f t="shared" si="221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42577.399027777778</v>
      </c>
      <c r="T2349" s="9">
        <f t="shared" si="221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42096.709907407399</v>
      </c>
      <c r="T2357" s="9">
        <f t="shared" si="221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42264.411782407398</v>
      </c>
      <c r="T2359" s="9">
        <f t="shared" si="221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ROUND(E2371*100/D2371,0)</f>
        <v>0</v>
      </c>
      <c r="P2371" t="e">
        <f t="shared" ref="P2371:P2434" si="223">E2371/L2371</f>
        <v>#DIV/0!</v>
      </c>
      <c r="Q2371" t="str">
        <f t="shared" ref="Q2371:Q2434" si="224">MID(N2371, 1, SEARCH("/",N2371)-1)</f>
        <v>technology</v>
      </c>
      <c r="R2371" t="str">
        <f t="shared" ref="R2371:R2434" si="225">MID(N2371,SEARCH("/",N2371)+1,LEN(N2371))</f>
        <v>web</v>
      </c>
      <c r="S2371" s="9">
        <f t="shared" ref="S2371:S2434" si="226">(((J2371/60)/60)/24)+DATE(1970,1,1)+(-5/24)</f>
        <v>42380.60429398148</v>
      </c>
      <c r="T2371" s="9">
        <f t="shared" ref="T2371:T2434" si="227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42215.453981481485</v>
      </c>
      <c r="T2375" s="9">
        <f t="shared" si="227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42017.634953703695</v>
      </c>
      <c r="T2376" s="9">
        <f t="shared" si="227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42399.674282407403</v>
      </c>
      <c r="T2405" s="9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41993.529965277768</v>
      </c>
      <c r="T2421" s="9">
        <f t="shared" si="227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42163.961712962955</v>
      </c>
      <c r="T2428" s="9">
        <f t="shared" si="227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</v>
      </c>
      <c r="T2429" s="9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ROUND(E2435*100/D2435,0)</f>
        <v>0</v>
      </c>
      <c r="P2435" t="e">
        <f t="shared" ref="P2435:P2498" si="229">E2435/L2435</f>
        <v>#DIV/0!</v>
      </c>
      <c r="Q2435" t="str">
        <f t="shared" ref="Q2435:Q2498" si="230">MID(N2435, 1, SEARCH("/",N2435)-1)</f>
        <v>food</v>
      </c>
      <c r="R2435" t="str">
        <f t="shared" ref="R2435:R2498" si="231">MID(N2435,SEARCH("/",N2435)+1,LEN(N2435))</f>
        <v>food trucks</v>
      </c>
      <c r="S2435" s="9">
        <f t="shared" ref="S2435:S2498" si="232">(((J2435/60)/60)/24)+DATE(1970,1,1)+(-5/24)</f>
        <v>42397.691469907404</v>
      </c>
      <c r="T2435" s="9">
        <f t="shared" ref="T2435:T2498" si="233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42179.977708333325</v>
      </c>
      <c r="T2436" s="9">
        <f t="shared" si="233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42252.069282407399</v>
      </c>
      <c r="T2437" s="9">
        <f t="shared" si="233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42383.691122685181</v>
      </c>
      <c r="T2442" s="9">
        <f t="shared" si="233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42052.458657407398</v>
      </c>
      <c r="T2444" s="9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</v>
      </c>
      <c r="T2456" s="9">
        <f t="shared" si="233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41173.945844907401</v>
      </c>
      <c r="T2470" s="9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40310.079340277778</v>
      </c>
      <c r="T2477" s="9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41023.019398148142</v>
      </c>
      <c r="T2492" s="9">
        <f t="shared" si="233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41022.436851851846</v>
      </c>
      <c r="T2496" s="9">
        <f t="shared" si="233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41327.788101851853</v>
      </c>
      <c r="T2498" s="9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ROUND(E2499*100/D2499,0)</f>
        <v>113</v>
      </c>
      <c r="P2499">
        <f t="shared" ref="P2499:P2562" si="235">E2499/L2499</f>
        <v>80.551071428571419</v>
      </c>
      <c r="Q2499" t="str">
        <f t="shared" ref="Q2499:Q2562" si="236">MID(N2499, 1, SEARCH("/",N2499)-1)</f>
        <v>music</v>
      </c>
      <c r="R2499" t="str">
        <f t="shared" ref="R2499:R2562" si="237">MID(N2499,SEARCH("/",N2499)+1,LEN(N2499))</f>
        <v>indie rock</v>
      </c>
      <c r="S2499" s="9">
        <f t="shared" ref="S2499:S2562" si="238">(((J2499/60)/60)/24)+DATE(1970,1,1)+(-5/24)</f>
        <v>40730.670578703699</v>
      </c>
      <c r="T2499" s="9">
        <f t="shared" ref="T2499:T2562" si="239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41226.440243055549</v>
      </c>
      <c r="T2501" s="9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41053.564525462964</v>
      </c>
      <c r="T2502" s="9">
        <f t="shared" si="23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42244.568333333329</v>
      </c>
      <c r="T2503" s="9">
        <f t="shared" si="23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</v>
      </c>
      <c r="T2512" s="9">
        <f t="shared" si="23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41058.636238425926</v>
      </c>
      <c r="T2527" s="9">
        <f t="shared" si="23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40127.492037037038</v>
      </c>
      <c r="T2536" s="9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41483.240949074068</v>
      </c>
      <c r="T2543" s="9">
        <f t="shared" si="23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42026.929837962954</v>
      </c>
      <c r="T2547" s="9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41524.650219907402</v>
      </c>
      <c r="T2548" s="9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42618.417094907411</v>
      </c>
      <c r="T2550" s="9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41112.99082175926</v>
      </c>
      <c r="T2555" s="9">
        <f t="shared" si="23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42093.651689814818</v>
      </c>
      <c r="T2560" s="9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ROUND(E2563*100/D2563,0)</f>
        <v>0</v>
      </c>
      <c r="P2563" t="e">
        <f t="shared" ref="P2563:P2626" si="241">E2563/L2563</f>
        <v>#DIV/0!</v>
      </c>
      <c r="Q2563" t="str">
        <f t="shared" ref="Q2563:Q2626" si="242">MID(N2563, 1, SEARCH("/",N2563)-1)</f>
        <v>food</v>
      </c>
      <c r="R2563" t="str">
        <f t="shared" ref="R2563:R2626" si="243">MID(N2563,SEARCH("/",N2563)+1,LEN(N2563))</f>
        <v>food trucks</v>
      </c>
      <c r="S2563" s="9">
        <f t="shared" ref="S2563:S2626" si="244">(((J2563/60)/60)/24)+DATE(1970,1,1)+(-5/24)</f>
        <v>42260.320474537039</v>
      </c>
      <c r="T2563" s="9">
        <f t="shared" ref="T2563:T2626" si="245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</v>
      </c>
      <c r="T2577" s="9">
        <f t="shared" si="245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42237.814571759263</v>
      </c>
      <c r="T2580" s="9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42139.964918981481</v>
      </c>
      <c r="T2586" s="9">
        <f t="shared" si="245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42089.636875000004</v>
      </c>
      <c r="T2595" s="9">
        <f t="shared" si="245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</v>
      </c>
      <c r="T2603" s="9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41726.504421296297</v>
      </c>
      <c r="T2608" s="9">
        <f t="shared" si="245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42115.539212962954</v>
      </c>
      <c r="T2623" s="9">
        <f t="shared" si="245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41144.213217592594</v>
      </c>
      <c r="T2626" s="9">
        <f t="shared" si="245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ROUND(E2627*100/D2627,0)</f>
        <v>956</v>
      </c>
      <c r="P2627">
        <f t="shared" ref="P2627:P2690" si="247">E2627/L2627</f>
        <v>27.576923076923077</v>
      </c>
      <c r="Q2627" t="str">
        <f t="shared" ref="Q2627:Q2690" si="248">MID(N2627, 1, SEARCH("/",N2627)-1)</f>
        <v>technology</v>
      </c>
      <c r="R2627" t="str">
        <f t="shared" ref="R2627:R2690" si="249">MID(N2627,SEARCH("/",N2627)+1,LEN(N2627))</f>
        <v>space exploration</v>
      </c>
      <c r="S2627" s="9">
        <f t="shared" ref="S2627:S2690" si="250">(((J2627/60)/60)/24)+DATE(1970,1,1)+(-5/24)</f>
        <v>42658.601944444446</v>
      </c>
      <c r="T2627" s="9">
        <f t="shared" ref="T2627:T2690" si="251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42612.448159722226</v>
      </c>
      <c r="T2636" s="9">
        <f t="shared" si="251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42689.374016203699</v>
      </c>
      <c r="T2645" s="9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42327.597326388881</v>
      </c>
      <c r="T2653" s="9">
        <f t="shared" si="251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42055.39266203704</v>
      </c>
      <c r="T2656" s="9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42767.480185185181</v>
      </c>
      <c r="T2658" s="9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42551.675856481481</v>
      </c>
      <c r="T2660" s="9">
        <f t="shared" si="251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42081.861226851855</v>
      </c>
      <c r="T2661" s="9">
        <f t="shared" si="251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42275.380381944437</v>
      </c>
      <c r="T2670" s="9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42318.827499999999</v>
      </c>
      <c r="T2671" s="9">
        <f t="shared" si="251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41962.540694444448</v>
      </c>
      <c r="T2673" s="9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41792.821099537032</v>
      </c>
      <c r="T2679" s="9">
        <f t="shared" si="251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41820.706307870365</v>
      </c>
      <c r="T2686" s="9">
        <f t="shared" si="251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42027.910532407412</v>
      </c>
      <c r="T2690" s="9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ROUND(E2691*100/D2691,0)</f>
        <v>0</v>
      </c>
      <c r="P2691">
        <f t="shared" ref="P2691:P2754" si="253">E2691/L2691</f>
        <v>1</v>
      </c>
      <c r="Q2691" t="str">
        <f t="shared" ref="Q2691:Q2754" si="254">MID(N2691, 1, SEARCH("/",N2691)-1)</f>
        <v>food</v>
      </c>
      <c r="R2691" t="str">
        <f t="shared" ref="R2691:R2754" si="255">MID(N2691,SEARCH("/",N2691)+1,LEN(N2691))</f>
        <v>food trucks</v>
      </c>
      <c r="S2691" s="9">
        <f t="shared" ref="S2691:S2754" si="256">(((J2691/60)/60)/24)+DATE(1970,1,1)+(-5/24)</f>
        <v>42551.753356481473</v>
      </c>
      <c r="T2691" s="9">
        <f t="shared" ref="T2691:T2754" si="257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41870.666342592594</v>
      </c>
      <c r="T2702" s="9">
        <f t="shared" si="257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41780.536921296298</v>
      </c>
      <c r="T2713" s="9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41934.706585648149</v>
      </c>
      <c r="T2719" s="9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42655.257557870362</v>
      </c>
      <c r="T2722" s="9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41044.439780092594</v>
      </c>
      <c r="T2749" s="9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</v>
      </c>
      <c r="T2752" s="9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41747.678726851853</v>
      </c>
      <c r="T2753" s="9">
        <f t="shared" si="257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ROUND(E2755*100/D2755,0)</f>
        <v>19</v>
      </c>
      <c r="P2755">
        <f t="shared" ref="P2755:P2818" si="259">E2755/L2755</f>
        <v>47.5</v>
      </c>
      <c r="Q2755" t="str">
        <f t="shared" ref="Q2755:Q2818" si="260">MID(N2755, 1, SEARCH("/",N2755)-1)</f>
        <v>publishing</v>
      </c>
      <c r="R2755" t="str">
        <f t="shared" ref="R2755:R2818" si="261">MID(N2755,SEARCH("/",N2755)+1,LEN(N2755))</f>
        <v>children's books</v>
      </c>
      <c r="S2755" s="9">
        <f t="shared" ref="S2755:S2818" si="262">(((J2755/60)/60)/24)+DATE(1970,1,1)+(-5/24)</f>
        <v>41117.692395833328</v>
      </c>
      <c r="T2755" s="9">
        <f t="shared" ref="T2755:T2818" si="263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41863.427673611113</v>
      </c>
      <c r="T2756" s="9">
        <f t="shared" si="263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41620.692141203705</v>
      </c>
      <c r="T2758" s="9">
        <f t="shared" si="263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40736.459699074068</v>
      </c>
      <c r="T2768" s="9">
        <f t="shared" si="263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41745.617939814809</v>
      </c>
      <c r="T2771" s="9">
        <f t="shared" si="263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42550.493553240733</v>
      </c>
      <c r="T2790" s="9">
        <f t="shared" si="263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ROUND(E2819*100/D2819,0)</f>
        <v>130</v>
      </c>
      <c r="P2819">
        <f t="shared" ref="P2819:P2882" si="265">E2819/L2819</f>
        <v>23.636363636363637</v>
      </c>
      <c r="Q2819" t="str">
        <f t="shared" ref="Q2819:Q2882" si="266">MID(N2819, 1, SEARCH("/",N2819)-1)</f>
        <v>theater</v>
      </c>
      <c r="R2819" t="str">
        <f t="shared" ref="R2819:R2882" si="267">MID(N2819,SEARCH("/",N2819)+1,LEN(N2819))</f>
        <v>plays</v>
      </c>
      <c r="S2819" s="9">
        <f t="shared" ref="S2819:S2882" si="268">(((J2819/60)/60)/24)+DATE(1970,1,1)+(-5/24)</f>
        <v>42023.42664351852</v>
      </c>
      <c r="T2819" s="9">
        <f t="shared" ref="T2819:T2882" si="269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</v>
      </c>
      <c r="T2843" s="9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41784.744155092587</v>
      </c>
      <c r="T2844" s="9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42480.592314814807</v>
      </c>
      <c r="T2862" s="9">
        <f t="shared" si="26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42672.746805555551</v>
      </c>
      <c r="T2879" s="9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ROUND(E2883*100/D2883,0)</f>
        <v>0</v>
      </c>
      <c r="P2883" t="e">
        <f t="shared" ref="P2883:P2946" si="271">E2883/L2883</f>
        <v>#DIV/0!</v>
      </c>
      <c r="Q2883" t="str">
        <f t="shared" ref="Q2883:Q2946" si="272">MID(N2883, 1, SEARCH("/",N2883)-1)</f>
        <v>theater</v>
      </c>
      <c r="R2883" t="str">
        <f t="shared" ref="R2883:R2946" si="273">MID(N2883,SEARCH("/",N2883)+1,LEN(N2883))</f>
        <v>plays</v>
      </c>
      <c r="S2883" s="9">
        <f t="shared" ref="S2883:S2946" si="274">(((J2883/60)/60)/24)+DATE(1970,1,1)+(-5/24)</f>
        <v>41916.389305555553</v>
      </c>
      <c r="T2883" s="9">
        <f t="shared" ref="T2883:T2946" si="275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42444.669409722213</v>
      </c>
      <c r="T2909" s="9">
        <f t="shared" si="275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42499.523368055547</v>
      </c>
      <c r="T2910" s="9">
        <f t="shared" si="275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41863.375787037032</v>
      </c>
      <c r="T2927" s="9">
        <f t="shared" si="275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ROUND(E2947*100/D2947,0)</f>
        <v>0</v>
      </c>
      <c r="P2947" t="e">
        <f t="shared" ref="P2947:P3010" si="277">E2947/L2947</f>
        <v>#DIV/0!</v>
      </c>
      <c r="Q2947" t="str">
        <f t="shared" ref="Q2947:Q3010" si="278">MID(N2947, 1, SEARCH("/",N2947)-1)</f>
        <v>theater</v>
      </c>
      <c r="R2947" t="str">
        <f t="shared" ref="R2947:R3010" si="279">MID(N2947,SEARCH("/",N2947)+1,LEN(N2947))</f>
        <v>spaces</v>
      </c>
      <c r="S2947" s="9">
        <f t="shared" ref="S2947:S3010" si="280">(((J2947/60)/60)/24)+DATE(1970,1,1)+(-5/24)</f>
        <v>42117.931250000001</v>
      </c>
      <c r="T2947" s="9">
        <f t="shared" ref="T2947:T3010" si="281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42654.765370370362</v>
      </c>
      <c r="T2987" s="9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42511.153715277782</v>
      </c>
      <c r="T2990" s="9">
        <f t="shared" si="281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42090.70416666667</v>
      </c>
      <c r="T2998" s="9">
        <f t="shared" si="281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41957.548506944448</v>
      </c>
      <c r="T3008" s="9">
        <f t="shared" si="281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ROUND(E3011*100/D3011,0)</f>
        <v>120</v>
      </c>
      <c r="P3011">
        <f t="shared" ref="P3011:P3074" si="283">E3011/L3011</f>
        <v>233.8984375</v>
      </c>
      <c r="Q3011" t="str">
        <f t="shared" ref="Q3011:Q3074" si="284">MID(N3011, 1, SEARCH("/",N3011)-1)</f>
        <v>theater</v>
      </c>
      <c r="R3011" t="str">
        <f t="shared" ref="R3011:R3074" si="285">MID(N3011,SEARCH("/",N3011)+1,LEN(N3011))</f>
        <v>spaces</v>
      </c>
      <c r="S3011" s="9">
        <f t="shared" ref="S3011:S3074" si="286">(((J3011/60)/60)/24)+DATE(1970,1,1)+(-5/24)</f>
        <v>41939.361574074072</v>
      </c>
      <c r="T3011" s="9">
        <f t="shared" ref="T3011:T3074" si="287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41919.915277777778</v>
      </c>
      <c r="T3016" s="9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42163.090000000004</v>
      </c>
      <c r="T3020" s="9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42121.46743055556</v>
      </c>
      <c r="T3025" s="9">
        <f t="shared" si="287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41975.692847222213</v>
      </c>
      <c r="T3050" s="9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42744.207696759251</v>
      </c>
      <c r="T3053" s="9">
        <f t="shared" si="287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42630.714560185181</v>
      </c>
      <c r="T3065" s="9">
        <f t="shared" si="287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ROUND(E3075*100/D3075,0)</f>
        <v>0</v>
      </c>
      <c r="P3075">
        <f t="shared" ref="P3075:P3138" si="289">E3075/L3075</f>
        <v>92.142857142857139</v>
      </c>
      <c r="Q3075" t="str">
        <f t="shared" ref="Q3075:Q3138" si="290">MID(N3075, 1, SEARCH("/",N3075)-1)</f>
        <v>theater</v>
      </c>
      <c r="R3075" t="str">
        <f t="shared" ref="R3075:R3138" si="291">MID(N3075,SEARCH("/",N3075)+1,LEN(N3075))</f>
        <v>spaces</v>
      </c>
      <c r="S3075" s="9">
        <f t="shared" ref="S3075:S3138" si="292">(((J3075/60)/60)/24)+DATE(1970,1,1)+(-5/24)</f>
        <v>42111.475694444445</v>
      </c>
      <c r="T3075" s="9">
        <f t="shared" ref="T3075:T3138" si="293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42409.362951388881</v>
      </c>
      <c r="T3076" s="9">
        <f t="shared" si="293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42550.893981481473</v>
      </c>
      <c r="T3077" s="9">
        <f t="shared" si="293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42246.675451388881</v>
      </c>
      <c r="T3087" s="9">
        <f t="shared" si="293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41760.700706018513</v>
      </c>
      <c r="T3095" s="9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42241.22078703704</v>
      </c>
      <c r="T3108" s="9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42128.605914351843</v>
      </c>
      <c r="T3109" s="9">
        <f t="shared" si="293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</v>
      </c>
      <c r="T3113" s="9">
        <f t="shared" si="293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42509.166203703695</v>
      </c>
      <c r="T3119" s="9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42435.733749999999</v>
      </c>
      <c r="T3122" s="9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42426.809745370374</v>
      </c>
      <c r="T3128" s="9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42800.511793981481</v>
      </c>
      <c r="T3136" s="9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ROUND(E3139*100/D3139,0)</f>
        <v>3</v>
      </c>
      <c r="P3139">
        <f t="shared" ref="P3139:P3202" si="295">E3139/L3139</f>
        <v>50</v>
      </c>
      <c r="Q3139" t="str">
        <f t="shared" ref="Q3139:Q3202" si="296">MID(N3139, 1, SEARCH("/",N3139)-1)</f>
        <v>theater</v>
      </c>
      <c r="R3139" t="str">
        <f t="shared" ref="R3139:R3202" si="297">MID(N3139,SEARCH("/",N3139)+1,LEN(N3139))</f>
        <v>plays</v>
      </c>
      <c r="S3139" s="9">
        <f t="shared" ref="S3139:S3202" si="298">(((J3139/60)/60)/24)+DATE(1970,1,1)+(-5/24)</f>
        <v>42807.676724537036</v>
      </c>
      <c r="T3139" s="9">
        <f t="shared" ref="T3139:T3202" si="299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41909.761053240742</v>
      </c>
      <c r="T3149" s="9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41447.631388888884</v>
      </c>
      <c r="T3160" s="9">
        <f t="shared" si="2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41766.597395833334</v>
      </c>
      <c r="T3166" s="9">
        <f t="shared" si="2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41878.670046296291</v>
      </c>
      <c r="T3175" s="9">
        <f t="shared" si="2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41858.553449074068</v>
      </c>
      <c r="T3201" s="9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ROUND(E3203*100/D3203,0)</f>
        <v>1</v>
      </c>
      <c r="P3203">
        <f t="shared" ref="P3203:P3266" si="301">E3203/L3203</f>
        <v>12.5</v>
      </c>
      <c r="Q3203" t="str">
        <f t="shared" ref="Q3203:Q3266" si="302">MID(N3203, 1, SEARCH("/",N3203)-1)</f>
        <v>theater</v>
      </c>
      <c r="R3203" t="str">
        <f t="shared" ref="R3203:R3266" si="303">MID(N3203,SEARCH("/",N3203)+1,LEN(N3203))</f>
        <v>musical</v>
      </c>
      <c r="S3203" s="9">
        <f t="shared" ref="S3203:S3266" si="304">(((J3203/60)/60)/24)+DATE(1970,1,1)+(-5/24)</f>
        <v>41861.558761574073</v>
      </c>
      <c r="T3203" s="9">
        <f t="shared" ref="T3203:T3266" si="305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41778.428912037038</v>
      </c>
      <c r="T3211" s="9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41834.378240740742</v>
      </c>
      <c r="T3213" s="9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42206.62703703704</v>
      </c>
      <c r="T3225" s="9">
        <f t="shared" si="305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41897.959791666668</v>
      </c>
      <c r="T3232" s="9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ROUND(E3267*100/D3267,0)</f>
        <v>164</v>
      </c>
      <c r="P3267">
        <f t="shared" ref="P3267:P3330" si="307">E3267/L3267</f>
        <v>70.285714285714292</v>
      </c>
      <c r="Q3267" t="str">
        <f t="shared" ref="Q3267:Q3330" si="308">MID(N3267, 1, SEARCH("/",N3267)-1)</f>
        <v>theater</v>
      </c>
      <c r="R3267" t="str">
        <f t="shared" ref="R3267:R3330" si="309">MID(N3267,SEARCH("/",N3267)+1,LEN(N3267))</f>
        <v>plays</v>
      </c>
      <c r="S3267" s="9">
        <f t="shared" ref="S3267:S3330" si="310">(((J3267/60)/60)/24)+DATE(1970,1,1)+(-5/24)</f>
        <v>42311.503645833327</v>
      </c>
      <c r="T3267" s="9">
        <f t="shared" ref="T3267:T3330" si="311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42136.32780092593</v>
      </c>
      <c r="T3268" s="9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</v>
      </c>
      <c r="T3271" s="9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41931.474606481483</v>
      </c>
      <c r="T3279" s="9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42430.894201388881</v>
      </c>
      <c r="T3281" s="9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42538.527500000004</v>
      </c>
      <c r="T3303" s="9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42466.095381944448</v>
      </c>
      <c r="T3317" s="9">
        <f t="shared" si="311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42498.831296296288</v>
      </c>
      <c r="T3319" s="9">
        <f t="shared" si="311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ROUND(E3331*100/D3331,0)</f>
        <v>117</v>
      </c>
      <c r="P3331">
        <f t="shared" ref="P3331:P3394" si="313">E3331/L3331</f>
        <v>44.92307692307692</v>
      </c>
      <c r="Q3331" t="str">
        <f t="shared" ref="Q3331:Q3394" si="314">MID(N3331, 1, SEARCH("/",N3331)-1)</f>
        <v>theater</v>
      </c>
      <c r="R3331" t="str">
        <f t="shared" ref="R3331:R3394" si="315">MID(N3331,SEARCH("/",N3331)+1,LEN(N3331))</f>
        <v>plays</v>
      </c>
      <c r="S3331" s="9">
        <f t="shared" ref="S3331:S3394" si="316">(((J3331/60)/60)/24)+DATE(1970,1,1)+(-5/24)</f>
        <v>41837.114675925921</v>
      </c>
      <c r="T3331" s="9">
        <f t="shared" ref="T3331:T3394" si="317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42437.190347222226</v>
      </c>
      <c r="T3338" s="9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42062.088078703695</v>
      </c>
      <c r="T3344" s="9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42320.893425925926</v>
      </c>
      <c r="T3367" s="9">
        <f t="shared" si="317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42053.524293981485</v>
      </c>
      <c r="T3379" s="9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41937.745115740734</v>
      </c>
      <c r="T3382" s="9">
        <f t="shared" si="317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41947.554259259254</v>
      </c>
      <c r="T3389" s="9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</v>
      </c>
      <c r="T3392" s="9">
        <f t="shared" si="317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ROUND(E3395*100/D3395,0)</f>
        <v>106</v>
      </c>
      <c r="P3395">
        <f t="shared" ref="P3395:P3458" si="319">E3395/L3395</f>
        <v>36.06818181818182</v>
      </c>
      <c r="Q3395" t="str">
        <f t="shared" ref="Q3395:Q3458" si="320">MID(N3395, 1, SEARCH("/",N3395)-1)</f>
        <v>theater</v>
      </c>
      <c r="R3395" t="str">
        <f t="shared" ref="R3395:R3458" si="321">MID(N3395,SEARCH("/",N3395)+1,LEN(N3395))</f>
        <v>plays</v>
      </c>
      <c r="S3395" s="9">
        <f t="shared" ref="S3395:S3458" si="322">(((J3395/60)/60)/24)+DATE(1970,1,1)+(-5/24)</f>
        <v>41923.713310185187</v>
      </c>
      <c r="T3395" s="9">
        <f t="shared" ref="T3395:T3458" si="323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42140.503981481481</v>
      </c>
      <c r="T3397" s="9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41764.238298611104</v>
      </c>
      <c r="T3398" s="9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41941.543703703705</v>
      </c>
      <c r="T3400" s="9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42544.605995370373</v>
      </c>
      <c r="T3411" s="9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41775.854803240742</v>
      </c>
      <c r="T3435" s="9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41800.172094907408</v>
      </c>
      <c r="T3436" s="9">
        <f t="shared" si="323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42100.719525462955</v>
      </c>
      <c r="T3440" s="9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</v>
      </c>
      <c r="T3444" s="9">
        <f t="shared" si="323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ROUND(E3459*100/D3459,0)</f>
        <v>140</v>
      </c>
      <c r="P3459">
        <f t="shared" ref="P3459:P3522" si="325">E3459/L3459</f>
        <v>50.981818181818184</v>
      </c>
      <c r="Q3459" t="str">
        <f t="shared" ref="Q3459:Q3522" si="326">MID(N3459, 1, SEARCH("/",N3459)-1)</f>
        <v>theater</v>
      </c>
      <c r="R3459" t="str">
        <f t="shared" ref="R3459:R3522" si="327">MID(N3459,SEARCH("/",N3459)+1,LEN(N3459))</f>
        <v>plays</v>
      </c>
      <c r="S3459" s="9">
        <f t="shared" ref="S3459:S3522" si="328">(((J3459/60)/60)/24)+DATE(1970,1,1)+(-5/24)</f>
        <v>42016.498344907406</v>
      </c>
      <c r="T3459" s="9">
        <f t="shared" ref="T3459:T3522" si="329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41852.318888888884</v>
      </c>
      <c r="T3462" s="9">
        <f t="shared" si="32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42605.557048611103</v>
      </c>
      <c r="T3470" s="9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41841.612152777772</v>
      </c>
      <c r="T3473" s="9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42053.708587962967</v>
      </c>
      <c r="T3480" s="9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41781.646759259253</v>
      </c>
      <c r="T3481" s="9">
        <f t="shared" si="32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41989.039212962954</v>
      </c>
      <c r="T3483" s="9">
        <f t="shared" si="32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41915.554502314815</v>
      </c>
      <c r="T3497" s="9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42511.533611111103</v>
      </c>
      <c r="T3499" s="9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42419.711087962954</v>
      </c>
      <c r="T3502" s="9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41794.609189814815</v>
      </c>
      <c r="T3519" s="9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ROUND(E3523*100/D3523,0)</f>
        <v>169</v>
      </c>
      <c r="P3523">
        <f t="shared" ref="P3523:P3586" si="331">E3523/L3523</f>
        <v>45.615384615384613</v>
      </c>
      <c r="Q3523" t="str">
        <f t="shared" ref="Q3523:Q3586" si="332">MID(N3523, 1, SEARCH("/",N3523)-1)</f>
        <v>theater</v>
      </c>
      <c r="R3523" t="str">
        <f t="shared" ref="R3523:R3586" si="333">MID(N3523,SEARCH("/",N3523)+1,LEN(N3523))</f>
        <v>plays</v>
      </c>
      <c r="S3523" s="9">
        <f t="shared" ref="S3523:S3586" si="334">(((J3523/60)/60)/24)+DATE(1970,1,1)+(-5/24)</f>
        <v>41881.153009259258</v>
      </c>
      <c r="T3523" s="9">
        <f t="shared" ref="T3523:T3586" si="335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42248.431828703695</v>
      </c>
      <c r="T3537" s="9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41923.146018518513</v>
      </c>
      <c r="T3539" s="9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42115.681319444448</v>
      </c>
      <c r="T3562" s="9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42236.414918981485</v>
      </c>
      <c r="T3566" s="9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41976.123645833337</v>
      </c>
      <c r="T3572" s="9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41926.734351851846</v>
      </c>
      <c r="T3576" s="9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ROUND(E3587*100/D3587,0)</f>
        <v>119</v>
      </c>
      <c r="P3587">
        <f t="shared" ref="P3587:P3650" si="337">E3587/L3587</f>
        <v>176.08695652173913</v>
      </c>
      <c r="Q3587" t="str">
        <f t="shared" ref="Q3587:Q3650" si="338">MID(N3587, 1, SEARCH("/",N3587)-1)</f>
        <v>theater</v>
      </c>
      <c r="R3587" t="str">
        <f t="shared" ref="R3587:R3650" si="339">MID(N3587,SEARCH("/",N3587)+1,LEN(N3587))</f>
        <v>plays</v>
      </c>
      <c r="S3587" s="9">
        <f t="shared" ref="S3587:S3650" si="340">(((J3587/60)/60)/24)+DATE(1970,1,1)+(-5/24)</f>
        <v>41964.507986111108</v>
      </c>
      <c r="T3587" s="9">
        <f t="shared" ref="T3587:T3650" si="341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42506.50104166667</v>
      </c>
      <c r="T3610" s="9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42429.783391203695</v>
      </c>
      <c r="T3611" s="9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41789.518645833334</v>
      </c>
      <c r="T3614" s="9">
        <f t="shared" si="341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42660.92391203704</v>
      </c>
      <c r="T3621" s="9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42545.565856481473</v>
      </c>
      <c r="T3626" s="9">
        <f t="shared" si="341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42226.486446759263</v>
      </c>
      <c r="T3638" s="9">
        <f t="shared" si="341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41899.418738425928</v>
      </c>
      <c r="T3643" s="9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ROUND(E3651*100/D3651,0)</f>
        <v>104</v>
      </c>
      <c r="P3651">
        <f t="shared" ref="P3651:P3714" si="343">E3651/L3651</f>
        <v>97.5</v>
      </c>
      <c r="Q3651" t="str">
        <f t="shared" ref="Q3651:Q3714" si="344">MID(N3651, 1, SEARCH("/",N3651)-1)</f>
        <v>theater</v>
      </c>
      <c r="R3651" t="str">
        <f t="shared" ref="R3651:R3714" si="345">MID(N3651,SEARCH("/",N3651)+1,LEN(N3651))</f>
        <v>plays</v>
      </c>
      <c r="S3651" s="9">
        <f t="shared" ref="S3651:S3714" si="346">(((J3651/60)/60)/24)+DATE(1970,1,1)+(-5/24)</f>
        <v>41780.504560185182</v>
      </c>
      <c r="T3651" s="9">
        <f t="shared" ref="T3651:T3714" si="347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42737.70180555556</v>
      </c>
      <c r="T3658" s="9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42499.421516203707</v>
      </c>
      <c r="T3659" s="9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42173.761793981481</v>
      </c>
      <c r="T3669" s="9">
        <f t="shared" si="347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41802.365949074068</v>
      </c>
      <c r="T3679" s="9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42627.245763888881</v>
      </c>
      <c r="T3682" s="9">
        <f t="shared" si="347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41940.389849537038</v>
      </c>
      <c r="T3692" s="9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41809.933865740735</v>
      </c>
      <c r="T3710" s="9">
        <f t="shared" si="347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42133.963738425926</v>
      </c>
      <c r="T3714" s="9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ROUND(E3715*100/D3715,0)</f>
        <v>102</v>
      </c>
      <c r="P3715">
        <f t="shared" ref="P3715:P3778" si="349">E3715/L3715</f>
        <v>106.84210526315789</v>
      </c>
      <c r="Q3715" t="str">
        <f t="shared" ref="Q3715:Q3778" si="350">MID(N3715, 1, SEARCH("/",N3715)-1)</f>
        <v>theater</v>
      </c>
      <c r="R3715" t="str">
        <f t="shared" ref="R3715:R3778" si="351">MID(N3715,SEARCH("/",N3715)+1,LEN(N3715))</f>
        <v>plays</v>
      </c>
      <c r="S3715" s="9">
        <f t="shared" ref="S3715:S3778" si="352">(((J3715/60)/60)/24)+DATE(1970,1,1)+(-5/24)</f>
        <v>42505.529699074068</v>
      </c>
      <c r="T3715" s="9">
        <f t="shared" ref="T3715:T3778" si="353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42118.347997685189</v>
      </c>
      <c r="T3716" s="9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41943.544699074075</v>
      </c>
      <c r="T3725" s="9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42465.283101851855</v>
      </c>
      <c r="T3726" s="9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42461.932534722226</v>
      </c>
      <c r="T3728" s="9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41831.489606481482</v>
      </c>
      <c r="T3747" s="9">
        <f t="shared" si="353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</v>
      </c>
      <c r="T3760" s="9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</v>
      </c>
      <c r="T3775" s="9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ROUND(E3779*100/D3779,0)</f>
        <v>143</v>
      </c>
      <c r="P3779">
        <f t="shared" ref="P3779:P3842" si="355">E3779/L3779</f>
        <v>48.542372881355931</v>
      </c>
      <c r="Q3779" t="str">
        <f t="shared" ref="Q3779:Q3842" si="356">MID(N3779, 1, SEARCH("/",N3779)-1)</f>
        <v>theater</v>
      </c>
      <c r="R3779" t="str">
        <f t="shared" ref="R3779:R3842" si="357">MID(N3779,SEARCH("/",N3779)+1,LEN(N3779))</f>
        <v>musical</v>
      </c>
      <c r="S3779" s="9">
        <f t="shared" ref="S3779:S3842" si="358">(((J3779/60)/60)/24)+DATE(1970,1,1)+(-5/24)</f>
        <v>41886.903020833335</v>
      </c>
      <c r="T3779" s="9">
        <f t="shared" ref="T3779:T3842" si="359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42546.653900462967</v>
      </c>
      <c r="T3784" s="9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41831.514444444445</v>
      </c>
      <c r="T3800" s="9">
        <f t="shared" si="35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</v>
      </c>
      <c r="T3835" s="9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42154.934305555551</v>
      </c>
      <c r="T3841" s="9">
        <f t="shared" si="35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ROUND(E3843*100/D3843,0)</f>
        <v>9</v>
      </c>
      <c r="P3843">
        <f t="shared" ref="P3843:P3906" si="361">E3843/L3843</f>
        <v>25.647058823529413</v>
      </c>
      <c r="Q3843" t="str">
        <f t="shared" ref="Q3843:Q3906" si="362">MID(N3843, 1, SEARCH("/",N3843)-1)</f>
        <v>theater</v>
      </c>
      <c r="R3843" t="str">
        <f t="shared" ref="R3843:R3906" si="363">MID(N3843,SEARCH("/",N3843)+1,LEN(N3843))</f>
        <v>plays</v>
      </c>
      <c r="S3843" s="9">
        <f t="shared" ref="S3843:S3906" si="364">(((J3843/60)/60)/24)+DATE(1970,1,1)+(-5/24)</f>
        <v>41780.57739583333</v>
      </c>
      <c r="T3843" s="9">
        <f t="shared" ref="T3843:T3906" si="365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42248.418680555551</v>
      </c>
      <c r="T3847" s="9">
        <f t="shared" si="365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42128.222731481481</v>
      </c>
      <c r="T3860" s="9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41833.452662037031</v>
      </c>
      <c r="T3862" s="9">
        <f t="shared" si="365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41865.451446759253</v>
      </c>
      <c r="T3870" s="9">
        <f t="shared" si="365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41792.963865740734</v>
      </c>
      <c r="T3872" s="9">
        <f t="shared" si="365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41867.44394675926</v>
      </c>
      <c r="T3894" s="9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41843.566678240735</v>
      </c>
      <c r="T3901" s="9">
        <f t="shared" si="365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42317.618043981485</v>
      </c>
      <c r="T3903" s="9">
        <f t="shared" si="365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ROUND(E3907*100/D3907,0)</f>
        <v>12</v>
      </c>
      <c r="P3907">
        <f t="shared" ref="P3907:P3970" si="367">E3907/L3907</f>
        <v>24.714285714285715</v>
      </c>
      <c r="Q3907" t="str">
        <f t="shared" ref="Q3907:Q3970" si="368">MID(N3907, 1, SEARCH("/",N3907)-1)</f>
        <v>theater</v>
      </c>
      <c r="R3907" t="str">
        <f t="shared" ref="R3907:R3970" si="369">MID(N3907,SEARCH("/",N3907)+1,LEN(N3907))</f>
        <v>plays</v>
      </c>
      <c r="S3907" s="9">
        <f t="shared" ref="S3907:S3970" si="370">(((J3907/60)/60)/24)+DATE(1970,1,1)+(-5/24)</f>
        <v>42124.415543981479</v>
      </c>
      <c r="T3907" s="9">
        <f t="shared" ref="T3907:T3970" si="371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42114.610601851848</v>
      </c>
      <c r="T3916" s="9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42221.448449074065</v>
      </c>
      <c r="T3937" s="9">
        <f t="shared" si="371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42151.697384259263</v>
      </c>
      <c r="T3940" s="9">
        <f t="shared" si="371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41829.117164351846</v>
      </c>
      <c r="T3950" s="9">
        <f t="shared" si="371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42513.767986111103</v>
      </c>
      <c r="T3959" s="9">
        <f t="shared" si="371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41816.742037037038</v>
      </c>
      <c r="T3960" s="9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ROUND(E3971*100/D3971,0)</f>
        <v>7</v>
      </c>
      <c r="P3971">
        <f t="shared" ref="P3971:P4034" si="373">E3971/L3971</f>
        <v>35.166666666666664</v>
      </c>
      <c r="Q3971" t="str">
        <f t="shared" ref="Q3971:Q4034" si="374">MID(N3971, 1, SEARCH("/",N3971)-1)</f>
        <v>theater</v>
      </c>
      <c r="R3971" t="str">
        <f t="shared" ref="R3971:R4034" si="375">MID(N3971,SEARCH("/",N3971)+1,LEN(N3971))</f>
        <v>plays</v>
      </c>
      <c r="S3971" s="9">
        <f t="shared" ref="S3971:S4034" si="376">(((J3971/60)/60)/24)+DATE(1970,1,1)+(-5/24)</f>
        <v>42601.646365740737</v>
      </c>
      <c r="T3971" s="9">
        <f t="shared" ref="T3971:T4034" si="377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42447.655219907399</v>
      </c>
      <c r="T3972" s="9">
        <f t="shared" si="377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41920.755138888882</v>
      </c>
      <c r="T3986" s="9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41950.058611111104</v>
      </c>
      <c r="T3998" s="9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42174.572488425918</v>
      </c>
      <c r="T4017" s="9">
        <f t="shared" si="377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41990.375775462955</v>
      </c>
      <c r="T4024" s="9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42408.791238425918</v>
      </c>
      <c r="T4025" s="9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42321.816782407412</v>
      </c>
      <c r="T4031" s="9">
        <f t="shared" si="377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ROUND(E4035*100/D4035,0)</f>
        <v>26</v>
      </c>
      <c r="P4035">
        <f t="shared" ref="P4035:P4098" si="379">E4035/L4035</f>
        <v>65.340319148936175</v>
      </c>
      <c r="Q4035" t="str">
        <f t="shared" ref="Q4035:Q4098" si="380">MID(N4035, 1, SEARCH("/",N4035)-1)</f>
        <v>theater</v>
      </c>
      <c r="R4035" t="str">
        <f t="shared" ref="R4035:R4098" si="381">MID(N4035,SEARCH("/",N4035)+1,LEN(N4035))</f>
        <v>plays</v>
      </c>
      <c r="S4035" s="9">
        <f t="shared" ref="S4035:S4098" si="382">(((J4035/60)/60)/24)+DATE(1970,1,1)+(-5/24)</f>
        <v>42614.06046296296</v>
      </c>
      <c r="T4035" s="9">
        <f t="shared" ref="T4035:T4098" si="383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41903.674618055549</v>
      </c>
      <c r="T4037" s="9">
        <f t="shared" si="383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41804.728749999995</v>
      </c>
      <c r="T4038" s="9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42496.862442129634</v>
      </c>
      <c r="T4039" s="9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41869.59039351852</v>
      </c>
      <c r="T4040" s="9">
        <f t="shared" si="383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41761.601817129631</v>
      </c>
      <c r="T4053" s="9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42534.724988425929</v>
      </c>
      <c r="T4058" s="9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42078.136875000004</v>
      </c>
      <c r="T4075" s="9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41905.587372685186</v>
      </c>
      <c r="T4078" s="9">
        <f t="shared" si="383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ROUND(E4099*100/D4099,0)</f>
        <v>0</v>
      </c>
      <c r="P4099" t="e">
        <f t="shared" ref="P4099:P4115" si="385">E4099/L4099</f>
        <v>#DIV/0!</v>
      </c>
      <c r="Q4099" t="str">
        <f t="shared" ref="Q4099:Q4115" si="386">MID(N4099, 1, SEARCH("/",N4099)-1)</f>
        <v>theater</v>
      </c>
      <c r="R4099" t="str">
        <f t="shared" ref="R4099:R4115" si="387">MID(N4099,SEARCH("/",N4099)+1,LEN(N4099))</f>
        <v>plays</v>
      </c>
      <c r="S4099" s="9">
        <f t="shared" ref="S4099:S4115" si="388">(((J4099/60)/60)/24)+DATE(1970,1,1)+(-5/24)</f>
        <v>42344.616168981483</v>
      </c>
      <c r="T4099" s="9">
        <f t="shared" ref="T4099:T4115" si="389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42766.823344907411</v>
      </c>
      <c r="T4110" s="9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42512.418414351843</v>
      </c>
      <c r="T4112" s="9">
        <f t="shared" si="38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autoFilter ref="A1:T4115" xr:uid="{7A865A84-AA92-4A96-9D92-477757EFFED1}"/>
  <conditionalFormatting sqref="F1:F1048576">
    <cfRule type="containsText" dxfId="3" priority="6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">
      <formula>NOT(ISERROR(SEARCH("cancel",F1)))</formula>
    </cfRule>
    <cfRule type="containsText" dxfId="0" priority="2" operator="containsText" text="live">
      <formula>NOT(ISERROR(SEARCH("live",F1)))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4"/>
  <sheetViews>
    <sheetView workbookViewId="0">
      <selection activeCell="A3" sqref="A3"/>
    </sheetView>
  </sheetViews>
  <sheetFormatPr defaultRowHeight="14.5" x14ac:dyDescent="0.35"/>
  <cols>
    <col min="1" max="1" width="13.54296875" customWidth="1"/>
    <col min="2" max="2" width="16.26953125" customWidth="1"/>
    <col min="3" max="3" width="4.26953125" customWidth="1"/>
    <col min="4" max="4" width="6.1796875" customWidth="1"/>
    <col min="5" max="5" width="8.81640625" customWidth="1"/>
    <col min="6" max="6" width="11.26953125" bestFit="1" customWidth="1"/>
  </cols>
  <sheetData>
    <row r="1" spans="1:6" x14ac:dyDescent="0.35">
      <c r="A1" s="6" t="s">
        <v>8223</v>
      </c>
      <c r="B1" t="s">
        <v>8313</v>
      </c>
    </row>
    <row r="3" spans="1:6" x14ac:dyDescent="0.35">
      <c r="A3" s="6" t="s">
        <v>8310</v>
      </c>
      <c r="B3" s="6" t="s">
        <v>8323</v>
      </c>
    </row>
    <row r="4" spans="1:6" x14ac:dyDescent="0.35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35">
      <c r="A5" s="7" t="s">
        <v>8314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35">
      <c r="A6" s="7" t="s">
        <v>8315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35">
      <c r="A7" s="7" t="s">
        <v>8316</v>
      </c>
      <c r="B7" s="5">
        <v>80</v>
      </c>
      <c r="C7" s="5"/>
      <c r="D7" s="5">
        <v>140</v>
      </c>
      <c r="E7" s="5"/>
      <c r="F7" s="5">
        <v>220</v>
      </c>
    </row>
    <row r="8" spans="1:6" x14ac:dyDescent="0.35">
      <c r="A8" s="7" t="s">
        <v>8317</v>
      </c>
      <c r="B8" s="5"/>
      <c r="C8" s="5"/>
      <c r="D8" s="5"/>
      <c r="E8" s="5">
        <v>24</v>
      </c>
      <c r="F8" s="5">
        <v>24</v>
      </c>
    </row>
    <row r="9" spans="1:6" x14ac:dyDescent="0.35">
      <c r="A9" s="7" t="s">
        <v>8318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35">
      <c r="A10" s="7" t="s">
        <v>8319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35">
      <c r="A11" s="7" t="s">
        <v>8320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35">
      <c r="A12" s="7" t="s">
        <v>8321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35">
      <c r="A13" s="7" t="s">
        <v>8322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35">
      <c r="A14" s="7" t="s">
        <v>8312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L47"/>
  <sheetViews>
    <sheetView workbookViewId="0">
      <selection activeCell="G27" sqref="G27:G3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12" x14ac:dyDescent="0.35">
      <c r="A1" s="6" t="s">
        <v>8223</v>
      </c>
      <c r="B1" t="s">
        <v>8313</v>
      </c>
    </row>
    <row r="2" spans="1:12" x14ac:dyDescent="0.35">
      <c r="A2" s="6" t="s">
        <v>8308</v>
      </c>
      <c r="B2" t="s">
        <v>8313</v>
      </c>
    </row>
    <row r="3" spans="1:12" x14ac:dyDescent="0.35">
      <c r="L3">
        <v>0</v>
      </c>
    </row>
    <row r="4" spans="1:12" x14ac:dyDescent="0.35">
      <c r="A4" s="6" t="s">
        <v>8310</v>
      </c>
      <c r="B4" s="6" t="s">
        <v>8323</v>
      </c>
    </row>
    <row r="5" spans="1:12" x14ac:dyDescent="0.35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12" x14ac:dyDescent="0.35">
      <c r="A6" s="7" t="s">
        <v>8324</v>
      </c>
      <c r="B6" s="5"/>
      <c r="C6" s="5"/>
      <c r="D6" s="5">
        <v>100</v>
      </c>
      <c r="E6" s="5"/>
      <c r="F6" s="5">
        <v>100</v>
      </c>
    </row>
    <row r="7" spans="1:12" x14ac:dyDescent="0.35">
      <c r="A7" s="7" t="s">
        <v>8325</v>
      </c>
      <c r="B7" s="5"/>
      <c r="C7" s="5"/>
      <c r="D7" s="5"/>
      <c r="E7" s="5">
        <v>20</v>
      </c>
      <c r="F7" s="5">
        <v>20</v>
      </c>
    </row>
    <row r="8" spans="1:12" x14ac:dyDescent="0.35">
      <c r="A8" s="7" t="s">
        <v>8326</v>
      </c>
      <c r="B8" s="5"/>
      <c r="C8" s="5"/>
      <c r="D8" s="5"/>
      <c r="E8" s="5">
        <v>24</v>
      </c>
      <c r="F8" s="5">
        <v>24</v>
      </c>
    </row>
    <row r="9" spans="1:12" x14ac:dyDescent="0.35">
      <c r="A9" s="7" t="s">
        <v>8327</v>
      </c>
      <c r="B9" s="5"/>
      <c r="C9" s="5"/>
      <c r="D9" s="5">
        <v>40</v>
      </c>
      <c r="E9" s="5"/>
      <c r="F9" s="5">
        <v>40</v>
      </c>
    </row>
    <row r="10" spans="1:12" x14ac:dyDescent="0.35">
      <c r="A10" s="7" t="s">
        <v>8328</v>
      </c>
      <c r="B10" s="5">
        <v>40</v>
      </c>
      <c r="C10" s="5"/>
      <c r="D10" s="5"/>
      <c r="E10" s="5"/>
      <c r="F10" s="5">
        <v>40</v>
      </c>
    </row>
    <row r="11" spans="1:12" x14ac:dyDescent="0.35">
      <c r="A11" s="7" t="s">
        <v>8329</v>
      </c>
      <c r="B11" s="5">
        <v>180</v>
      </c>
      <c r="C11" s="5"/>
      <c r="D11" s="5"/>
      <c r="E11" s="5"/>
      <c r="F11" s="5">
        <v>180</v>
      </c>
    </row>
    <row r="12" spans="1:12" x14ac:dyDescent="0.35">
      <c r="A12" s="7" t="s">
        <v>8330</v>
      </c>
      <c r="B12" s="5"/>
      <c r="C12" s="5"/>
      <c r="D12" s="5">
        <v>80</v>
      </c>
      <c r="E12" s="5"/>
      <c r="F12" s="5">
        <v>80</v>
      </c>
    </row>
    <row r="13" spans="1:12" x14ac:dyDescent="0.35">
      <c r="A13" s="7" t="s">
        <v>8331</v>
      </c>
      <c r="B13" s="5">
        <v>40</v>
      </c>
      <c r="C13" s="5"/>
      <c r="D13" s="5"/>
      <c r="E13" s="5"/>
      <c r="F13" s="5">
        <v>40</v>
      </c>
    </row>
    <row r="14" spans="1:12" x14ac:dyDescent="0.35">
      <c r="A14" s="7" t="s">
        <v>8332</v>
      </c>
      <c r="B14" s="5"/>
      <c r="C14" s="5">
        <v>20</v>
      </c>
      <c r="D14" s="5">
        <v>40</v>
      </c>
      <c r="E14" s="5"/>
      <c r="F14" s="5">
        <v>60</v>
      </c>
    </row>
    <row r="15" spans="1:12" x14ac:dyDescent="0.35">
      <c r="A15" s="7" t="s">
        <v>8333</v>
      </c>
      <c r="B15" s="5"/>
      <c r="C15" s="5"/>
      <c r="D15" s="5">
        <v>40</v>
      </c>
      <c r="E15" s="5"/>
      <c r="F15" s="5">
        <v>40</v>
      </c>
    </row>
    <row r="16" spans="1:12" x14ac:dyDescent="0.35">
      <c r="A16" s="7" t="s">
        <v>8334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35">
      <c r="A17" s="7" t="s">
        <v>8335</v>
      </c>
      <c r="B17" s="5"/>
      <c r="C17" s="5"/>
      <c r="D17" s="5">
        <v>20</v>
      </c>
      <c r="E17" s="5"/>
      <c r="F17" s="5">
        <v>20</v>
      </c>
    </row>
    <row r="18" spans="1:6" x14ac:dyDescent="0.35">
      <c r="A18" s="7" t="s">
        <v>8336</v>
      </c>
      <c r="B18" s="5">
        <v>140</v>
      </c>
      <c r="C18" s="5"/>
      <c r="D18" s="5"/>
      <c r="E18" s="5"/>
      <c r="F18" s="5">
        <v>140</v>
      </c>
    </row>
    <row r="19" spans="1:6" x14ac:dyDescent="0.35">
      <c r="A19" s="7" t="s">
        <v>8337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35">
      <c r="A20" s="7" t="s">
        <v>8338</v>
      </c>
      <c r="B20" s="5"/>
      <c r="C20" s="5"/>
      <c r="D20" s="5">
        <v>60</v>
      </c>
      <c r="E20" s="5"/>
      <c r="F20" s="5">
        <v>60</v>
      </c>
    </row>
    <row r="21" spans="1:6" x14ac:dyDescent="0.35">
      <c r="A21" s="7" t="s">
        <v>8339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35">
      <c r="A22" s="7" t="s">
        <v>8340</v>
      </c>
      <c r="B22" s="5">
        <v>20</v>
      </c>
      <c r="C22" s="5"/>
      <c r="D22" s="5"/>
      <c r="E22" s="5"/>
      <c r="F22" s="5">
        <v>20</v>
      </c>
    </row>
    <row r="23" spans="1:6" x14ac:dyDescent="0.35">
      <c r="A23" s="7" t="s">
        <v>8341</v>
      </c>
      <c r="B23" s="5"/>
      <c r="C23" s="5"/>
      <c r="D23" s="5">
        <v>40</v>
      </c>
      <c r="E23" s="5"/>
      <c r="F23" s="5">
        <v>40</v>
      </c>
    </row>
    <row r="24" spans="1:6" x14ac:dyDescent="0.35">
      <c r="A24" s="7" t="s">
        <v>8342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35">
      <c r="A25" s="7" t="s">
        <v>8343</v>
      </c>
      <c r="B25" s="5"/>
      <c r="C25" s="5"/>
      <c r="D25" s="5">
        <v>20</v>
      </c>
      <c r="E25" s="5"/>
      <c r="F25" s="5">
        <v>20</v>
      </c>
    </row>
    <row r="26" spans="1:6" x14ac:dyDescent="0.35">
      <c r="A26" s="7" t="s">
        <v>8344</v>
      </c>
      <c r="B26" s="5">
        <v>60</v>
      </c>
      <c r="C26" s="5"/>
      <c r="D26" s="5"/>
      <c r="E26" s="5"/>
      <c r="F26" s="5">
        <v>60</v>
      </c>
    </row>
    <row r="27" spans="1:6" x14ac:dyDescent="0.35">
      <c r="A27" s="7" t="s">
        <v>8345</v>
      </c>
      <c r="B27" s="5"/>
      <c r="C27" s="5"/>
      <c r="D27" s="5">
        <v>20</v>
      </c>
      <c r="E27" s="5"/>
      <c r="F27" s="5">
        <v>20</v>
      </c>
    </row>
    <row r="28" spans="1:6" x14ac:dyDescent="0.35">
      <c r="A28" s="7" t="s">
        <v>8346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35">
      <c r="A29" s="7" t="s">
        <v>8347</v>
      </c>
      <c r="B29" s="5"/>
      <c r="C29" s="5"/>
      <c r="D29" s="5">
        <v>20</v>
      </c>
      <c r="E29" s="5"/>
      <c r="F29" s="5">
        <v>20</v>
      </c>
    </row>
    <row r="30" spans="1:6" x14ac:dyDescent="0.35">
      <c r="A30" s="7" t="s">
        <v>8348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35">
      <c r="A31" s="7" t="s">
        <v>8349</v>
      </c>
      <c r="B31" s="5">
        <v>40</v>
      </c>
      <c r="C31" s="5"/>
      <c r="D31" s="5"/>
      <c r="E31" s="5"/>
      <c r="F31" s="5">
        <v>40</v>
      </c>
    </row>
    <row r="32" spans="1:6" x14ac:dyDescent="0.35">
      <c r="A32" s="7" t="s">
        <v>8350</v>
      </c>
      <c r="B32" s="5">
        <v>20</v>
      </c>
      <c r="C32" s="5"/>
      <c r="D32" s="5"/>
      <c r="E32" s="5"/>
      <c r="F32" s="5">
        <v>20</v>
      </c>
    </row>
    <row r="33" spans="1:6" x14ac:dyDescent="0.35">
      <c r="A33" s="7" t="s">
        <v>8351</v>
      </c>
      <c r="B33" s="5"/>
      <c r="C33" s="5"/>
      <c r="D33" s="5">
        <v>20</v>
      </c>
      <c r="E33" s="5"/>
      <c r="F33" s="5">
        <v>20</v>
      </c>
    </row>
    <row r="34" spans="1:6" x14ac:dyDescent="0.35">
      <c r="A34" s="7" t="s">
        <v>8352</v>
      </c>
      <c r="B34" s="5">
        <v>260</v>
      </c>
      <c r="C34" s="5"/>
      <c r="D34" s="5"/>
      <c r="E34" s="5"/>
      <c r="F34" s="5">
        <v>260</v>
      </c>
    </row>
    <row r="35" spans="1:6" x14ac:dyDescent="0.35">
      <c r="A35" s="7" t="s">
        <v>8353</v>
      </c>
      <c r="B35" s="5"/>
      <c r="C35" s="5"/>
      <c r="D35" s="5"/>
      <c r="E35" s="5">
        <v>40</v>
      </c>
      <c r="F35" s="5">
        <v>40</v>
      </c>
    </row>
    <row r="36" spans="1:6" x14ac:dyDescent="0.35">
      <c r="A36" s="7" t="s">
        <v>8354</v>
      </c>
      <c r="B36" s="5">
        <v>60</v>
      </c>
      <c r="C36" s="5"/>
      <c r="D36" s="5"/>
      <c r="E36" s="5"/>
      <c r="F36" s="5">
        <v>60</v>
      </c>
    </row>
    <row r="37" spans="1:6" x14ac:dyDescent="0.35">
      <c r="A37" s="7" t="s">
        <v>8355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35">
      <c r="A38" s="7" t="s">
        <v>8356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35">
      <c r="A39" s="7" t="s">
        <v>8357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35">
      <c r="A40" s="7" t="s">
        <v>8358</v>
      </c>
      <c r="B40" s="5">
        <v>80</v>
      </c>
      <c r="C40" s="5"/>
      <c r="D40" s="5"/>
      <c r="E40" s="5"/>
      <c r="F40" s="5">
        <v>80</v>
      </c>
    </row>
    <row r="41" spans="1:6" x14ac:dyDescent="0.35">
      <c r="A41" s="7" t="s">
        <v>8359</v>
      </c>
      <c r="B41" s="5">
        <v>60</v>
      </c>
      <c r="C41" s="5"/>
      <c r="D41" s="5"/>
      <c r="E41" s="5"/>
      <c r="F41" s="5">
        <v>60</v>
      </c>
    </row>
    <row r="42" spans="1:6" x14ac:dyDescent="0.35">
      <c r="A42" s="7" t="s">
        <v>8360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35">
      <c r="A43" s="7" t="s">
        <v>8361</v>
      </c>
      <c r="B43" s="5"/>
      <c r="C43" s="5"/>
      <c r="D43" s="5">
        <v>100</v>
      </c>
      <c r="E43" s="5"/>
      <c r="F43" s="5">
        <v>100</v>
      </c>
    </row>
    <row r="44" spans="1:6" x14ac:dyDescent="0.35">
      <c r="A44" s="7" t="s">
        <v>8362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35">
      <c r="A45" s="7" t="s">
        <v>8363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35">
      <c r="A46" s="7" t="s">
        <v>8364</v>
      </c>
      <c r="B46" s="5"/>
      <c r="C46" s="5"/>
      <c r="D46" s="5"/>
      <c r="E46" s="5">
        <v>20</v>
      </c>
      <c r="F46" s="5">
        <v>20</v>
      </c>
    </row>
    <row r="47" spans="1:6" x14ac:dyDescent="0.35">
      <c r="A47" s="7" t="s">
        <v>8312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72AC-E0AB-47CA-AFB5-CCD9FEC0B2F9}">
  <sheetPr codeName="Sheet4"/>
  <dimension ref="A1:E18"/>
  <sheetViews>
    <sheetView workbookViewId="0">
      <selection activeCell="J22" sqref="J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7" width="13.90625" bestFit="1" customWidth="1"/>
    <col min="8" max="8" width="12.90625" bestFit="1" customWidth="1"/>
    <col min="9" max="9" width="13.90625" bestFit="1" customWidth="1"/>
    <col min="10" max="10" width="17.7265625" bestFit="1" customWidth="1"/>
    <col min="11" max="11" width="18.7265625" bestFit="1" customWidth="1"/>
  </cols>
  <sheetData>
    <row r="1" spans="1:5" x14ac:dyDescent="0.35">
      <c r="A1" s="6" t="s">
        <v>8379</v>
      </c>
      <c r="B1" t="s">
        <v>8313</v>
      </c>
    </row>
    <row r="2" spans="1:5" x14ac:dyDescent="0.35">
      <c r="A2" s="6" t="s">
        <v>8308</v>
      </c>
      <c r="B2" t="s">
        <v>8313</v>
      </c>
    </row>
    <row r="4" spans="1:5" x14ac:dyDescent="0.35">
      <c r="A4" s="6" t="s">
        <v>8310</v>
      </c>
      <c r="B4" s="6" t="s">
        <v>8323</v>
      </c>
    </row>
    <row r="5" spans="1:5" x14ac:dyDescent="0.35">
      <c r="A5" s="6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5">
      <c r="A6" s="10" t="s">
        <v>8373</v>
      </c>
      <c r="B6" s="5">
        <v>34</v>
      </c>
      <c r="C6" s="5">
        <v>149</v>
      </c>
      <c r="D6" s="5">
        <v>183</v>
      </c>
      <c r="E6" s="5">
        <v>366</v>
      </c>
    </row>
    <row r="7" spans="1:5" x14ac:dyDescent="0.35">
      <c r="A7" s="10" t="s">
        <v>8374</v>
      </c>
      <c r="B7" s="5">
        <v>27</v>
      </c>
      <c r="C7" s="5">
        <v>105</v>
      </c>
      <c r="D7" s="5">
        <v>202</v>
      </c>
      <c r="E7" s="5">
        <v>334</v>
      </c>
    </row>
    <row r="8" spans="1:5" x14ac:dyDescent="0.35">
      <c r="A8" s="10" t="s">
        <v>8375</v>
      </c>
      <c r="B8" s="5">
        <v>28</v>
      </c>
      <c r="C8" s="5">
        <v>108</v>
      </c>
      <c r="D8" s="5">
        <v>179</v>
      </c>
      <c r="E8" s="5">
        <v>315</v>
      </c>
    </row>
    <row r="9" spans="1:5" x14ac:dyDescent="0.35">
      <c r="A9" s="10" t="s">
        <v>8376</v>
      </c>
      <c r="B9" s="5">
        <v>27</v>
      </c>
      <c r="C9" s="5">
        <v>103</v>
      </c>
      <c r="D9" s="5">
        <v>193</v>
      </c>
      <c r="E9" s="5">
        <v>323</v>
      </c>
    </row>
    <row r="10" spans="1:5" x14ac:dyDescent="0.35">
      <c r="A10" s="10" t="s">
        <v>8367</v>
      </c>
      <c r="B10" s="5">
        <v>26</v>
      </c>
      <c r="C10" s="5">
        <v>126</v>
      </c>
      <c r="D10" s="5">
        <v>233</v>
      </c>
      <c r="E10" s="5">
        <v>385</v>
      </c>
    </row>
    <row r="11" spans="1:5" x14ac:dyDescent="0.35">
      <c r="A11" s="10" t="s">
        <v>8377</v>
      </c>
      <c r="B11" s="5">
        <v>27</v>
      </c>
      <c r="C11" s="5">
        <v>148</v>
      </c>
      <c r="D11" s="5">
        <v>213</v>
      </c>
      <c r="E11" s="5">
        <v>388</v>
      </c>
    </row>
    <row r="12" spans="1:5" x14ac:dyDescent="0.35">
      <c r="A12" s="10" t="s">
        <v>8368</v>
      </c>
      <c r="B12" s="5">
        <v>44</v>
      </c>
      <c r="C12" s="5">
        <v>148</v>
      </c>
      <c r="D12" s="5">
        <v>192</v>
      </c>
      <c r="E12" s="5">
        <v>384</v>
      </c>
    </row>
    <row r="13" spans="1:5" x14ac:dyDescent="0.35">
      <c r="A13" s="10" t="s">
        <v>8369</v>
      </c>
      <c r="B13" s="5">
        <v>32</v>
      </c>
      <c r="C13" s="5">
        <v>134</v>
      </c>
      <c r="D13" s="5">
        <v>167</v>
      </c>
      <c r="E13" s="5">
        <v>333</v>
      </c>
    </row>
    <row r="14" spans="1:5" x14ac:dyDescent="0.35">
      <c r="A14" s="10" t="s">
        <v>8370</v>
      </c>
      <c r="B14" s="5">
        <v>24</v>
      </c>
      <c r="C14" s="5">
        <v>127</v>
      </c>
      <c r="D14" s="5">
        <v>148</v>
      </c>
      <c r="E14" s="5">
        <v>299</v>
      </c>
    </row>
    <row r="15" spans="1:5" x14ac:dyDescent="0.35">
      <c r="A15" s="10" t="s">
        <v>8371</v>
      </c>
      <c r="B15" s="5">
        <v>20</v>
      </c>
      <c r="C15" s="5">
        <v>150</v>
      </c>
      <c r="D15" s="5">
        <v>184</v>
      </c>
      <c r="E15" s="5">
        <v>354</v>
      </c>
    </row>
    <row r="16" spans="1:5" x14ac:dyDescent="0.35">
      <c r="A16" s="10" t="s">
        <v>8372</v>
      </c>
      <c r="B16" s="5">
        <v>37</v>
      </c>
      <c r="C16" s="5">
        <v>113</v>
      </c>
      <c r="D16" s="5">
        <v>180</v>
      </c>
      <c r="E16" s="5">
        <v>330</v>
      </c>
    </row>
    <row r="17" spans="1:5" x14ac:dyDescent="0.35">
      <c r="A17" s="10" t="s">
        <v>8378</v>
      </c>
      <c r="B17" s="5">
        <v>23</v>
      </c>
      <c r="C17" s="5">
        <v>119</v>
      </c>
      <c r="D17" s="5">
        <v>111</v>
      </c>
      <c r="E17" s="5">
        <v>253</v>
      </c>
    </row>
    <row r="18" spans="1:5" x14ac:dyDescent="0.35">
      <c r="A18" s="10" t="s">
        <v>8312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8AE3F-E883-4362-9B79-DE4CE1B46522}">
  <dimension ref="A1:H13"/>
  <sheetViews>
    <sheetView tabSelected="1" workbookViewId="0">
      <selection activeCell="I32" sqref="I32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35">
      <c r="A2" t="s">
        <v>8381</v>
      </c>
      <c r="B2">
        <f>COUNTIFS(Sheet1!$F:$F,"=Successful",Sheet1!$D:$D,"&lt;1000" )</f>
        <v>322</v>
      </c>
      <c r="C2">
        <f>COUNTIFS(Sheet1!$F:$F,"=Failed",Sheet1!$D:$D,"&lt;1000" )</f>
        <v>113</v>
      </c>
      <c r="D2">
        <f>COUNTIFS(Sheet1!$F:$F,"=canceled",Sheet1!$D:$D,"&lt;1000" 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5">
      <c r="A3" t="s">
        <v>8382</v>
      </c>
      <c r="B3">
        <f>COUNTIFS(Sheet1!$F:$F,"=Successful",Sheet1!$D:$D,"&lt;=4999",Sheet1!$D:$D,"&gt;=1000")</f>
        <v>932</v>
      </c>
      <c r="C3">
        <f>COUNTIFS(Sheet1!$F:$F,"=failed",Sheet1!$D:$D,"&lt;=4999",Sheet1!$D:$D,"&gt;=1000")</f>
        <v>420</v>
      </c>
      <c r="D3">
        <f>COUNTIFS(Sheet1!$F:$F,"=canceled",Sheet1!$D:$D,"&lt;=4999",Sheet1!$D:$D,"&gt;=1000")</f>
        <v>60</v>
      </c>
      <c r="E3">
        <f t="shared" ref="E3:E13" si="0">SUM(B3:D3)</f>
        <v>1412</v>
      </c>
      <c r="F3" s="13">
        <f t="shared" ref="F3:H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5">
      <c r="A4" t="s">
        <v>8383</v>
      </c>
      <c r="B4">
        <f>COUNTIFS(Sheet1!$F:$F,"=Successful",Sheet1!$D:$D,"&lt;=9999",Sheet1!$D:$D,"&gt;=5000")</f>
        <v>381</v>
      </c>
      <c r="C4">
        <f>COUNTIFS(Sheet1!$F:$F,"=failed",Sheet1!$D:$D,"&lt;=9999",Sheet1!$D:$D,"&gt;=5000")</f>
        <v>283</v>
      </c>
      <c r="D4">
        <f>COUNTIFS(Sheet1!$F:$F,"=canceled",Sheet1!$D:$D,"&lt;=9999",Sheet1!$D:$D,"&gt;=5000")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8384</v>
      </c>
      <c r="B5">
        <f>COUNTIFS(Sheet1!$F:$F,"=Successful",Sheet1!$D:$D,"&lt;=14999",Sheet1!$D:$D,"&gt;=10000")</f>
        <v>168</v>
      </c>
      <c r="C5">
        <f>COUNTIFS(Sheet1!$F:$F,"=failed",Sheet1!$D:$D,"&lt;=14999",Sheet1!$D:$D,"&gt;=10000")</f>
        <v>144</v>
      </c>
      <c r="D5">
        <f>COUNTIFS(Sheet1!$F:$F,"=canceled",Sheet1!$D:$D,"&lt;=14999",Sheet1!$D:$D,"&gt;=10000")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t="s">
        <v>8385</v>
      </c>
      <c r="B6">
        <f>COUNTIFS(Sheet1!$F:$F,"=Successful",Sheet1!$D:$D,"&lt;=19999",Sheet1!$D:$D,"&gt;=15000")</f>
        <v>94</v>
      </c>
      <c r="C6">
        <f>COUNTIFS(Sheet1!$F:$F,"=failed",Sheet1!$D:$D,"&lt;=19999",Sheet1!$D:$D,"&gt;=15000")</f>
        <v>90</v>
      </c>
      <c r="D6">
        <f>COUNTIFS(Sheet1!$F:$F,"=canceled",Sheet1!$D:$D,"&lt;=19999",Sheet1!$D:$D,"&gt;=15000")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8386</v>
      </c>
      <c r="B7">
        <f>COUNTIFS(Sheet1!$F:$F,"=Successful",Sheet1!$D:$D,"&lt;=24999",Sheet1!$D:$D,"&gt;=20000")</f>
        <v>62</v>
      </c>
      <c r="C7">
        <f>COUNTIFS(Sheet1!$F:$F,"=failed",Sheet1!$D:$D,"&lt;=24999",Sheet1!$D:$D,"&gt;=20000")</f>
        <v>72</v>
      </c>
      <c r="D7">
        <f>COUNTIFS(Sheet1!$F:$F,"=canceled",Sheet1!$D:$D,"&lt;=24999",Sheet1!$D:$D,"&gt;=20000")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8387</v>
      </c>
      <c r="B8">
        <f>COUNTIFS(Sheet1!$F:$F,"=Successful",Sheet1!$D:$D,"&lt;=29999",Sheet1!$D:$D,"&gt;=25000")</f>
        <v>55</v>
      </c>
      <c r="C8">
        <f>COUNTIFS(Sheet1!$F:$F,"=failed",Sheet1!$D:$D,"&lt;=29999",Sheet1!$D:$D,"&gt;=25000")</f>
        <v>64</v>
      </c>
      <c r="D8">
        <f>COUNTIFS(Sheet1!$F:$F,"=canceled",Sheet1!$D:$D,"&lt;=29999",Sheet1!$D:$D,"&gt;=25000")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8388</v>
      </c>
      <c r="B9">
        <f>COUNTIFS(Sheet1!$F:$F,"=Successful",Sheet1!$D:$D,"&lt;=34999",Sheet1!$D:$D,"&gt;=30000")</f>
        <v>32</v>
      </c>
      <c r="C9">
        <f>COUNTIFS(Sheet1!$F:$F,"=failed",Sheet1!$D:$D,"&lt;=34999",Sheet1!$D:$D,"&gt;=30000")</f>
        <v>37</v>
      </c>
      <c r="D9">
        <f>COUNTIFS(Sheet1!$F:$F,"=canceled",Sheet1!$D:$D,"&lt;=34999",Sheet1!$D:$D,"&gt;=30000")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t="s">
        <v>8389</v>
      </c>
      <c r="B10">
        <f>COUNTIFS(Sheet1!$F:$F,"=Successful",Sheet1!$D:$D,"&lt;=39999",Sheet1!$D:$D,"&gt;=35000")</f>
        <v>26</v>
      </c>
      <c r="C10">
        <f>COUNTIFS(Sheet1!$F:$F,"=failed",Sheet1!$D:$D,"&lt;=39999",Sheet1!$D:$D,"&gt;=35000")</f>
        <v>22</v>
      </c>
      <c r="D10">
        <f>COUNTIFS(Sheet1!$F:$F,"=canceled",Sheet1!$D:$D,"&lt;=39999",Sheet1!$D:$D,"&gt;=35000")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8390</v>
      </c>
      <c r="B11">
        <f>COUNTIFS(Sheet1!$F:$F,"=Successful",Sheet1!$D:$D,"&lt;=44999",Sheet1!$D:$D,"&gt;=40000")</f>
        <v>21</v>
      </c>
      <c r="C11">
        <f>COUNTIFS(Sheet1!$F:$F,"=failed",Sheet1!$D:$D,"&lt;=44999",Sheet1!$D:$D,"&gt;=40000")</f>
        <v>16</v>
      </c>
      <c r="D11">
        <f>COUNTIFS(Sheet1!$F:$F,"=canceled",Sheet1!$D:$D,"&lt;=44999",Sheet1!$D:$D,"&gt;=40000")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8391</v>
      </c>
      <c r="B12">
        <f>COUNTIFS(Sheet1!$F:$F,"=Successful",Sheet1!$D:$D,"&lt;=49999",Sheet1!$D:$D,"&gt;=45000")</f>
        <v>6</v>
      </c>
      <c r="C12">
        <f>COUNTIFS(Sheet1!$F:$F,"=failed",Sheet1!$D:$D,"&lt;=49999",Sheet1!$D:$D,"&gt;=45000")</f>
        <v>11</v>
      </c>
      <c r="D12">
        <f>COUNTIFS(Sheet1!$F:$F,"=canceled",Sheet1!$D:$D,"&lt;=49999",Sheet1!$D:$D,"&gt;=45000")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8392</v>
      </c>
      <c r="B13">
        <f>COUNTIFS(Sheet1!$F:$F,"=Successful",Sheet1!$D:$D,"&gt;=50000" )</f>
        <v>86</v>
      </c>
      <c r="C13">
        <f>COUNTIFS(Sheet1!$F:$F,"=failed",Sheet1!$D:$D,"&gt;=50000" )</f>
        <v>258</v>
      </c>
      <c r="D13">
        <f>COUNTIFS(Sheet1!$F:$F,"=canceled",Sheet1!$D:$D,"&gt;=50000" 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ignoredErrors>
    <ignoredError sqref="C5:C7 C8:C13 G2:G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PivotTable_by_Category</vt:lpstr>
      <vt:lpstr>PivotTable_by_SubCategory</vt:lpstr>
      <vt:lpstr>PivotTable_by_CreateDate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shuashua</cp:lastModifiedBy>
  <cp:lastPrinted>2018-11-27T02:23:59Z</cp:lastPrinted>
  <dcterms:created xsi:type="dcterms:W3CDTF">2017-04-20T15:17:24Z</dcterms:created>
  <dcterms:modified xsi:type="dcterms:W3CDTF">2018-11-28T09:27:42Z</dcterms:modified>
</cp:coreProperties>
</file>