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8800" windowHeight="12432"/>
  </bookViews>
  <sheets>
    <sheet name="Блок №2" sheetId="1" r:id="rId1"/>
  </sheets>
  <definedNames>
    <definedName name="_xlnm._FilterDatabase" localSheetId="0" hidden="1">'Блок №2'!$A$5:$AK$27</definedName>
    <definedName name="_xlnm.Print_Titles" localSheetId="0">'Блок №2'!$4:$5</definedName>
    <definedName name="_xlnm.Print_Area" localSheetId="0">'Блок №2'!$A$1:$AK$31</definedName>
  </definedNames>
  <calcPr calcId="162913"/>
</workbook>
</file>

<file path=xl/calcChain.xml><?xml version="1.0" encoding="utf-8"?>
<calcChain xmlns="http://schemas.openxmlformats.org/spreadsheetml/2006/main">
  <c r="AC6" i="1" l="1"/>
  <c r="AE6" i="1" s="1"/>
  <c r="AC7" i="1"/>
  <c r="AE7" i="1" s="1"/>
  <c r="AC8" i="1"/>
  <c r="AE8" i="1" s="1"/>
  <c r="AC9" i="1"/>
  <c r="AE9" i="1" s="1"/>
  <c r="AC10" i="1"/>
  <c r="AD10" i="1" s="1"/>
  <c r="AC11" i="1"/>
  <c r="AE11" i="1" s="1"/>
  <c r="AC12" i="1"/>
  <c r="AD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D18" i="1" s="1"/>
  <c r="AC19" i="1"/>
  <c r="AE19" i="1" s="1"/>
  <c r="AC20" i="1"/>
  <c r="AD20" i="1" s="1"/>
  <c r="AC21" i="1"/>
  <c r="AE21" i="1" s="1"/>
  <c r="AE20" i="1" l="1"/>
  <c r="AE12" i="1"/>
  <c r="AD19" i="1"/>
  <c r="AD11" i="1"/>
  <c r="AE18" i="1"/>
  <c r="AD17" i="1"/>
  <c r="AD9" i="1"/>
  <c r="AE10" i="1"/>
  <c r="AD16" i="1"/>
  <c r="AD8" i="1"/>
  <c r="AD15" i="1"/>
  <c r="AD7" i="1"/>
  <c r="AD14" i="1"/>
  <c r="AD6" i="1"/>
  <c r="AD21" i="1"/>
  <c r="AD13" i="1"/>
  <c r="AI25" i="1" l="1"/>
  <c r="AC25" i="1"/>
  <c r="AD25" i="1" s="1"/>
  <c r="AI24" i="1"/>
  <c r="AC24" i="1"/>
  <c r="AD24" i="1" s="1"/>
  <c r="AI23" i="1"/>
  <c r="AC23" i="1"/>
  <c r="AD23" i="1" s="1"/>
  <c r="AI22" i="1"/>
  <c r="AC22" i="1"/>
  <c r="AD22" i="1" s="1"/>
  <c r="AE22" i="1" l="1"/>
  <c r="AE23" i="1"/>
  <c r="AE24" i="1"/>
  <c r="AE25" i="1"/>
  <c r="AE26" i="1" l="1"/>
  <c r="AE27" i="1" s="1"/>
  <c r="AI17" i="1" l="1"/>
  <c r="AI16" i="1"/>
  <c r="AI15" i="1"/>
  <c r="AI14" i="1"/>
  <c r="AI13" i="1"/>
  <c r="AI12" i="1"/>
  <c r="AI11" i="1"/>
  <c r="AI10" i="1"/>
  <c r="AI9" i="1"/>
  <c r="AI8" i="1"/>
  <c r="AI7" i="1"/>
  <c r="AI6" i="1"/>
  <c r="AL13" i="1" l="1"/>
  <c r="AL12" i="1"/>
  <c r="AL11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<sst xmlns="http://schemas.openxmlformats.org/spreadsheetml/2006/main" count="480" uniqueCount="158">
  <si>
    <t>Спецификация. Поставка клапанов регулирующих для сооружения энергоблоков 1,2 Белорусской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</si>
  <si>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</si>
  <si>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</si>
  <si>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</si>
  <si>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</si>
  <si>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</si>
  <si>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</si>
  <si>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</si>
  <si>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</si>
  <si>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</si>
  <si>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</si>
  <si>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</si>
  <si>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</si>
  <si>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</si>
  <si>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</si>
  <si>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</si>
  <si>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</si>
  <si>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</si>
  <si>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</si>
  <si>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</si>
  <si>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</si>
  <si>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</si>
  <si>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</si>
  <si>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</si>
  <si>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</si>
  <si>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</si>
  <si>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</si>
  <si>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</si>
  <si>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</si>
  <si>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</si>
  <si>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НДС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</si>
  <si>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</si>
  <si>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</si>
  <si>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</si>
  <si>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</si>
  <si>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</si>
  <si>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</si>
  <si>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Стоимость изделия в ценах 2000 года, руб.</t>
  </si>
  <si>
    <t>2.ИСУП.104236388</t>
  </si>
  <si>
    <t>20JNA10AA201</t>
  </si>
  <si>
    <t>Клапан регулирующий трехходовой</t>
  </si>
  <si>
    <t>2ВIIIа</t>
  </si>
  <si>
    <t>Оборудование</t>
  </si>
  <si>
    <t>2,15</t>
  </si>
  <si>
    <t>Раствор НзВОз от 16 до 20 г/кг Акт. 109 Бк/м3</t>
  </si>
  <si>
    <t>встроенный электропривод</t>
  </si>
  <si>
    <t>определяется конструктором клапана</t>
  </si>
  <si>
    <t>нж</t>
  </si>
  <si>
    <t>под приварку</t>
  </si>
  <si>
    <t>-</t>
  </si>
  <si>
    <t>Система:BELБлок:2Здание:2-10.2(BEL_101124072)</t>
  </si>
  <si>
    <t>2НЗ/B</t>
  </si>
  <si>
    <t>I</t>
  </si>
  <si>
    <t>Белорусская АЭС, Блок №2. UKD. Здание безопасности (20UKD) бл.2</t>
  </si>
  <si>
    <t>2.ИСУП.104236389</t>
  </si>
  <si>
    <t>20JNA20AA201</t>
  </si>
  <si>
    <t>2.ИСУП.104236390</t>
  </si>
  <si>
    <t>20JNA30AA201</t>
  </si>
  <si>
    <t>2.ИСУП.104236391</t>
  </si>
  <si>
    <t>20JNA40AA201</t>
  </si>
  <si>
    <t>2.ИСУП.104236398</t>
  </si>
  <si>
    <t>20KAA10AA201</t>
  </si>
  <si>
    <t>2ВIIIв</t>
  </si>
  <si>
    <t>вода промконтура</t>
  </si>
  <si>
    <t>МЭМ 100/160-25 M76362</t>
  </si>
  <si>
    <t>0,37</t>
  </si>
  <si>
    <t>2НО/B</t>
  </si>
  <si>
    <t>2.ИСУП.104236421</t>
  </si>
  <si>
    <t>20KAA20AA201</t>
  </si>
  <si>
    <t>ТУ 26-07-1509-2000</t>
  </si>
  <si>
    <t>2.ИСУП.104236438</t>
  </si>
  <si>
    <t>20KAA30AA201</t>
  </si>
  <si>
    <t>2.ИСУП.104236455</t>
  </si>
  <si>
    <t>20KAA40AA201</t>
  </si>
  <si>
    <t>M76362</t>
  </si>
  <si>
    <t>2.ИСУП.104236665</t>
  </si>
  <si>
    <t>20KBA15AA201</t>
  </si>
  <si>
    <t>Клапан регулирующий с ЭИМ</t>
  </si>
  <si>
    <t>2ВIIа</t>
  </si>
  <si>
    <t>17,65</t>
  </si>
  <si>
    <t>тепл. I к. акт. 1,3x1011 Бк/м3</t>
  </si>
  <si>
    <t>(см. Тип или Примечание)</t>
  </si>
  <si>
    <t>ЭИМ</t>
  </si>
  <si>
    <t>LYG-X-TS00-52-82140631-DI-0102-E</t>
  </si>
  <si>
    <t>Система:BELБлок:2Здание:2-05.2(BEL_101123882)</t>
  </si>
  <si>
    <t>3Н/C</t>
  </si>
  <si>
    <t>Белорусская АЭС, Блок №2. UJA. Здание реактора (20UJA) с эстакадой транспортного шлюза (20UJG) бл.2</t>
  </si>
  <si>
    <t>2.ИСУП.104236666</t>
  </si>
  <si>
    <t>20KBA16AA201</t>
  </si>
  <si>
    <t>17,66</t>
  </si>
  <si>
    <t>LYG-X-TS00-52-82140631-DI-0103-E</t>
  </si>
  <si>
    <t>2.ИСУП.104236667</t>
  </si>
  <si>
    <t>20KBA20AA201</t>
  </si>
  <si>
    <t>19,5</t>
  </si>
  <si>
    <t>тепл. I к. акт. 3x1010 Бк/м3</t>
  </si>
  <si>
    <t>LYG-X-TS00-52-82140631-DI-0104-E</t>
  </si>
  <si>
    <t>Система:BELБлок:2Здание:2-06.2(BEL_101123878)</t>
  </si>
  <si>
    <t>II</t>
  </si>
  <si>
    <t>Белорусская АЭС, Блок №2. UKA. Вспомогательный корпус (20UKA) бл.2</t>
  </si>
  <si>
    <t>2.ИСУП.104236668</t>
  </si>
  <si>
    <t>20KBA30AA201</t>
  </si>
  <si>
    <t>2.ИСУП.104237118</t>
  </si>
  <si>
    <t>20LAB10AA212</t>
  </si>
  <si>
    <t>12,9</t>
  </si>
  <si>
    <t>питательная вода</t>
  </si>
  <si>
    <t>МЭМ</t>
  </si>
  <si>
    <t>угл</t>
  </si>
  <si>
    <t>2.ИСУП.104237120</t>
  </si>
  <si>
    <t>20LAB20AA212</t>
  </si>
  <si>
    <t>2.ИСУП.104237122</t>
  </si>
  <si>
    <t>20LAB30AA212</t>
  </si>
  <si>
    <t>2.ИСУП.104237124</t>
  </si>
  <si>
    <t>20LAB40AA212</t>
  </si>
  <si>
    <t>Срок доставки</t>
  </si>
  <si>
    <t>3CIIIa</t>
  </si>
  <si>
    <t>оборудование</t>
  </si>
  <si>
    <t>2-06.2-202ТМ поз.69</t>
  </si>
  <si>
    <t>BEL_101124011</t>
  </si>
  <si>
    <t>3Н/С</t>
  </si>
  <si>
    <t>Блок №2. Паровая камера (20UJE) бл.2</t>
  </si>
  <si>
    <t>См. Доп.техн.требования для 20LAB10AA212;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</si>
  <si>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Атомпроект</t>
  </si>
  <si>
    <t>СЗ №2015-8474</t>
  </si>
  <si>
    <t>См. Доп.техн.требования для 20LAB20AA212;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</si>
  <si>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См. Доп.техн.требования для 20LAB30AA212;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</si>
  <si>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См. Доп.техн.требования для 20LAB40AA212;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</si>
  <si>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2-06.2-202ТМ поз.80</t>
  </si>
  <si>
    <t>См. таблицы Б.8.1 и Б.8.2, рисунок Б.8.1 и пункт 1.2.3.3 ИТТ BLR1.B.110.&amp;.&amp;&amp;&amp;&amp;&amp;&amp;.&amp;&amp;&amp;&amp;&amp;.000.MD.0008Параметры: Труба=325х12; DP_max=0,02; DP_min=0,07; Примеси=+;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</si>
  <si>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АТОМПРОЕКТ (ГППС ОИТ)</t>
  </si>
  <si>
    <t>См. таблицы Б.8.1 и Б.8.2, рисунок Б.8.1 и пункт 1.2.3.3 ИТТ BLR1.B.110.&amp;.&amp;&amp;&amp;&amp;&amp;&amp;.&amp;&amp;&amp;&amp;&amp;.000.MD.0008Параметры: Труба=325х12; DP_max=0,02; DP_min=0,07;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</si>
  <si>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См. таблицы Б.6.1 и Б.6.2, рисунок Б.6.1 и пункт 1.2.3.3 ИТТ BLR1.B.110.&amp;.&amp;&amp;&amp;&amp;&amp;&amp;.&amp;&amp;&amp;&amp;&amp;.000.MD.0008Параметры: Труба=426x8/426x8/530x8; DP_max=см. таблицу Б.6.2; DP_min=см. таблицу Б.6.2; Время,с=90;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</si>
  <si>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2-06.2-202ТМ п.59</t>
  </si>
  <si>
    <t>См. таблицы Б.2.1 и Б.2.2 ИТТ BLR1.B.110.&amp;.&amp;&amp;&amp;&amp;&amp;&amp;.&amp;&amp;&amp;&amp;&amp;.000.MD.0008Параметры: Труба=133х14; Время,с=30;ZPA=- (т.е. не участвует в режиме "запроектная авария"); ГО=ЗО (т.е. установка "под оболочку");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</si>
  <si>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См. таблицы Б.3.1 и Б.3.2 ИТТ BLR1.B.110.&amp;.&amp;&amp;&amp;&amp;&amp;&amp;.&amp;&amp;&amp;&amp;&amp;.000.MD.0008 Параметры: Труба=133х14; Время,с=30;ZPA=- (т.е. не участвует в режиме "запроектная авария"); ГО=ЗО (т.е. установка "под оболочку");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</si>
  <si>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2-06.2-202тм поз.27</t>
  </si>
  <si>
    <t>См. таблицы Б.4.1 и Б.4.2 ИТТ BLR1.B.110.&amp;.&amp;&amp;&amp;&amp;&amp;&amp;.&amp;&amp;&amp;&amp;&amp;.000.MD.0008 Параметры: Труба=133х14; Время,с=30;ZPA=- (т.е. не участвует в режиме "запроектная авария");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</si>
  <si>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2.ИСУП.104237117</t>
  </si>
  <si>
    <t>20LAB10AA211</t>
  </si>
  <si>
    <t>2-05.2-202ТМ поз.48</t>
  </si>
  <si>
    <t>См. Доп.техн.требования для 20LAB10AA211;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</si>
  <si>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2.ИСУП.104237119</t>
  </si>
  <si>
    <t>20LAB20AA211</t>
  </si>
  <si>
    <t>См. Доп.техн.требования для 20LAB20AA211;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</si>
  <si>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2.ИСУП.104237121</t>
  </si>
  <si>
    <t>20LAB30AA211</t>
  </si>
  <si>
    <t>См. Доп.техн.требования для 20LAB30AA211;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</si>
  <si>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2.ИСУП.104237123</t>
  </si>
  <si>
    <t>20LAB40AA211</t>
  </si>
  <si>
    <t>См. Доп.техн.требования для 20LAB40AA211; Общие требования к регуляторам в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</si>
  <si>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Ringo Valvulas S.L. (Испания)</t>
  </si>
  <si>
    <t>ОК.300.АВ.320-03Э</t>
  </si>
  <si>
    <t>ОК.400.АВ.320-03Э</t>
  </si>
  <si>
    <t>ОК.100.АВ.320Э</t>
  </si>
  <si>
    <t>ОК.100.АВ.320-01Э</t>
  </si>
  <si>
    <t>ОК.100.АВ.320-02Э</t>
  </si>
  <si>
    <t>ОК.150.АВ.120Э</t>
  </si>
  <si>
    <t>ОК.400.АВ.130Э</t>
  </si>
  <si>
    <t xml:space="preserve">Томшинский В.О.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</si>
</sst>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2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7" borderId="5" applyNumberFormat="0" applyAlignment="0" applyProtection="0"/>
    <xf numFmtId="0" fontId="9" fillId="20" borderId="6" applyNumberFormat="0" applyAlignment="0" applyProtection="0"/>
    <xf numFmtId="0" fontId="10" fillId="20" borderId="5" applyNumberFormat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21" borderId="11" applyNumberFormat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23" borderId="12" applyNumberFormat="0" applyFont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ont="1" applyFill="1" applyAlignment="1">
      <alignment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64" fontId="1" fillId="0" borderId="0" xfId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2" fillId="0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0" fontId="2" fillId="0" borderId="17" xfId="2" applyFont="1" applyFill="1" applyBorder="1" applyAlignment="1">
      <alignment horizontal="center" vertical="center" textRotation="90" wrapText="1"/>
    </xf>
    <xf numFmtId="2" fontId="2" fillId="0" borderId="17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49" fontId="2" fillId="0" borderId="17" xfId="3" applyNumberFormat="1" applyFont="1" applyFill="1" applyBorder="1" applyAlignment="1">
      <alignment horizontal="center" vertical="center" textRotation="90" wrapText="1"/>
    </xf>
    <xf numFmtId="0" fontId="2" fillId="0" borderId="17" xfId="0" applyNumberFormat="1" applyFont="1" applyFill="1" applyBorder="1" applyAlignment="1">
      <alignment horizontal="center" vertical="center" textRotation="90" wrapText="1"/>
    </xf>
    <xf numFmtId="14" fontId="4" fillId="0" borderId="17" xfId="0" applyNumberFormat="1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1" fillId="0" borderId="14" xfId="0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164" fontId="1" fillId="0" borderId="4" xfId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</cellXfs>
  <cellStyles count="47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" xfId="0" builtinId="0"/>
    <cellStyle name="Обычный 2" xfId="4"/>
    <cellStyle name="Обычный_Атоммашэкспорт" xfId="2"/>
    <cellStyle name="Обычный_СПЛАВ" xfId="3"/>
    <cellStyle name="Плохой 2" xfId="41"/>
    <cellStyle name="Пояснение 2" xfId="42"/>
    <cellStyle name="Примечание 2" xfId="43"/>
    <cellStyle name="Связанная ячейка 2" xfId="44"/>
    <cellStyle name="Стиль 1" xfId="5"/>
    <cellStyle name="Текст предупреждения 2" xfId="45"/>
    <cellStyle name="Финансовый" xfId="1" builtinId="3"/>
    <cellStyle name="Хороший 2" xfId="46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L25" totalsRowShown="0" dataDxfId="0" headerRowBorderDxfId="40" tableBorderDxfId="41" totalsRowBorderDxfId="39">
  <autoFilter ref="A4:AL25"/>
  <tableColumns count="38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 dataCellStyle="Финансовый"/>
    <tableColumn id="29" name="Сумма без НДС, руб." dataDxfId="10" dataCellStyle="Финансовый">
      <calculatedColumnFormula>AB5*AA5</calculatedColumnFormula>
    </tableColumn>
    <tableColumn id="30" name="НДС руб." dataDxfId="9" dataCellStyle="Финансовый">
      <calculatedColumnFormula>ROUND(AC5*0.18,2)</calculatedColumnFormula>
    </tableColumn>
    <tableColumn id="31" name="Сумма с НДС, руб." dataDxfId="8" dataCellStyle="Финансовый">
      <calculatedColumnFormula>ROUND(AC5*1.18,2)</calculatedColumnFormula>
    </tableColumn>
    <tableColumn id="32" name="Объект проектирования" dataDxfId="7"/>
    <tableColumn id="33" name="Завод-изготовитель" dataDxfId="6"/>
    <tableColumn id="34" name="Примечание" dataDxfId="5"/>
    <tableColumn id="35" name="Срок поставки" dataDxfId="4">
      <calculatedColumnFormula>AJ5-10</calculatedColumnFormula>
    </tableColumn>
    <tableColumn id="36" name="Срок доставки" dataDxfId="3"/>
    <tableColumn id="37" name="Разработчик РД" dataDxfId="2"/>
    <tableColumn id="38" name="Стоимость изделия в ценах 2000 года, руб.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"/>
  <sheetViews>
    <sheetView tabSelected="1" view="pageBreakPreview" topLeftCell="A4" zoomScale="75" zoomScaleNormal="100" workbookViewId="0">
      <selection activeCell="A4" sqref="A4:AL25"/>
    </sheetView>
  </sheetViews>
  <sheetFormatPr defaultColWidth="9.109375" defaultRowHeight="13.2" x14ac:dyDescent="0.25"/>
  <cols>
    <col min="1" max="1" width="8.5546875" style="7" customWidth="1"/>
    <col min="2" max="2" width="18.33203125" style="8" customWidth="1"/>
    <col min="3" max="3" width="25.21875" style="8" customWidth="1"/>
    <col min="4" max="4" width="17.44140625" style="8" customWidth="1"/>
    <col min="5" max="5" width="17.88671875" style="8" customWidth="1"/>
    <col min="6" max="6" width="52.44140625" style="7" customWidth="1"/>
    <col min="7" max="7" width="16.109375" style="7" customWidth="1"/>
    <col min="8" max="8" width="29.21875" style="7" customWidth="1"/>
    <col min="9" max="9" width="20.33203125" style="7" customWidth="1"/>
    <col min="10" max="10" width="52" style="7" customWidth="1"/>
    <col min="11" max="11" width="19.44140625" style="7" customWidth="1"/>
    <col min="12" max="12" width="17.77734375" style="7" customWidth="1"/>
    <col min="13" max="13" width="40.109375" style="7" customWidth="1"/>
    <col min="14" max="14" width="11.44140625" style="9" customWidth="1"/>
    <col min="15" max="15" width="22.33203125" style="7" customWidth="1"/>
    <col min="16" max="16" width="23.109375" style="7" customWidth="1"/>
    <col min="17" max="17" width="36" style="7" customWidth="1"/>
    <col min="18" max="18" width="31.21875" style="7" customWidth="1"/>
    <col min="19" max="19" width="25.88671875" style="7" customWidth="1"/>
    <col min="20" max="20" width="11.33203125" style="7" customWidth="1"/>
    <col min="21" max="21" width="17.6640625" style="7" customWidth="1"/>
    <col min="22" max="22" width="18.109375" style="7" customWidth="1"/>
    <col min="23" max="23" width="38.21875" style="7" customWidth="1"/>
    <col min="24" max="24" width="13.6640625" style="7" customWidth="1"/>
    <col min="25" max="25" width="31.88671875" style="7" customWidth="1"/>
    <col min="26" max="26" width="45" style="7" customWidth="1"/>
    <col min="27" max="27" width="17.88671875" style="7" customWidth="1"/>
    <col min="28" max="28" width="28.77734375" style="9" customWidth="1"/>
    <col min="29" max="29" width="23" style="9" customWidth="1"/>
    <col min="30" max="30" width="16.5546875" style="9" customWidth="1"/>
    <col min="31" max="31" width="21.44140625" style="9" customWidth="1"/>
    <col min="32" max="32" width="26.77734375" style="7" customWidth="1"/>
    <col min="33" max="33" width="22.5546875" style="7" customWidth="1"/>
    <col min="34" max="34" width="49.33203125" style="11" customWidth="1"/>
    <col min="35" max="36" width="17.21875" style="17" customWidth="1"/>
    <col min="37" max="37" width="18.77734375" style="8" customWidth="1"/>
    <col min="38" max="38" width="45" style="9" customWidth="1"/>
    <col min="39" max="16384" width="9.109375" style="1"/>
  </cols>
  <sheetData>
    <row r="1" spans="1:3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4"/>
      <c r="AI1" s="19"/>
      <c r="AJ1" s="19"/>
      <c r="AK1" s="2"/>
      <c r="AL1" s="1"/>
    </row>
    <row r="2" spans="1:38" x14ac:dyDescent="0.25">
      <c r="A2" s="1"/>
      <c r="B2" s="2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4"/>
      <c r="AI2" s="19"/>
      <c r="AJ2" s="19"/>
      <c r="AK2" s="2"/>
      <c r="AL2" s="1"/>
    </row>
    <row r="3" spans="1:38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4"/>
      <c r="AI3" s="19"/>
      <c r="AJ3" s="19"/>
      <c r="AK3" s="2"/>
      <c r="AL3" s="1"/>
    </row>
    <row r="4" spans="1:38" ht="135" customHeight="1" x14ac:dyDescent="0.25">
      <c r="A4" s="38" t="s">
        <v>1</v>
      </c>
      <c r="B4" s="39" t="s">
        <v>2</v>
      </c>
      <c r="C4" s="40" t="s">
        <v>3</v>
      </c>
      <c r="D4" s="40" t="s">
        <v>4</v>
      </c>
      <c r="E4" s="40" t="s">
        <v>5</v>
      </c>
      <c r="F4" s="40" t="s">
        <v>6</v>
      </c>
      <c r="G4" s="40" t="s">
        <v>7</v>
      </c>
      <c r="H4" s="40" t="s">
        <v>8</v>
      </c>
      <c r="I4" s="39" t="s">
        <v>9</v>
      </c>
      <c r="J4" s="39" t="s">
        <v>10</v>
      </c>
      <c r="K4" s="40" t="s">
        <v>11</v>
      </c>
      <c r="L4" s="40" t="s">
        <v>12</v>
      </c>
      <c r="M4" s="41" t="s">
        <v>13</v>
      </c>
      <c r="N4" s="42" t="s">
        <v>14</v>
      </c>
      <c r="O4" s="40" t="s">
        <v>15</v>
      </c>
      <c r="P4" s="40" t="s">
        <v>16</v>
      </c>
      <c r="Q4" s="43" t="s">
        <v>17</v>
      </c>
      <c r="R4" s="40" t="s">
        <v>18</v>
      </c>
      <c r="S4" s="38" t="s">
        <v>19</v>
      </c>
      <c r="T4" s="38" t="s">
        <v>20</v>
      </c>
      <c r="U4" s="40" t="s">
        <v>21</v>
      </c>
      <c r="V4" s="40" t="s">
        <v>22</v>
      </c>
      <c r="W4" s="40" t="s">
        <v>23</v>
      </c>
      <c r="X4" s="40" t="s">
        <v>24</v>
      </c>
      <c r="Y4" s="40" t="s">
        <v>25</v>
      </c>
      <c r="Z4" s="40" t="s">
        <v>26</v>
      </c>
      <c r="AA4" s="40" t="s">
        <v>27</v>
      </c>
      <c r="AB4" s="44" t="s">
        <v>28</v>
      </c>
      <c r="AC4" s="44" t="s">
        <v>29</v>
      </c>
      <c r="AD4" s="44" t="s">
        <v>30</v>
      </c>
      <c r="AE4" s="44" t="s">
        <v>31</v>
      </c>
      <c r="AF4" s="39" t="s">
        <v>32</v>
      </c>
      <c r="AG4" s="40" t="s">
        <v>33</v>
      </c>
      <c r="AH4" s="45" t="s">
        <v>34</v>
      </c>
      <c r="AI4" s="46" t="s">
        <v>35</v>
      </c>
      <c r="AJ4" s="46" t="s">
        <v>113</v>
      </c>
      <c r="AK4" s="39" t="s">
        <v>36</v>
      </c>
      <c r="AL4" s="47" t="s">
        <v>37</v>
      </c>
    </row>
    <row r="5" spans="1:38" ht="14.25" customHeight="1" x14ac:dyDescent="0.25">
      <c r="A5" s="30">
        <v>1</v>
      </c>
      <c r="B5" s="6">
        <v>2</v>
      </c>
      <c r="C5" s="5">
        <v>3</v>
      </c>
      <c r="D5" s="6">
        <v>4</v>
      </c>
      <c r="E5" s="5">
        <v>5</v>
      </c>
      <c r="F5" s="6">
        <v>6</v>
      </c>
      <c r="G5" s="6">
        <v>7</v>
      </c>
      <c r="H5" s="6">
        <v>8</v>
      </c>
      <c r="I5" s="6">
        <v>9</v>
      </c>
      <c r="J5" s="6">
        <v>10</v>
      </c>
      <c r="K5" s="6">
        <v>11</v>
      </c>
      <c r="L5" s="6">
        <v>12</v>
      </c>
      <c r="M5" s="6">
        <v>13</v>
      </c>
      <c r="N5" s="6">
        <v>14</v>
      </c>
      <c r="O5" s="6">
        <v>15</v>
      </c>
      <c r="P5" s="6">
        <v>16</v>
      </c>
      <c r="Q5" s="6">
        <v>17</v>
      </c>
      <c r="R5" s="6">
        <v>18</v>
      </c>
      <c r="S5" s="6">
        <v>19</v>
      </c>
      <c r="T5" s="6">
        <v>20</v>
      </c>
      <c r="U5" s="6">
        <v>21</v>
      </c>
      <c r="V5" s="6">
        <v>22</v>
      </c>
      <c r="W5" s="6">
        <v>23</v>
      </c>
      <c r="X5" s="6">
        <v>24</v>
      </c>
      <c r="Y5" s="6">
        <v>25</v>
      </c>
      <c r="Z5" s="6">
        <v>26</v>
      </c>
      <c r="AA5" s="6">
        <v>27</v>
      </c>
      <c r="AB5" s="6">
        <v>29</v>
      </c>
      <c r="AC5" s="6">
        <v>30</v>
      </c>
      <c r="AD5" s="6"/>
      <c r="AE5" s="6">
        <v>31</v>
      </c>
      <c r="AF5" s="6">
        <v>32</v>
      </c>
      <c r="AG5" s="6">
        <v>33</v>
      </c>
      <c r="AH5" s="6">
        <v>34</v>
      </c>
      <c r="AI5" s="20">
        <v>35</v>
      </c>
      <c r="AJ5" s="20">
        <v>36</v>
      </c>
      <c r="AK5" s="6">
        <v>37</v>
      </c>
      <c r="AL5" s="34">
        <v>28</v>
      </c>
    </row>
    <row r="6" spans="1:38" ht="118.8" x14ac:dyDescent="0.25">
      <c r="A6" s="31">
        <v>1</v>
      </c>
      <c r="B6" s="21" t="s">
        <v>38</v>
      </c>
      <c r="C6" s="21" t="s">
        <v>39</v>
      </c>
      <c r="D6" s="21" t="s">
        <v>40</v>
      </c>
      <c r="E6" s="27" t="s">
        <v>150</v>
      </c>
      <c r="F6" s="22" t="s">
        <v>41</v>
      </c>
      <c r="G6" s="22">
        <v>2</v>
      </c>
      <c r="H6" s="22" t="s">
        <v>42</v>
      </c>
      <c r="I6" s="22">
        <v>300</v>
      </c>
      <c r="J6" s="22" t="s">
        <v>43</v>
      </c>
      <c r="K6" s="22">
        <v>150</v>
      </c>
      <c r="L6" s="22" t="s">
        <v>44</v>
      </c>
      <c r="M6" s="22"/>
      <c r="N6" s="23">
        <v>1500</v>
      </c>
      <c r="O6" s="22" t="s">
        <v>45</v>
      </c>
      <c r="P6" s="22" t="s">
        <v>46</v>
      </c>
      <c r="Q6" s="22" t="s">
        <v>46</v>
      </c>
      <c r="R6" s="22" t="s">
        <v>47</v>
      </c>
      <c r="S6" s="22" t="s">
        <v>48</v>
      </c>
      <c r="T6" s="22" t="s">
        <v>49</v>
      </c>
      <c r="U6" s="22" t="s">
        <v>126</v>
      </c>
      <c r="V6" s="22"/>
      <c r="W6" s="22"/>
      <c r="X6" s="22" t="s">
        <v>50</v>
      </c>
      <c r="Y6" s="22" t="s">
        <v>51</v>
      </c>
      <c r="Z6" s="22" t="s">
        <v>52</v>
      </c>
      <c r="AA6" s="22">
        <v>1</v>
      </c>
      <c r="AB6" s="14">
        <v>9591234.0208385903</v>
      </c>
      <c r="AC6" s="14">
        <f t="shared" ref="AC6:AC21" si="0">AB6*AA6</f>
        <v>9591234.0208385903</v>
      </c>
      <c r="AD6" s="14">
        <f t="shared" ref="AD6:AD21" si="1">ROUND(AC6*0.18,2)</f>
        <v>1726422.12</v>
      </c>
      <c r="AE6" s="14">
        <f t="shared" ref="AE6:AE21" si="2">ROUND(AC6*1.18,2)</f>
        <v>11317656.140000001</v>
      </c>
      <c r="AF6" s="22" t="s">
        <v>53</v>
      </c>
      <c r="AG6" s="26" t="s">
        <v>149</v>
      </c>
      <c r="AH6" s="24" t="s">
        <v>127</v>
      </c>
      <c r="AI6" s="18">
        <f>AJ6-14</f>
        <v>42679</v>
      </c>
      <c r="AJ6" s="18">
        <v>42693</v>
      </c>
      <c r="AK6" s="21" t="s">
        <v>128</v>
      </c>
      <c r="AL6" s="35">
        <f t="shared" ref="AL6:AL12" si="3">(18701130.91/1300*1500)/3.94</f>
        <v>5476707.6073799301</v>
      </c>
    </row>
    <row r="7" spans="1:38" ht="105.6" x14ac:dyDescent="0.25">
      <c r="A7" s="31">
        <v>2</v>
      </c>
      <c r="B7" s="21" t="s">
        <v>54</v>
      </c>
      <c r="C7" s="21" t="s">
        <v>55</v>
      </c>
      <c r="D7" s="21" t="s">
        <v>40</v>
      </c>
      <c r="E7" s="27" t="s">
        <v>150</v>
      </c>
      <c r="F7" s="22" t="s">
        <v>41</v>
      </c>
      <c r="G7" s="22">
        <v>2</v>
      </c>
      <c r="H7" s="22" t="s">
        <v>42</v>
      </c>
      <c r="I7" s="22">
        <v>300</v>
      </c>
      <c r="J7" s="22" t="s">
        <v>43</v>
      </c>
      <c r="K7" s="22">
        <v>150</v>
      </c>
      <c r="L7" s="22" t="s">
        <v>44</v>
      </c>
      <c r="M7" s="22"/>
      <c r="N7" s="23">
        <v>1500</v>
      </c>
      <c r="O7" s="22" t="s">
        <v>45</v>
      </c>
      <c r="P7" s="22" t="s">
        <v>46</v>
      </c>
      <c r="Q7" s="22" t="s">
        <v>46</v>
      </c>
      <c r="R7" s="22" t="s">
        <v>47</v>
      </c>
      <c r="S7" s="22" t="s">
        <v>48</v>
      </c>
      <c r="T7" s="22" t="s">
        <v>49</v>
      </c>
      <c r="U7" s="22" t="s">
        <v>126</v>
      </c>
      <c r="V7" s="22"/>
      <c r="W7" s="22"/>
      <c r="X7" s="22" t="s">
        <v>50</v>
      </c>
      <c r="Y7" s="22" t="s">
        <v>51</v>
      </c>
      <c r="Z7" s="22" t="s">
        <v>52</v>
      </c>
      <c r="AA7" s="22">
        <v>1</v>
      </c>
      <c r="AB7" s="14">
        <v>9591234.0208385903</v>
      </c>
      <c r="AC7" s="14">
        <f t="shared" si="0"/>
        <v>9591234.0208385903</v>
      </c>
      <c r="AD7" s="14">
        <f t="shared" si="1"/>
        <v>1726422.12</v>
      </c>
      <c r="AE7" s="14">
        <f t="shared" si="2"/>
        <v>11317656.140000001</v>
      </c>
      <c r="AF7" s="22" t="s">
        <v>53</v>
      </c>
      <c r="AG7" s="26" t="s">
        <v>149</v>
      </c>
      <c r="AH7" s="24" t="s">
        <v>129</v>
      </c>
      <c r="AI7" s="18">
        <f t="shared" ref="AI7:AI17" si="4">AJ7-14</f>
        <v>42679</v>
      </c>
      <c r="AJ7" s="18">
        <v>42693</v>
      </c>
      <c r="AK7" s="21" t="s">
        <v>128</v>
      </c>
      <c r="AL7" s="35">
        <f t="shared" si="3"/>
        <v>5476707.6073799301</v>
      </c>
    </row>
    <row r="8" spans="1:38" ht="105.6" x14ac:dyDescent="0.25">
      <c r="A8" s="31">
        <v>3</v>
      </c>
      <c r="B8" s="21" t="s">
        <v>56</v>
      </c>
      <c r="C8" s="21" t="s">
        <v>57</v>
      </c>
      <c r="D8" s="21" t="s">
        <v>40</v>
      </c>
      <c r="E8" s="27" t="s">
        <v>150</v>
      </c>
      <c r="F8" s="22" t="s">
        <v>41</v>
      </c>
      <c r="G8" s="22">
        <v>2</v>
      </c>
      <c r="H8" s="22" t="s">
        <v>42</v>
      </c>
      <c r="I8" s="22">
        <v>300</v>
      </c>
      <c r="J8" s="22" t="s">
        <v>43</v>
      </c>
      <c r="K8" s="22">
        <v>150</v>
      </c>
      <c r="L8" s="22" t="s">
        <v>44</v>
      </c>
      <c r="M8" s="22"/>
      <c r="N8" s="23">
        <v>1500</v>
      </c>
      <c r="O8" s="22" t="s">
        <v>45</v>
      </c>
      <c r="P8" s="22" t="s">
        <v>46</v>
      </c>
      <c r="Q8" s="22" t="s">
        <v>46</v>
      </c>
      <c r="R8" s="22" t="s">
        <v>47</v>
      </c>
      <c r="S8" s="22" t="s">
        <v>48</v>
      </c>
      <c r="T8" s="22" t="s">
        <v>49</v>
      </c>
      <c r="U8" s="22" t="s">
        <v>126</v>
      </c>
      <c r="V8" s="22"/>
      <c r="W8" s="22"/>
      <c r="X8" s="22" t="s">
        <v>50</v>
      </c>
      <c r="Y8" s="22" t="s">
        <v>51</v>
      </c>
      <c r="Z8" s="22" t="s">
        <v>52</v>
      </c>
      <c r="AA8" s="22">
        <v>1</v>
      </c>
      <c r="AB8" s="14">
        <v>9591234.0208385903</v>
      </c>
      <c r="AC8" s="14">
        <f t="shared" si="0"/>
        <v>9591234.0208385903</v>
      </c>
      <c r="AD8" s="14">
        <f t="shared" si="1"/>
        <v>1726422.12</v>
      </c>
      <c r="AE8" s="14">
        <f t="shared" si="2"/>
        <v>11317656.140000001</v>
      </c>
      <c r="AF8" s="22" t="s">
        <v>53</v>
      </c>
      <c r="AG8" s="26" t="s">
        <v>149</v>
      </c>
      <c r="AH8" s="24" t="s">
        <v>129</v>
      </c>
      <c r="AI8" s="18">
        <f t="shared" si="4"/>
        <v>42679</v>
      </c>
      <c r="AJ8" s="18">
        <v>42693</v>
      </c>
      <c r="AK8" s="21" t="s">
        <v>128</v>
      </c>
      <c r="AL8" s="35">
        <f t="shared" si="3"/>
        <v>5476707.6073799301</v>
      </c>
    </row>
    <row r="9" spans="1:38" ht="105.6" x14ac:dyDescent="0.25">
      <c r="A9" s="31">
        <v>4</v>
      </c>
      <c r="B9" s="21" t="s">
        <v>58</v>
      </c>
      <c r="C9" s="21" t="s">
        <v>59</v>
      </c>
      <c r="D9" s="21" t="s">
        <v>40</v>
      </c>
      <c r="E9" s="27" t="s">
        <v>150</v>
      </c>
      <c r="F9" s="22" t="s">
        <v>41</v>
      </c>
      <c r="G9" s="22">
        <v>2</v>
      </c>
      <c r="H9" s="22" t="s">
        <v>42</v>
      </c>
      <c r="I9" s="22">
        <v>300</v>
      </c>
      <c r="J9" s="22" t="s">
        <v>43</v>
      </c>
      <c r="K9" s="22">
        <v>150</v>
      </c>
      <c r="L9" s="22" t="s">
        <v>44</v>
      </c>
      <c r="M9" s="22"/>
      <c r="N9" s="23">
        <v>1500</v>
      </c>
      <c r="O9" s="22" t="s">
        <v>45</v>
      </c>
      <c r="P9" s="22" t="s">
        <v>46</v>
      </c>
      <c r="Q9" s="22" t="s">
        <v>46</v>
      </c>
      <c r="R9" s="22" t="s">
        <v>47</v>
      </c>
      <c r="S9" s="22" t="s">
        <v>48</v>
      </c>
      <c r="T9" s="22" t="s">
        <v>49</v>
      </c>
      <c r="U9" s="22" t="s">
        <v>126</v>
      </c>
      <c r="V9" s="22"/>
      <c r="W9" s="22"/>
      <c r="X9" s="22" t="s">
        <v>50</v>
      </c>
      <c r="Y9" s="22" t="s">
        <v>51</v>
      </c>
      <c r="Z9" s="22" t="s">
        <v>52</v>
      </c>
      <c r="AA9" s="22">
        <v>1</v>
      </c>
      <c r="AB9" s="14">
        <v>9591234.0208385903</v>
      </c>
      <c r="AC9" s="14">
        <f t="shared" si="0"/>
        <v>9591234.0208385903</v>
      </c>
      <c r="AD9" s="14">
        <f t="shared" si="1"/>
        <v>1726422.12</v>
      </c>
      <c r="AE9" s="14">
        <f t="shared" si="2"/>
        <v>11317656.140000001</v>
      </c>
      <c r="AF9" s="22" t="s">
        <v>53</v>
      </c>
      <c r="AG9" s="26" t="s">
        <v>149</v>
      </c>
      <c r="AH9" s="24" t="s">
        <v>129</v>
      </c>
      <c r="AI9" s="18">
        <f t="shared" si="4"/>
        <v>42679</v>
      </c>
      <c r="AJ9" s="18">
        <v>42693</v>
      </c>
      <c r="AK9" s="21" t="s">
        <v>128</v>
      </c>
      <c r="AL9" s="35">
        <f t="shared" si="3"/>
        <v>5476707.6073799301</v>
      </c>
    </row>
    <row r="10" spans="1:38" ht="118.8" x14ac:dyDescent="0.25">
      <c r="A10" s="31">
        <v>5</v>
      </c>
      <c r="B10" s="21" t="s">
        <v>60</v>
      </c>
      <c r="C10" s="21" t="s">
        <v>61</v>
      </c>
      <c r="D10" s="21" t="s">
        <v>40</v>
      </c>
      <c r="E10" s="27" t="s">
        <v>151</v>
      </c>
      <c r="F10" s="22" t="s">
        <v>62</v>
      </c>
      <c r="G10" s="22">
        <v>2</v>
      </c>
      <c r="H10" s="22" t="s">
        <v>42</v>
      </c>
      <c r="I10" s="22">
        <v>400</v>
      </c>
      <c r="J10" s="22">
        <v>1</v>
      </c>
      <c r="K10" s="22">
        <v>100</v>
      </c>
      <c r="L10" s="22" t="s">
        <v>63</v>
      </c>
      <c r="M10" s="22"/>
      <c r="N10" s="23">
        <v>1500</v>
      </c>
      <c r="O10" s="22" t="s">
        <v>45</v>
      </c>
      <c r="P10" s="22" t="s">
        <v>64</v>
      </c>
      <c r="Q10" s="22" t="s">
        <v>65</v>
      </c>
      <c r="R10" s="22" t="s">
        <v>47</v>
      </c>
      <c r="S10" s="22" t="s">
        <v>48</v>
      </c>
      <c r="T10" s="22" t="s">
        <v>49</v>
      </c>
      <c r="U10" s="22" t="s">
        <v>126</v>
      </c>
      <c r="V10" s="22"/>
      <c r="W10" s="22"/>
      <c r="X10" s="22" t="s">
        <v>50</v>
      </c>
      <c r="Y10" s="22" t="s">
        <v>66</v>
      </c>
      <c r="Z10" s="22" t="s">
        <v>52</v>
      </c>
      <c r="AA10" s="22">
        <v>1</v>
      </c>
      <c r="AB10" s="14">
        <v>25480833.741239317</v>
      </c>
      <c r="AC10" s="14">
        <f t="shared" si="0"/>
        <v>25480833.741239317</v>
      </c>
      <c r="AD10" s="14">
        <f t="shared" si="1"/>
        <v>4586550.07</v>
      </c>
      <c r="AE10" s="14">
        <f t="shared" si="2"/>
        <v>30067383.809999999</v>
      </c>
      <c r="AF10" s="22" t="s">
        <v>53</v>
      </c>
      <c r="AG10" s="26" t="s">
        <v>149</v>
      </c>
      <c r="AH10" s="24" t="s">
        <v>130</v>
      </c>
      <c r="AI10" s="18">
        <f t="shared" si="4"/>
        <v>42649</v>
      </c>
      <c r="AJ10" s="18">
        <v>42663</v>
      </c>
      <c r="AK10" s="21" t="s">
        <v>128</v>
      </c>
      <c r="AL10" s="35">
        <f>(18701130.91/1300*1500)/3.94</f>
        <v>5476707.6073799301</v>
      </c>
    </row>
    <row r="11" spans="1:38" ht="118.8" x14ac:dyDescent="0.25">
      <c r="A11" s="31">
        <v>6</v>
      </c>
      <c r="B11" s="21" t="s">
        <v>67</v>
      </c>
      <c r="C11" s="21" t="s">
        <v>68</v>
      </c>
      <c r="D11" s="21" t="s">
        <v>40</v>
      </c>
      <c r="E11" s="27" t="s">
        <v>151</v>
      </c>
      <c r="F11" s="22" t="s">
        <v>62</v>
      </c>
      <c r="G11" s="22">
        <v>2</v>
      </c>
      <c r="H11" s="22" t="s">
        <v>42</v>
      </c>
      <c r="I11" s="22">
        <v>400</v>
      </c>
      <c r="J11" s="22">
        <v>1</v>
      </c>
      <c r="K11" s="22">
        <v>100</v>
      </c>
      <c r="L11" s="22" t="s">
        <v>63</v>
      </c>
      <c r="M11" s="22"/>
      <c r="N11" s="23">
        <v>1500</v>
      </c>
      <c r="O11" s="22" t="s">
        <v>45</v>
      </c>
      <c r="P11" s="22" t="s">
        <v>64</v>
      </c>
      <c r="Q11" s="22" t="s">
        <v>65</v>
      </c>
      <c r="R11" s="22" t="s">
        <v>47</v>
      </c>
      <c r="S11" s="22" t="s">
        <v>48</v>
      </c>
      <c r="T11" s="22" t="s">
        <v>69</v>
      </c>
      <c r="U11" s="22" t="s">
        <v>126</v>
      </c>
      <c r="V11" s="22"/>
      <c r="W11" s="22"/>
      <c r="X11" s="22" t="s">
        <v>50</v>
      </c>
      <c r="Y11" s="22" t="s">
        <v>66</v>
      </c>
      <c r="Z11" s="22" t="s">
        <v>52</v>
      </c>
      <c r="AA11" s="22">
        <v>1</v>
      </c>
      <c r="AB11" s="14">
        <v>25480833.741239317</v>
      </c>
      <c r="AC11" s="14">
        <f t="shared" si="0"/>
        <v>25480833.741239317</v>
      </c>
      <c r="AD11" s="14">
        <f t="shared" si="1"/>
        <v>4586550.07</v>
      </c>
      <c r="AE11" s="14">
        <f t="shared" si="2"/>
        <v>30067383.809999999</v>
      </c>
      <c r="AF11" s="22" t="s">
        <v>53</v>
      </c>
      <c r="AG11" s="26" t="s">
        <v>149</v>
      </c>
      <c r="AH11" s="24" t="s">
        <v>130</v>
      </c>
      <c r="AI11" s="18">
        <f t="shared" si="4"/>
        <v>42649</v>
      </c>
      <c r="AJ11" s="18">
        <v>42663</v>
      </c>
      <c r="AK11" s="21" t="s">
        <v>128</v>
      </c>
      <c r="AL11" s="35">
        <f t="shared" si="3"/>
        <v>5476707.6073799301</v>
      </c>
    </row>
    <row r="12" spans="1:38" ht="118.8" x14ac:dyDescent="0.25">
      <c r="A12" s="31">
        <v>7</v>
      </c>
      <c r="B12" s="21" t="s">
        <v>70</v>
      </c>
      <c r="C12" s="21" t="s">
        <v>71</v>
      </c>
      <c r="D12" s="21" t="s">
        <v>40</v>
      </c>
      <c r="E12" s="27" t="s">
        <v>151</v>
      </c>
      <c r="F12" s="22" t="s">
        <v>62</v>
      </c>
      <c r="G12" s="22">
        <v>2</v>
      </c>
      <c r="H12" s="22" t="s">
        <v>42</v>
      </c>
      <c r="I12" s="22">
        <v>400</v>
      </c>
      <c r="J12" s="22">
        <v>1</v>
      </c>
      <c r="K12" s="22">
        <v>100</v>
      </c>
      <c r="L12" s="22" t="s">
        <v>63</v>
      </c>
      <c r="M12" s="22"/>
      <c r="N12" s="23">
        <v>1500</v>
      </c>
      <c r="O12" s="22" t="s">
        <v>45</v>
      </c>
      <c r="P12" s="22" t="s">
        <v>64</v>
      </c>
      <c r="Q12" s="22" t="s">
        <v>65</v>
      </c>
      <c r="R12" s="22" t="s">
        <v>47</v>
      </c>
      <c r="S12" s="22" t="s">
        <v>48</v>
      </c>
      <c r="T12" s="22" t="s">
        <v>69</v>
      </c>
      <c r="U12" s="22" t="s">
        <v>126</v>
      </c>
      <c r="V12" s="22"/>
      <c r="W12" s="22"/>
      <c r="X12" s="22" t="s">
        <v>50</v>
      </c>
      <c r="Y12" s="22" t="s">
        <v>66</v>
      </c>
      <c r="Z12" s="22" t="s">
        <v>52</v>
      </c>
      <c r="AA12" s="22">
        <v>1</v>
      </c>
      <c r="AB12" s="14">
        <v>25480833.741239317</v>
      </c>
      <c r="AC12" s="14">
        <f t="shared" si="0"/>
        <v>25480833.741239317</v>
      </c>
      <c r="AD12" s="14">
        <f t="shared" si="1"/>
        <v>4586550.07</v>
      </c>
      <c r="AE12" s="14">
        <f t="shared" si="2"/>
        <v>30067383.809999999</v>
      </c>
      <c r="AF12" s="22" t="s">
        <v>53</v>
      </c>
      <c r="AG12" s="26" t="s">
        <v>149</v>
      </c>
      <c r="AH12" s="24" t="s">
        <v>130</v>
      </c>
      <c r="AI12" s="18">
        <f t="shared" si="4"/>
        <v>42649</v>
      </c>
      <c r="AJ12" s="18">
        <v>42663</v>
      </c>
      <c r="AK12" s="21" t="s">
        <v>128</v>
      </c>
      <c r="AL12" s="35">
        <f t="shared" si="3"/>
        <v>5476707.6073799301</v>
      </c>
    </row>
    <row r="13" spans="1:38" ht="118.8" x14ac:dyDescent="0.25">
      <c r="A13" s="31">
        <v>8</v>
      </c>
      <c r="B13" s="21" t="s">
        <v>72</v>
      </c>
      <c r="C13" s="21" t="s">
        <v>73</v>
      </c>
      <c r="D13" s="21" t="s">
        <v>40</v>
      </c>
      <c r="E13" s="27" t="s">
        <v>151</v>
      </c>
      <c r="F13" s="22" t="s">
        <v>62</v>
      </c>
      <c r="G13" s="22">
        <v>2</v>
      </c>
      <c r="H13" s="22" t="s">
        <v>42</v>
      </c>
      <c r="I13" s="22">
        <v>400</v>
      </c>
      <c r="J13" s="22">
        <v>1</v>
      </c>
      <c r="K13" s="22">
        <v>100</v>
      </c>
      <c r="L13" s="22" t="s">
        <v>63</v>
      </c>
      <c r="M13" s="22"/>
      <c r="N13" s="23">
        <v>1500</v>
      </c>
      <c r="O13" s="22" t="s">
        <v>45</v>
      </c>
      <c r="P13" s="22" t="s">
        <v>74</v>
      </c>
      <c r="Q13" s="22" t="s">
        <v>65</v>
      </c>
      <c r="R13" s="22" t="s">
        <v>47</v>
      </c>
      <c r="S13" s="22" t="s">
        <v>48</v>
      </c>
      <c r="T13" s="22" t="s">
        <v>49</v>
      </c>
      <c r="U13" s="22" t="s">
        <v>126</v>
      </c>
      <c r="V13" s="22"/>
      <c r="W13" s="22"/>
      <c r="X13" s="22" t="s">
        <v>50</v>
      </c>
      <c r="Y13" s="22" t="s">
        <v>66</v>
      </c>
      <c r="Z13" s="22" t="s">
        <v>52</v>
      </c>
      <c r="AA13" s="22">
        <v>1</v>
      </c>
      <c r="AB13" s="14">
        <v>25480833.741239317</v>
      </c>
      <c r="AC13" s="14">
        <f t="shared" si="0"/>
        <v>25480833.741239317</v>
      </c>
      <c r="AD13" s="14">
        <f t="shared" si="1"/>
        <v>4586550.07</v>
      </c>
      <c r="AE13" s="14">
        <f t="shared" si="2"/>
        <v>30067383.809999999</v>
      </c>
      <c r="AF13" s="22" t="s">
        <v>53</v>
      </c>
      <c r="AG13" s="26" t="s">
        <v>149</v>
      </c>
      <c r="AH13" s="24" t="s">
        <v>130</v>
      </c>
      <c r="AI13" s="18">
        <f t="shared" si="4"/>
        <v>42649</v>
      </c>
      <c r="AJ13" s="18">
        <v>42663</v>
      </c>
      <c r="AK13" s="21" t="s">
        <v>128</v>
      </c>
      <c r="AL13" s="35">
        <f>22598829.64/3.94</f>
        <v>5735743.5634517772</v>
      </c>
    </row>
    <row r="14" spans="1:38" ht="132" x14ac:dyDescent="0.25">
      <c r="A14" s="31">
        <v>9</v>
      </c>
      <c r="B14" s="21" t="s">
        <v>75</v>
      </c>
      <c r="C14" s="21" t="s">
        <v>76</v>
      </c>
      <c r="D14" s="21" t="s">
        <v>77</v>
      </c>
      <c r="E14" s="27" t="s">
        <v>152</v>
      </c>
      <c r="F14" s="22" t="s">
        <v>78</v>
      </c>
      <c r="G14" s="22">
        <v>2</v>
      </c>
      <c r="H14" s="22" t="s">
        <v>42</v>
      </c>
      <c r="I14" s="22">
        <v>100</v>
      </c>
      <c r="J14" s="22" t="s">
        <v>79</v>
      </c>
      <c r="K14" s="22">
        <v>300</v>
      </c>
      <c r="L14" s="22" t="s">
        <v>80</v>
      </c>
      <c r="M14" s="22" t="s">
        <v>81</v>
      </c>
      <c r="N14" s="16" t="s">
        <v>49</v>
      </c>
      <c r="O14" s="22" t="s">
        <v>45</v>
      </c>
      <c r="P14" s="22" t="s">
        <v>82</v>
      </c>
      <c r="Q14" s="22"/>
      <c r="R14" s="22" t="s">
        <v>47</v>
      </c>
      <c r="S14" s="22" t="s">
        <v>48</v>
      </c>
      <c r="T14" s="22" t="s">
        <v>83</v>
      </c>
      <c r="U14" s="22" t="s">
        <v>131</v>
      </c>
      <c r="V14" s="22"/>
      <c r="W14" s="22"/>
      <c r="X14" s="22" t="s">
        <v>84</v>
      </c>
      <c r="Y14" s="22" t="s">
        <v>85</v>
      </c>
      <c r="Z14" s="22" t="s">
        <v>52</v>
      </c>
      <c r="AA14" s="22">
        <v>1</v>
      </c>
      <c r="AB14" s="14">
        <v>6894413.3038647836</v>
      </c>
      <c r="AC14" s="14">
        <f t="shared" si="0"/>
        <v>6894413.3038647836</v>
      </c>
      <c r="AD14" s="14">
        <f t="shared" si="1"/>
        <v>1240994.3899999999</v>
      </c>
      <c r="AE14" s="14">
        <f t="shared" si="2"/>
        <v>8135407.7000000002</v>
      </c>
      <c r="AF14" s="22" t="s">
        <v>86</v>
      </c>
      <c r="AG14" s="26" t="s">
        <v>149</v>
      </c>
      <c r="AH14" s="24" t="s">
        <v>132</v>
      </c>
      <c r="AI14" s="18">
        <f t="shared" si="4"/>
        <v>42654</v>
      </c>
      <c r="AJ14" s="18">
        <v>42668</v>
      </c>
      <c r="AK14" s="21" t="s">
        <v>128</v>
      </c>
      <c r="AL14" s="36">
        <v>76761</v>
      </c>
    </row>
    <row r="15" spans="1:38" ht="132" x14ac:dyDescent="0.25">
      <c r="A15" s="31">
        <v>10</v>
      </c>
      <c r="B15" s="21" t="s">
        <v>87</v>
      </c>
      <c r="C15" s="21" t="s">
        <v>88</v>
      </c>
      <c r="D15" s="21" t="s">
        <v>77</v>
      </c>
      <c r="E15" s="27" t="s">
        <v>153</v>
      </c>
      <c r="F15" s="22" t="s">
        <v>78</v>
      </c>
      <c r="G15" s="22">
        <v>2</v>
      </c>
      <c r="H15" s="22" t="s">
        <v>42</v>
      </c>
      <c r="I15" s="22">
        <v>100</v>
      </c>
      <c r="J15" s="22" t="s">
        <v>89</v>
      </c>
      <c r="K15" s="22">
        <v>300</v>
      </c>
      <c r="L15" s="22" t="s">
        <v>80</v>
      </c>
      <c r="M15" s="22" t="s">
        <v>81</v>
      </c>
      <c r="N15" s="16" t="s">
        <v>49</v>
      </c>
      <c r="O15" s="22" t="s">
        <v>45</v>
      </c>
      <c r="P15" s="22" t="s">
        <v>82</v>
      </c>
      <c r="Q15" s="22"/>
      <c r="R15" s="22" t="s">
        <v>47</v>
      </c>
      <c r="S15" s="22" t="s">
        <v>48</v>
      </c>
      <c r="T15" s="22" t="s">
        <v>90</v>
      </c>
      <c r="U15" s="22" t="s">
        <v>131</v>
      </c>
      <c r="V15" s="22"/>
      <c r="W15" s="22"/>
      <c r="X15" s="22" t="s">
        <v>84</v>
      </c>
      <c r="Y15" s="22" t="s">
        <v>85</v>
      </c>
      <c r="Z15" s="22" t="s">
        <v>52</v>
      </c>
      <c r="AA15" s="22">
        <v>1</v>
      </c>
      <c r="AB15" s="14">
        <v>8532976.7953637745</v>
      </c>
      <c r="AC15" s="14">
        <f t="shared" si="0"/>
        <v>8532976.7953637745</v>
      </c>
      <c r="AD15" s="14">
        <f t="shared" si="1"/>
        <v>1535935.82</v>
      </c>
      <c r="AE15" s="14">
        <f t="shared" si="2"/>
        <v>10068912.619999999</v>
      </c>
      <c r="AF15" s="22" t="s">
        <v>86</v>
      </c>
      <c r="AG15" s="26" t="s">
        <v>149</v>
      </c>
      <c r="AH15" s="24" t="s">
        <v>133</v>
      </c>
      <c r="AI15" s="18">
        <f t="shared" si="4"/>
        <v>42654</v>
      </c>
      <c r="AJ15" s="18">
        <v>42668</v>
      </c>
      <c r="AK15" s="21" t="s">
        <v>128</v>
      </c>
      <c r="AL15" s="36">
        <v>76761</v>
      </c>
    </row>
    <row r="16" spans="1:38" ht="105.6" x14ac:dyDescent="0.25">
      <c r="A16" s="31">
        <v>11</v>
      </c>
      <c r="B16" s="21" t="s">
        <v>91</v>
      </c>
      <c r="C16" s="21" t="s">
        <v>92</v>
      </c>
      <c r="D16" s="21" t="s">
        <v>77</v>
      </c>
      <c r="E16" s="27" t="s">
        <v>154</v>
      </c>
      <c r="F16" s="22" t="s">
        <v>78</v>
      </c>
      <c r="G16" s="22">
        <v>2</v>
      </c>
      <c r="H16" s="22" t="s">
        <v>42</v>
      </c>
      <c r="I16" s="22">
        <v>100</v>
      </c>
      <c r="J16" s="22" t="s">
        <v>93</v>
      </c>
      <c r="K16" s="22">
        <v>120</v>
      </c>
      <c r="L16" s="22" t="s">
        <v>94</v>
      </c>
      <c r="M16" s="22" t="s">
        <v>81</v>
      </c>
      <c r="N16" s="16" t="s">
        <v>49</v>
      </c>
      <c r="O16" s="22" t="s">
        <v>45</v>
      </c>
      <c r="P16" s="22" t="s">
        <v>82</v>
      </c>
      <c r="Q16" s="22"/>
      <c r="R16" s="22" t="s">
        <v>47</v>
      </c>
      <c r="S16" s="22" t="s">
        <v>48</v>
      </c>
      <c r="T16" s="22" t="s">
        <v>95</v>
      </c>
      <c r="U16" s="22" t="s">
        <v>134</v>
      </c>
      <c r="V16" s="22"/>
      <c r="W16" s="22"/>
      <c r="X16" s="22" t="s">
        <v>96</v>
      </c>
      <c r="Y16" s="22" t="s">
        <v>85</v>
      </c>
      <c r="Z16" s="22" t="s">
        <v>97</v>
      </c>
      <c r="AA16" s="22">
        <v>1</v>
      </c>
      <c r="AB16" s="14">
        <v>3988049.7591346153</v>
      </c>
      <c r="AC16" s="14">
        <f t="shared" si="0"/>
        <v>3988049.7591346153</v>
      </c>
      <c r="AD16" s="14">
        <f t="shared" si="1"/>
        <v>717848.96</v>
      </c>
      <c r="AE16" s="14">
        <f t="shared" si="2"/>
        <v>4705898.72</v>
      </c>
      <c r="AF16" s="22" t="s">
        <v>98</v>
      </c>
      <c r="AG16" s="26" t="s">
        <v>149</v>
      </c>
      <c r="AH16" s="24" t="s">
        <v>135</v>
      </c>
      <c r="AI16" s="18">
        <f t="shared" si="4"/>
        <v>42654</v>
      </c>
      <c r="AJ16" s="18">
        <v>42668</v>
      </c>
      <c r="AK16" s="21" t="s">
        <v>128</v>
      </c>
      <c r="AL16" s="36">
        <v>77920.98</v>
      </c>
    </row>
    <row r="17" spans="1:38" ht="105.6" x14ac:dyDescent="0.25">
      <c r="A17" s="31">
        <v>12</v>
      </c>
      <c r="B17" s="21" t="s">
        <v>99</v>
      </c>
      <c r="C17" s="21" t="s">
        <v>100</v>
      </c>
      <c r="D17" s="21" t="s">
        <v>77</v>
      </c>
      <c r="E17" s="27" t="s">
        <v>154</v>
      </c>
      <c r="F17" s="22" t="s">
        <v>78</v>
      </c>
      <c r="G17" s="22">
        <v>2</v>
      </c>
      <c r="H17" s="22" t="s">
        <v>42</v>
      </c>
      <c r="I17" s="22">
        <v>100</v>
      </c>
      <c r="J17" s="22" t="s">
        <v>93</v>
      </c>
      <c r="K17" s="22">
        <v>120</v>
      </c>
      <c r="L17" s="22" t="s">
        <v>94</v>
      </c>
      <c r="M17" s="22" t="s">
        <v>81</v>
      </c>
      <c r="N17" s="16" t="s">
        <v>49</v>
      </c>
      <c r="O17" s="22" t="s">
        <v>45</v>
      </c>
      <c r="P17" s="22" t="s">
        <v>82</v>
      </c>
      <c r="Q17" s="22"/>
      <c r="R17" s="22" t="s">
        <v>47</v>
      </c>
      <c r="S17" s="22" t="s">
        <v>48</v>
      </c>
      <c r="T17" s="22" t="s">
        <v>95</v>
      </c>
      <c r="U17" s="22" t="s">
        <v>134</v>
      </c>
      <c r="V17" s="22"/>
      <c r="W17" s="22"/>
      <c r="X17" s="22" t="s">
        <v>96</v>
      </c>
      <c r="Y17" s="22" t="s">
        <v>85</v>
      </c>
      <c r="Z17" s="22" t="s">
        <v>97</v>
      </c>
      <c r="AA17" s="22">
        <v>1</v>
      </c>
      <c r="AB17" s="14">
        <v>3988049.76</v>
      </c>
      <c r="AC17" s="14">
        <f t="shared" si="0"/>
        <v>3988049.76</v>
      </c>
      <c r="AD17" s="14">
        <f t="shared" si="1"/>
        <v>717848.96</v>
      </c>
      <c r="AE17" s="14">
        <f t="shared" si="2"/>
        <v>4705898.72</v>
      </c>
      <c r="AF17" s="22" t="s">
        <v>98</v>
      </c>
      <c r="AG17" s="26" t="s">
        <v>149</v>
      </c>
      <c r="AH17" s="24" t="s">
        <v>135</v>
      </c>
      <c r="AI17" s="18">
        <f t="shared" si="4"/>
        <v>42699</v>
      </c>
      <c r="AJ17" s="18">
        <v>42713</v>
      </c>
      <c r="AK17" s="21" t="s">
        <v>128</v>
      </c>
      <c r="AL17" s="36">
        <v>77920.98</v>
      </c>
    </row>
    <row r="18" spans="1:38" customFormat="1" ht="79.2" x14ac:dyDescent="0.25">
      <c r="A18" s="32">
        <v>13</v>
      </c>
      <c r="B18" s="13" t="s">
        <v>101</v>
      </c>
      <c r="C18" s="13" t="s">
        <v>102</v>
      </c>
      <c r="D18" s="13" t="s">
        <v>77</v>
      </c>
      <c r="E18" s="28" t="s">
        <v>155</v>
      </c>
      <c r="F18" s="12" t="s">
        <v>114</v>
      </c>
      <c r="G18" s="12">
        <v>3</v>
      </c>
      <c r="H18" s="12" t="s">
        <v>115</v>
      </c>
      <c r="I18" s="12">
        <v>150</v>
      </c>
      <c r="J18" s="12" t="s">
        <v>103</v>
      </c>
      <c r="K18" s="12">
        <v>227</v>
      </c>
      <c r="L18" s="12" t="s">
        <v>104</v>
      </c>
      <c r="M18" s="12"/>
      <c r="N18" s="16" t="s">
        <v>49</v>
      </c>
      <c r="O18" s="12" t="s">
        <v>45</v>
      </c>
      <c r="P18" s="12" t="s">
        <v>105</v>
      </c>
      <c r="Q18" s="12"/>
      <c r="R18" s="12" t="s">
        <v>106</v>
      </c>
      <c r="S18" s="12" t="s">
        <v>48</v>
      </c>
      <c r="T18" s="12"/>
      <c r="U18" s="12" t="s">
        <v>116</v>
      </c>
      <c r="V18" s="12"/>
      <c r="W18" s="12"/>
      <c r="X18" s="12" t="s">
        <v>117</v>
      </c>
      <c r="Y18" s="12" t="s">
        <v>118</v>
      </c>
      <c r="Z18" s="12" t="s">
        <v>52</v>
      </c>
      <c r="AA18" s="12">
        <v>1</v>
      </c>
      <c r="AB18" s="14">
        <v>7805873.3979519568</v>
      </c>
      <c r="AC18" s="14">
        <f t="shared" si="0"/>
        <v>7805873.3979519568</v>
      </c>
      <c r="AD18" s="14">
        <f t="shared" si="1"/>
        <v>1405057.21</v>
      </c>
      <c r="AE18" s="14">
        <f t="shared" si="2"/>
        <v>9210930.6099999994</v>
      </c>
      <c r="AF18" s="12" t="s">
        <v>119</v>
      </c>
      <c r="AG18" s="26" t="s">
        <v>149</v>
      </c>
      <c r="AH18" s="15" t="s">
        <v>120</v>
      </c>
      <c r="AI18" s="25">
        <v>42774</v>
      </c>
      <c r="AJ18" s="25">
        <v>42784</v>
      </c>
      <c r="AK18" s="13" t="s">
        <v>121</v>
      </c>
      <c r="AL18" s="37" t="s">
        <v>122</v>
      </c>
    </row>
    <row r="19" spans="1:38" customFormat="1" ht="79.2" x14ac:dyDescent="0.25">
      <c r="A19" s="33">
        <v>14</v>
      </c>
      <c r="B19" s="13" t="s">
        <v>107</v>
      </c>
      <c r="C19" s="13" t="s">
        <v>108</v>
      </c>
      <c r="D19" s="13" t="s">
        <v>77</v>
      </c>
      <c r="E19" s="28" t="s">
        <v>155</v>
      </c>
      <c r="F19" s="12" t="s">
        <v>114</v>
      </c>
      <c r="G19" s="12">
        <v>3</v>
      </c>
      <c r="H19" s="12" t="s">
        <v>115</v>
      </c>
      <c r="I19" s="12">
        <v>150</v>
      </c>
      <c r="J19" s="12" t="s">
        <v>103</v>
      </c>
      <c r="K19" s="12">
        <v>227</v>
      </c>
      <c r="L19" s="12" t="s">
        <v>104</v>
      </c>
      <c r="M19" s="12"/>
      <c r="N19" s="16" t="s">
        <v>49</v>
      </c>
      <c r="O19" s="12" t="s">
        <v>45</v>
      </c>
      <c r="P19" s="12" t="s">
        <v>105</v>
      </c>
      <c r="Q19" s="12"/>
      <c r="R19" s="12" t="s">
        <v>106</v>
      </c>
      <c r="S19" s="12" t="s">
        <v>48</v>
      </c>
      <c r="T19" s="12"/>
      <c r="U19" s="12" t="s">
        <v>116</v>
      </c>
      <c r="V19" s="12"/>
      <c r="W19" s="12"/>
      <c r="X19" s="12" t="s">
        <v>117</v>
      </c>
      <c r="Y19" s="12" t="s">
        <v>118</v>
      </c>
      <c r="Z19" s="12" t="s">
        <v>52</v>
      </c>
      <c r="AA19" s="12">
        <v>1</v>
      </c>
      <c r="AB19" s="14">
        <v>7805873.3979519568</v>
      </c>
      <c r="AC19" s="14">
        <f t="shared" si="0"/>
        <v>7805873.3979519568</v>
      </c>
      <c r="AD19" s="14">
        <f t="shared" si="1"/>
        <v>1405057.21</v>
      </c>
      <c r="AE19" s="14">
        <f t="shared" si="2"/>
        <v>9210930.6099999994</v>
      </c>
      <c r="AF19" s="12" t="s">
        <v>119</v>
      </c>
      <c r="AG19" s="26" t="s">
        <v>149</v>
      </c>
      <c r="AH19" s="15" t="s">
        <v>123</v>
      </c>
      <c r="AI19" s="25">
        <v>42774</v>
      </c>
      <c r="AJ19" s="25">
        <v>42784</v>
      </c>
      <c r="AK19" s="13" t="s">
        <v>121</v>
      </c>
      <c r="AL19" s="37" t="s">
        <v>122</v>
      </c>
    </row>
    <row r="20" spans="1:38" customFormat="1" ht="79.2" x14ac:dyDescent="0.25">
      <c r="A20" s="32">
        <v>15</v>
      </c>
      <c r="B20" s="13" t="s">
        <v>109</v>
      </c>
      <c r="C20" s="13" t="s">
        <v>110</v>
      </c>
      <c r="D20" s="13" t="s">
        <v>77</v>
      </c>
      <c r="E20" s="28" t="s">
        <v>155</v>
      </c>
      <c r="F20" s="12" t="s">
        <v>114</v>
      </c>
      <c r="G20" s="12">
        <v>3</v>
      </c>
      <c r="H20" s="12" t="s">
        <v>115</v>
      </c>
      <c r="I20" s="12">
        <v>150</v>
      </c>
      <c r="J20" s="12" t="s">
        <v>103</v>
      </c>
      <c r="K20" s="12">
        <v>227</v>
      </c>
      <c r="L20" s="12" t="s">
        <v>104</v>
      </c>
      <c r="M20" s="12"/>
      <c r="N20" s="16" t="s">
        <v>49</v>
      </c>
      <c r="O20" s="12" t="s">
        <v>45</v>
      </c>
      <c r="P20" s="12" t="s">
        <v>105</v>
      </c>
      <c r="Q20" s="12"/>
      <c r="R20" s="12" t="s">
        <v>106</v>
      </c>
      <c r="S20" s="12" t="s">
        <v>48</v>
      </c>
      <c r="T20" s="12"/>
      <c r="U20" s="12" t="s">
        <v>116</v>
      </c>
      <c r="V20" s="12"/>
      <c r="W20" s="12"/>
      <c r="X20" s="12" t="s">
        <v>117</v>
      </c>
      <c r="Y20" s="12" t="s">
        <v>118</v>
      </c>
      <c r="Z20" s="12" t="s">
        <v>52</v>
      </c>
      <c r="AA20" s="12">
        <v>1</v>
      </c>
      <c r="AB20" s="14">
        <v>7805873.3979519568</v>
      </c>
      <c r="AC20" s="14">
        <f t="shared" si="0"/>
        <v>7805873.3979519568</v>
      </c>
      <c r="AD20" s="14">
        <f t="shared" si="1"/>
        <v>1405057.21</v>
      </c>
      <c r="AE20" s="14">
        <f t="shared" si="2"/>
        <v>9210930.6099999994</v>
      </c>
      <c r="AF20" s="12" t="s">
        <v>119</v>
      </c>
      <c r="AG20" s="26" t="s">
        <v>149</v>
      </c>
      <c r="AH20" s="15" t="s">
        <v>124</v>
      </c>
      <c r="AI20" s="25">
        <v>42774</v>
      </c>
      <c r="AJ20" s="25">
        <v>42784</v>
      </c>
      <c r="AK20" s="13" t="s">
        <v>121</v>
      </c>
      <c r="AL20" s="37" t="s">
        <v>122</v>
      </c>
    </row>
    <row r="21" spans="1:38" customFormat="1" ht="79.2" x14ac:dyDescent="0.25">
      <c r="A21" s="33">
        <v>16</v>
      </c>
      <c r="B21" s="13" t="s">
        <v>111</v>
      </c>
      <c r="C21" s="13" t="s">
        <v>112</v>
      </c>
      <c r="D21" s="13" t="s">
        <v>77</v>
      </c>
      <c r="E21" s="28" t="s">
        <v>155</v>
      </c>
      <c r="F21" s="12" t="s">
        <v>114</v>
      </c>
      <c r="G21" s="12">
        <v>3</v>
      </c>
      <c r="H21" s="12" t="s">
        <v>115</v>
      </c>
      <c r="I21" s="12">
        <v>150</v>
      </c>
      <c r="J21" s="12" t="s">
        <v>103</v>
      </c>
      <c r="K21" s="12">
        <v>227</v>
      </c>
      <c r="L21" s="12" t="s">
        <v>104</v>
      </c>
      <c r="M21" s="12"/>
      <c r="N21" s="16" t="s">
        <v>49</v>
      </c>
      <c r="O21" s="12" t="s">
        <v>45</v>
      </c>
      <c r="P21" s="12" t="s">
        <v>105</v>
      </c>
      <c r="Q21" s="12"/>
      <c r="R21" s="12" t="s">
        <v>106</v>
      </c>
      <c r="S21" s="12" t="s">
        <v>48</v>
      </c>
      <c r="T21" s="12"/>
      <c r="U21" s="12" t="s">
        <v>116</v>
      </c>
      <c r="V21" s="12"/>
      <c r="W21" s="12"/>
      <c r="X21" s="12" t="s">
        <v>117</v>
      </c>
      <c r="Y21" s="12" t="s">
        <v>118</v>
      </c>
      <c r="Z21" s="12" t="s">
        <v>52</v>
      </c>
      <c r="AA21" s="12">
        <v>1</v>
      </c>
      <c r="AB21" s="14">
        <v>7805873.3979519568</v>
      </c>
      <c r="AC21" s="14">
        <f t="shared" si="0"/>
        <v>7805873.3979519568</v>
      </c>
      <c r="AD21" s="14">
        <f t="shared" si="1"/>
        <v>1405057.21</v>
      </c>
      <c r="AE21" s="14">
        <f t="shared" si="2"/>
        <v>9210930.6099999994</v>
      </c>
      <c r="AF21" s="12" t="s">
        <v>119</v>
      </c>
      <c r="AG21" s="26" t="s">
        <v>149</v>
      </c>
      <c r="AH21" s="15" t="s">
        <v>125</v>
      </c>
      <c r="AI21" s="25">
        <v>42774</v>
      </c>
      <c r="AJ21" s="25">
        <v>42784</v>
      </c>
      <c r="AK21" s="13" t="s">
        <v>121</v>
      </c>
      <c r="AL21" s="37" t="s">
        <v>122</v>
      </c>
    </row>
    <row r="22" spans="1:38" customFormat="1" ht="79.2" x14ac:dyDescent="0.25">
      <c r="A22" s="32">
        <v>17</v>
      </c>
      <c r="B22" s="21" t="s">
        <v>136</v>
      </c>
      <c r="C22" s="21" t="s">
        <v>137</v>
      </c>
      <c r="D22" s="21" t="s">
        <v>77</v>
      </c>
      <c r="E22" s="28" t="s">
        <v>156</v>
      </c>
      <c r="F22" s="22" t="s">
        <v>114</v>
      </c>
      <c r="G22" s="22">
        <v>3</v>
      </c>
      <c r="H22" s="22" t="s">
        <v>115</v>
      </c>
      <c r="I22" s="22">
        <v>400</v>
      </c>
      <c r="J22" s="22" t="s">
        <v>103</v>
      </c>
      <c r="K22" s="22">
        <v>227</v>
      </c>
      <c r="L22" s="22" t="s">
        <v>104</v>
      </c>
      <c r="M22" s="22"/>
      <c r="N22" s="16" t="s">
        <v>49</v>
      </c>
      <c r="O22" s="22" t="s">
        <v>45</v>
      </c>
      <c r="P22" s="22" t="s">
        <v>105</v>
      </c>
      <c r="Q22" s="22"/>
      <c r="R22" s="22" t="s">
        <v>106</v>
      </c>
      <c r="S22" s="22" t="s">
        <v>48</v>
      </c>
      <c r="T22" s="22"/>
      <c r="U22" s="22" t="s">
        <v>138</v>
      </c>
      <c r="V22" s="22"/>
      <c r="W22" s="22"/>
      <c r="X22" s="22" t="s">
        <v>117</v>
      </c>
      <c r="Y22" s="22" t="s">
        <v>118</v>
      </c>
      <c r="Z22" s="22" t="s">
        <v>52</v>
      </c>
      <c r="AA22" s="22">
        <v>1</v>
      </c>
      <c r="AB22" s="14">
        <v>5614406.7800000003</v>
      </c>
      <c r="AC22" s="14">
        <f t="shared" ref="AC22:AC25" si="5">AB22*AA22</f>
        <v>5614406.7800000003</v>
      </c>
      <c r="AD22" s="14">
        <f t="shared" ref="AD22:AD25" si="6">ROUND(AC22*0.18,2)</f>
        <v>1010593.22</v>
      </c>
      <c r="AE22" s="14">
        <f t="shared" ref="AE22:AE25" si="7">ROUND(AC22*1.18,2)</f>
        <v>6625000</v>
      </c>
      <c r="AF22" s="22" t="s">
        <v>119</v>
      </c>
      <c r="AG22" s="26" t="s">
        <v>149</v>
      </c>
      <c r="AH22" s="15" t="s">
        <v>139</v>
      </c>
      <c r="AI22" s="25">
        <f t="shared" ref="AI22:AI25" si="8">AJ22-10</f>
        <v>42789</v>
      </c>
      <c r="AJ22" s="25">
        <v>42799</v>
      </c>
      <c r="AK22" s="21" t="s">
        <v>121</v>
      </c>
      <c r="AL22" s="37" t="s">
        <v>122</v>
      </c>
    </row>
    <row r="23" spans="1:38" customFormat="1" ht="79.2" x14ac:dyDescent="0.25">
      <c r="A23" s="33">
        <v>18</v>
      </c>
      <c r="B23" s="21" t="s">
        <v>140</v>
      </c>
      <c r="C23" s="21" t="s">
        <v>141</v>
      </c>
      <c r="D23" s="21" t="s">
        <v>77</v>
      </c>
      <c r="E23" s="28" t="s">
        <v>156</v>
      </c>
      <c r="F23" s="22" t="s">
        <v>114</v>
      </c>
      <c r="G23" s="22">
        <v>3</v>
      </c>
      <c r="H23" s="22" t="s">
        <v>115</v>
      </c>
      <c r="I23" s="22">
        <v>400</v>
      </c>
      <c r="J23" s="22" t="s">
        <v>103</v>
      </c>
      <c r="K23" s="22">
        <v>227</v>
      </c>
      <c r="L23" s="22" t="s">
        <v>104</v>
      </c>
      <c r="M23" s="22"/>
      <c r="N23" s="16" t="s">
        <v>49</v>
      </c>
      <c r="O23" s="22" t="s">
        <v>45</v>
      </c>
      <c r="P23" s="22" t="s">
        <v>105</v>
      </c>
      <c r="Q23" s="22"/>
      <c r="R23" s="22" t="s">
        <v>106</v>
      </c>
      <c r="S23" s="22" t="s">
        <v>48</v>
      </c>
      <c r="T23" s="22"/>
      <c r="U23" s="22" t="s">
        <v>138</v>
      </c>
      <c r="V23" s="22"/>
      <c r="W23" s="22"/>
      <c r="X23" s="22" t="s">
        <v>117</v>
      </c>
      <c r="Y23" s="22" t="s">
        <v>118</v>
      </c>
      <c r="Z23" s="22" t="s">
        <v>52</v>
      </c>
      <c r="AA23" s="22">
        <v>1</v>
      </c>
      <c r="AB23" s="14">
        <v>5614406.7800000003</v>
      </c>
      <c r="AC23" s="14">
        <f t="shared" si="5"/>
        <v>5614406.7800000003</v>
      </c>
      <c r="AD23" s="14">
        <f t="shared" si="6"/>
        <v>1010593.22</v>
      </c>
      <c r="AE23" s="14">
        <f t="shared" si="7"/>
        <v>6625000</v>
      </c>
      <c r="AF23" s="22" t="s">
        <v>119</v>
      </c>
      <c r="AG23" s="26" t="s">
        <v>149</v>
      </c>
      <c r="AH23" s="15" t="s">
        <v>142</v>
      </c>
      <c r="AI23" s="25">
        <f t="shared" si="8"/>
        <v>42789</v>
      </c>
      <c r="AJ23" s="25">
        <v>42799</v>
      </c>
      <c r="AK23" s="21" t="s">
        <v>121</v>
      </c>
      <c r="AL23" s="37" t="s">
        <v>122</v>
      </c>
    </row>
    <row r="24" spans="1:38" customFormat="1" ht="79.2" x14ac:dyDescent="0.25">
      <c r="A24" s="32">
        <v>19</v>
      </c>
      <c r="B24" s="21" t="s">
        <v>143</v>
      </c>
      <c r="C24" s="21" t="s">
        <v>144</v>
      </c>
      <c r="D24" s="21" t="s">
        <v>77</v>
      </c>
      <c r="E24" s="28" t="s">
        <v>156</v>
      </c>
      <c r="F24" s="22" t="s">
        <v>114</v>
      </c>
      <c r="G24" s="22">
        <v>3</v>
      </c>
      <c r="H24" s="22" t="s">
        <v>115</v>
      </c>
      <c r="I24" s="22">
        <v>400</v>
      </c>
      <c r="J24" s="22" t="s">
        <v>103</v>
      </c>
      <c r="K24" s="22">
        <v>227</v>
      </c>
      <c r="L24" s="22" t="s">
        <v>104</v>
      </c>
      <c r="M24" s="22"/>
      <c r="N24" s="16" t="s">
        <v>49</v>
      </c>
      <c r="O24" s="22" t="s">
        <v>45</v>
      </c>
      <c r="P24" s="22" t="s">
        <v>105</v>
      </c>
      <c r="Q24" s="22"/>
      <c r="R24" s="22" t="s">
        <v>106</v>
      </c>
      <c r="S24" s="22" t="s">
        <v>48</v>
      </c>
      <c r="T24" s="22"/>
      <c r="U24" s="22" t="s">
        <v>138</v>
      </c>
      <c r="V24" s="22"/>
      <c r="W24" s="22"/>
      <c r="X24" s="22" t="s">
        <v>117</v>
      </c>
      <c r="Y24" s="22" t="s">
        <v>118</v>
      </c>
      <c r="Z24" s="22" t="s">
        <v>52</v>
      </c>
      <c r="AA24" s="22">
        <v>1</v>
      </c>
      <c r="AB24" s="14">
        <v>5614406.7800000003</v>
      </c>
      <c r="AC24" s="14">
        <f t="shared" si="5"/>
        <v>5614406.7800000003</v>
      </c>
      <c r="AD24" s="14">
        <f t="shared" si="6"/>
        <v>1010593.22</v>
      </c>
      <c r="AE24" s="14">
        <f t="shared" si="7"/>
        <v>6625000</v>
      </c>
      <c r="AF24" s="22" t="s">
        <v>119</v>
      </c>
      <c r="AG24" s="26" t="s">
        <v>149</v>
      </c>
      <c r="AH24" s="15" t="s">
        <v>145</v>
      </c>
      <c r="AI24" s="25">
        <f t="shared" si="8"/>
        <v>42789</v>
      </c>
      <c r="AJ24" s="25">
        <v>42799</v>
      </c>
      <c r="AK24" s="21" t="s">
        <v>121</v>
      </c>
      <c r="AL24" s="37" t="s">
        <v>122</v>
      </c>
    </row>
    <row r="25" spans="1:38" customFormat="1" ht="79.2" x14ac:dyDescent="0.25">
      <c r="A25" s="48">
        <v>20</v>
      </c>
      <c r="B25" s="49" t="s">
        <v>146</v>
      </c>
      <c r="C25" s="49" t="s">
        <v>147</v>
      </c>
      <c r="D25" s="49" t="s">
        <v>77</v>
      </c>
      <c r="E25" s="50" t="s">
        <v>156</v>
      </c>
      <c r="F25" s="51" t="s">
        <v>114</v>
      </c>
      <c r="G25" s="51">
        <v>3</v>
      </c>
      <c r="H25" s="51" t="s">
        <v>115</v>
      </c>
      <c r="I25" s="51">
        <v>400</v>
      </c>
      <c r="J25" s="51" t="s">
        <v>103</v>
      </c>
      <c r="K25" s="51">
        <v>227</v>
      </c>
      <c r="L25" s="51" t="s">
        <v>104</v>
      </c>
      <c r="M25" s="51"/>
      <c r="N25" s="52" t="s">
        <v>49</v>
      </c>
      <c r="O25" s="51" t="s">
        <v>45</v>
      </c>
      <c r="P25" s="51" t="s">
        <v>105</v>
      </c>
      <c r="Q25" s="51"/>
      <c r="R25" s="51" t="s">
        <v>106</v>
      </c>
      <c r="S25" s="51" t="s">
        <v>48</v>
      </c>
      <c r="T25" s="51"/>
      <c r="U25" s="51" t="s">
        <v>138</v>
      </c>
      <c r="V25" s="51"/>
      <c r="W25" s="51"/>
      <c r="X25" s="51" t="s">
        <v>117</v>
      </c>
      <c r="Y25" s="51" t="s">
        <v>118</v>
      </c>
      <c r="Z25" s="51" t="s">
        <v>52</v>
      </c>
      <c r="AA25" s="51">
        <v>1</v>
      </c>
      <c r="AB25" s="53">
        <v>5614406.7800000003</v>
      </c>
      <c r="AC25" s="53">
        <f t="shared" si="5"/>
        <v>5614406.7800000003</v>
      </c>
      <c r="AD25" s="53">
        <f t="shared" si="6"/>
        <v>1010593.22</v>
      </c>
      <c r="AE25" s="53">
        <f t="shared" si="7"/>
        <v>6625000</v>
      </c>
      <c r="AF25" s="51" t="s">
        <v>119</v>
      </c>
      <c r="AG25" s="54" t="s">
        <v>149</v>
      </c>
      <c r="AH25" s="55" t="s">
        <v>148</v>
      </c>
      <c r="AI25" s="56">
        <f t="shared" si="8"/>
        <v>42789</v>
      </c>
      <c r="AJ25" s="56">
        <v>42799</v>
      </c>
      <c r="AK25" s="49" t="s">
        <v>121</v>
      </c>
      <c r="AL25" s="57" t="s">
        <v>122</v>
      </c>
    </row>
    <row r="26" spans="1:38" x14ac:dyDescent="0.25">
      <c r="AE26" s="10">
        <f>SUM(AE6:AE25)</f>
        <v>256500000.00000006</v>
      </c>
    </row>
    <row r="27" spans="1:38" x14ac:dyDescent="0.25">
      <c r="AE27" s="10">
        <f>AE26/118*18</f>
        <v>39127118.644067809</v>
      </c>
    </row>
    <row r="29" spans="1:38" x14ac:dyDescent="0.25">
      <c r="AG29" s="29" t="s">
        <v>157</v>
      </c>
    </row>
  </sheetData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Блок №2</vt:lpstr>
      <vt:lpstr>'Блок №2'!Заголовки_для_печати</vt:lpstr>
      <vt:lpstr>'Блок №2'!Область_печати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6664</dc:creator>
  <cp:lastModifiedBy>Антон Васильев</cp:lastModifiedBy>
  <dcterms:created xsi:type="dcterms:W3CDTF">2014-12-30T07:32:29Z</dcterms:created>
  <dcterms:modified xsi:type="dcterms:W3CDTF">2018-07-11T14:54:16Z</dcterms:modified>
</cp:coreProperties>
</file>