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\projects\service-implantacao-backlog\base\"/>
    </mc:Choice>
  </mc:AlternateContent>
  <xr:revisionPtr revIDLastSave="0" documentId="13_ncr:1_{C6E4D7B5-4DF4-4144-9AF3-33CE988FC915}" xr6:coauthVersionLast="45" xr6:coauthVersionMax="45" xr10:uidLastSave="{00000000-0000-0000-0000-000000000000}"/>
  <bookViews>
    <workbookView xWindow="-120" yWindow="-120" windowWidth="38640" windowHeight="15990" activeTab="8" xr2:uid="{00000000-000D-0000-FFFF-FFFF00000000}"/>
  </bookViews>
  <sheets>
    <sheet name="Abril.20" sheetId="1" r:id="rId1"/>
    <sheet name="Maio.20" sheetId="2" r:id="rId2"/>
    <sheet name="Junho.20" sheetId="3" r:id="rId3"/>
    <sheet name="Julho.20" sheetId="4" r:id="rId4"/>
    <sheet name="Agosto.20" sheetId="5" r:id="rId5"/>
    <sheet name="Setembro.20" sheetId="6" r:id="rId6"/>
    <sheet name="Outubro.20" sheetId="7" r:id="rId7"/>
    <sheet name="Novembro.20" sheetId="8" r:id="rId8"/>
    <sheet name="Dezembro.20" sheetId="9" r:id="rId9"/>
    <sheet name="Horas Totais" sheetId="10" r:id="rId10"/>
    <sheet name="Implantação" sheetId="11" r:id="rId11"/>
    <sheet name="Bancos" sheetId="12" r:id="rId12"/>
    <sheet name="Fundos" sheetId="13" r:id="rId13"/>
    <sheet name="Previdência" sheetId="14" r:id="rId14"/>
    <sheet name="Consórcio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5" l="1"/>
  <c r="C24" i="15"/>
  <c r="J23" i="15"/>
  <c r="J22" i="15"/>
  <c r="E22" i="15"/>
  <c r="D22" i="15"/>
  <c r="C22" i="15"/>
  <c r="J21" i="15"/>
  <c r="E21" i="15"/>
  <c r="K20" i="15"/>
  <c r="I20" i="15" s="1"/>
  <c r="J20" i="15"/>
  <c r="C20" i="15"/>
  <c r="J19" i="15"/>
  <c r="E10" i="15"/>
  <c r="D10" i="15"/>
  <c r="K24" i="15" s="1"/>
  <c r="I24" i="15" s="1"/>
  <c r="E9" i="15"/>
  <c r="D9" i="15"/>
  <c r="E23" i="15" s="1"/>
  <c r="E8" i="15"/>
  <c r="D8" i="15"/>
  <c r="K22" i="15" s="1"/>
  <c r="E7" i="15"/>
  <c r="D7" i="15"/>
  <c r="K21" i="15" s="1"/>
  <c r="I21" i="15" s="1"/>
  <c r="E6" i="15"/>
  <c r="D6" i="15"/>
  <c r="E20" i="15" s="1"/>
  <c r="E5" i="15"/>
  <c r="D5" i="15"/>
  <c r="E4" i="15"/>
  <c r="D4" i="15"/>
  <c r="E3" i="15"/>
  <c r="D3" i="15"/>
  <c r="C3" i="15"/>
  <c r="K56" i="14"/>
  <c r="J56" i="14"/>
  <c r="K55" i="14"/>
  <c r="J55" i="14"/>
  <c r="I55" i="14"/>
  <c r="E55" i="14"/>
  <c r="D55" i="14"/>
  <c r="C55" i="14"/>
  <c r="K38" i="14"/>
  <c r="I38" i="14" s="1"/>
  <c r="J38" i="14"/>
  <c r="D38" i="14"/>
  <c r="K37" i="14"/>
  <c r="E37" i="14" s="1"/>
  <c r="J37" i="14"/>
  <c r="I37" i="14"/>
  <c r="K24" i="14"/>
  <c r="I24" i="14" s="1"/>
  <c r="J23" i="14"/>
  <c r="E23" i="14"/>
  <c r="C23" i="14"/>
  <c r="J22" i="14"/>
  <c r="K21" i="14"/>
  <c r="I21" i="14" s="1"/>
  <c r="J21" i="14"/>
  <c r="J20" i="14"/>
  <c r="E20" i="14"/>
  <c r="D20" i="14"/>
  <c r="C20" i="14"/>
  <c r="J19" i="14"/>
  <c r="C19" i="14"/>
  <c r="E10" i="14"/>
  <c r="D10" i="14"/>
  <c r="D24" i="14" s="1"/>
  <c r="E9" i="14"/>
  <c r="D9" i="14"/>
  <c r="K23" i="14" s="1"/>
  <c r="I23" i="14" s="1"/>
  <c r="C9" i="14"/>
  <c r="E8" i="14"/>
  <c r="D8" i="14"/>
  <c r="E22" i="14" s="1"/>
  <c r="D7" i="14"/>
  <c r="D21" i="14" s="1"/>
  <c r="E6" i="14"/>
  <c r="D6" i="14"/>
  <c r="K20" i="14" s="1"/>
  <c r="I20" i="14" s="1"/>
  <c r="E5" i="14"/>
  <c r="D5" i="14"/>
  <c r="K19" i="14" s="1"/>
  <c r="I19" i="14" s="1"/>
  <c r="E4" i="14"/>
  <c r="D4" i="14"/>
  <c r="E3" i="14"/>
  <c r="D3" i="14"/>
  <c r="C3" i="14"/>
  <c r="K24" i="13"/>
  <c r="I24" i="13" s="1"/>
  <c r="E24" i="13"/>
  <c r="J23" i="13"/>
  <c r="J22" i="13"/>
  <c r="E22" i="13"/>
  <c r="D22" i="13"/>
  <c r="C22" i="13"/>
  <c r="J21" i="13"/>
  <c r="J20" i="13"/>
  <c r="J19" i="13"/>
  <c r="E19" i="13"/>
  <c r="D19" i="13"/>
  <c r="C19" i="13"/>
  <c r="E10" i="13"/>
  <c r="D10" i="13"/>
  <c r="D24" i="13" s="1"/>
  <c r="D9" i="13"/>
  <c r="D23" i="13" s="1"/>
  <c r="E8" i="13"/>
  <c r="D8" i="13"/>
  <c r="K22" i="13" s="1"/>
  <c r="I22" i="13" s="1"/>
  <c r="E7" i="13"/>
  <c r="D7" i="13"/>
  <c r="C21" i="13" s="1"/>
  <c r="E6" i="13"/>
  <c r="D6" i="13"/>
  <c r="E20" i="13" s="1"/>
  <c r="E5" i="13"/>
  <c r="D5" i="13"/>
  <c r="K19" i="13" s="1"/>
  <c r="E4" i="13"/>
  <c r="D4" i="13"/>
  <c r="E3" i="13"/>
  <c r="D3" i="13"/>
  <c r="C3" i="13"/>
  <c r="K57" i="12"/>
  <c r="I57" i="12" s="1"/>
  <c r="E57" i="12"/>
  <c r="D57" i="12"/>
  <c r="C57" i="12"/>
  <c r="K56" i="12"/>
  <c r="I56" i="12" s="1"/>
  <c r="J56" i="12"/>
  <c r="C56" i="12"/>
  <c r="K55" i="12"/>
  <c r="I55" i="12" s="1"/>
  <c r="J55" i="12"/>
  <c r="K54" i="12"/>
  <c r="J54" i="12"/>
  <c r="I54" i="12" s="1"/>
  <c r="E54" i="12"/>
  <c r="D54" i="12"/>
  <c r="C54" i="12"/>
  <c r="J53" i="12"/>
  <c r="J52" i="12"/>
  <c r="K42" i="12"/>
  <c r="J41" i="12"/>
  <c r="K40" i="12"/>
  <c r="I40" i="12" s="1"/>
  <c r="J40" i="12"/>
  <c r="K39" i="12"/>
  <c r="J39" i="12"/>
  <c r="J38" i="12"/>
  <c r="K37" i="12"/>
  <c r="I37" i="12" s="1"/>
  <c r="J37" i="12"/>
  <c r="C37" i="12"/>
  <c r="J23" i="12"/>
  <c r="J22" i="12"/>
  <c r="D22" i="12"/>
  <c r="K21" i="12"/>
  <c r="J21" i="12"/>
  <c r="I21" i="12" s="1"/>
  <c r="J20" i="12"/>
  <c r="J19" i="12"/>
  <c r="E10" i="12"/>
  <c r="D10" i="12"/>
  <c r="E24" i="12" s="1"/>
  <c r="E8" i="12"/>
  <c r="D8" i="12"/>
  <c r="K22" i="12" s="1"/>
  <c r="I22" i="12" s="1"/>
  <c r="E7" i="12"/>
  <c r="D7" i="12"/>
  <c r="D21" i="12" s="1"/>
  <c r="E4" i="12"/>
  <c r="D4" i="12"/>
  <c r="E3" i="12"/>
  <c r="D3" i="12"/>
  <c r="C3" i="12"/>
  <c r="J25" i="11"/>
  <c r="J24" i="11"/>
  <c r="J23" i="11"/>
  <c r="J22" i="11"/>
  <c r="I20" i="11"/>
  <c r="J12" i="10"/>
  <c r="I12" i="10"/>
  <c r="H12" i="10"/>
  <c r="G12" i="10"/>
  <c r="F12" i="10"/>
  <c r="E12" i="10"/>
  <c r="J11" i="10"/>
  <c r="I11" i="10"/>
  <c r="J10" i="10"/>
  <c r="I10" i="10"/>
  <c r="I9" i="10"/>
  <c r="H9" i="10"/>
  <c r="G9" i="10"/>
  <c r="F9" i="10"/>
  <c r="E9" i="10"/>
  <c r="I8" i="10"/>
  <c r="H8" i="10"/>
  <c r="G8" i="10"/>
  <c r="F8" i="10"/>
  <c r="E8" i="10"/>
  <c r="J7" i="10"/>
  <c r="E7" i="10"/>
  <c r="E6" i="10"/>
  <c r="I5" i="10"/>
  <c r="I7" i="10" s="1"/>
  <c r="H5" i="10"/>
  <c r="H7" i="10" s="1"/>
  <c r="G5" i="10"/>
  <c r="G7" i="10" s="1"/>
  <c r="F5" i="10"/>
  <c r="F7" i="10" s="1"/>
  <c r="E5" i="10"/>
  <c r="I4" i="10"/>
  <c r="H4" i="10"/>
  <c r="G4" i="10"/>
  <c r="F4" i="10"/>
  <c r="E21" i="9"/>
  <c r="D21" i="9"/>
  <c r="C21" i="9"/>
  <c r="E12" i="9"/>
  <c r="D12" i="9"/>
  <c r="C12" i="9"/>
  <c r="E3" i="9"/>
  <c r="D3" i="9"/>
  <c r="C3" i="9"/>
  <c r="C30" i="9" s="1"/>
  <c r="B26" i="8"/>
  <c r="E26" i="8" s="1"/>
  <c r="B26" i="9" s="1"/>
  <c r="F26" i="9" s="1"/>
  <c r="D21" i="8"/>
  <c r="C21" i="8"/>
  <c r="D12" i="8"/>
  <c r="C12" i="8"/>
  <c r="B8" i="8"/>
  <c r="D3" i="8"/>
  <c r="D30" i="8" s="1"/>
  <c r="E10" i="11" s="1"/>
  <c r="C3" i="8"/>
  <c r="E27" i="7"/>
  <c r="B27" i="8" s="1"/>
  <c r="E27" i="8" s="1"/>
  <c r="B27" i="9" s="1"/>
  <c r="F27" i="9" s="1"/>
  <c r="E26" i="7"/>
  <c r="D21" i="7"/>
  <c r="C21" i="7"/>
  <c r="E18" i="7"/>
  <c r="B18" i="8" s="1"/>
  <c r="E18" i="8" s="1"/>
  <c r="B18" i="9" s="1"/>
  <c r="F18" i="9" s="1"/>
  <c r="E17" i="7"/>
  <c r="B17" i="8" s="1"/>
  <c r="E17" i="8" s="1"/>
  <c r="B17" i="9" s="1"/>
  <c r="F17" i="9" s="1"/>
  <c r="D16" i="7"/>
  <c r="E9" i="13" s="1"/>
  <c r="D15" i="7"/>
  <c r="C15" i="7"/>
  <c r="D14" i="7"/>
  <c r="E9" i="12" s="1"/>
  <c r="C14" i="7"/>
  <c r="K41" i="12" s="1"/>
  <c r="C12" i="7"/>
  <c r="E9" i="7"/>
  <c r="B9" i="8" s="1"/>
  <c r="E9" i="8" s="1"/>
  <c r="B9" i="9" s="1"/>
  <c r="F9" i="9" s="1"/>
  <c r="E8" i="7"/>
  <c r="D3" i="7"/>
  <c r="C3" i="7"/>
  <c r="D19" i="6"/>
  <c r="C19" i="6"/>
  <c r="E24" i="11" s="1"/>
  <c r="D11" i="6"/>
  <c r="C11" i="6"/>
  <c r="D24" i="11" s="1"/>
  <c r="D3" i="6"/>
  <c r="D27" i="6" s="1"/>
  <c r="E8" i="11" s="1"/>
  <c r="C3" i="6"/>
  <c r="C27" i="6" s="1"/>
  <c r="C27" i="5"/>
  <c r="K23" i="11" s="1"/>
  <c r="I23" i="11" s="1"/>
  <c r="D19" i="5"/>
  <c r="C19" i="5"/>
  <c r="E23" i="11" s="1"/>
  <c r="D16" i="5"/>
  <c r="E7" i="14" s="1"/>
  <c r="C11" i="5"/>
  <c r="D23" i="11" s="1"/>
  <c r="D3" i="5"/>
  <c r="C3" i="5"/>
  <c r="E25" i="4"/>
  <c r="B25" i="5" s="1"/>
  <c r="E25" i="5" s="1"/>
  <c r="B25" i="6" s="1"/>
  <c r="E25" i="6" s="1"/>
  <c r="B28" i="7" s="1"/>
  <c r="E28" i="7" s="1"/>
  <c r="B28" i="8" s="1"/>
  <c r="E28" i="8" s="1"/>
  <c r="B28" i="9" s="1"/>
  <c r="F28" i="9" s="1"/>
  <c r="D19" i="4"/>
  <c r="C19" i="4"/>
  <c r="E17" i="4"/>
  <c r="B17" i="5" s="1"/>
  <c r="E17" i="5" s="1"/>
  <c r="B17" i="6" s="1"/>
  <c r="E17" i="6" s="1"/>
  <c r="B19" i="7" s="1"/>
  <c r="E19" i="7" s="1"/>
  <c r="B19" i="8" s="1"/>
  <c r="E19" i="8" s="1"/>
  <c r="B19" i="9" s="1"/>
  <c r="F19" i="9" s="1"/>
  <c r="D14" i="4"/>
  <c r="C14" i="4"/>
  <c r="D13" i="4"/>
  <c r="E6" i="12" s="1"/>
  <c r="C13" i="4"/>
  <c r="K38" i="12" s="1"/>
  <c r="E38" i="12" s="1"/>
  <c r="C12" i="4"/>
  <c r="D11" i="4"/>
  <c r="C11" i="4"/>
  <c r="E9" i="4"/>
  <c r="B9" i="5" s="1"/>
  <c r="E9" i="5" s="1"/>
  <c r="B9" i="6" s="1"/>
  <c r="E9" i="6" s="1"/>
  <c r="B10" i="7" s="1"/>
  <c r="E10" i="7" s="1"/>
  <c r="B10" i="8" s="1"/>
  <c r="E10" i="8" s="1"/>
  <c r="B10" i="9" s="1"/>
  <c r="F10" i="9" s="1"/>
  <c r="C4" i="4"/>
  <c r="D3" i="4"/>
  <c r="D27" i="4" s="1"/>
  <c r="E6" i="11" s="1"/>
  <c r="D19" i="3"/>
  <c r="C19" i="3"/>
  <c r="D12" i="3"/>
  <c r="E5" i="12" s="1"/>
  <c r="C12" i="3"/>
  <c r="D5" i="12" s="1"/>
  <c r="D11" i="3"/>
  <c r="D3" i="3"/>
  <c r="C3" i="3"/>
  <c r="B23" i="2"/>
  <c r="E23" i="2" s="1"/>
  <c r="B23" i="3" s="1"/>
  <c r="E23" i="3" s="1"/>
  <c r="B23" i="4" s="1"/>
  <c r="E23" i="4" s="1"/>
  <c r="B23" i="5" s="1"/>
  <c r="E23" i="5" s="1"/>
  <c r="B23" i="6" s="1"/>
  <c r="E23" i="6" s="1"/>
  <c r="B25" i="7" s="1"/>
  <c r="E25" i="7" s="1"/>
  <c r="B25" i="8" s="1"/>
  <c r="E25" i="8" s="1"/>
  <c r="B25" i="9" s="1"/>
  <c r="F25" i="9" s="1"/>
  <c r="D19" i="2"/>
  <c r="C19" i="2"/>
  <c r="B12" i="2"/>
  <c r="D11" i="2"/>
  <c r="C11" i="2"/>
  <c r="B9" i="2"/>
  <c r="E9" i="2" s="1"/>
  <c r="B9" i="3" s="1"/>
  <c r="E9" i="3" s="1"/>
  <c r="B5" i="2"/>
  <c r="E5" i="2" s="1"/>
  <c r="B5" i="3" s="1"/>
  <c r="E5" i="3" s="1"/>
  <c r="B5" i="4" s="1"/>
  <c r="E5" i="4" s="1"/>
  <c r="B5" i="5" s="1"/>
  <c r="E5" i="5" s="1"/>
  <c r="B5" i="6" s="1"/>
  <c r="E5" i="6" s="1"/>
  <c r="B5" i="7" s="1"/>
  <c r="E5" i="7" s="1"/>
  <c r="B5" i="8" s="1"/>
  <c r="E5" i="8" s="1"/>
  <c r="B5" i="9" s="1"/>
  <c r="F5" i="9" s="1"/>
  <c r="D3" i="2"/>
  <c r="D27" i="2" s="1"/>
  <c r="E4" i="11" s="1"/>
  <c r="C3" i="2"/>
  <c r="C27" i="2" s="1"/>
  <c r="C27" i="1"/>
  <c r="D3" i="11" s="1"/>
  <c r="E26" i="1"/>
  <c r="B26" i="2" s="1"/>
  <c r="E26" i="2" s="1"/>
  <c r="B26" i="3" s="1"/>
  <c r="E26" i="3" s="1"/>
  <c r="B26" i="4" s="1"/>
  <c r="E26" i="4" s="1"/>
  <c r="B26" i="5" s="1"/>
  <c r="E26" i="5" s="1"/>
  <c r="B26" i="6" s="1"/>
  <c r="E26" i="6" s="1"/>
  <c r="B29" i="7" s="1"/>
  <c r="E29" i="7" s="1"/>
  <c r="B29" i="8" s="1"/>
  <c r="E29" i="8" s="1"/>
  <c r="B29" i="9" s="1"/>
  <c r="F29" i="9" s="1"/>
  <c r="E25" i="1"/>
  <c r="B25" i="2" s="1"/>
  <c r="E25" i="2" s="1"/>
  <c r="B25" i="3" s="1"/>
  <c r="E25" i="3" s="1"/>
  <c r="E24" i="1"/>
  <c r="B24" i="2" s="1"/>
  <c r="E24" i="2" s="1"/>
  <c r="B24" i="3" s="1"/>
  <c r="E24" i="3" s="1"/>
  <c r="B24" i="4" s="1"/>
  <c r="E24" i="4" s="1"/>
  <c r="B24" i="5" s="1"/>
  <c r="E24" i="5" s="1"/>
  <c r="B24" i="6" s="1"/>
  <c r="E24" i="6" s="1"/>
  <c r="E23" i="1"/>
  <c r="E22" i="1"/>
  <c r="B22" i="2" s="1"/>
  <c r="E22" i="2" s="1"/>
  <c r="B22" i="3" s="1"/>
  <c r="E22" i="3" s="1"/>
  <c r="B22" i="4" s="1"/>
  <c r="E22" i="4" s="1"/>
  <c r="B22" i="5" s="1"/>
  <c r="E22" i="5" s="1"/>
  <c r="B22" i="6" s="1"/>
  <c r="E22" i="6" s="1"/>
  <c r="B24" i="7" s="1"/>
  <c r="E24" i="7" s="1"/>
  <c r="B24" i="8" s="1"/>
  <c r="E24" i="8" s="1"/>
  <c r="B24" i="9" s="1"/>
  <c r="F24" i="9" s="1"/>
  <c r="E21" i="1"/>
  <c r="B21" i="2" s="1"/>
  <c r="E21" i="2" s="1"/>
  <c r="B21" i="3" s="1"/>
  <c r="E21" i="3" s="1"/>
  <c r="B21" i="4" s="1"/>
  <c r="E21" i="4" s="1"/>
  <c r="B21" i="5" s="1"/>
  <c r="E21" i="5" s="1"/>
  <c r="B21" i="6" s="1"/>
  <c r="E21" i="6" s="1"/>
  <c r="B23" i="7" s="1"/>
  <c r="E23" i="7" s="1"/>
  <c r="B23" i="8" s="1"/>
  <c r="E23" i="8" s="1"/>
  <c r="B23" i="9" s="1"/>
  <c r="F23" i="9" s="1"/>
  <c r="E20" i="1"/>
  <c r="B20" i="2" s="1"/>
  <c r="D19" i="1"/>
  <c r="C19" i="1"/>
  <c r="B19" i="1"/>
  <c r="E19" i="1" s="1"/>
  <c r="E18" i="1"/>
  <c r="B18" i="2" s="1"/>
  <c r="E18" i="2" s="1"/>
  <c r="B18" i="3" s="1"/>
  <c r="E18" i="3" s="1"/>
  <c r="B18" i="4" s="1"/>
  <c r="E18" i="4" s="1"/>
  <c r="B18" i="5" s="1"/>
  <c r="E18" i="5" s="1"/>
  <c r="B18" i="6" s="1"/>
  <c r="E18" i="6" s="1"/>
  <c r="B20" i="7" s="1"/>
  <c r="E20" i="7" s="1"/>
  <c r="B20" i="8" s="1"/>
  <c r="E20" i="8" s="1"/>
  <c r="B20" i="9" s="1"/>
  <c r="F20" i="9" s="1"/>
  <c r="E17" i="1"/>
  <c r="B17" i="2" s="1"/>
  <c r="E17" i="2" s="1"/>
  <c r="B17" i="3" s="1"/>
  <c r="E17" i="3" s="1"/>
  <c r="E16" i="1"/>
  <c r="B16" i="2" s="1"/>
  <c r="E16" i="2" s="1"/>
  <c r="B16" i="3" s="1"/>
  <c r="E16" i="3" s="1"/>
  <c r="B16" i="4" s="1"/>
  <c r="E16" i="4" s="1"/>
  <c r="B16" i="5" s="1"/>
  <c r="E16" i="5" s="1"/>
  <c r="B16" i="6" s="1"/>
  <c r="E16" i="6" s="1"/>
  <c r="E15" i="1"/>
  <c r="B15" i="2" s="1"/>
  <c r="E15" i="2" s="1"/>
  <c r="B15" i="3" s="1"/>
  <c r="E15" i="3" s="1"/>
  <c r="B15" i="4" s="1"/>
  <c r="E15" i="4" s="1"/>
  <c r="B15" i="5" s="1"/>
  <c r="E15" i="5" s="1"/>
  <c r="B15" i="6" s="1"/>
  <c r="E15" i="6" s="1"/>
  <c r="B16" i="7" s="1"/>
  <c r="E16" i="7" s="1"/>
  <c r="B16" i="8" s="1"/>
  <c r="E16" i="8" s="1"/>
  <c r="B16" i="9" s="1"/>
  <c r="F16" i="9" s="1"/>
  <c r="E14" i="1"/>
  <c r="B14" i="2" s="1"/>
  <c r="E14" i="2" s="1"/>
  <c r="B14" i="3" s="1"/>
  <c r="E14" i="3" s="1"/>
  <c r="B14" i="4" s="1"/>
  <c r="E14" i="4" s="1"/>
  <c r="B14" i="5" s="1"/>
  <c r="E14" i="5" s="1"/>
  <c r="B14" i="6" s="1"/>
  <c r="E14" i="6" s="1"/>
  <c r="B15" i="7" s="1"/>
  <c r="E15" i="7" s="1"/>
  <c r="B15" i="8" s="1"/>
  <c r="E15" i="8" s="1"/>
  <c r="B15" i="9" s="1"/>
  <c r="F15" i="9" s="1"/>
  <c r="E13" i="1"/>
  <c r="B13" i="2" s="1"/>
  <c r="E13" i="2" s="1"/>
  <c r="B13" i="3" s="1"/>
  <c r="E13" i="3" s="1"/>
  <c r="B13" i="4" s="1"/>
  <c r="E13" i="4" s="1"/>
  <c r="B13" i="5" s="1"/>
  <c r="E13" i="5" s="1"/>
  <c r="B13" i="6" s="1"/>
  <c r="E13" i="6" s="1"/>
  <c r="B14" i="7" s="1"/>
  <c r="E14" i="7" s="1"/>
  <c r="B14" i="8" s="1"/>
  <c r="E14" i="8" s="1"/>
  <c r="B14" i="9" s="1"/>
  <c r="F14" i="9" s="1"/>
  <c r="E12" i="1"/>
  <c r="D11" i="1"/>
  <c r="C11" i="1"/>
  <c r="B11" i="1"/>
  <c r="E11" i="1" s="1"/>
  <c r="E10" i="1"/>
  <c r="B10" i="2" s="1"/>
  <c r="E9" i="1"/>
  <c r="E8" i="1"/>
  <c r="B8" i="2" s="1"/>
  <c r="E7" i="1"/>
  <c r="B7" i="2" s="1"/>
  <c r="E6" i="1"/>
  <c r="B6" i="2" s="1"/>
  <c r="E6" i="2" s="1"/>
  <c r="B6" i="3" s="1"/>
  <c r="E6" i="3" s="1"/>
  <c r="B6" i="4" s="1"/>
  <c r="E6" i="4" s="1"/>
  <c r="B6" i="5" s="1"/>
  <c r="E6" i="5" s="1"/>
  <c r="B6" i="6" s="1"/>
  <c r="E6" i="6" s="1"/>
  <c r="B6" i="7" s="1"/>
  <c r="E6" i="7" s="1"/>
  <c r="B6" i="8" s="1"/>
  <c r="E6" i="8" s="1"/>
  <c r="B6" i="9" s="1"/>
  <c r="F6" i="9" s="1"/>
  <c r="E5" i="1"/>
  <c r="E4" i="1"/>
  <c r="B4" i="2" s="1"/>
  <c r="D3" i="1"/>
  <c r="D27" i="1" s="1"/>
  <c r="E3" i="11" s="1"/>
  <c r="C3" i="1"/>
  <c r="B3" i="1"/>
  <c r="B27" i="1" s="1"/>
  <c r="C3" i="11" s="1"/>
  <c r="E30" i="9" l="1"/>
  <c r="C4" i="12"/>
  <c r="E4" i="2"/>
  <c r="B3" i="2"/>
  <c r="B27" i="2" s="1"/>
  <c r="C4" i="11" s="1"/>
  <c r="B11" i="2"/>
  <c r="E11" i="2" s="1"/>
  <c r="C4" i="13"/>
  <c r="E7" i="2"/>
  <c r="B7" i="3" s="1"/>
  <c r="C4" i="14"/>
  <c r="E8" i="2"/>
  <c r="B8" i="3" s="1"/>
  <c r="B19" i="2"/>
  <c r="E19" i="2" s="1"/>
  <c r="E20" i="2"/>
  <c r="B20" i="3" s="1"/>
  <c r="C4" i="15"/>
  <c r="E10" i="2"/>
  <c r="B10" i="3" s="1"/>
  <c r="D25" i="11"/>
  <c r="D19" i="11"/>
  <c r="E12" i="2"/>
  <c r="B12" i="3" s="1"/>
  <c r="C30" i="7"/>
  <c r="C10" i="14"/>
  <c r="E8" i="8"/>
  <c r="B8" i="9" s="1"/>
  <c r="I19" i="13"/>
  <c r="K19" i="11"/>
  <c r="I19" i="11" s="1"/>
  <c r="E3" i="1"/>
  <c r="E27" i="1" s="1"/>
  <c r="K19" i="12"/>
  <c r="I19" i="12" s="1"/>
  <c r="C19" i="12"/>
  <c r="D42" i="12"/>
  <c r="C42" i="12"/>
  <c r="I42" i="12"/>
  <c r="E42" i="12"/>
  <c r="I41" i="12"/>
  <c r="C41" i="12"/>
  <c r="E41" i="12"/>
  <c r="C20" i="11"/>
  <c r="C23" i="11"/>
  <c r="E56" i="14"/>
  <c r="D56" i="14"/>
  <c r="C56" i="14"/>
  <c r="I56" i="14"/>
  <c r="E19" i="11"/>
  <c r="I38" i="12"/>
  <c r="C38" i="12"/>
  <c r="I22" i="15"/>
  <c r="D20" i="11"/>
  <c r="C3" i="4"/>
  <c r="K53" i="12"/>
  <c r="C53" i="12" s="1"/>
  <c r="K24" i="11"/>
  <c r="I24" i="11" s="1"/>
  <c r="D8" i="11"/>
  <c r="D30" i="9"/>
  <c r="D7" i="11"/>
  <c r="E39" i="12"/>
  <c r="D39" i="12"/>
  <c r="I39" i="12"/>
  <c r="K21" i="13"/>
  <c r="I21" i="13" s="1"/>
  <c r="E21" i="13"/>
  <c r="D21" i="13"/>
  <c r="E19" i="15"/>
  <c r="D19" i="15"/>
  <c r="C19" i="15"/>
  <c r="K19" i="15"/>
  <c r="I19" i="15" s="1"/>
  <c r="E20" i="11"/>
  <c r="E25" i="11"/>
  <c r="C19" i="11"/>
  <c r="D27" i="3"/>
  <c r="E5" i="11" s="1"/>
  <c r="D6" i="12"/>
  <c r="D20" i="12" s="1"/>
  <c r="E19" i="12"/>
  <c r="C24" i="11"/>
  <c r="K52" i="12"/>
  <c r="D52" i="12" s="1"/>
  <c r="E23" i="13"/>
  <c r="K22" i="14"/>
  <c r="I22" i="14" s="1"/>
  <c r="E24" i="14"/>
  <c r="C21" i="15"/>
  <c r="C22" i="12"/>
  <c r="K24" i="12"/>
  <c r="I24" i="12" s="1"/>
  <c r="D38" i="12"/>
  <c r="D41" i="12"/>
  <c r="K20" i="13"/>
  <c r="I20" i="13" s="1"/>
  <c r="C38" i="14"/>
  <c r="D21" i="15"/>
  <c r="K23" i="15"/>
  <c r="I23" i="15" s="1"/>
  <c r="D12" i="7"/>
  <c r="D30" i="7" s="1"/>
  <c r="E9" i="11" s="1"/>
  <c r="C30" i="8"/>
  <c r="E26" i="11" s="1"/>
  <c r="D9" i="12"/>
  <c r="E22" i="12"/>
  <c r="D37" i="12"/>
  <c r="D40" i="12"/>
  <c r="D56" i="12"/>
  <c r="K23" i="13"/>
  <c r="I23" i="13" s="1"/>
  <c r="D19" i="14"/>
  <c r="C22" i="14"/>
  <c r="C37" i="14"/>
  <c r="E38" i="14"/>
  <c r="D20" i="15"/>
  <c r="D24" i="15"/>
  <c r="C11" i="3"/>
  <c r="C27" i="3" s="1"/>
  <c r="C21" i="12"/>
  <c r="E37" i="12"/>
  <c r="E40" i="12"/>
  <c r="C55" i="12"/>
  <c r="E56" i="12"/>
  <c r="C20" i="13"/>
  <c r="C24" i="13"/>
  <c r="E19" i="14"/>
  <c r="D22" i="14"/>
  <c r="D37" i="14"/>
  <c r="C23" i="15"/>
  <c r="E24" i="15"/>
  <c r="C24" i="12"/>
  <c r="D55" i="12"/>
  <c r="D20" i="13"/>
  <c r="D23" i="15"/>
  <c r="D11" i="5"/>
  <c r="D27" i="5" s="1"/>
  <c r="E7" i="11" s="1"/>
  <c r="D24" i="12"/>
  <c r="E55" i="12"/>
  <c r="C23" i="13"/>
  <c r="C21" i="14"/>
  <c r="C24" i="14"/>
  <c r="D5" i="11" l="1"/>
  <c r="K21" i="11"/>
  <c r="I21" i="11" s="1"/>
  <c r="C21" i="11"/>
  <c r="E21" i="11"/>
  <c r="B11" i="3"/>
  <c r="E11" i="3" s="1"/>
  <c r="E12" i="3"/>
  <c r="B12" i="4" s="1"/>
  <c r="C5" i="14"/>
  <c r="E8" i="3"/>
  <c r="B8" i="4" s="1"/>
  <c r="C23" i="12"/>
  <c r="K23" i="12"/>
  <c r="I23" i="12" s="1"/>
  <c r="E23" i="12"/>
  <c r="D23" i="12"/>
  <c r="D26" i="11"/>
  <c r="E7" i="3"/>
  <c r="B7" i="4" s="1"/>
  <c r="C5" i="13"/>
  <c r="I52" i="12"/>
  <c r="E52" i="12"/>
  <c r="C52" i="12"/>
  <c r="K26" i="11"/>
  <c r="I26" i="11" s="1"/>
  <c r="D10" i="11"/>
  <c r="I53" i="12"/>
  <c r="D53" i="12"/>
  <c r="C5" i="15"/>
  <c r="E10" i="3"/>
  <c r="B10" i="4" s="1"/>
  <c r="C27" i="4"/>
  <c r="F8" i="9"/>
  <c r="C11" i="14"/>
  <c r="K20" i="12"/>
  <c r="I20" i="12" s="1"/>
  <c r="E20" i="12"/>
  <c r="C20" i="12"/>
  <c r="D21" i="11"/>
  <c r="C26" i="11"/>
  <c r="D9" i="11"/>
  <c r="K25" i="11"/>
  <c r="I25" i="11" s="1"/>
  <c r="B19" i="3"/>
  <c r="E19" i="3" s="1"/>
  <c r="E20" i="3"/>
  <c r="B20" i="4" s="1"/>
  <c r="E3" i="2"/>
  <c r="E27" i="2" s="1"/>
  <c r="B4" i="3"/>
  <c r="D6" i="11" l="1"/>
  <c r="K22" i="11"/>
  <c r="I22" i="11" s="1"/>
  <c r="E22" i="11"/>
  <c r="D22" i="11"/>
  <c r="E10" i="4"/>
  <c r="B10" i="5" s="1"/>
  <c r="C6" i="15"/>
  <c r="E8" i="4"/>
  <c r="B8" i="5" s="1"/>
  <c r="C6" i="14"/>
  <c r="C6" i="13"/>
  <c r="E7" i="4"/>
  <c r="B7" i="5" s="1"/>
  <c r="B11" i="4"/>
  <c r="E11" i="4" s="1"/>
  <c r="E12" i="4"/>
  <c r="B12" i="5" s="1"/>
  <c r="C5" i="12"/>
  <c r="E4" i="3"/>
  <c r="B3" i="3"/>
  <c r="B27" i="3" s="1"/>
  <c r="C5" i="11" s="1"/>
  <c r="B19" i="4"/>
  <c r="E19" i="4" s="1"/>
  <c r="E20" i="4"/>
  <c r="B20" i="5" s="1"/>
  <c r="C22" i="11"/>
  <c r="B19" i="5" l="1"/>
  <c r="E19" i="5" s="1"/>
  <c r="E20" i="5"/>
  <c r="B20" i="6" s="1"/>
  <c r="E8" i="5"/>
  <c r="B8" i="6" s="1"/>
  <c r="C7" i="14"/>
  <c r="E3" i="3"/>
  <c r="E27" i="3" s="1"/>
  <c r="B4" i="4"/>
  <c r="C7" i="15"/>
  <c r="E10" i="5"/>
  <c r="B10" i="6" s="1"/>
  <c r="B11" i="5"/>
  <c r="E11" i="5" s="1"/>
  <c r="E12" i="5"/>
  <c r="B12" i="6" s="1"/>
  <c r="E7" i="5"/>
  <c r="B7" i="6" s="1"/>
  <c r="C7" i="13"/>
  <c r="E10" i="6" l="1"/>
  <c r="B11" i="7" s="1"/>
  <c r="C8" i="15"/>
  <c r="C8" i="13"/>
  <c r="E7" i="6"/>
  <c r="B7" i="7" s="1"/>
  <c r="C8" i="14"/>
  <c r="E8" i="6"/>
  <c r="E20" i="6"/>
  <c r="B22" i="7" s="1"/>
  <c r="B19" i="6"/>
  <c r="E19" i="6" s="1"/>
  <c r="B3" i="4"/>
  <c r="B27" i="4" s="1"/>
  <c r="C6" i="11" s="1"/>
  <c r="E4" i="4"/>
  <c r="C6" i="12"/>
  <c r="B11" i="6"/>
  <c r="E11" i="6" s="1"/>
  <c r="E12" i="6"/>
  <c r="B13" i="7" s="1"/>
  <c r="C9" i="13" l="1"/>
  <c r="E7" i="7"/>
  <c r="B7" i="8" s="1"/>
  <c r="E22" i="7"/>
  <c r="B22" i="8" s="1"/>
  <c r="B21" i="7"/>
  <c r="E21" i="7" s="1"/>
  <c r="B4" i="5"/>
  <c r="E3" i="4"/>
  <c r="E27" i="4" s="1"/>
  <c r="E13" i="7"/>
  <c r="B13" i="8" s="1"/>
  <c r="B12" i="7"/>
  <c r="E12" i="7" s="1"/>
  <c r="C9" i="15"/>
  <c r="E11" i="7"/>
  <c r="B11" i="8" s="1"/>
  <c r="E13" i="8" l="1"/>
  <c r="B13" i="9" s="1"/>
  <c r="B12" i="8"/>
  <c r="E12" i="8" s="1"/>
  <c r="E4" i="5"/>
  <c r="C7" i="12"/>
  <c r="B3" i="5"/>
  <c r="B27" i="5" s="1"/>
  <c r="C7" i="11" s="1"/>
  <c r="B21" i="8"/>
  <c r="E21" i="8" s="1"/>
  <c r="E22" i="8"/>
  <c r="B22" i="9" s="1"/>
  <c r="E11" i="8"/>
  <c r="B11" i="9" s="1"/>
  <c r="C10" i="15"/>
  <c r="E7" i="8"/>
  <c r="B7" i="9" s="1"/>
  <c r="C10" i="13"/>
  <c r="C11" i="15" l="1"/>
  <c r="F11" i="9"/>
  <c r="F22" i="9"/>
  <c r="B21" i="9"/>
  <c r="F21" i="9" s="1"/>
  <c r="E3" i="5"/>
  <c r="E27" i="5" s="1"/>
  <c r="B4" i="6"/>
  <c r="C11" i="13"/>
  <c r="F7" i="9"/>
  <c r="B12" i="9"/>
  <c r="F12" i="9" s="1"/>
  <c r="F13" i="9"/>
  <c r="C8" i="12" l="1"/>
  <c r="B3" i="6"/>
  <c r="B27" i="6" s="1"/>
  <c r="C8" i="11" s="1"/>
  <c r="E4" i="6"/>
  <c r="B4" i="7" l="1"/>
  <c r="E3" i="6"/>
  <c r="E27" i="6" s="1"/>
  <c r="B3" i="7" l="1"/>
  <c r="B30" i="7" s="1"/>
  <c r="C9" i="11" s="1"/>
  <c r="E4" i="7"/>
  <c r="C9" i="12"/>
  <c r="E3" i="7" l="1"/>
  <c r="E30" i="7" s="1"/>
  <c r="B4" i="8"/>
  <c r="B3" i="8" l="1"/>
  <c r="B30" i="8" s="1"/>
  <c r="C10" i="11" s="1"/>
  <c r="C10" i="12"/>
  <c r="E4" i="8"/>
  <c r="B4" i="9" l="1"/>
  <c r="E3" i="8"/>
  <c r="E30" i="8" s="1"/>
  <c r="B3" i="9" l="1"/>
  <c r="B30" i="9" s="1"/>
  <c r="C11" i="11" s="1"/>
  <c r="F4" i="9"/>
  <c r="F3" i="9" s="1"/>
  <c r="F30" i="9" s="1"/>
  <c r="C1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00000000-0006-0000-0400-000001000000}">
      <text>
        <r>
          <rPr>
            <sz val="10"/>
            <color rgb="FF000000"/>
            <rFont val="Arial"/>
          </rPr>
          <t>Horas decrescidas referente ao projeto cancelado da Funsejem.
	-Lucas Couceiro</t>
        </r>
      </text>
    </comment>
  </commentList>
</comments>
</file>

<file path=xl/sharedStrings.xml><?xml version="1.0" encoding="utf-8"?>
<sst xmlns="http://schemas.openxmlformats.org/spreadsheetml/2006/main" count="539" uniqueCount="56">
  <si>
    <t>Equipe de Implantação</t>
  </si>
  <si>
    <t>Backlog inicial (saldo em horas)</t>
  </si>
  <si>
    <t>Horas executadas no mês</t>
  </si>
  <si>
    <t>Horas adicionadas no mês</t>
  </si>
  <si>
    <t>Backlog final (saldo em horas)</t>
  </si>
  <si>
    <t>Dívidas de implantações passadas</t>
  </si>
  <si>
    <t>Bancos - core, crédito, SPB - Curitiba</t>
  </si>
  <si>
    <t>Bancos - core, crédito, SPB - BH</t>
  </si>
  <si>
    <t>Bancos - investimentos</t>
  </si>
  <si>
    <t>Fundos</t>
  </si>
  <si>
    <t>Previdência</t>
  </si>
  <si>
    <t>Previdência - Florianópolis</t>
  </si>
  <si>
    <t>Consórcios</t>
  </si>
  <si>
    <t>Novas implantações com receita associada (nova RRA)</t>
  </si>
  <si>
    <t>Novas implantações sem receita associada (nova RRA)</t>
  </si>
  <si>
    <t>TOTAL</t>
  </si>
  <si>
    <t>Previdência - Amadeus e Cardeal</t>
  </si>
  <si>
    <t>Previdência - Prevnet</t>
  </si>
  <si>
    <t>Horas de vendas no mês</t>
  </si>
  <si>
    <t>Abril.20</t>
  </si>
  <si>
    <t>Maio.20</t>
  </si>
  <si>
    <t>Junho.20</t>
  </si>
  <si>
    <t>Julho.20</t>
  </si>
  <si>
    <t>Agosto.20</t>
  </si>
  <si>
    <t>Setembro.20</t>
  </si>
  <si>
    <t>Outubro.20</t>
  </si>
  <si>
    <t>Novembro.20</t>
  </si>
  <si>
    <t>Dezembro.20</t>
  </si>
  <si>
    <t>Implantação</t>
  </si>
  <si>
    <t>Bancos</t>
  </si>
  <si>
    <t>Core BH e Investimentos</t>
  </si>
  <si>
    <t>Core CWB</t>
  </si>
  <si>
    <t>Amadeus e Cardeal</t>
  </si>
  <si>
    <t>SQ Previdência</t>
  </si>
  <si>
    <t>Consórcio</t>
  </si>
  <si>
    <t>Mês</t>
  </si>
  <si>
    <t>Backlog</t>
  </si>
  <si>
    <t>Horas executadas</t>
  </si>
  <si>
    <t>Horas adicionadas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</si>
  <si>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</si>
  <si>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</si>
  <si>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</si>
  <si>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</si>
  <si>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</si>
  <si>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</si>
  <si>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</si>
  <si>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</si>
  <si>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</si>
  <si>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Novas Implantações com RRA</t>
  </si>
  <si>
    <t>Novas Implantações sem RRA</t>
  </si>
  <si>
    <t>%</t>
  </si>
  <si>
    <t>HH total</t>
  </si>
  <si>
    <t>Heitor Moura</t>
  </si>
  <si>
    <t>Juliano Buquio</t>
  </si>
  <si>
    <t>Juliano Melo</t>
  </si>
  <si>
    <t>Lucas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</si>
</sst>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0"/>
      <color rgb="FF000000"/>
      <name val="Arial"/>
    </font>
    <font>
      <b/>
      <sz val="1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/>
    <xf numFmtId="3" fontId="2" fillId="2" borderId="4" xfId="0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left"/>
    </xf>
    <xf numFmtId="3" fontId="3" fillId="0" borderId="4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2" borderId="6" xfId="0" applyFont="1" applyFill="1" applyBorder="1" applyAlignment="1"/>
    <xf numFmtId="3" fontId="2" fillId="2" borderId="1" xfId="0" applyNumberFormat="1" applyFont="1" applyFill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3" fontId="5" fillId="0" borderId="4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/>
    <xf numFmtId="9" fontId="7" fillId="0" borderId="1" xfId="0" applyNumberFormat="1" applyFont="1" applyBorder="1"/>
    <xf numFmtId="164" fontId="7" fillId="0" borderId="1" xfId="0" applyNumberFormat="1" applyFont="1" applyBorder="1"/>
    <xf numFmtId="3" fontId="7" fillId="0" borderId="1" xfId="0" applyNumberFormat="1" applyFont="1" applyBorder="1" applyAlignment="1"/>
    <xf numFmtId="9" fontId="7" fillId="0" borderId="1" xfId="0" applyNumberFormat="1" applyFont="1" applyBorder="1" applyAlignment="1"/>
    <xf numFmtId="0" fontId="7" fillId="0" borderId="0" xfId="0" applyFont="1"/>
    <xf numFmtId="10" fontId="7" fillId="0" borderId="0" xfId="0" applyNumberFormat="1" applyFont="1"/>
    <xf numFmtId="3" fontId="7" fillId="0" borderId="0" xfId="0" applyNumberFormat="1" applyFont="1"/>
    <xf numFmtId="0" fontId="7" fillId="0" borderId="6" xfId="0" applyFont="1" applyBorder="1" applyAlignment="1">
      <alignment horizontal="center"/>
    </xf>
    <xf numFmtId="0" fontId="8" fillId="0" borderId="7" xfId="0" applyFont="1" applyBorder="1"/>
    <xf numFmtId="0" fontId="8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Implantação!$C$2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E385-4551-8233-A4550421C8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Implantação!$B$3:$B$11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Implantação!$C$3:$C$11</c:f>
              <c:numCache>
                <c:formatCode>#,##0</c:formatCode>
                <c:ptCount val="9"/>
                <c:pt idx="0">
                  <c:v>85573</c:v>
                </c:pt>
                <c:pt idx="1">
                  <c:v>69959</c:v>
                </c:pt>
                <c:pt idx="2">
                  <c:v>64311</c:v>
                </c:pt>
                <c:pt idx="3">
                  <c:v>66470</c:v>
                </c:pt>
                <c:pt idx="4">
                  <c:v>62792</c:v>
                </c:pt>
                <c:pt idx="5">
                  <c:v>58443</c:v>
                </c:pt>
                <c:pt idx="6">
                  <c:v>45175</c:v>
                </c:pt>
                <c:pt idx="7">
                  <c:v>120176</c:v>
                </c:pt>
                <c:pt idx="8">
                  <c:v>130465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385-4551-8233-A4550421C883}"/>
            </c:ext>
          </c:extLst>
        </c:ser>
        <c:ser>
          <c:idx val="1"/>
          <c:order val="1"/>
          <c:tx>
            <c:strRef>
              <c:f>Implantação!$D$2</c:f>
              <c:strCache>
                <c:ptCount val="1"/>
                <c:pt idx="0">
                  <c:v>Horas executadas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Implantação!$B$3:$B$11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Implantação!$D$3:$D$11</c:f>
              <c:numCache>
                <c:formatCode>#,##0</c:formatCode>
                <c:ptCount val="9"/>
                <c:pt idx="0">
                  <c:v>20285</c:v>
                </c:pt>
                <c:pt idx="1">
                  <c:v>14817</c:v>
                </c:pt>
                <c:pt idx="2">
                  <c:v>19610</c:v>
                </c:pt>
                <c:pt idx="3">
                  <c:v>21932</c:v>
                </c:pt>
                <c:pt idx="4">
                  <c:v>18401</c:v>
                </c:pt>
                <c:pt idx="5">
                  <c:v>19437</c:v>
                </c:pt>
                <c:pt idx="6">
                  <c:v>19561</c:v>
                </c:pt>
                <c:pt idx="7">
                  <c:v>17975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385-4551-8233-A4550421C883}"/>
            </c:ext>
          </c:extLst>
        </c:ser>
        <c:ser>
          <c:idx val="2"/>
          <c:order val="2"/>
          <c:tx>
            <c:strRef>
              <c:f>Implantação!$E$2</c:f>
              <c:strCache>
                <c:ptCount val="1"/>
                <c:pt idx="0">
                  <c:v>Horas adicionadas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Implantação!$B$3:$B$11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Implantação!$E$3:$E$11</c:f>
              <c:numCache>
                <c:formatCode>#,##0</c:formatCode>
                <c:ptCount val="9"/>
                <c:pt idx="0">
                  <c:v>4671</c:v>
                </c:pt>
                <c:pt idx="1">
                  <c:v>10631</c:v>
                </c:pt>
                <c:pt idx="2">
                  <c:v>21769</c:v>
                </c:pt>
                <c:pt idx="3">
                  <c:v>18254</c:v>
                </c:pt>
                <c:pt idx="4">
                  <c:v>14052</c:v>
                </c:pt>
                <c:pt idx="5">
                  <c:v>6169</c:v>
                </c:pt>
                <c:pt idx="6">
                  <c:v>94562</c:v>
                </c:pt>
                <c:pt idx="7">
                  <c:v>28264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E385-4551-8233-A4550421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92876"/>
        <c:axId val="1290267299"/>
      </c:barChart>
      <c:catAx>
        <c:axId val="507092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499999"/>
              <c:y val="0.851976639712488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90267299"/>
        <c:crosses val="autoZero"/>
        <c:auto val="1"/>
        <c:lblAlgn val="ctr"/>
        <c:lblOffset val="100"/>
        <c:noMultiLvlLbl val="1"/>
      </c:catAx>
      <c:valAx>
        <c:axId val="1290267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0709287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Core CWB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41F3-4B57-9E05-22CBB92BE3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Bancos!$H$52:$H$57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Bancos!$I$52:$I$57</c:f>
              <c:numCache>
                <c:formatCode>0.0%</c:formatCode>
                <c:ptCount val="6"/>
                <c:pt idx="0">
                  <c:v>0.78594322344322343</c:v>
                </c:pt>
                <c:pt idx="1">
                  <c:v>0.95079365079365075</c:v>
                </c:pt>
                <c:pt idx="2">
                  <c:v>0.83134920634920639</c:v>
                </c:pt>
                <c:pt idx="3">
                  <c:v>0.8287250384024577</c:v>
                </c:pt>
                <c:pt idx="4">
                  <c:v>0.82936507936507942</c:v>
                </c:pt>
                <c:pt idx="5">
                  <c:v>0.85068603712671509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1F3-4B57-9E05-22CBB92B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758662"/>
        <c:axId val="452601623"/>
      </c:barChart>
      <c:catAx>
        <c:axId val="1815758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52601623"/>
        <c:crosses val="autoZero"/>
        <c:auto val="1"/>
        <c:lblAlgn val="ctr"/>
        <c:lblOffset val="100"/>
        <c:noMultiLvlLbl val="1"/>
      </c:catAx>
      <c:valAx>
        <c:axId val="452601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157586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 - Fundos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Fundos!$C$2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128-49C9-8FC3-51EB17B0D5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Fundos!$B$3:$B$11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Fundos!$C$3:$C$11</c:f>
              <c:numCache>
                <c:formatCode>#,##0</c:formatCode>
                <c:ptCount val="9"/>
                <c:pt idx="0">
                  <c:v>420</c:v>
                </c:pt>
                <c:pt idx="1">
                  <c:v>173</c:v>
                </c:pt>
                <c:pt idx="2">
                  <c:v>143</c:v>
                </c:pt>
                <c:pt idx="3">
                  <c:v>434</c:v>
                </c:pt>
                <c:pt idx="4">
                  <c:v>1351</c:v>
                </c:pt>
                <c:pt idx="5">
                  <c:v>927</c:v>
                </c:pt>
                <c:pt idx="6">
                  <c:v>471</c:v>
                </c:pt>
                <c:pt idx="7">
                  <c:v>288</c:v>
                </c:pt>
                <c:pt idx="8">
                  <c:v>1185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128-49C9-8FC3-51EB17B0D58B}"/>
            </c:ext>
          </c:extLst>
        </c:ser>
        <c:ser>
          <c:idx val="1"/>
          <c:order val="1"/>
          <c:tx>
            <c:strRef>
              <c:f>Fundos!$D$2</c:f>
              <c:strCache>
                <c:ptCount val="1"/>
                <c:pt idx="0">
                  <c:v>Horas executadas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Fundos!$B$3:$B$11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Fundos!$D$3:$D$11</c:f>
              <c:numCache>
                <c:formatCode>#,##0</c:formatCode>
                <c:ptCount val="9"/>
                <c:pt idx="0">
                  <c:v>371</c:v>
                </c:pt>
                <c:pt idx="1">
                  <c:v>546</c:v>
                </c:pt>
                <c:pt idx="2">
                  <c:v>1125</c:v>
                </c:pt>
                <c:pt idx="3">
                  <c:v>613</c:v>
                </c:pt>
                <c:pt idx="4">
                  <c:v>634</c:v>
                </c:pt>
                <c:pt idx="5">
                  <c:v>599</c:v>
                </c:pt>
                <c:pt idx="6">
                  <c:v>655</c:v>
                </c:pt>
                <c:pt idx="7">
                  <c:v>501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2128-49C9-8FC3-51EB17B0D58B}"/>
            </c:ext>
          </c:extLst>
        </c:ser>
        <c:ser>
          <c:idx val="2"/>
          <c:order val="2"/>
          <c:tx>
            <c:strRef>
              <c:f>Fundos!$E$2</c:f>
              <c:strCache>
                <c:ptCount val="1"/>
                <c:pt idx="0">
                  <c:v>Horas adicionadas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Fundos!$B$3:$B$11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Fundos!$E$3:$E$11</c:f>
              <c:numCache>
                <c:formatCode>#,##0</c:formatCode>
                <c:ptCount val="9"/>
                <c:pt idx="0">
                  <c:v>124</c:v>
                </c:pt>
                <c:pt idx="1">
                  <c:v>516</c:v>
                </c:pt>
                <c:pt idx="2">
                  <c:v>1416</c:v>
                </c:pt>
                <c:pt idx="3">
                  <c:v>1530</c:v>
                </c:pt>
                <c:pt idx="4">
                  <c:v>210</c:v>
                </c:pt>
                <c:pt idx="5">
                  <c:v>143</c:v>
                </c:pt>
                <c:pt idx="6">
                  <c:v>472</c:v>
                </c:pt>
                <c:pt idx="7">
                  <c:v>1398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2128-49C9-8FC3-51EB17B0D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222506"/>
        <c:axId val="1912334586"/>
      </c:barChart>
      <c:catAx>
        <c:axId val="2132222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499999"/>
              <c:y val="0.851976639712488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12334586"/>
        <c:crosses val="autoZero"/>
        <c:auto val="1"/>
        <c:lblAlgn val="ctr"/>
        <c:lblOffset val="100"/>
        <c:noMultiLvlLbl val="1"/>
      </c:catAx>
      <c:valAx>
        <c:axId val="1912334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3222250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Fundos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0C16-4AB7-97E9-00D0153B6E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Fundos!$H$19:$H$24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Fundos!$I$19:$I$24</c:f>
              <c:numCache>
                <c:formatCode>0.0%</c:formatCode>
                <c:ptCount val="6"/>
                <c:pt idx="0">
                  <c:v>0.8370535714285714</c:v>
                </c:pt>
                <c:pt idx="1">
                  <c:v>0.72976190476190472</c:v>
                </c:pt>
                <c:pt idx="2">
                  <c:v>0.75476190476190474</c:v>
                </c:pt>
                <c:pt idx="3">
                  <c:v>0.71309523809523812</c:v>
                </c:pt>
                <c:pt idx="4">
                  <c:v>0.77976190476190477</c:v>
                </c:pt>
                <c:pt idx="5">
                  <c:v>0.71266002844950216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C16-4AB7-97E9-00D0153B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78132"/>
        <c:axId val="1664067829"/>
      </c:barChart>
      <c:catAx>
        <c:axId val="65278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64067829"/>
        <c:crosses val="autoZero"/>
        <c:auto val="1"/>
        <c:lblAlgn val="ctr"/>
        <c:lblOffset val="100"/>
        <c:noMultiLvlLbl val="1"/>
      </c:catAx>
      <c:valAx>
        <c:axId val="1664067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52781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 - Fundos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Fundos!$C$18</c:f>
              <c:strCache>
                <c:ptCount val="1"/>
                <c:pt idx="0">
                  <c:v>Dívidas de implantações passadas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Fundos!$B$19:$B$24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Fundos!$C$19:$C$24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5.008347245409015E-3</c:v>
                </c:pt>
                <c:pt idx="4">
                  <c:v>9.1603053435114507E-3</c:v>
                </c:pt>
                <c:pt idx="5">
                  <c:v>1.1976047904191617E-2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37B-4597-8EF7-7610DF14FA56}"/>
            </c:ext>
          </c:extLst>
        </c:ser>
        <c:ser>
          <c:idx val="1"/>
          <c:order val="1"/>
          <c:tx>
            <c:strRef>
              <c:f>Fundos!$D$18</c:f>
              <c:strCache>
                <c:ptCount val="1"/>
                <c:pt idx="0">
                  <c:v>Novas Implantações com RRA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Fundos!$B$19:$B$24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Fundos!$D$19:$D$24</c:f>
              <c:numCache>
                <c:formatCode>0%</c:formatCode>
                <c:ptCount val="6"/>
                <c:pt idx="0">
                  <c:v>1</c:v>
                </c:pt>
                <c:pt idx="1">
                  <c:v>0.70636215334420882</c:v>
                </c:pt>
                <c:pt idx="2">
                  <c:v>0.62933753943217663</c:v>
                </c:pt>
                <c:pt idx="3">
                  <c:v>0.92988313856427374</c:v>
                </c:pt>
                <c:pt idx="4">
                  <c:v>0.99083969465648858</c:v>
                </c:pt>
                <c:pt idx="5">
                  <c:v>0.9880239520958084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37B-4597-8EF7-7610DF14FA56}"/>
            </c:ext>
          </c:extLst>
        </c:ser>
        <c:ser>
          <c:idx val="2"/>
          <c:order val="2"/>
          <c:tx>
            <c:strRef>
              <c:f>Fundos!$E$18</c:f>
              <c:strCache>
                <c:ptCount val="1"/>
                <c:pt idx="0">
                  <c:v>Novas Implantações sem RRA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Fundos!$B$19:$B$24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Fundos!$E$19:$E$24</c:f>
              <c:numCache>
                <c:formatCode>0%</c:formatCode>
                <c:ptCount val="6"/>
                <c:pt idx="0">
                  <c:v>0</c:v>
                </c:pt>
                <c:pt idx="1">
                  <c:v>0.29363784665579118</c:v>
                </c:pt>
                <c:pt idx="2">
                  <c:v>0.37066246056782337</c:v>
                </c:pt>
                <c:pt idx="3">
                  <c:v>6.5108514190317199E-2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A37B-4597-8EF7-7610DF14F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231033"/>
        <c:axId val="705802861"/>
      </c:barChart>
      <c:catAx>
        <c:axId val="963231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05802861"/>
        <c:crosses val="autoZero"/>
        <c:auto val="1"/>
        <c:lblAlgn val="ctr"/>
        <c:lblOffset val="100"/>
        <c:noMultiLvlLbl val="1"/>
      </c:catAx>
      <c:valAx>
        <c:axId val="705802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6323103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 - Previdência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Previdência!$C$2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87AD-42B8-918F-6A9D89F0BA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Previdência!$B$3:$B$11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Previdência!$C$3:$C$11</c:f>
              <c:numCache>
                <c:formatCode>#,##0</c:formatCode>
                <c:ptCount val="9"/>
                <c:pt idx="0">
                  <c:v>61690</c:v>
                </c:pt>
                <c:pt idx="1">
                  <c:v>51618</c:v>
                </c:pt>
                <c:pt idx="2">
                  <c:v>43949</c:v>
                </c:pt>
                <c:pt idx="3">
                  <c:v>42999</c:v>
                </c:pt>
                <c:pt idx="4">
                  <c:v>33466</c:v>
                </c:pt>
                <c:pt idx="5">
                  <c:v>30709</c:v>
                </c:pt>
                <c:pt idx="6">
                  <c:v>24368</c:v>
                </c:pt>
                <c:pt idx="7">
                  <c:v>97170</c:v>
                </c:pt>
                <c:pt idx="8">
                  <c:v>97106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7AD-42B8-918F-6A9D89F0BA52}"/>
            </c:ext>
          </c:extLst>
        </c:ser>
        <c:ser>
          <c:idx val="1"/>
          <c:order val="1"/>
          <c:tx>
            <c:strRef>
              <c:f>Previdência!$D$2</c:f>
              <c:strCache>
                <c:ptCount val="1"/>
                <c:pt idx="0">
                  <c:v>Horas executadas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Previdência!$B$3:$B$11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Previdência!$D$3:$D$11</c:f>
              <c:numCache>
                <c:formatCode>#,##0</c:formatCode>
                <c:ptCount val="9"/>
                <c:pt idx="0">
                  <c:v>12132</c:v>
                </c:pt>
                <c:pt idx="1">
                  <c:v>8068</c:v>
                </c:pt>
                <c:pt idx="2">
                  <c:v>9259</c:v>
                </c:pt>
                <c:pt idx="3">
                  <c:v>9773</c:v>
                </c:pt>
                <c:pt idx="4">
                  <c:v>8010</c:v>
                </c:pt>
                <c:pt idx="5">
                  <c:v>8434</c:v>
                </c:pt>
                <c:pt idx="6">
                  <c:v>8789</c:v>
                </c:pt>
                <c:pt idx="7">
                  <c:v>8580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87AD-42B8-918F-6A9D89F0BA52}"/>
            </c:ext>
          </c:extLst>
        </c:ser>
        <c:ser>
          <c:idx val="2"/>
          <c:order val="2"/>
          <c:tx>
            <c:strRef>
              <c:f>Previdência!$E$2</c:f>
              <c:strCache>
                <c:ptCount val="1"/>
                <c:pt idx="0">
                  <c:v>Horas adicionadas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Previdência!$B$3:$B$11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Previdência!$E$3:$E$11</c:f>
              <c:numCache>
                <c:formatCode>#,##0</c:formatCode>
                <c:ptCount val="9"/>
                <c:pt idx="0">
                  <c:v>2060</c:v>
                </c:pt>
                <c:pt idx="1">
                  <c:v>399</c:v>
                </c:pt>
                <c:pt idx="2">
                  <c:v>8309</c:v>
                </c:pt>
                <c:pt idx="3">
                  <c:v>240</c:v>
                </c:pt>
                <c:pt idx="4">
                  <c:v>5253</c:v>
                </c:pt>
                <c:pt idx="5">
                  <c:v>2093</c:v>
                </c:pt>
                <c:pt idx="6">
                  <c:v>81591</c:v>
                </c:pt>
                <c:pt idx="7">
                  <c:v>8516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87AD-42B8-918F-6A9D89F0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089537"/>
        <c:axId val="337269963"/>
      </c:barChart>
      <c:catAx>
        <c:axId val="1717089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499999"/>
              <c:y val="0.851976639712488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37269963"/>
        <c:crosses val="autoZero"/>
        <c:auto val="1"/>
        <c:lblAlgn val="ctr"/>
        <c:lblOffset val="100"/>
        <c:noMultiLvlLbl val="1"/>
      </c:catAx>
      <c:valAx>
        <c:axId val="337269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1708953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Previdência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56A3-4FCC-B1E8-F3863DD09B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Previdência!$H$19:$H$24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Previdência!$I$19:$I$24</c:f>
              <c:numCache>
                <c:formatCode>0.0%</c:formatCode>
                <c:ptCount val="6"/>
                <c:pt idx="0">
                  <c:v>0.84789377289377288</c:v>
                </c:pt>
                <c:pt idx="1">
                  <c:v>0.84308143547273984</c:v>
                </c:pt>
                <c:pt idx="2">
                  <c:v>0.69099378881987583</c:v>
                </c:pt>
                <c:pt idx="3">
                  <c:v>0.6877038486627528</c:v>
                </c:pt>
                <c:pt idx="4">
                  <c:v>0.70696589446589442</c:v>
                </c:pt>
                <c:pt idx="5">
                  <c:v>0.82373271889400923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6A3-4FCC-B1E8-F3863DD09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962519"/>
        <c:axId val="1883777723"/>
      </c:barChart>
      <c:catAx>
        <c:axId val="1820962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83777723"/>
        <c:crosses val="autoZero"/>
        <c:auto val="1"/>
        <c:lblAlgn val="ctr"/>
        <c:lblOffset val="100"/>
        <c:noMultiLvlLbl val="1"/>
      </c:catAx>
      <c:valAx>
        <c:axId val="1883777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209625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 - Previdência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Previdência!$C$18</c:f>
              <c:strCache>
                <c:ptCount val="1"/>
                <c:pt idx="0">
                  <c:v>Dívidas de implantações passadas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Previdência!$B$19:$B$24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Previdência!$C$19:$C$24</c:f>
              <c:numCache>
                <c:formatCode>0%</c:formatCode>
                <c:ptCount val="6"/>
                <c:pt idx="0">
                  <c:v>0.26449940598336752</c:v>
                </c:pt>
                <c:pt idx="1">
                  <c:v>0.25826256011460147</c:v>
                </c:pt>
                <c:pt idx="2">
                  <c:v>0.23745318352059924</c:v>
                </c:pt>
                <c:pt idx="3">
                  <c:v>0.16943324638368509</c:v>
                </c:pt>
                <c:pt idx="4">
                  <c:v>0.12572533849129594</c:v>
                </c:pt>
                <c:pt idx="5">
                  <c:v>6.6200466200466199E-2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815-40FD-ABF1-B165B394C90B}"/>
            </c:ext>
          </c:extLst>
        </c:ser>
        <c:ser>
          <c:idx val="1"/>
          <c:order val="1"/>
          <c:tx>
            <c:strRef>
              <c:f>Previdência!$D$18</c:f>
              <c:strCache>
                <c:ptCount val="1"/>
                <c:pt idx="0">
                  <c:v>Novas Implantações com RRA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Previdência!$B$19:$B$24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Previdência!$D$19:$D$24</c:f>
              <c:numCache>
                <c:formatCode>0%</c:formatCode>
                <c:ptCount val="6"/>
                <c:pt idx="0">
                  <c:v>0.72642833999351986</c:v>
                </c:pt>
                <c:pt idx="1">
                  <c:v>0.7314028445717794</c:v>
                </c:pt>
                <c:pt idx="2">
                  <c:v>0.68739076154806489</c:v>
                </c:pt>
                <c:pt idx="3">
                  <c:v>0.32380839459331279</c:v>
                </c:pt>
                <c:pt idx="4">
                  <c:v>0.73</c:v>
                </c:pt>
                <c:pt idx="5">
                  <c:v>0.65477855477855473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815-40FD-ABF1-B165B394C90B}"/>
            </c:ext>
          </c:extLst>
        </c:ser>
        <c:ser>
          <c:idx val="2"/>
          <c:order val="2"/>
          <c:tx>
            <c:strRef>
              <c:f>Previdência!$E$18</c:f>
              <c:strCache>
                <c:ptCount val="1"/>
                <c:pt idx="0">
                  <c:v>Novas Implantações sem RRA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Previdência!$B$19:$B$24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Previdência!$E$19:$E$24</c:f>
              <c:numCache>
                <c:formatCode>0%</c:formatCode>
                <c:ptCount val="6"/>
                <c:pt idx="0">
                  <c:v>9.0722540231126473E-3</c:v>
                </c:pt>
                <c:pt idx="1">
                  <c:v>1.0334595313619155E-2</c:v>
                </c:pt>
                <c:pt idx="2">
                  <c:v>7.0000000000000007E-2</c:v>
                </c:pt>
                <c:pt idx="3">
                  <c:v>0.50675835902300215</c:v>
                </c:pt>
                <c:pt idx="4">
                  <c:v>0.13880987598134031</c:v>
                </c:pt>
                <c:pt idx="5">
                  <c:v>0.279020979020979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815-40FD-ABF1-B165B394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843606"/>
        <c:axId val="1878355930"/>
      </c:barChart>
      <c:catAx>
        <c:axId val="741843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78355930"/>
        <c:crosses val="autoZero"/>
        <c:auto val="1"/>
        <c:lblAlgn val="ctr"/>
        <c:lblOffset val="100"/>
        <c:noMultiLvlLbl val="1"/>
      </c:catAx>
      <c:valAx>
        <c:axId val="1878355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4184360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- Amadeus e Cardeal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Previdência!$C$36</c:f>
              <c:strCache>
                <c:ptCount val="1"/>
                <c:pt idx="0">
                  <c:v>Dívidas de implantações passadas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Previdência!$B$37:$B$38</c:f>
              <c:strCache>
                <c:ptCount val="2"/>
                <c:pt idx="0">
                  <c:v>Outubro</c:v>
                </c:pt>
                <c:pt idx="1">
                  <c:v>Novembro</c:v>
                </c:pt>
              </c:strCache>
            </c:strRef>
          </c:cat>
          <c:val>
            <c:numRef>
              <c:f>Previdência!$C$37:$C$38</c:f>
              <c:numCache>
                <c:formatCode>0%</c:formatCode>
                <c:ptCount val="2"/>
                <c:pt idx="0">
                  <c:v>0.14110245656081485</c:v>
                </c:pt>
                <c:pt idx="1">
                  <c:v>0.10172626387176326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E00-42E8-BD9F-1DBD75805966}"/>
            </c:ext>
          </c:extLst>
        </c:ser>
        <c:ser>
          <c:idx val="1"/>
          <c:order val="1"/>
          <c:tx>
            <c:strRef>
              <c:f>Previdência!$D$36</c:f>
              <c:strCache>
                <c:ptCount val="1"/>
                <c:pt idx="0">
                  <c:v>Novas Implantações com RRA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Previdência!$B$37:$B$38</c:f>
              <c:strCache>
                <c:ptCount val="2"/>
                <c:pt idx="0">
                  <c:v>Outubro</c:v>
                </c:pt>
                <c:pt idx="1">
                  <c:v>Novembro</c:v>
                </c:pt>
              </c:strCache>
            </c:strRef>
          </c:cat>
          <c:val>
            <c:numRef>
              <c:f>Previdência!$D$37:$D$38</c:f>
              <c:numCache>
                <c:formatCode>0%</c:formatCode>
                <c:ptCount val="2"/>
                <c:pt idx="0">
                  <c:v>0.5575194727381666</c:v>
                </c:pt>
                <c:pt idx="1">
                  <c:v>0.72780517879161533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E00-42E8-BD9F-1DBD75805966}"/>
            </c:ext>
          </c:extLst>
        </c:ser>
        <c:ser>
          <c:idx val="2"/>
          <c:order val="2"/>
          <c:tx>
            <c:strRef>
              <c:f>Previdência!$E$36</c:f>
              <c:strCache>
                <c:ptCount val="1"/>
                <c:pt idx="0">
                  <c:v>Novas Implantações sem RRA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Previdência!$B$37:$B$38</c:f>
              <c:strCache>
                <c:ptCount val="2"/>
                <c:pt idx="0">
                  <c:v>Outubro</c:v>
                </c:pt>
                <c:pt idx="1">
                  <c:v>Novembro</c:v>
                </c:pt>
              </c:strCache>
            </c:strRef>
          </c:cat>
          <c:val>
            <c:numRef>
              <c:f>Previdência!$E$37:$E$38</c:f>
              <c:numCache>
                <c:formatCode>0%</c:formatCode>
                <c:ptCount val="2"/>
                <c:pt idx="0">
                  <c:v>0.30137807070101857</c:v>
                </c:pt>
                <c:pt idx="1">
                  <c:v>0.17046855733662145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AE00-42E8-BD9F-1DBD75805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119828"/>
        <c:axId val="990877169"/>
      </c:barChart>
      <c:catAx>
        <c:axId val="2110119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90877169"/>
        <c:crosses val="autoZero"/>
        <c:auto val="1"/>
        <c:lblAlgn val="ctr"/>
        <c:lblOffset val="100"/>
        <c:noMultiLvlLbl val="1"/>
      </c:catAx>
      <c:valAx>
        <c:axId val="990877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1011982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- Prevnet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Previdência!$C$54</c:f>
              <c:strCache>
                <c:ptCount val="1"/>
                <c:pt idx="0">
                  <c:v>Dívidas de implantações passadas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Previdência!$B$55:$B$56</c:f>
              <c:strCache>
                <c:ptCount val="2"/>
                <c:pt idx="0">
                  <c:v>Outubro</c:v>
                </c:pt>
                <c:pt idx="1">
                  <c:v>Novembro</c:v>
                </c:pt>
              </c:strCache>
            </c:strRef>
          </c:cat>
          <c:val>
            <c:numRef>
              <c:f>Previdência!$C$55:$C$56</c:f>
              <c:numCache>
                <c:formatCode>0%</c:formatCode>
                <c:ptCount val="2"/>
                <c:pt idx="0">
                  <c:v>0.11630893414052468</c:v>
                </c:pt>
                <c:pt idx="1">
                  <c:v>4.4602698650674663E-2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785-4FFB-B89F-98A78F277635}"/>
            </c:ext>
          </c:extLst>
        </c:ser>
        <c:ser>
          <c:idx val="1"/>
          <c:order val="1"/>
          <c:tx>
            <c:strRef>
              <c:f>Previdência!$D$54</c:f>
              <c:strCache>
                <c:ptCount val="1"/>
                <c:pt idx="0">
                  <c:v>Novas Implantações com RRA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Previdência!$B$55:$B$56</c:f>
              <c:strCache>
                <c:ptCount val="2"/>
                <c:pt idx="0">
                  <c:v>Outubro</c:v>
                </c:pt>
                <c:pt idx="1">
                  <c:v>Novembro</c:v>
                </c:pt>
              </c:strCache>
            </c:strRef>
          </c:cat>
          <c:val>
            <c:numRef>
              <c:f>Previdência!$D$55:$D$56</c:f>
              <c:numCache>
                <c:formatCode>0%</c:formatCode>
                <c:ptCount val="2"/>
                <c:pt idx="0">
                  <c:v>0.8444322142726105</c:v>
                </c:pt>
                <c:pt idx="1">
                  <c:v>0.6103823088455772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785-4FFB-B89F-98A78F277635}"/>
            </c:ext>
          </c:extLst>
        </c:ser>
        <c:ser>
          <c:idx val="2"/>
          <c:order val="2"/>
          <c:tx>
            <c:strRef>
              <c:f>Previdência!$E$54</c:f>
              <c:strCache>
                <c:ptCount val="1"/>
                <c:pt idx="0">
                  <c:v>Novas Implantações sem RRA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Previdência!$B$55:$B$56</c:f>
              <c:strCache>
                <c:ptCount val="2"/>
                <c:pt idx="0">
                  <c:v>Outubro</c:v>
                </c:pt>
                <c:pt idx="1">
                  <c:v>Novembro</c:v>
                </c:pt>
              </c:strCache>
            </c:strRef>
          </c:cat>
          <c:val>
            <c:numRef>
              <c:f>Previdência!$E$55:$E$56</c:f>
              <c:numCache>
                <c:formatCode>0%</c:formatCode>
                <c:ptCount val="2"/>
                <c:pt idx="0">
                  <c:v>3.9258851586864797E-2</c:v>
                </c:pt>
                <c:pt idx="1">
                  <c:v>0.34501499250374812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785-4FFB-B89F-98A78F277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633750"/>
        <c:axId val="1362671489"/>
      </c:barChart>
      <c:catAx>
        <c:axId val="303633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62671489"/>
        <c:crosses val="autoZero"/>
        <c:auto val="1"/>
        <c:lblAlgn val="ctr"/>
        <c:lblOffset val="100"/>
        <c:noMultiLvlLbl val="1"/>
      </c:catAx>
      <c:valAx>
        <c:axId val="1362671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0363375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Amadeus e Cardeal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D90C-4F2C-906D-4B473A3939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Previdência!$H$37:$H$38</c:f>
              <c:strCache>
                <c:ptCount val="2"/>
                <c:pt idx="0">
                  <c:v>Outubro</c:v>
                </c:pt>
                <c:pt idx="1">
                  <c:v>Novembro</c:v>
                </c:pt>
              </c:strCache>
            </c:strRef>
          </c:cat>
          <c:val>
            <c:numRef>
              <c:f>Previdência!$I$37:$I$38</c:f>
              <c:numCache>
                <c:formatCode>0.0%</c:formatCode>
                <c:ptCount val="2"/>
                <c:pt idx="0">
                  <c:v>0.68513957307060758</c:v>
                </c:pt>
                <c:pt idx="1">
                  <c:v>0.68962585034013602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D90C-4F2C-906D-4B473A393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607518"/>
        <c:axId val="318321214"/>
      </c:barChart>
      <c:catAx>
        <c:axId val="1638607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18321214"/>
        <c:crosses val="autoZero"/>
        <c:auto val="1"/>
        <c:lblAlgn val="ctr"/>
        <c:lblOffset val="100"/>
        <c:noMultiLvlLbl val="1"/>
      </c:catAx>
      <c:valAx>
        <c:axId val="318321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386075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Implantação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1-40C6-4850-A9DC-D59ACDA90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Implantação!$H$19:$H$26</c:f>
              <c:strCache>
                <c:ptCount val="8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</c:strCache>
            </c:strRef>
          </c:cat>
          <c:val>
            <c:numRef>
              <c:f>Implantação!$I$19:$I$26</c:f>
              <c:numCache>
                <c:formatCode>0.0%</c:formatCode>
                <c:ptCount val="8"/>
                <c:pt idx="0">
                  <c:v>0.97500600817111271</c:v>
                </c:pt>
                <c:pt idx="1">
                  <c:v>0.78396825396825398</c:v>
                </c:pt>
                <c:pt idx="2">
                  <c:v>0.82498948254101812</c:v>
                </c:pt>
                <c:pt idx="3">
                  <c:v>0.86425375519335246</c:v>
                </c:pt>
                <c:pt idx="4">
                  <c:v>0.7151135288552507</c:v>
                </c:pt>
                <c:pt idx="5">
                  <c:v>0.70622596864832887</c:v>
                </c:pt>
                <c:pt idx="6">
                  <c:v>0.72484276729559749</c:v>
                </c:pt>
                <c:pt idx="7">
                  <c:v>0.79827958926319587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0C6-4850-A9DC-D59ACDA90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682014"/>
        <c:axId val="532883847"/>
      </c:barChart>
      <c:catAx>
        <c:axId val="1521682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32883847"/>
        <c:crosses val="autoZero"/>
        <c:auto val="1"/>
        <c:lblAlgn val="ctr"/>
        <c:lblOffset val="100"/>
        <c:noMultiLvlLbl val="1"/>
      </c:catAx>
      <c:valAx>
        <c:axId val="532883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216820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Prevnet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131-42AC-B5F4-0530B79177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Previdência!$H$55:$H$56</c:f>
              <c:strCache>
                <c:ptCount val="2"/>
                <c:pt idx="0">
                  <c:v>Outubro</c:v>
                </c:pt>
                <c:pt idx="1">
                  <c:v>Novembro</c:v>
                </c:pt>
              </c:strCache>
            </c:strRef>
          </c:cat>
          <c:val>
            <c:numRef>
              <c:f>Previdência!$I$55:$I$56</c:f>
              <c:numCache>
                <c:formatCode>0.0%</c:formatCode>
                <c:ptCount val="2"/>
                <c:pt idx="0">
                  <c:v>0.72103174603174602</c:v>
                </c:pt>
                <c:pt idx="1">
                  <c:v>0.93417366946778713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131-42AC-B5F4-0530B7917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6774232"/>
        <c:axId val="1777948936"/>
      </c:barChart>
      <c:catAx>
        <c:axId val="80677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77948936"/>
        <c:crosses val="autoZero"/>
        <c:auto val="1"/>
        <c:lblAlgn val="ctr"/>
        <c:lblOffset val="100"/>
        <c:noMultiLvlLbl val="1"/>
      </c:catAx>
      <c:valAx>
        <c:axId val="1777948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067742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 - Consórcio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Consórcio!$C$2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B349-4F07-8C94-D8B8D05F51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Consórcio!$B$3:$B$11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Novembro</c:v>
                </c:pt>
              </c:strCache>
            </c:strRef>
          </c:cat>
          <c:val>
            <c:numRef>
              <c:f>Consórcio!$C$3:$C$11</c:f>
              <c:numCache>
                <c:formatCode>#,##0</c:formatCode>
                <c:ptCount val="9"/>
                <c:pt idx="0">
                  <c:v>6362</c:v>
                </c:pt>
                <c:pt idx="1">
                  <c:v>5674</c:v>
                </c:pt>
                <c:pt idx="2">
                  <c:v>5023</c:v>
                </c:pt>
                <c:pt idx="3">
                  <c:v>4810</c:v>
                </c:pt>
                <c:pt idx="4">
                  <c:v>4160</c:v>
                </c:pt>
                <c:pt idx="5">
                  <c:v>3525</c:v>
                </c:pt>
                <c:pt idx="6">
                  <c:v>2864</c:v>
                </c:pt>
                <c:pt idx="7">
                  <c:v>5691</c:v>
                </c:pt>
                <c:pt idx="8">
                  <c:v>5012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349-4F07-8C94-D8B8D05F51F6}"/>
            </c:ext>
          </c:extLst>
        </c:ser>
        <c:ser>
          <c:idx val="1"/>
          <c:order val="1"/>
          <c:tx>
            <c:strRef>
              <c:f>Consórcio!$D$2</c:f>
              <c:strCache>
                <c:ptCount val="1"/>
                <c:pt idx="0">
                  <c:v>Horas executadas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Consórcio!$B$3:$B$11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Novembro</c:v>
                </c:pt>
              </c:strCache>
            </c:strRef>
          </c:cat>
          <c:val>
            <c:numRef>
              <c:f>Consórcio!$D$3:$D$11</c:f>
              <c:numCache>
                <c:formatCode>#,##0</c:formatCode>
                <c:ptCount val="9"/>
                <c:pt idx="0">
                  <c:v>688</c:v>
                </c:pt>
                <c:pt idx="1">
                  <c:v>651</c:v>
                </c:pt>
                <c:pt idx="2">
                  <c:v>733</c:v>
                </c:pt>
                <c:pt idx="3">
                  <c:v>706</c:v>
                </c:pt>
                <c:pt idx="4">
                  <c:v>635</c:v>
                </c:pt>
                <c:pt idx="5">
                  <c:v>661</c:v>
                </c:pt>
                <c:pt idx="6">
                  <c:v>713</c:v>
                </c:pt>
                <c:pt idx="7">
                  <c:v>679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B349-4F07-8C94-D8B8D05F51F6}"/>
            </c:ext>
          </c:extLst>
        </c:ser>
        <c:ser>
          <c:idx val="2"/>
          <c:order val="2"/>
          <c:tx>
            <c:strRef>
              <c:f>Consórcio!$E$2</c:f>
              <c:strCache>
                <c:ptCount val="1"/>
                <c:pt idx="0">
                  <c:v>Horas adicionadas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Consórcio!$B$3:$B$11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Novembro</c:v>
                </c:pt>
              </c:strCache>
            </c:strRef>
          </c:cat>
          <c:val>
            <c:numRef>
              <c:f>Consórcio!$E$3:$E$11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520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3540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B349-4F07-8C94-D8B8D05F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337444"/>
        <c:axId val="781463732"/>
      </c:barChart>
      <c:catAx>
        <c:axId val="1938337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499999"/>
              <c:y val="0.851976639712488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81463732"/>
        <c:crosses val="autoZero"/>
        <c:auto val="1"/>
        <c:lblAlgn val="ctr"/>
        <c:lblOffset val="100"/>
        <c:noMultiLvlLbl val="1"/>
      </c:catAx>
      <c:valAx>
        <c:axId val="781463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38337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Consórcio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E13D-4D83-8A6D-F7774CCAA6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Consórcio!$H$19:$H$24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Consórcio!$I$19:$I$24</c:f>
              <c:numCache>
                <c:formatCode>0.0%</c:formatCode>
                <c:ptCount val="6"/>
                <c:pt idx="0">
                  <c:v>0.87261904761904763</c:v>
                </c:pt>
                <c:pt idx="1">
                  <c:v>0.84047619047619049</c:v>
                </c:pt>
                <c:pt idx="2">
                  <c:v>0.75595238095238093</c:v>
                </c:pt>
                <c:pt idx="3">
                  <c:v>0.78690476190476188</c:v>
                </c:pt>
                <c:pt idx="4">
                  <c:v>0.84880952380952379</c:v>
                </c:pt>
                <c:pt idx="5">
                  <c:v>1.0104166666666667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13D-4D83-8A6D-F7774CCA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477750"/>
        <c:axId val="953406987"/>
      </c:barChart>
      <c:catAx>
        <c:axId val="455477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53406987"/>
        <c:crosses val="autoZero"/>
        <c:auto val="1"/>
        <c:lblAlgn val="ctr"/>
        <c:lblOffset val="100"/>
        <c:noMultiLvlLbl val="1"/>
      </c:catAx>
      <c:valAx>
        <c:axId val="953406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554777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 - Consórcio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Consórcio!$C$18</c:f>
              <c:strCache>
                <c:ptCount val="1"/>
                <c:pt idx="0">
                  <c:v>Dívidas de implantações passadas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Consórcio!$B$19:$B$24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Consórcio!$C$19:$C$24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B46-4EAA-ABE7-F8DF84041F4B}"/>
            </c:ext>
          </c:extLst>
        </c:ser>
        <c:ser>
          <c:idx val="1"/>
          <c:order val="1"/>
          <c:tx>
            <c:strRef>
              <c:f>Consórcio!$D$18</c:f>
              <c:strCache>
                <c:ptCount val="1"/>
                <c:pt idx="0">
                  <c:v>Novas Implantações com RRA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Consórcio!$B$19:$B$24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Consórcio!$D$19:$D$24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B46-4EAA-ABE7-F8DF84041F4B}"/>
            </c:ext>
          </c:extLst>
        </c:ser>
        <c:ser>
          <c:idx val="2"/>
          <c:order val="2"/>
          <c:tx>
            <c:strRef>
              <c:f>Consórcio!$E$18</c:f>
              <c:strCache>
                <c:ptCount val="1"/>
                <c:pt idx="0">
                  <c:v>Novas Implantações sem RRA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Consórcio!$B$19:$B$24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Consórcio!$E$19:$E$24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B46-4EAA-ABE7-F8DF8404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139452"/>
        <c:axId val="822418362"/>
      </c:barChart>
      <c:catAx>
        <c:axId val="1778139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22418362"/>
        <c:crosses val="autoZero"/>
        <c:auto val="1"/>
        <c:lblAlgn val="ctr"/>
        <c:lblOffset val="100"/>
        <c:noMultiLvlLbl val="1"/>
      </c:catAx>
      <c:valAx>
        <c:axId val="82241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7813945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Implantação!$C$18</c:f>
              <c:strCache>
                <c:ptCount val="1"/>
                <c:pt idx="0">
                  <c:v>Dívidas de implantações passadas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Implantação!$B$19:$B$26</c:f>
              <c:strCache>
                <c:ptCount val="8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</c:strCache>
            </c:strRef>
          </c:cat>
          <c:val>
            <c:numRef>
              <c:f>Implantação!$C$19:$C$26</c:f>
              <c:numCache>
                <c:formatCode>0%</c:formatCode>
                <c:ptCount val="8"/>
                <c:pt idx="0">
                  <c:v>0.39314764604387481</c:v>
                </c:pt>
                <c:pt idx="1">
                  <c:v>0.29541126604828305</c:v>
                </c:pt>
                <c:pt idx="2">
                  <c:v>0.20239673635900052</c:v>
                </c:pt>
                <c:pt idx="3">
                  <c:v>0.1759529454678096</c:v>
                </c:pt>
                <c:pt idx="4">
                  <c:v>0.14923102005325797</c:v>
                </c:pt>
                <c:pt idx="5">
                  <c:v>0.10819570921438494</c:v>
                </c:pt>
                <c:pt idx="6">
                  <c:v>0.11</c:v>
                </c:pt>
                <c:pt idx="7">
                  <c:v>5.4353268428372743E-2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471-47BA-B46C-F3C3888B7300}"/>
            </c:ext>
          </c:extLst>
        </c:ser>
        <c:ser>
          <c:idx val="1"/>
          <c:order val="1"/>
          <c:tx>
            <c:strRef>
              <c:f>Implantação!$D$18</c:f>
              <c:strCache>
                <c:ptCount val="1"/>
                <c:pt idx="0">
                  <c:v>Novas Implantações com RRA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Implantação!$B$19:$B$26</c:f>
              <c:strCache>
                <c:ptCount val="8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</c:strCache>
            </c:strRef>
          </c:cat>
          <c:val>
            <c:numRef>
              <c:f>Implantação!$D$19:$D$26</c:f>
              <c:numCache>
                <c:formatCode>0%</c:formatCode>
                <c:ptCount val="8"/>
                <c:pt idx="0">
                  <c:v>0.29524279023909294</c:v>
                </c:pt>
                <c:pt idx="1">
                  <c:v>0.59420111800479147</c:v>
                </c:pt>
                <c:pt idx="2">
                  <c:v>0.76909739928607856</c:v>
                </c:pt>
                <c:pt idx="3">
                  <c:v>0.78761626846616817</c:v>
                </c:pt>
                <c:pt idx="4">
                  <c:v>0.7526764849736427</c:v>
                </c:pt>
                <c:pt idx="5">
                  <c:v>0.62777177547975516</c:v>
                </c:pt>
                <c:pt idx="6">
                  <c:v>0.827769541434487</c:v>
                </c:pt>
                <c:pt idx="7">
                  <c:v>0.78987482614742699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471-47BA-B46C-F3C3888B7300}"/>
            </c:ext>
          </c:extLst>
        </c:ser>
        <c:ser>
          <c:idx val="2"/>
          <c:order val="2"/>
          <c:tx>
            <c:strRef>
              <c:f>Implantação!$E$18</c:f>
              <c:strCache>
                <c:ptCount val="1"/>
                <c:pt idx="0">
                  <c:v>Novas Implantações sem RRA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Implantação!$B$19:$B$26</c:f>
              <c:strCache>
                <c:ptCount val="8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</c:strCache>
            </c:strRef>
          </c:cat>
          <c:val>
            <c:numRef>
              <c:f>Implantação!$E$19:$E$26</c:f>
              <c:numCache>
                <c:formatCode>0%</c:formatCode>
                <c:ptCount val="8"/>
                <c:pt idx="0">
                  <c:v>0.3116095637170323</c:v>
                </c:pt>
                <c:pt idx="1">
                  <c:v>0.11038761594692549</c:v>
                </c:pt>
                <c:pt idx="2">
                  <c:v>2.8505864354920959E-2</c:v>
                </c:pt>
                <c:pt idx="3">
                  <c:v>3.643078606602225E-2</c:v>
                </c:pt>
                <c:pt idx="4">
                  <c:v>9.8092494973099284E-2</c:v>
                </c:pt>
                <c:pt idx="5">
                  <c:v>0.26403251530585997</c:v>
                </c:pt>
                <c:pt idx="6">
                  <c:v>8.7112110832779505E-2</c:v>
                </c:pt>
                <c:pt idx="7">
                  <c:v>0.15577190542420027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471-47BA-B46C-F3C3888B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995048"/>
        <c:axId val="794297943"/>
      </c:barChart>
      <c:catAx>
        <c:axId val="91899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94297943"/>
        <c:crosses val="autoZero"/>
        <c:auto val="1"/>
        <c:lblAlgn val="ctr"/>
        <c:lblOffset val="100"/>
        <c:noMultiLvlLbl val="1"/>
      </c:catAx>
      <c:valAx>
        <c:axId val="794297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1899504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 - Bancos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Bancos!$C$2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C61-4421-911B-31C1C69EEF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Bancos!$B$3:$B$11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Bancos!$C$3:$C$11</c:f>
              <c:numCache>
                <c:formatCode>#,##0</c:formatCode>
                <c:ptCount val="9"/>
                <c:pt idx="0">
                  <c:v>17101</c:v>
                </c:pt>
                <c:pt idx="1">
                  <c:v>12494</c:v>
                </c:pt>
                <c:pt idx="2">
                  <c:v>15196</c:v>
                </c:pt>
                <c:pt idx="3">
                  <c:v>18227</c:v>
                </c:pt>
                <c:pt idx="4">
                  <c:v>21984</c:v>
                </c:pt>
                <c:pt idx="5">
                  <c:v>21711</c:v>
                </c:pt>
                <c:pt idx="6">
                  <c:v>15786</c:v>
                </c:pt>
                <c:pt idx="7">
                  <c:v>14434</c:v>
                </c:pt>
                <c:pt idx="8">
                  <c:v>24029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C61-4421-911B-31C1C69EEFB4}"/>
            </c:ext>
          </c:extLst>
        </c:ser>
        <c:ser>
          <c:idx val="1"/>
          <c:order val="1"/>
          <c:tx>
            <c:strRef>
              <c:f>Bancos!$D$2</c:f>
              <c:strCache>
                <c:ptCount val="1"/>
                <c:pt idx="0">
                  <c:v>Horas executadas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Bancos!$B$3:$B$11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Bancos!$D$3:$D$11</c:f>
              <c:numCache>
                <c:formatCode>#,##0</c:formatCode>
                <c:ptCount val="9"/>
                <c:pt idx="0">
                  <c:v>7094</c:v>
                </c:pt>
                <c:pt idx="1">
                  <c:v>7014</c:v>
                </c:pt>
                <c:pt idx="2">
                  <c:v>8493</c:v>
                </c:pt>
                <c:pt idx="3">
                  <c:v>10542</c:v>
                </c:pt>
                <c:pt idx="4">
                  <c:v>8862</c:v>
                </c:pt>
                <c:pt idx="5">
                  <c:v>9408</c:v>
                </c:pt>
                <c:pt idx="6">
                  <c:v>9205</c:v>
                </c:pt>
                <c:pt idx="7">
                  <c:v>7965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C61-4421-911B-31C1C69EEFB4}"/>
            </c:ext>
          </c:extLst>
        </c:ser>
        <c:ser>
          <c:idx val="2"/>
          <c:order val="2"/>
          <c:tx>
            <c:strRef>
              <c:f>Bancos!$E$2</c:f>
              <c:strCache>
                <c:ptCount val="1"/>
                <c:pt idx="0">
                  <c:v>Horas adicionadas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Bancos!$B$3:$B$11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Bancos!$E$3:$E$11</c:f>
              <c:numCache>
                <c:formatCode>#,##0</c:formatCode>
                <c:ptCount val="9"/>
                <c:pt idx="0">
                  <c:v>2487</c:v>
                </c:pt>
                <c:pt idx="1">
                  <c:v>9716</c:v>
                </c:pt>
                <c:pt idx="2">
                  <c:v>11524</c:v>
                </c:pt>
                <c:pt idx="3">
                  <c:v>14299</c:v>
                </c:pt>
                <c:pt idx="4">
                  <c:v>8589</c:v>
                </c:pt>
                <c:pt idx="5">
                  <c:v>3483</c:v>
                </c:pt>
                <c:pt idx="6">
                  <c:v>7853</c:v>
                </c:pt>
                <c:pt idx="7">
                  <c:v>17560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9C61-4421-911B-31C1C69EE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395754"/>
        <c:axId val="1408317548"/>
      </c:barChart>
      <c:catAx>
        <c:axId val="1680395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499999"/>
              <c:y val="0.851976639712488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08317548"/>
        <c:crosses val="autoZero"/>
        <c:auto val="1"/>
        <c:lblAlgn val="ctr"/>
        <c:lblOffset val="100"/>
        <c:noMultiLvlLbl val="1"/>
      </c:catAx>
      <c:valAx>
        <c:axId val="1408317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8039575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Bancos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CBAF-4A11-A1F8-45C5AD9DAE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Bancos!$H$19:$H$24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Bancos!$I$19:$I$24</c:f>
              <c:numCache>
                <c:formatCode>0.0%</c:formatCode>
                <c:ptCount val="6"/>
                <c:pt idx="0">
                  <c:v>0.76596320346320346</c:v>
                </c:pt>
                <c:pt idx="1">
                  <c:v>0.88380281690140849</c:v>
                </c:pt>
                <c:pt idx="2">
                  <c:v>0.73263888888888884</c:v>
                </c:pt>
                <c:pt idx="3">
                  <c:v>0.71794871794871795</c:v>
                </c:pt>
                <c:pt idx="4">
                  <c:v>0.73055555555555551</c:v>
                </c:pt>
                <c:pt idx="5">
                  <c:v>0.76490924805531546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BAF-4A11-A1F8-45C5AD9D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20502"/>
        <c:axId val="37559162"/>
      </c:barChart>
      <c:catAx>
        <c:axId val="113820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7559162"/>
        <c:crosses val="autoZero"/>
        <c:auto val="1"/>
        <c:lblAlgn val="ctr"/>
        <c:lblOffset val="100"/>
        <c:noMultiLvlLbl val="1"/>
      </c:catAx>
      <c:valAx>
        <c:axId val="37559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38205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 - Bancos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Bancos!$C$18</c:f>
              <c:strCache>
                <c:ptCount val="1"/>
                <c:pt idx="0">
                  <c:v>Dívidas de implantações passadas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Bancos!$B$19:$B$24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Bancos!$C$19:$C$24</c:f>
              <c:numCache>
                <c:formatCode>0%</c:formatCode>
                <c:ptCount val="6"/>
                <c:pt idx="0">
                  <c:v>0.17897091722595079</c:v>
                </c:pt>
                <c:pt idx="1">
                  <c:v>0.11525327262379055</c:v>
                </c:pt>
                <c:pt idx="2">
                  <c:v>9.5238095238095233E-2</c:v>
                </c:pt>
                <c:pt idx="3">
                  <c:v>7.1322278911564632E-2</c:v>
                </c:pt>
                <c:pt idx="4">
                  <c:v>6.0184682237914178E-2</c:v>
                </c:pt>
                <c:pt idx="5">
                  <c:v>5.0596359070935341E-2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68F-492A-A6E8-AAA2F956F12C}"/>
            </c:ext>
          </c:extLst>
        </c:ser>
        <c:ser>
          <c:idx val="1"/>
          <c:order val="1"/>
          <c:tx>
            <c:strRef>
              <c:f>Bancos!$D$18</c:f>
              <c:strCache>
                <c:ptCount val="1"/>
                <c:pt idx="0">
                  <c:v>Novas Implantações com RRA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Bancos!$B$19:$B$24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Bancos!$D$19:$D$24</c:f>
              <c:numCache>
                <c:formatCode>0%</c:formatCode>
                <c:ptCount val="6"/>
                <c:pt idx="0">
                  <c:v>0.76</c:v>
                </c:pt>
                <c:pt idx="1">
                  <c:v>0.8422500474293303</c:v>
                </c:pt>
                <c:pt idx="2">
                  <c:v>0.79553148273527419</c:v>
                </c:pt>
                <c:pt idx="3">
                  <c:v>0.843218537414966</c:v>
                </c:pt>
                <c:pt idx="4">
                  <c:v>0.88788701792504077</c:v>
                </c:pt>
                <c:pt idx="5">
                  <c:v>0.89843063402385437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68F-492A-A6E8-AAA2F956F12C}"/>
            </c:ext>
          </c:extLst>
        </c:ser>
        <c:ser>
          <c:idx val="2"/>
          <c:order val="2"/>
          <c:tx>
            <c:strRef>
              <c:f>Bancos!$E$18</c:f>
              <c:strCache>
                <c:ptCount val="1"/>
                <c:pt idx="0">
                  <c:v>Novas Implantações sem RRA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Bancos!$B$19:$B$24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Bancos!$E$19:$E$24</c:f>
              <c:numCache>
                <c:formatCode>0%</c:formatCode>
                <c:ptCount val="6"/>
                <c:pt idx="0">
                  <c:v>5.5928411633109618E-2</c:v>
                </c:pt>
                <c:pt idx="1">
                  <c:v>4.2496679946879147E-2</c:v>
                </c:pt>
                <c:pt idx="2">
                  <c:v>0.1</c:v>
                </c:pt>
                <c:pt idx="3">
                  <c:v>8.5459183673469385E-2</c:v>
                </c:pt>
                <c:pt idx="4">
                  <c:v>5.1928299837045083E-2</c:v>
                </c:pt>
                <c:pt idx="5">
                  <c:v>5.0973006905210297E-2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68F-492A-A6E8-AAA2F956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0743804"/>
        <c:axId val="1199109030"/>
      </c:barChart>
      <c:catAx>
        <c:axId val="340743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99109030"/>
        <c:crosses val="autoZero"/>
        <c:auto val="1"/>
        <c:lblAlgn val="ctr"/>
        <c:lblOffset val="100"/>
        <c:noMultiLvlLbl val="1"/>
      </c:catAx>
      <c:valAx>
        <c:axId val="1199109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4074380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- Core BH e Investimentos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Bancos!$C$36</c:f>
              <c:strCache>
                <c:ptCount val="1"/>
                <c:pt idx="0">
                  <c:v>Dívidas de implantações passadas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Bancos!$B$37:$B$42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Bancos!$C$37:$C$42</c:f>
              <c:numCache>
                <c:formatCode>0%</c:formatCode>
                <c:ptCount val="6"/>
                <c:pt idx="0">
                  <c:v>0.26304347826086955</c:v>
                </c:pt>
                <c:pt idx="1">
                  <c:v>0.16173913043478261</c:v>
                </c:pt>
                <c:pt idx="2">
                  <c:v>0.01</c:v>
                </c:pt>
                <c:pt idx="3">
                  <c:v>0.01</c:v>
                </c:pt>
                <c:pt idx="4">
                  <c:v>5.9701492537313433E-4</c:v>
                </c:pt>
                <c:pt idx="5">
                  <c:v>8.0021339023739668E-4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E9C-4A97-8B3E-3D34275EAD7D}"/>
            </c:ext>
          </c:extLst>
        </c:ser>
        <c:ser>
          <c:idx val="1"/>
          <c:order val="1"/>
          <c:tx>
            <c:strRef>
              <c:f>Bancos!$D$36</c:f>
              <c:strCache>
                <c:ptCount val="1"/>
                <c:pt idx="0">
                  <c:v>Novas Implantações com RRA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Bancos!$B$37:$B$42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Bancos!$D$37:$D$42</c:f>
              <c:numCache>
                <c:formatCode>0%</c:formatCode>
                <c:ptCount val="6"/>
                <c:pt idx="0">
                  <c:v>0.700395256916996</c:v>
                </c:pt>
                <c:pt idx="1">
                  <c:v>0.82191304347826089</c:v>
                </c:pt>
                <c:pt idx="2">
                  <c:v>0.86472602739726023</c:v>
                </c:pt>
                <c:pt idx="3">
                  <c:v>0.91398271798900232</c:v>
                </c:pt>
                <c:pt idx="4">
                  <c:v>0.9619900497512438</c:v>
                </c:pt>
                <c:pt idx="5">
                  <c:v>0.93091491064283804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E9C-4A97-8B3E-3D34275EAD7D}"/>
            </c:ext>
          </c:extLst>
        </c:ser>
        <c:ser>
          <c:idx val="2"/>
          <c:order val="2"/>
          <c:tx>
            <c:strRef>
              <c:f>Bancos!$E$36</c:f>
              <c:strCache>
                <c:ptCount val="1"/>
                <c:pt idx="0">
                  <c:v>Novas Implantações sem RRA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Bancos!$B$37:$B$42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Bancos!$E$37:$E$42</c:f>
              <c:numCache>
                <c:formatCode>0%</c:formatCode>
                <c:ptCount val="6"/>
                <c:pt idx="0">
                  <c:v>3.6561264822134384E-2</c:v>
                </c:pt>
                <c:pt idx="1">
                  <c:v>1.6347826086956521E-2</c:v>
                </c:pt>
                <c:pt idx="2">
                  <c:v>0.13356164383561644</c:v>
                </c:pt>
                <c:pt idx="3">
                  <c:v>8.326787117046347E-2</c:v>
                </c:pt>
                <c:pt idx="4">
                  <c:v>3.7412935323383086E-2</c:v>
                </c:pt>
                <c:pt idx="5">
                  <c:v>6.8284875966924508E-2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E9C-4A97-8B3E-3D34275EA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9781972"/>
        <c:axId val="1701785716"/>
      </c:barChart>
      <c:catAx>
        <c:axId val="1689781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01785716"/>
        <c:crosses val="autoZero"/>
        <c:auto val="1"/>
        <c:lblAlgn val="ctr"/>
        <c:lblOffset val="100"/>
        <c:noMultiLvlLbl val="1"/>
      </c:catAx>
      <c:valAx>
        <c:axId val="1701785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897819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 - Core CWB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Bancos!$C$51</c:f>
              <c:strCache>
                <c:ptCount val="1"/>
                <c:pt idx="0">
                  <c:v>Dívidas de implantações passadas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Bancos!$B$52:$B$57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Bancos!$C$52:$C$57</c:f>
              <c:numCache>
                <c:formatCode>0%</c:formatCode>
                <c:ptCount val="6"/>
                <c:pt idx="0">
                  <c:v>5.5053888727060879E-2</c:v>
                </c:pt>
                <c:pt idx="1">
                  <c:v>0.12813021702838062</c:v>
                </c:pt>
                <c:pt idx="2">
                  <c:v>0.19952267303102625</c:v>
                </c:pt>
                <c:pt idx="3">
                  <c:v>0.15222428174235403</c:v>
                </c:pt>
                <c:pt idx="4">
                  <c:v>0.13181818181818181</c:v>
                </c:pt>
                <c:pt idx="5">
                  <c:v>9.4876660341555979E-2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8F9-406E-99CF-0A71CC0CB113}"/>
            </c:ext>
          </c:extLst>
        </c:ser>
        <c:ser>
          <c:idx val="1"/>
          <c:order val="1"/>
          <c:tx>
            <c:strRef>
              <c:f>Bancos!$D$51</c:f>
              <c:strCache>
                <c:ptCount val="1"/>
                <c:pt idx="0">
                  <c:v>Novas Implantações com RRA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Bancos!$B$52:$B$57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Bancos!$D$52:$D$57</c:f>
              <c:numCache>
                <c:formatCode>0%</c:formatCode>
                <c:ptCount val="6"/>
                <c:pt idx="0">
                  <c:v>0.86047189047480332</c:v>
                </c:pt>
                <c:pt idx="1">
                  <c:v>0.86665275459098501</c:v>
                </c:pt>
                <c:pt idx="2">
                  <c:v>0.7183770883054893</c:v>
                </c:pt>
                <c:pt idx="3">
                  <c:v>0.75973123262279885</c:v>
                </c:pt>
                <c:pt idx="4">
                  <c:v>0.79880382775119618</c:v>
                </c:pt>
                <c:pt idx="5">
                  <c:v>0.8695445920303605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8F9-406E-99CF-0A71CC0CB113}"/>
            </c:ext>
          </c:extLst>
        </c:ser>
        <c:ser>
          <c:idx val="2"/>
          <c:order val="2"/>
          <c:tx>
            <c:strRef>
              <c:f>Bancos!$E$51</c:f>
              <c:strCache>
                <c:ptCount val="1"/>
                <c:pt idx="0">
                  <c:v>Novas Implantações sem RRA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Bancos!$B$52:$B$57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Bancos!$E$52:$E$57</c:f>
              <c:numCache>
                <c:formatCode>0%</c:formatCode>
                <c:ptCount val="6"/>
                <c:pt idx="0">
                  <c:v>8.4474220798135741E-2</c:v>
                </c:pt>
                <c:pt idx="1">
                  <c:v>0</c:v>
                </c:pt>
                <c:pt idx="2">
                  <c:v>8.2100238663484482E-2</c:v>
                </c:pt>
                <c:pt idx="3">
                  <c:v>8.8044485634847083E-2</c:v>
                </c:pt>
                <c:pt idx="4">
                  <c:v>6.9377990430622011E-2</c:v>
                </c:pt>
                <c:pt idx="5">
                  <c:v>3.5578747628083489E-2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A8F9-406E-99CF-0A71CC0C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428960"/>
        <c:axId val="2110783722"/>
      </c:barChart>
      <c:catAx>
        <c:axId val="19604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10783722"/>
        <c:crosses val="autoZero"/>
        <c:auto val="1"/>
        <c:lblAlgn val="ctr"/>
        <c:lblOffset val="100"/>
        <c:noMultiLvlLbl val="1"/>
      </c:catAx>
      <c:valAx>
        <c:axId val="2110783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6042896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Core BH e Investimentos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336F-4CA7-8590-B5BF51413D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Bancos!$H$37:$H$42</c:f>
              <c:strCache>
                <c:ptCount val="6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  <c:pt idx="4">
                  <c:v>Outubro</c:v>
                </c:pt>
                <c:pt idx="5">
                  <c:v>Novembro</c:v>
                </c:pt>
              </c:strCache>
            </c:strRef>
          </c:cat>
          <c:val>
            <c:numRef>
              <c:f>Bancos!$I$37:$I$42</c:f>
              <c:numCache>
                <c:formatCode>0.0%</c:formatCode>
                <c:ptCount val="6"/>
                <c:pt idx="0">
                  <c:v>0.75297619047619047</c:v>
                </c:pt>
                <c:pt idx="1">
                  <c:v>0.83478513356562134</c:v>
                </c:pt>
                <c:pt idx="2">
                  <c:v>0.63203463203463206</c:v>
                </c:pt>
                <c:pt idx="3">
                  <c:v>0.63144841269841268</c:v>
                </c:pt>
                <c:pt idx="4">
                  <c:v>0.66468253968253965</c:v>
                </c:pt>
                <c:pt idx="5">
                  <c:v>0.6870075132856881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36F-4CA7-8590-B5BF51413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043950"/>
        <c:axId val="151082256"/>
      </c:barChart>
      <c:catAx>
        <c:axId val="1183043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1082256"/>
        <c:crosses val="autoZero"/>
        <c:auto val="1"/>
        <c:lblAlgn val="ctr"/>
        <c:lblOffset val="100"/>
        <c:noMultiLvlLbl val="1"/>
      </c:catAx>
      <c:valAx>
        <c:axId val="151082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830439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85725</xdr:rowOff>
    </xdr:from>
    <xdr:ext cx="10896600" cy="3143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333375</xdr:colOff>
      <xdr:row>16</xdr:row>
      <xdr:rowOff>95250</xdr:rowOff>
    </xdr:from>
    <xdr:ext cx="5086350" cy="31432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133350</xdr:colOff>
      <xdr:row>16</xdr:row>
      <xdr:rowOff>85725</xdr:rowOff>
    </xdr:from>
    <xdr:ext cx="5086350" cy="31432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66675</xdr:rowOff>
    </xdr:from>
    <xdr:ext cx="10896600" cy="314325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314325</xdr:colOff>
      <xdr:row>16</xdr:row>
      <xdr:rowOff>47625</xdr:rowOff>
    </xdr:from>
    <xdr:ext cx="5086350" cy="31432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123825</xdr:colOff>
      <xdr:row>16</xdr:row>
      <xdr:rowOff>47625</xdr:rowOff>
    </xdr:from>
    <xdr:ext cx="5086350" cy="314325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123825</xdr:colOff>
      <xdr:row>32</xdr:row>
      <xdr:rowOff>85725</xdr:rowOff>
    </xdr:from>
    <xdr:ext cx="5086350" cy="31432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123825</xdr:colOff>
      <xdr:row>48</xdr:row>
      <xdr:rowOff>133350</xdr:rowOff>
    </xdr:from>
    <xdr:ext cx="5086350" cy="314325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314325</xdr:colOff>
      <xdr:row>32</xdr:row>
      <xdr:rowOff>85725</xdr:rowOff>
    </xdr:from>
    <xdr:ext cx="5086350" cy="314325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</xdr:col>
      <xdr:colOff>314325</xdr:colOff>
      <xdr:row>48</xdr:row>
      <xdr:rowOff>123825</xdr:rowOff>
    </xdr:from>
    <xdr:ext cx="5086350" cy="314325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57150</xdr:rowOff>
    </xdr:from>
    <xdr:ext cx="10896600" cy="314325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304800</xdr:colOff>
      <xdr:row>16</xdr:row>
      <xdr:rowOff>57150</xdr:rowOff>
    </xdr:from>
    <xdr:ext cx="5086350" cy="3143250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114300</xdr:colOff>
      <xdr:row>16</xdr:row>
      <xdr:rowOff>47625</xdr:rowOff>
    </xdr:from>
    <xdr:ext cx="5086350" cy="314325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57150</xdr:rowOff>
    </xdr:from>
    <xdr:ext cx="10896600" cy="3143250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323850</xdr:colOff>
      <xdr:row>16</xdr:row>
      <xdr:rowOff>57150</xdr:rowOff>
    </xdr:from>
    <xdr:ext cx="5086350" cy="3143250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114300</xdr:colOff>
      <xdr:row>16</xdr:row>
      <xdr:rowOff>57150</xdr:rowOff>
    </xdr:from>
    <xdr:ext cx="5086350" cy="3143250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114300</xdr:colOff>
      <xdr:row>32</xdr:row>
      <xdr:rowOff>47625</xdr:rowOff>
    </xdr:from>
    <xdr:ext cx="5086350" cy="314325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114300</xdr:colOff>
      <xdr:row>48</xdr:row>
      <xdr:rowOff>19050</xdr:rowOff>
    </xdr:from>
    <xdr:ext cx="5086350" cy="314325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314325</xdr:colOff>
      <xdr:row>32</xdr:row>
      <xdr:rowOff>38100</xdr:rowOff>
    </xdr:from>
    <xdr:ext cx="5086350" cy="3143250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</xdr:col>
      <xdr:colOff>323850</xdr:colOff>
      <xdr:row>48</xdr:row>
      <xdr:rowOff>19050</xdr:rowOff>
    </xdr:from>
    <xdr:ext cx="5086350" cy="3143250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57150</xdr:rowOff>
    </xdr:from>
    <xdr:ext cx="10896600" cy="3143250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314325</xdr:colOff>
      <xdr:row>16</xdr:row>
      <xdr:rowOff>66675</xdr:rowOff>
    </xdr:from>
    <xdr:ext cx="5086350" cy="3143250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114300</xdr:colOff>
      <xdr:row>16</xdr:row>
      <xdr:rowOff>66675</xdr:rowOff>
    </xdr:from>
    <xdr:ext cx="5086350" cy="3143250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E27"/>
  <sheetViews>
    <sheetView workbookViewId="0"/>
  </sheetViews>
  <sheetFormatPr defaultColWidth="14.42578125" defaultRowHeight="15.75" customHeight="1" x14ac:dyDescent="0.2"/>
  <cols>
    <col min="1" max="1" width="65.140625" customWidth="1"/>
  </cols>
  <sheetData>
    <row r="2" spans="1:5" ht="54.7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5" x14ac:dyDescent="0.25">
      <c r="A3" s="3" t="s">
        <v>5</v>
      </c>
      <c r="B3" s="4">
        <f t="shared" ref="B3:E3" si="0">SUM(B4:B10)</f>
        <v>21781</v>
      </c>
      <c r="C3" s="4">
        <f t="shared" si="0"/>
        <v>7975</v>
      </c>
      <c r="D3" s="4">
        <f t="shared" si="0"/>
        <v>2475</v>
      </c>
      <c r="E3" s="4">
        <f t="shared" si="0"/>
        <v>16281</v>
      </c>
    </row>
    <row r="4" spans="1:5" ht="15" x14ac:dyDescent="0.25">
      <c r="A4" s="5" t="s">
        <v>6</v>
      </c>
      <c r="B4" s="6">
        <v>1044</v>
      </c>
      <c r="C4" s="6">
        <v>254</v>
      </c>
      <c r="D4" s="6">
        <v>0</v>
      </c>
      <c r="E4" s="7">
        <f t="shared" ref="E4:E26" si="1">B4-C4+D4</f>
        <v>790</v>
      </c>
    </row>
    <row r="5" spans="1:5" ht="15" x14ac:dyDescent="0.25">
      <c r="A5" s="5" t="s">
        <v>7</v>
      </c>
      <c r="B5" s="6">
        <v>426</v>
      </c>
      <c r="C5" s="6">
        <v>206</v>
      </c>
      <c r="D5" s="6">
        <v>103</v>
      </c>
      <c r="E5" s="7">
        <f t="shared" si="1"/>
        <v>323</v>
      </c>
    </row>
    <row r="6" spans="1:5" ht="15" x14ac:dyDescent="0.25">
      <c r="A6" s="5" t="s">
        <v>8</v>
      </c>
      <c r="B6" s="6">
        <v>1687</v>
      </c>
      <c r="C6" s="6">
        <v>2378</v>
      </c>
      <c r="D6" s="6">
        <v>1292</v>
      </c>
      <c r="E6" s="7">
        <f t="shared" si="1"/>
        <v>601</v>
      </c>
    </row>
    <row r="7" spans="1:5" ht="15" x14ac:dyDescent="0.25">
      <c r="A7" s="5" t="s">
        <v>9</v>
      </c>
      <c r="B7" s="6">
        <v>0</v>
      </c>
      <c r="C7" s="6">
        <v>0</v>
      </c>
      <c r="D7" s="6">
        <v>0</v>
      </c>
      <c r="E7" s="7">
        <f t="shared" si="1"/>
        <v>0</v>
      </c>
    </row>
    <row r="8" spans="1:5" ht="15" x14ac:dyDescent="0.25">
      <c r="A8" s="5" t="s">
        <v>10</v>
      </c>
      <c r="B8" s="6">
        <v>18624</v>
      </c>
      <c r="C8" s="6">
        <v>5137</v>
      </c>
      <c r="D8" s="6">
        <v>1080</v>
      </c>
      <c r="E8" s="7">
        <f t="shared" si="1"/>
        <v>14567</v>
      </c>
    </row>
    <row r="9" spans="1:5" ht="15" x14ac:dyDescent="0.25">
      <c r="A9" s="5" t="s">
        <v>11</v>
      </c>
      <c r="B9" s="6">
        <v>0</v>
      </c>
      <c r="C9" s="6">
        <v>0</v>
      </c>
      <c r="D9" s="6">
        <v>0</v>
      </c>
      <c r="E9" s="7">
        <f t="shared" si="1"/>
        <v>0</v>
      </c>
    </row>
    <row r="10" spans="1:5" ht="15" x14ac:dyDescent="0.25">
      <c r="A10" s="5" t="s">
        <v>12</v>
      </c>
      <c r="B10" s="6">
        <v>0</v>
      </c>
      <c r="C10" s="6">
        <v>0</v>
      </c>
      <c r="D10" s="6">
        <v>0</v>
      </c>
      <c r="E10" s="7">
        <f t="shared" si="1"/>
        <v>0</v>
      </c>
    </row>
    <row r="11" spans="1:5" ht="15" x14ac:dyDescent="0.25">
      <c r="A11" s="3" t="s">
        <v>13</v>
      </c>
      <c r="B11" s="4">
        <f t="shared" ref="B11:D11" si="2">SUM(B12:B18)</f>
        <v>37606</v>
      </c>
      <c r="C11" s="4">
        <f t="shared" si="2"/>
        <v>5989</v>
      </c>
      <c r="D11" s="4">
        <f t="shared" si="2"/>
        <v>1212</v>
      </c>
      <c r="E11" s="4">
        <f t="shared" si="1"/>
        <v>32829</v>
      </c>
    </row>
    <row r="12" spans="1:5" ht="15" x14ac:dyDescent="0.25">
      <c r="A12" s="5" t="s">
        <v>6</v>
      </c>
      <c r="B12" s="6">
        <v>11148</v>
      </c>
      <c r="C12" s="6">
        <v>2537</v>
      </c>
      <c r="D12" s="6">
        <v>0</v>
      </c>
      <c r="E12" s="7">
        <f t="shared" si="1"/>
        <v>8611</v>
      </c>
    </row>
    <row r="13" spans="1:5" ht="15" x14ac:dyDescent="0.25">
      <c r="A13" s="5" t="s">
        <v>7</v>
      </c>
      <c r="B13" s="6">
        <v>839</v>
      </c>
      <c r="C13" s="6">
        <v>558</v>
      </c>
      <c r="D13" s="6">
        <v>128</v>
      </c>
      <c r="E13" s="7">
        <f t="shared" si="1"/>
        <v>409</v>
      </c>
    </row>
    <row r="14" spans="1:5" ht="15" x14ac:dyDescent="0.25">
      <c r="A14" s="5" t="s">
        <v>8</v>
      </c>
      <c r="B14" s="6">
        <v>567</v>
      </c>
      <c r="C14" s="6">
        <v>587</v>
      </c>
      <c r="D14" s="6">
        <v>960</v>
      </c>
      <c r="E14" s="7">
        <f t="shared" si="1"/>
        <v>940</v>
      </c>
    </row>
    <row r="15" spans="1:5" ht="15" x14ac:dyDescent="0.25">
      <c r="A15" s="5" t="s">
        <v>9</v>
      </c>
      <c r="B15" s="6">
        <v>420</v>
      </c>
      <c r="C15" s="6">
        <v>371</v>
      </c>
      <c r="D15" s="6">
        <v>124</v>
      </c>
      <c r="E15" s="7">
        <f t="shared" si="1"/>
        <v>173</v>
      </c>
    </row>
    <row r="16" spans="1:5" ht="15" x14ac:dyDescent="0.25">
      <c r="A16" s="5" t="s">
        <v>10</v>
      </c>
      <c r="B16" s="6">
        <v>18270</v>
      </c>
      <c r="C16" s="6">
        <v>1248</v>
      </c>
      <c r="D16" s="6">
        <v>0</v>
      </c>
      <c r="E16" s="7">
        <f t="shared" si="1"/>
        <v>17022</v>
      </c>
    </row>
    <row r="17" spans="1:5" ht="15" x14ac:dyDescent="0.25">
      <c r="A17" s="5" t="s">
        <v>11</v>
      </c>
      <c r="B17" s="6">
        <v>0</v>
      </c>
      <c r="C17" s="6">
        <v>0</v>
      </c>
      <c r="D17" s="6">
        <v>0</v>
      </c>
      <c r="E17" s="7">
        <f t="shared" si="1"/>
        <v>0</v>
      </c>
    </row>
    <row r="18" spans="1:5" ht="15" x14ac:dyDescent="0.25">
      <c r="A18" s="5" t="s">
        <v>12</v>
      </c>
      <c r="B18" s="6">
        <v>6362</v>
      </c>
      <c r="C18" s="6">
        <v>688</v>
      </c>
      <c r="D18" s="6">
        <v>0</v>
      </c>
      <c r="E18" s="7">
        <f t="shared" si="1"/>
        <v>5674</v>
      </c>
    </row>
    <row r="19" spans="1:5" ht="15" x14ac:dyDescent="0.25">
      <c r="A19" s="3" t="s">
        <v>14</v>
      </c>
      <c r="B19" s="4">
        <f t="shared" ref="B19:D19" si="3">SUM(B20:B26)</f>
        <v>26186</v>
      </c>
      <c r="C19" s="4">
        <f t="shared" si="3"/>
        <v>6321</v>
      </c>
      <c r="D19" s="4">
        <f t="shared" si="3"/>
        <v>984</v>
      </c>
      <c r="E19" s="4">
        <f t="shared" si="1"/>
        <v>20849</v>
      </c>
    </row>
    <row r="20" spans="1:5" ht="15" x14ac:dyDescent="0.25">
      <c r="A20" s="5" t="s">
        <v>6</v>
      </c>
      <c r="B20" s="6">
        <v>1134</v>
      </c>
      <c r="C20" s="6">
        <v>414</v>
      </c>
      <c r="D20" s="6">
        <v>0</v>
      </c>
      <c r="E20" s="7">
        <f t="shared" si="1"/>
        <v>720</v>
      </c>
    </row>
    <row r="21" spans="1:5" ht="15" x14ac:dyDescent="0.25">
      <c r="A21" s="5" t="s">
        <v>7</v>
      </c>
      <c r="B21" s="6">
        <v>80</v>
      </c>
      <c r="C21" s="6">
        <v>3</v>
      </c>
      <c r="D21" s="6">
        <v>0</v>
      </c>
      <c r="E21" s="7">
        <f t="shared" si="1"/>
        <v>77</v>
      </c>
    </row>
    <row r="22" spans="1:5" ht="15" x14ac:dyDescent="0.25">
      <c r="A22" s="5" t="s">
        <v>8</v>
      </c>
      <c r="B22" s="6">
        <v>176</v>
      </c>
      <c r="C22" s="6">
        <v>157</v>
      </c>
      <c r="D22" s="6">
        <v>4</v>
      </c>
      <c r="E22" s="7">
        <f t="shared" si="1"/>
        <v>23</v>
      </c>
    </row>
    <row r="23" spans="1:5" ht="15" x14ac:dyDescent="0.25">
      <c r="A23" s="5" t="s">
        <v>9</v>
      </c>
      <c r="B23" s="6">
        <v>0</v>
      </c>
      <c r="C23" s="6">
        <v>0</v>
      </c>
      <c r="D23" s="6">
        <v>0</v>
      </c>
      <c r="E23" s="7">
        <f t="shared" si="1"/>
        <v>0</v>
      </c>
    </row>
    <row r="24" spans="1:5" ht="15" x14ac:dyDescent="0.25">
      <c r="A24" s="5" t="s">
        <v>10</v>
      </c>
      <c r="B24" s="6">
        <v>24796</v>
      </c>
      <c r="C24" s="6">
        <v>5747</v>
      </c>
      <c r="D24" s="6">
        <v>980</v>
      </c>
      <c r="E24" s="7">
        <f t="shared" si="1"/>
        <v>20029</v>
      </c>
    </row>
    <row r="25" spans="1:5" ht="15" x14ac:dyDescent="0.25">
      <c r="A25" s="5" t="s">
        <v>11</v>
      </c>
      <c r="B25" s="6">
        <v>0</v>
      </c>
      <c r="C25" s="6">
        <v>0</v>
      </c>
      <c r="D25" s="6">
        <v>0</v>
      </c>
      <c r="E25" s="7">
        <f t="shared" si="1"/>
        <v>0</v>
      </c>
    </row>
    <row r="26" spans="1:5" ht="15" x14ac:dyDescent="0.25">
      <c r="A26" s="8" t="s">
        <v>12</v>
      </c>
      <c r="B26" s="6">
        <v>0</v>
      </c>
      <c r="C26" s="6">
        <v>0</v>
      </c>
      <c r="D26" s="6">
        <v>0</v>
      </c>
      <c r="E26" s="7">
        <f t="shared" si="1"/>
        <v>0</v>
      </c>
    </row>
    <row r="27" spans="1:5" ht="15" x14ac:dyDescent="0.25">
      <c r="A27" s="9" t="s">
        <v>15</v>
      </c>
      <c r="B27" s="10">
        <f t="shared" ref="B27:E27" si="4">B3+B11+B19</f>
        <v>85573</v>
      </c>
      <c r="C27" s="10">
        <f t="shared" si="4"/>
        <v>20285</v>
      </c>
      <c r="D27" s="10">
        <f t="shared" si="4"/>
        <v>4671</v>
      </c>
      <c r="E27" s="10">
        <f t="shared" si="4"/>
        <v>69959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1:K1000"/>
  <sheetViews>
    <sheetView workbookViewId="0"/>
  </sheetViews>
  <sheetFormatPr defaultColWidth="14.42578125" defaultRowHeight="15.75" customHeight="1" x14ac:dyDescent="0.2"/>
  <cols>
    <col min="1" max="1" width="4.140625" customWidth="1"/>
    <col min="2" max="2" width="23.42578125" customWidth="1"/>
    <col min="3" max="11" width="12.5703125" customWidth="1"/>
  </cols>
  <sheetData>
    <row r="1" spans="2:11" x14ac:dyDescent="0.2">
      <c r="C1" s="15"/>
      <c r="D1" s="15"/>
      <c r="E1" s="15"/>
      <c r="F1" s="15"/>
      <c r="G1" s="15"/>
      <c r="H1" s="15"/>
      <c r="I1" s="15"/>
      <c r="J1" s="15"/>
      <c r="K1" s="15"/>
    </row>
    <row r="2" spans="2:11" x14ac:dyDescent="0.2">
      <c r="C2" s="15"/>
      <c r="D2" s="15"/>
      <c r="E2" s="15"/>
      <c r="F2" s="15"/>
      <c r="G2" s="15"/>
      <c r="H2" s="15"/>
      <c r="I2" s="15"/>
      <c r="J2" s="15"/>
      <c r="K2" s="15"/>
    </row>
    <row r="3" spans="2:11" x14ac:dyDescent="0.2">
      <c r="B3" s="16"/>
      <c r="C3" s="17" t="s">
        <v>19</v>
      </c>
      <c r="D3" s="17" t="s">
        <v>20</v>
      </c>
      <c r="E3" s="17" t="s">
        <v>21</v>
      </c>
      <c r="F3" s="17" t="s">
        <v>22</v>
      </c>
      <c r="G3" s="17" t="s">
        <v>23</v>
      </c>
      <c r="H3" s="17" t="s">
        <v>24</v>
      </c>
      <c r="I3" s="17" t="s">
        <v>25</v>
      </c>
      <c r="J3" s="17" t="s">
        <v>26</v>
      </c>
      <c r="K3" s="17" t="s">
        <v>27</v>
      </c>
    </row>
    <row r="4" spans="2:11" x14ac:dyDescent="0.2">
      <c r="B4" s="18" t="s">
        <v>28</v>
      </c>
      <c r="C4" s="19">
        <v>20805</v>
      </c>
      <c r="D4" s="19">
        <v>18900</v>
      </c>
      <c r="E4" s="19">
        <v>23770</v>
      </c>
      <c r="F4" s="20">
        <f>149*168</f>
        <v>25032</v>
      </c>
      <c r="G4" s="19">
        <f>151*168</f>
        <v>25368</v>
      </c>
      <c r="H4" s="19">
        <f>161*168</f>
        <v>27048</v>
      </c>
      <c r="I4" s="19">
        <f>159*168</f>
        <v>26712</v>
      </c>
      <c r="J4" s="20">
        <v>22204</v>
      </c>
      <c r="K4" s="19"/>
    </row>
    <row r="5" spans="2:11" x14ac:dyDescent="0.2">
      <c r="B5" s="18" t="s">
        <v>29</v>
      </c>
      <c r="C5" s="19"/>
      <c r="D5" s="19"/>
      <c r="E5" s="19">
        <f>66*168</f>
        <v>11088</v>
      </c>
      <c r="F5" s="19">
        <f>71*168</f>
        <v>11928</v>
      </c>
      <c r="G5" s="19">
        <f>72*168</f>
        <v>12096</v>
      </c>
      <c r="H5" s="19">
        <f>78*168</f>
        <v>13104</v>
      </c>
      <c r="I5" s="19">
        <f>75*168</f>
        <v>12600</v>
      </c>
      <c r="J5" s="20">
        <v>10413</v>
      </c>
      <c r="K5" s="19"/>
    </row>
    <row r="6" spans="2:11" x14ac:dyDescent="0.2">
      <c r="B6" s="18" t="s">
        <v>30</v>
      </c>
      <c r="C6" s="19"/>
      <c r="D6" s="19"/>
      <c r="E6" s="19">
        <f>40*168</f>
        <v>6720</v>
      </c>
      <c r="F6" s="20">
        <v>5245</v>
      </c>
      <c r="G6" s="20">
        <v>6949</v>
      </c>
      <c r="H6" s="20">
        <v>7376</v>
      </c>
      <c r="I6" s="20">
        <v>6859</v>
      </c>
      <c r="J6" s="20">
        <v>5155</v>
      </c>
      <c r="K6" s="19"/>
    </row>
    <row r="7" spans="2:11" x14ac:dyDescent="0.2">
      <c r="B7" s="18" t="s">
        <v>31</v>
      </c>
      <c r="C7" s="19"/>
      <c r="D7" s="19"/>
      <c r="E7" s="19">
        <f>26*168</f>
        <v>4368</v>
      </c>
      <c r="F7" s="19">
        <f t="shared" ref="F7:J7" si="0">F5-F6</f>
        <v>6683</v>
      </c>
      <c r="G7" s="19">
        <f t="shared" si="0"/>
        <v>5147</v>
      </c>
      <c r="H7" s="19">
        <f t="shared" si="0"/>
        <v>5728</v>
      </c>
      <c r="I7" s="19">
        <f t="shared" si="0"/>
        <v>5741</v>
      </c>
      <c r="J7" s="19">
        <f t="shared" si="0"/>
        <v>5258</v>
      </c>
      <c r="K7" s="19"/>
    </row>
    <row r="8" spans="2:11" x14ac:dyDescent="0.2">
      <c r="B8" s="18" t="s">
        <v>9</v>
      </c>
      <c r="C8" s="19"/>
      <c r="D8" s="19"/>
      <c r="E8" s="19">
        <f>8*168</f>
        <v>1344</v>
      </c>
      <c r="F8" s="19">
        <f t="shared" ref="F8:I8" si="1">5*168</f>
        <v>840</v>
      </c>
      <c r="G8" s="19">
        <f t="shared" si="1"/>
        <v>840</v>
      </c>
      <c r="H8" s="19">
        <f t="shared" si="1"/>
        <v>840</v>
      </c>
      <c r="I8" s="19">
        <f t="shared" si="1"/>
        <v>840</v>
      </c>
      <c r="J8" s="20">
        <v>703</v>
      </c>
      <c r="K8" s="19"/>
    </row>
    <row r="9" spans="2:11" x14ac:dyDescent="0.2">
      <c r="B9" s="18" t="s">
        <v>10</v>
      </c>
      <c r="C9" s="19"/>
      <c r="D9" s="19"/>
      <c r="E9" s="19">
        <f>65*168</f>
        <v>10920</v>
      </c>
      <c r="F9" s="19">
        <f t="shared" ref="F9:G9" si="2">69*168</f>
        <v>11592</v>
      </c>
      <c r="G9" s="19">
        <f t="shared" si="2"/>
        <v>11592</v>
      </c>
      <c r="H9" s="19">
        <f>73*168</f>
        <v>12264</v>
      </c>
      <c r="I9" s="19">
        <f>74*168</f>
        <v>12432</v>
      </c>
      <c r="J9" s="20">
        <v>10416</v>
      </c>
      <c r="K9" s="19"/>
    </row>
    <row r="10" spans="2:11" x14ac:dyDescent="0.2">
      <c r="B10" s="18" t="s">
        <v>32</v>
      </c>
      <c r="C10" s="19"/>
      <c r="D10" s="19"/>
      <c r="E10" s="19"/>
      <c r="F10" s="19"/>
      <c r="G10" s="19"/>
      <c r="H10" s="19"/>
      <c r="I10" s="19">
        <f>29*168</f>
        <v>4872</v>
      </c>
      <c r="J10" s="19">
        <f>28*168</f>
        <v>4704</v>
      </c>
      <c r="K10" s="19"/>
    </row>
    <row r="11" spans="2:11" x14ac:dyDescent="0.2">
      <c r="B11" s="18" t="s">
        <v>33</v>
      </c>
      <c r="C11" s="19"/>
      <c r="D11" s="19"/>
      <c r="E11" s="19"/>
      <c r="F11" s="19"/>
      <c r="G11" s="19"/>
      <c r="H11" s="19"/>
      <c r="I11" s="19">
        <f>45*168</f>
        <v>7560</v>
      </c>
      <c r="J11" s="19">
        <f>34*168</f>
        <v>5712</v>
      </c>
      <c r="K11" s="19"/>
    </row>
    <row r="12" spans="2:11" x14ac:dyDescent="0.2">
      <c r="B12" s="18" t="s">
        <v>34</v>
      </c>
      <c r="C12" s="19"/>
      <c r="D12" s="19"/>
      <c r="E12" s="19">
        <f t="shared" ref="E12:I12" si="3">5*168</f>
        <v>840</v>
      </c>
      <c r="F12" s="19">
        <f t="shared" si="3"/>
        <v>840</v>
      </c>
      <c r="G12" s="19">
        <f t="shared" si="3"/>
        <v>840</v>
      </c>
      <c r="H12" s="19">
        <f t="shared" si="3"/>
        <v>840</v>
      </c>
      <c r="I12" s="19">
        <f t="shared" si="3"/>
        <v>840</v>
      </c>
      <c r="J12" s="19">
        <f>4*168</f>
        <v>672</v>
      </c>
      <c r="K12" s="19"/>
    </row>
    <row r="13" spans="2:11" x14ac:dyDescent="0.2">
      <c r="C13" s="15"/>
      <c r="D13" s="15"/>
      <c r="E13" s="15"/>
      <c r="F13" s="15"/>
      <c r="G13" s="15"/>
      <c r="H13" s="15"/>
      <c r="I13" s="15"/>
      <c r="J13" s="15"/>
      <c r="K13" s="15"/>
    </row>
    <row r="14" spans="2:11" x14ac:dyDescent="0.2">
      <c r="C14" s="15"/>
      <c r="D14" s="15"/>
      <c r="E14" s="15"/>
      <c r="F14" s="15"/>
      <c r="G14" s="15"/>
      <c r="H14" s="15"/>
      <c r="I14" s="15"/>
      <c r="J14" s="15"/>
      <c r="K14" s="15"/>
    </row>
    <row r="15" spans="2:11" x14ac:dyDescent="0.2">
      <c r="C15" s="15"/>
      <c r="D15" s="15"/>
      <c r="E15" s="15"/>
      <c r="F15" s="15"/>
      <c r="G15" s="15"/>
      <c r="H15" s="15"/>
      <c r="I15" s="15"/>
      <c r="J15" s="15"/>
      <c r="K15" s="15"/>
    </row>
    <row r="16" spans="2:11" x14ac:dyDescent="0.2">
      <c r="C16" s="15"/>
      <c r="D16" s="15"/>
      <c r="E16" s="15"/>
      <c r="F16" s="15"/>
      <c r="G16" s="15"/>
      <c r="H16" s="15"/>
      <c r="I16" s="15"/>
      <c r="J16" s="15"/>
      <c r="K16" s="15"/>
    </row>
    <row r="17" spans="3:11" x14ac:dyDescent="0.2">
      <c r="C17" s="15"/>
      <c r="D17" s="15"/>
      <c r="E17" s="15"/>
      <c r="F17" s="15"/>
      <c r="G17" s="15"/>
      <c r="H17" s="15"/>
      <c r="I17" s="15"/>
      <c r="J17" s="15"/>
      <c r="K17" s="15"/>
    </row>
    <row r="18" spans="3:11" x14ac:dyDescent="0.2">
      <c r="C18" s="15"/>
      <c r="D18" s="15"/>
      <c r="E18" s="15"/>
      <c r="F18" s="15"/>
      <c r="G18" s="15"/>
      <c r="H18" s="15"/>
      <c r="I18" s="15"/>
      <c r="J18" s="15"/>
      <c r="K18" s="15"/>
    </row>
    <row r="19" spans="3:11" x14ac:dyDescent="0.2">
      <c r="C19" s="15"/>
      <c r="D19" s="15"/>
      <c r="E19" s="15"/>
      <c r="F19" s="15"/>
      <c r="G19" s="15"/>
      <c r="H19" s="15"/>
      <c r="I19" s="15"/>
      <c r="J19" s="15"/>
      <c r="K19" s="15"/>
    </row>
    <row r="20" spans="3:11" x14ac:dyDescent="0.2">
      <c r="C20" s="15"/>
      <c r="D20" s="15"/>
      <c r="E20" s="15"/>
      <c r="F20" s="15"/>
      <c r="G20" s="15"/>
      <c r="H20" s="15"/>
      <c r="I20" s="15"/>
      <c r="J20" s="15"/>
      <c r="K20" s="15"/>
    </row>
    <row r="21" spans="3:11" x14ac:dyDescent="0.2">
      <c r="C21" s="15"/>
      <c r="D21" s="15"/>
      <c r="E21" s="15"/>
      <c r="F21" s="15"/>
      <c r="G21" s="15"/>
      <c r="H21" s="15"/>
      <c r="I21" s="15"/>
      <c r="J21" s="15"/>
      <c r="K21" s="15"/>
    </row>
    <row r="22" spans="3:11" x14ac:dyDescent="0.2">
      <c r="C22" s="15"/>
      <c r="D22" s="15"/>
      <c r="E22" s="15"/>
      <c r="F22" s="15"/>
      <c r="G22" s="15"/>
      <c r="H22" s="15"/>
      <c r="I22" s="15"/>
      <c r="J22" s="15"/>
      <c r="K22" s="15"/>
    </row>
    <row r="23" spans="3:11" x14ac:dyDescent="0.2">
      <c r="C23" s="15"/>
      <c r="D23" s="15"/>
      <c r="E23" s="15"/>
      <c r="F23" s="15"/>
      <c r="G23" s="15"/>
      <c r="H23" s="15"/>
      <c r="I23" s="15"/>
      <c r="J23" s="15"/>
      <c r="K23" s="15"/>
    </row>
    <row r="24" spans="3:11" x14ac:dyDescent="0.2">
      <c r="C24" s="15"/>
      <c r="D24" s="15"/>
      <c r="E24" s="15"/>
      <c r="F24" s="15"/>
      <c r="G24" s="15"/>
      <c r="H24" s="15"/>
      <c r="I24" s="15"/>
      <c r="J24" s="15"/>
      <c r="K24" s="15"/>
    </row>
    <row r="25" spans="3:11" x14ac:dyDescent="0.2">
      <c r="C25" s="15"/>
      <c r="D25" s="15"/>
      <c r="E25" s="15"/>
      <c r="F25" s="15"/>
      <c r="G25" s="15"/>
      <c r="H25" s="15"/>
      <c r="I25" s="15"/>
      <c r="J25" s="15"/>
      <c r="K25" s="15"/>
    </row>
    <row r="26" spans="3:11" x14ac:dyDescent="0.2">
      <c r="C26" s="15"/>
      <c r="D26" s="15"/>
      <c r="E26" s="15"/>
      <c r="F26" s="15"/>
      <c r="G26" s="15"/>
      <c r="H26" s="15"/>
      <c r="I26" s="15"/>
      <c r="J26" s="15"/>
      <c r="K26" s="15"/>
    </row>
    <row r="27" spans="3:11" x14ac:dyDescent="0.2">
      <c r="C27" s="15"/>
      <c r="D27" s="15"/>
      <c r="E27" s="15"/>
      <c r="F27" s="15"/>
      <c r="G27" s="15"/>
      <c r="H27" s="15"/>
      <c r="I27" s="15"/>
      <c r="J27" s="15"/>
      <c r="K27" s="15"/>
    </row>
    <row r="28" spans="3:11" x14ac:dyDescent="0.2">
      <c r="C28" s="15"/>
      <c r="D28" s="15"/>
      <c r="E28" s="15"/>
      <c r="F28" s="15"/>
      <c r="G28" s="15"/>
      <c r="H28" s="15"/>
      <c r="I28" s="15"/>
      <c r="J28" s="15"/>
      <c r="K28" s="15"/>
    </row>
    <row r="29" spans="3:11" x14ac:dyDescent="0.2">
      <c r="C29" s="15"/>
      <c r="D29" s="15"/>
      <c r="E29" s="15"/>
      <c r="F29" s="15"/>
      <c r="G29" s="15"/>
      <c r="H29" s="15"/>
      <c r="I29" s="15"/>
      <c r="J29" s="15"/>
      <c r="K29" s="15"/>
    </row>
    <row r="30" spans="3:11" x14ac:dyDescent="0.2">
      <c r="C30" s="15"/>
      <c r="D30" s="15"/>
      <c r="E30" s="15"/>
      <c r="F30" s="15"/>
      <c r="G30" s="15"/>
      <c r="H30" s="15"/>
      <c r="I30" s="15"/>
      <c r="J30" s="15"/>
      <c r="K30" s="15"/>
    </row>
    <row r="31" spans="3:11" x14ac:dyDescent="0.2">
      <c r="C31" s="15"/>
      <c r="D31" s="15"/>
      <c r="E31" s="15"/>
      <c r="F31" s="15"/>
      <c r="G31" s="15"/>
      <c r="H31" s="15"/>
      <c r="I31" s="15"/>
      <c r="J31" s="15"/>
      <c r="K31" s="15"/>
    </row>
    <row r="32" spans="3:11" x14ac:dyDescent="0.2">
      <c r="C32" s="15"/>
      <c r="D32" s="15"/>
      <c r="E32" s="15"/>
      <c r="F32" s="15"/>
      <c r="G32" s="15"/>
      <c r="H32" s="15"/>
      <c r="I32" s="15"/>
      <c r="J32" s="15"/>
      <c r="K32" s="15"/>
    </row>
    <row r="33" spans="3:11" x14ac:dyDescent="0.2">
      <c r="C33" s="15"/>
      <c r="D33" s="15"/>
      <c r="E33" s="15"/>
      <c r="F33" s="15"/>
      <c r="G33" s="15"/>
      <c r="H33" s="15"/>
      <c r="I33" s="15"/>
      <c r="J33" s="15"/>
      <c r="K33" s="15"/>
    </row>
    <row r="34" spans="3:11" x14ac:dyDescent="0.2">
      <c r="C34" s="15"/>
      <c r="D34" s="15"/>
      <c r="E34" s="15"/>
      <c r="F34" s="15"/>
      <c r="G34" s="15"/>
      <c r="H34" s="15"/>
      <c r="I34" s="15"/>
      <c r="J34" s="15"/>
      <c r="K34" s="15"/>
    </row>
    <row r="35" spans="3:11" x14ac:dyDescent="0.2">
      <c r="C35" s="15"/>
      <c r="D35" s="15"/>
      <c r="E35" s="15"/>
      <c r="F35" s="15"/>
      <c r="G35" s="15"/>
      <c r="H35" s="15"/>
      <c r="I35" s="15"/>
      <c r="J35" s="15"/>
      <c r="K35" s="15"/>
    </row>
    <row r="36" spans="3:11" x14ac:dyDescent="0.2">
      <c r="C36" s="15"/>
      <c r="D36" s="15"/>
      <c r="E36" s="15"/>
      <c r="F36" s="15"/>
      <c r="G36" s="15"/>
      <c r="H36" s="15"/>
      <c r="I36" s="15"/>
      <c r="J36" s="15"/>
      <c r="K36" s="15"/>
    </row>
    <row r="37" spans="3:11" x14ac:dyDescent="0.2">
      <c r="C37" s="15"/>
      <c r="D37" s="15"/>
      <c r="E37" s="15"/>
      <c r="F37" s="15"/>
      <c r="G37" s="15"/>
      <c r="H37" s="15"/>
      <c r="I37" s="15"/>
      <c r="J37" s="15"/>
      <c r="K37" s="15"/>
    </row>
    <row r="38" spans="3:11" x14ac:dyDescent="0.2">
      <c r="C38" s="15"/>
      <c r="D38" s="15"/>
      <c r="E38" s="15"/>
      <c r="F38" s="15"/>
      <c r="G38" s="15"/>
      <c r="H38" s="15"/>
      <c r="I38" s="15"/>
      <c r="J38" s="15"/>
      <c r="K38" s="15"/>
    </row>
    <row r="39" spans="3:11" x14ac:dyDescent="0.2">
      <c r="C39" s="15"/>
      <c r="D39" s="15"/>
      <c r="E39" s="15"/>
      <c r="F39" s="15"/>
      <c r="G39" s="15"/>
      <c r="H39" s="15"/>
      <c r="I39" s="15"/>
      <c r="J39" s="15"/>
      <c r="K39" s="15"/>
    </row>
    <row r="40" spans="3:11" x14ac:dyDescent="0.2">
      <c r="C40" s="15"/>
      <c r="D40" s="15"/>
      <c r="E40" s="15"/>
      <c r="F40" s="15"/>
      <c r="G40" s="15"/>
      <c r="H40" s="15"/>
      <c r="I40" s="15"/>
      <c r="J40" s="15"/>
      <c r="K40" s="15"/>
    </row>
    <row r="41" spans="3:11" x14ac:dyDescent="0.2">
      <c r="C41" s="15"/>
      <c r="D41" s="15"/>
      <c r="E41" s="15"/>
      <c r="F41" s="15"/>
      <c r="G41" s="15"/>
      <c r="H41" s="15"/>
      <c r="I41" s="15"/>
      <c r="J41" s="15"/>
      <c r="K41" s="15"/>
    </row>
    <row r="42" spans="3:11" x14ac:dyDescent="0.2">
      <c r="C42" s="15"/>
      <c r="D42" s="15"/>
      <c r="E42" s="15"/>
      <c r="F42" s="15"/>
      <c r="G42" s="15"/>
      <c r="H42" s="15"/>
      <c r="I42" s="15"/>
      <c r="J42" s="15"/>
      <c r="K42" s="15"/>
    </row>
    <row r="43" spans="3:11" x14ac:dyDescent="0.2">
      <c r="C43" s="15"/>
      <c r="D43" s="15"/>
      <c r="E43" s="15"/>
      <c r="F43" s="15"/>
      <c r="G43" s="15"/>
      <c r="H43" s="15"/>
      <c r="I43" s="15"/>
      <c r="J43" s="15"/>
      <c r="K43" s="15"/>
    </row>
    <row r="44" spans="3:11" x14ac:dyDescent="0.2">
      <c r="C44" s="15"/>
      <c r="D44" s="15"/>
      <c r="E44" s="15"/>
      <c r="F44" s="15"/>
      <c r="G44" s="15"/>
      <c r="H44" s="15"/>
      <c r="I44" s="15"/>
      <c r="J44" s="15"/>
      <c r="K44" s="15"/>
    </row>
    <row r="45" spans="3:11" x14ac:dyDescent="0.2">
      <c r="C45" s="15"/>
      <c r="D45" s="15"/>
      <c r="E45" s="15"/>
      <c r="F45" s="15"/>
      <c r="G45" s="15"/>
      <c r="H45" s="15"/>
      <c r="I45" s="15"/>
      <c r="J45" s="15"/>
      <c r="K45" s="15"/>
    </row>
    <row r="46" spans="3:11" x14ac:dyDescent="0.2">
      <c r="C46" s="15"/>
      <c r="D46" s="15"/>
      <c r="E46" s="15"/>
      <c r="F46" s="15"/>
      <c r="G46" s="15"/>
      <c r="H46" s="15"/>
      <c r="I46" s="15"/>
      <c r="J46" s="15"/>
      <c r="K46" s="15"/>
    </row>
    <row r="47" spans="3:11" x14ac:dyDescent="0.2">
      <c r="C47" s="15"/>
      <c r="D47" s="15"/>
      <c r="E47" s="15"/>
      <c r="F47" s="15"/>
      <c r="G47" s="15"/>
      <c r="H47" s="15"/>
      <c r="I47" s="15"/>
      <c r="J47" s="15"/>
      <c r="K47" s="15"/>
    </row>
    <row r="48" spans="3:11" x14ac:dyDescent="0.2">
      <c r="C48" s="15"/>
      <c r="D48" s="15"/>
      <c r="E48" s="15"/>
      <c r="F48" s="15"/>
      <c r="G48" s="15"/>
      <c r="H48" s="15"/>
      <c r="I48" s="15"/>
      <c r="J48" s="15"/>
      <c r="K48" s="15"/>
    </row>
    <row r="49" spans="3:11" x14ac:dyDescent="0.2">
      <c r="C49" s="15"/>
      <c r="D49" s="15"/>
      <c r="E49" s="15"/>
      <c r="F49" s="15"/>
      <c r="G49" s="15"/>
      <c r="H49" s="15"/>
      <c r="I49" s="15"/>
      <c r="J49" s="15"/>
      <c r="K49" s="15"/>
    </row>
    <row r="50" spans="3:11" x14ac:dyDescent="0.2">
      <c r="C50" s="15"/>
      <c r="D50" s="15"/>
      <c r="E50" s="15"/>
      <c r="F50" s="15"/>
      <c r="G50" s="15"/>
      <c r="H50" s="15"/>
      <c r="I50" s="15"/>
      <c r="J50" s="15"/>
      <c r="K50" s="15"/>
    </row>
    <row r="51" spans="3:11" x14ac:dyDescent="0.2">
      <c r="C51" s="15"/>
      <c r="D51" s="15"/>
      <c r="E51" s="15"/>
      <c r="F51" s="15"/>
      <c r="G51" s="15"/>
      <c r="H51" s="15"/>
      <c r="I51" s="15"/>
      <c r="J51" s="15"/>
      <c r="K51" s="15"/>
    </row>
    <row r="52" spans="3:11" x14ac:dyDescent="0.2">
      <c r="C52" s="15"/>
      <c r="D52" s="15"/>
      <c r="E52" s="15"/>
      <c r="F52" s="15"/>
      <c r="G52" s="15"/>
      <c r="H52" s="15"/>
      <c r="I52" s="15"/>
      <c r="J52" s="15"/>
      <c r="K52" s="15"/>
    </row>
    <row r="53" spans="3:11" x14ac:dyDescent="0.2">
      <c r="C53" s="15"/>
      <c r="D53" s="15"/>
      <c r="E53" s="15"/>
      <c r="F53" s="15"/>
      <c r="G53" s="15"/>
      <c r="H53" s="15"/>
      <c r="I53" s="15"/>
      <c r="J53" s="15"/>
      <c r="K53" s="15"/>
    </row>
    <row r="54" spans="3:11" x14ac:dyDescent="0.2">
      <c r="C54" s="15"/>
      <c r="D54" s="15"/>
      <c r="E54" s="15"/>
      <c r="F54" s="15"/>
      <c r="G54" s="15"/>
      <c r="H54" s="15"/>
      <c r="I54" s="15"/>
      <c r="J54" s="15"/>
      <c r="K54" s="15"/>
    </row>
    <row r="55" spans="3:11" x14ac:dyDescent="0.2">
      <c r="C55" s="15"/>
      <c r="D55" s="15"/>
      <c r="E55" s="15"/>
      <c r="F55" s="15"/>
      <c r="G55" s="15"/>
      <c r="H55" s="15"/>
      <c r="I55" s="15"/>
      <c r="J55" s="15"/>
      <c r="K55" s="15"/>
    </row>
    <row r="56" spans="3:11" x14ac:dyDescent="0.2">
      <c r="C56" s="15"/>
      <c r="D56" s="15"/>
      <c r="E56" s="15"/>
      <c r="F56" s="15"/>
      <c r="G56" s="15"/>
      <c r="H56" s="15"/>
      <c r="I56" s="15"/>
      <c r="J56" s="15"/>
      <c r="K56" s="15"/>
    </row>
    <row r="57" spans="3:11" x14ac:dyDescent="0.2">
      <c r="C57" s="15"/>
      <c r="D57" s="15"/>
      <c r="E57" s="15"/>
      <c r="F57" s="15"/>
      <c r="G57" s="15"/>
      <c r="H57" s="15"/>
      <c r="I57" s="15"/>
      <c r="J57" s="15"/>
      <c r="K57" s="15"/>
    </row>
    <row r="58" spans="3:11" x14ac:dyDescent="0.2">
      <c r="C58" s="15"/>
      <c r="D58" s="15"/>
      <c r="E58" s="15"/>
      <c r="F58" s="15"/>
      <c r="G58" s="15"/>
      <c r="H58" s="15"/>
      <c r="I58" s="15"/>
      <c r="J58" s="15"/>
      <c r="K58" s="15"/>
    </row>
    <row r="59" spans="3:11" x14ac:dyDescent="0.2">
      <c r="C59" s="15"/>
      <c r="D59" s="15"/>
      <c r="E59" s="15"/>
      <c r="F59" s="15"/>
      <c r="G59" s="15"/>
      <c r="H59" s="15"/>
      <c r="I59" s="15"/>
      <c r="J59" s="15"/>
      <c r="K59" s="15"/>
    </row>
    <row r="60" spans="3:11" x14ac:dyDescent="0.2">
      <c r="C60" s="15"/>
      <c r="D60" s="15"/>
      <c r="E60" s="15"/>
      <c r="F60" s="15"/>
      <c r="G60" s="15"/>
      <c r="H60" s="15"/>
      <c r="I60" s="15"/>
      <c r="J60" s="15"/>
      <c r="K60" s="15"/>
    </row>
    <row r="61" spans="3:11" x14ac:dyDescent="0.2">
      <c r="C61" s="15"/>
      <c r="D61" s="15"/>
      <c r="E61" s="15"/>
      <c r="F61" s="15"/>
      <c r="G61" s="15"/>
      <c r="H61" s="15"/>
      <c r="I61" s="15"/>
      <c r="J61" s="15"/>
      <c r="K61" s="15"/>
    </row>
    <row r="62" spans="3:11" x14ac:dyDescent="0.2">
      <c r="C62" s="15"/>
      <c r="D62" s="15"/>
      <c r="E62" s="15"/>
      <c r="F62" s="15"/>
      <c r="G62" s="15"/>
      <c r="H62" s="15"/>
      <c r="I62" s="15"/>
      <c r="J62" s="15"/>
      <c r="K62" s="15"/>
    </row>
    <row r="63" spans="3:11" x14ac:dyDescent="0.2">
      <c r="C63" s="15"/>
      <c r="D63" s="15"/>
      <c r="E63" s="15"/>
      <c r="F63" s="15"/>
      <c r="G63" s="15"/>
      <c r="H63" s="15"/>
      <c r="I63" s="15"/>
      <c r="J63" s="15"/>
      <c r="K63" s="15"/>
    </row>
    <row r="64" spans="3:11" x14ac:dyDescent="0.2">
      <c r="C64" s="15"/>
      <c r="D64" s="15"/>
      <c r="E64" s="15"/>
      <c r="F64" s="15"/>
      <c r="G64" s="15"/>
      <c r="H64" s="15"/>
      <c r="I64" s="15"/>
      <c r="J64" s="15"/>
      <c r="K64" s="15"/>
    </row>
    <row r="65" spans="3:11" x14ac:dyDescent="0.2">
      <c r="C65" s="15"/>
      <c r="D65" s="15"/>
      <c r="E65" s="15"/>
      <c r="F65" s="15"/>
      <c r="G65" s="15"/>
      <c r="H65" s="15"/>
      <c r="I65" s="15"/>
      <c r="J65" s="15"/>
      <c r="K65" s="15"/>
    </row>
    <row r="66" spans="3:11" x14ac:dyDescent="0.2">
      <c r="C66" s="15"/>
      <c r="D66" s="15"/>
      <c r="E66" s="15"/>
      <c r="F66" s="15"/>
      <c r="G66" s="15"/>
      <c r="H66" s="15"/>
      <c r="I66" s="15"/>
      <c r="J66" s="15"/>
      <c r="K66" s="15"/>
    </row>
    <row r="67" spans="3:11" x14ac:dyDescent="0.2">
      <c r="C67" s="15"/>
      <c r="D67" s="15"/>
      <c r="E67" s="15"/>
      <c r="F67" s="15"/>
      <c r="G67" s="15"/>
      <c r="H67" s="15"/>
      <c r="I67" s="15"/>
      <c r="J67" s="15"/>
      <c r="K67" s="15"/>
    </row>
    <row r="68" spans="3:11" x14ac:dyDescent="0.2">
      <c r="C68" s="15"/>
      <c r="D68" s="15"/>
      <c r="E68" s="15"/>
      <c r="F68" s="15"/>
      <c r="G68" s="15"/>
      <c r="H68" s="15"/>
      <c r="I68" s="15"/>
      <c r="J68" s="15"/>
      <c r="K68" s="15"/>
    </row>
    <row r="69" spans="3:11" x14ac:dyDescent="0.2">
      <c r="C69" s="15"/>
      <c r="D69" s="15"/>
      <c r="E69" s="15"/>
      <c r="F69" s="15"/>
      <c r="G69" s="15"/>
      <c r="H69" s="15"/>
      <c r="I69" s="15"/>
      <c r="J69" s="15"/>
      <c r="K69" s="15"/>
    </row>
    <row r="70" spans="3:11" x14ac:dyDescent="0.2">
      <c r="C70" s="15"/>
      <c r="D70" s="15"/>
      <c r="E70" s="15"/>
      <c r="F70" s="15"/>
      <c r="G70" s="15"/>
      <c r="H70" s="15"/>
      <c r="I70" s="15"/>
      <c r="J70" s="15"/>
      <c r="K70" s="15"/>
    </row>
    <row r="71" spans="3:11" x14ac:dyDescent="0.2">
      <c r="C71" s="15"/>
      <c r="D71" s="15"/>
      <c r="E71" s="15"/>
      <c r="F71" s="15"/>
      <c r="G71" s="15"/>
      <c r="H71" s="15"/>
      <c r="I71" s="15"/>
      <c r="J71" s="15"/>
      <c r="K71" s="15"/>
    </row>
    <row r="72" spans="3:11" x14ac:dyDescent="0.2">
      <c r="C72" s="15"/>
      <c r="D72" s="15"/>
      <c r="E72" s="15"/>
      <c r="F72" s="15"/>
      <c r="G72" s="15"/>
      <c r="H72" s="15"/>
      <c r="I72" s="15"/>
      <c r="J72" s="15"/>
      <c r="K72" s="15"/>
    </row>
    <row r="73" spans="3:11" x14ac:dyDescent="0.2">
      <c r="C73" s="15"/>
      <c r="D73" s="15"/>
      <c r="E73" s="15"/>
      <c r="F73" s="15"/>
      <c r="G73" s="15"/>
      <c r="H73" s="15"/>
      <c r="I73" s="15"/>
      <c r="J73" s="15"/>
      <c r="K73" s="15"/>
    </row>
    <row r="74" spans="3:11" x14ac:dyDescent="0.2">
      <c r="C74" s="15"/>
      <c r="D74" s="15"/>
      <c r="E74" s="15"/>
      <c r="F74" s="15"/>
      <c r="G74" s="15"/>
      <c r="H74" s="15"/>
      <c r="I74" s="15"/>
      <c r="J74" s="15"/>
      <c r="K74" s="15"/>
    </row>
    <row r="75" spans="3:11" x14ac:dyDescent="0.2">
      <c r="C75" s="15"/>
      <c r="D75" s="15"/>
      <c r="E75" s="15"/>
      <c r="F75" s="15"/>
      <c r="G75" s="15"/>
      <c r="H75" s="15"/>
      <c r="I75" s="15"/>
      <c r="J75" s="15"/>
      <c r="K75" s="15"/>
    </row>
    <row r="76" spans="3:11" x14ac:dyDescent="0.2">
      <c r="C76" s="15"/>
      <c r="D76" s="15"/>
      <c r="E76" s="15"/>
      <c r="F76" s="15"/>
      <c r="G76" s="15"/>
      <c r="H76" s="15"/>
      <c r="I76" s="15"/>
      <c r="J76" s="15"/>
      <c r="K76" s="15"/>
    </row>
    <row r="77" spans="3:11" x14ac:dyDescent="0.2">
      <c r="C77" s="15"/>
      <c r="D77" s="15"/>
      <c r="E77" s="15"/>
      <c r="F77" s="15"/>
      <c r="G77" s="15"/>
      <c r="H77" s="15"/>
      <c r="I77" s="15"/>
      <c r="J77" s="15"/>
      <c r="K77" s="15"/>
    </row>
    <row r="78" spans="3:11" x14ac:dyDescent="0.2">
      <c r="C78" s="15"/>
      <c r="D78" s="15"/>
      <c r="E78" s="15"/>
      <c r="F78" s="15"/>
      <c r="G78" s="15"/>
      <c r="H78" s="15"/>
      <c r="I78" s="15"/>
      <c r="J78" s="15"/>
      <c r="K78" s="15"/>
    </row>
    <row r="79" spans="3:11" x14ac:dyDescent="0.2">
      <c r="C79" s="15"/>
      <c r="D79" s="15"/>
      <c r="E79" s="15"/>
      <c r="F79" s="15"/>
      <c r="G79" s="15"/>
      <c r="H79" s="15"/>
      <c r="I79" s="15"/>
      <c r="J79" s="15"/>
      <c r="K79" s="15"/>
    </row>
    <row r="80" spans="3:11" x14ac:dyDescent="0.2">
      <c r="C80" s="15"/>
      <c r="D80" s="15"/>
      <c r="E80" s="15"/>
      <c r="F80" s="15"/>
      <c r="G80" s="15"/>
      <c r="H80" s="15"/>
      <c r="I80" s="15"/>
      <c r="J80" s="15"/>
      <c r="K80" s="15"/>
    </row>
    <row r="81" spans="3:11" x14ac:dyDescent="0.2">
      <c r="C81" s="15"/>
      <c r="D81" s="15"/>
      <c r="E81" s="15"/>
      <c r="F81" s="15"/>
      <c r="G81" s="15"/>
      <c r="H81" s="15"/>
      <c r="I81" s="15"/>
      <c r="J81" s="15"/>
      <c r="K81" s="15"/>
    </row>
    <row r="82" spans="3:11" x14ac:dyDescent="0.2">
      <c r="C82" s="15"/>
      <c r="D82" s="15"/>
      <c r="E82" s="15"/>
      <c r="F82" s="15"/>
      <c r="G82" s="15"/>
      <c r="H82" s="15"/>
      <c r="I82" s="15"/>
      <c r="J82" s="15"/>
      <c r="K82" s="15"/>
    </row>
    <row r="83" spans="3:11" x14ac:dyDescent="0.2">
      <c r="C83" s="15"/>
      <c r="D83" s="15"/>
      <c r="E83" s="15"/>
      <c r="F83" s="15"/>
      <c r="G83" s="15"/>
      <c r="H83" s="15"/>
      <c r="I83" s="15"/>
      <c r="J83" s="15"/>
      <c r="K83" s="15"/>
    </row>
    <row r="84" spans="3:11" x14ac:dyDescent="0.2">
      <c r="C84" s="15"/>
      <c r="D84" s="15"/>
      <c r="E84" s="15"/>
      <c r="F84" s="15"/>
      <c r="G84" s="15"/>
      <c r="H84" s="15"/>
      <c r="I84" s="15"/>
      <c r="J84" s="15"/>
      <c r="K84" s="15"/>
    </row>
    <row r="85" spans="3:11" x14ac:dyDescent="0.2">
      <c r="C85" s="15"/>
      <c r="D85" s="15"/>
      <c r="E85" s="15"/>
      <c r="F85" s="15"/>
      <c r="G85" s="15"/>
      <c r="H85" s="15"/>
      <c r="I85" s="15"/>
      <c r="J85" s="15"/>
      <c r="K85" s="15"/>
    </row>
    <row r="86" spans="3:11" x14ac:dyDescent="0.2">
      <c r="C86" s="15"/>
      <c r="D86" s="15"/>
      <c r="E86" s="15"/>
      <c r="F86" s="15"/>
      <c r="G86" s="15"/>
      <c r="H86" s="15"/>
      <c r="I86" s="15"/>
      <c r="J86" s="15"/>
      <c r="K86" s="15"/>
    </row>
    <row r="87" spans="3:11" x14ac:dyDescent="0.2">
      <c r="C87" s="15"/>
      <c r="D87" s="15"/>
      <c r="E87" s="15"/>
      <c r="F87" s="15"/>
      <c r="G87" s="15"/>
      <c r="H87" s="15"/>
      <c r="I87" s="15"/>
      <c r="J87" s="15"/>
      <c r="K87" s="15"/>
    </row>
    <row r="88" spans="3:11" x14ac:dyDescent="0.2">
      <c r="C88" s="15"/>
      <c r="D88" s="15"/>
      <c r="E88" s="15"/>
      <c r="F88" s="15"/>
      <c r="G88" s="15"/>
      <c r="H88" s="15"/>
      <c r="I88" s="15"/>
      <c r="J88" s="15"/>
      <c r="K88" s="15"/>
    </row>
    <row r="89" spans="3:11" x14ac:dyDescent="0.2">
      <c r="C89" s="15"/>
      <c r="D89" s="15"/>
      <c r="E89" s="15"/>
      <c r="F89" s="15"/>
      <c r="G89" s="15"/>
      <c r="H89" s="15"/>
      <c r="I89" s="15"/>
      <c r="J89" s="15"/>
      <c r="K89" s="15"/>
    </row>
    <row r="90" spans="3:11" x14ac:dyDescent="0.2">
      <c r="C90" s="15"/>
      <c r="D90" s="15"/>
      <c r="E90" s="15"/>
      <c r="F90" s="15"/>
      <c r="G90" s="15"/>
      <c r="H90" s="15"/>
      <c r="I90" s="15"/>
      <c r="J90" s="15"/>
      <c r="K90" s="15"/>
    </row>
    <row r="91" spans="3:11" x14ac:dyDescent="0.2">
      <c r="C91" s="15"/>
      <c r="D91" s="15"/>
      <c r="E91" s="15"/>
      <c r="F91" s="15"/>
      <c r="G91" s="15"/>
      <c r="H91" s="15"/>
      <c r="I91" s="15"/>
      <c r="J91" s="15"/>
      <c r="K91" s="15"/>
    </row>
    <row r="92" spans="3:11" x14ac:dyDescent="0.2">
      <c r="C92" s="15"/>
      <c r="D92" s="15"/>
      <c r="E92" s="15"/>
      <c r="F92" s="15"/>
      <c r="G92" s="15"/>
      <c r="H92" s="15"/>
      <c r="I92" s="15"/>
      <c r="J92" s="15"/>
      <c r="K92" s="15"/>
    </row>
    <row r="93" spans="3:11" x14ac:dyDescent="0.2">
      <c r="C93" s="15"/>
      <c r="D93" s="15"/>
      <c r="E93" s="15"/>
      <c r="F93" s="15"/>
      <c r="G93" s="15"/>
      <c r="H93" s="15"/>
      <c r="I93" s="15"/>
      <c r="J93" s="15"/>
      <c r="K93" s="15"/>
    </row>
    <row r="94" spans="3:11" x14ac:dyDescent="0.2">
      <c r="C94" s="15"/>
      <c r="D94" s="15"/>
      <c r="E94" s="15"/>
      <c r="F94" s="15"/>
      <c r="G94" s="15"/>
      <c r="H94" s="15"/>
      <c r="I94" s="15"/>
      <c r="J94" s="15"/>
      <c r="K94" s="15"/>
    </row>
    <row r="95" spans="3:11" x14ac:dyDescent="0.2">
      <c r="C95" s="15"/>
      <c r="D95" s="15"/>
      <c r="E95" s="15"/>
      <c r="F95" s="15"/>
      <c r="G95" s="15"/>
      <c r="H95" s="15"/>
      <c r="I95" s="15"/>
      <c r="J95" s="15"/>
      <c r="K95" s="15"/>
    </row>
    <row r="96" spans="3:11" x14ac:dyDescent="0.2">
      <c r="C96" s="15"/>
      <c r="D96" s="15"/>
      <c r="E96" s="15"/>
      <c r="F96" s="15"/>
      <c r="G96" s="15"/>
      <c r="H96" s="15"/>
      <c r="I96" s="15"/>
      <c r="J96" s="15"/>
      <c r="K96" s="15"/>
    </row>
    <row r="97" spans="3:11" x14ac:dyDescent="0.2">
      <c r="C97" s="15"/>
      <c r="D97" s="15"/>
      <c r="E97" s="15"/>
      <c r="F97" s="15"/>
      <c r="G97" s="15"/>
      <c r="H97" s="15"/>
      <c r="I97" s="15"/>
      <c r="J97" s="15"/>
      <c r="K97" s="15"/>
    </row>
    <row r="98" spans="3:11" x14ac:dyDescent="0.2">
      <c r="C98" s="15"/>
      <c r="D98" s="15"/>
      <c r="E98" s="15"/>
      <c r="F98" s="15"/>
      <c r="G98" s="15"/>
      <c r="H98" s="15"/>
      <c r="I98" s="15"/>
      <c r="J98" s="15"/>
      <c r="K98" s="15"/>
    </row>
    <row r="99" spans="3:11" x14ac:dyDescent="0.2">
      <c r="C99" s="15"/>
      <c r="D99" s="15"/>
      <c r="E99" s="15"/>
      <c r="F99" s="15"/>
      <c r="G99" s="15"/>
      <c r="H99" s="15"/>
      <c r="I99" s="15"/>
      <c r="J99" s="15"/>
      <c r="K99" s="15"/>
    </row>
    <row r="100" spans="3:11" x14ac:dyDescent="0.2"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3:11" x14ac:dyDescent="0.2"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3:11" x14ac:dyDescent="0.2"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3:11" x14ac:dyDescent="0.2"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3:11" x14ac:dyDescent="0.2"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3:11" x14ac:dyDescent="0.2"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3:11" x14ac:dyDescent="0.2"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3:11" x14ac:dyDescent="0.2"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3:11" x14ac:dyDescent="0.2"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3:11" x14ac:dyDescent="0.2"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3:11" x14ac:dyDescent="0.2"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3:11" x14ac:dyDescent="0.2"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3:11" x14ac:dyDescent="0.2"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3:11" x14ac:dyDescent="0.2"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3:11" x14ac:dyDescent="0.2"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3:11" x14ac:dyDescent="0.2"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3:11" x14ac:dyDescent="0.2"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3:11" x14ac:dyDescent="0.2"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3:11" x14ac:dyDescent="0.2"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3:11" x14ac:dyDescent="0.2"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3:11" x14ac:dyDescent="0.2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3:11" x14ac:dyDescent="0.2"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3:11" x14ac:dyDescent="0.2"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3:11" x14ac:dyDescent="0.2"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3:11" x14ac:dyDescent="0.2"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3:11" x14ac:dyDescent="0.2"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3:11" x14ac:dyDescent="0.2"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3:11" x14ac:dyDescent="0.2"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3:11" x14ac:dyDescent="0.2"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3:11" x14ac:dyDescent="0.2"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3:11" x14ac:dyDescent="0.2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3:11" x14ac:dyDescent="0.2"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3:11" x14ac:dyDescent="0.2"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3:11" x14ac:dyDescent="0.2"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3:11" x14ac:dyDescent="0.2"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3:11" x14ac:dyDescent="0.2"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3:11" x14ac:dyDescent="0.2"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3:11" x14ac:dyDescent="0.2"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3:11" x14ac:dyDescent="0.2"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3:11" x14ac:dyDescent="0.2"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3:11" x14ac:dyDescent="0.2"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3:11" x14ac:dyDescent="0.2"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3:11" x14ac:dyDescent="0.2"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3:11" x14ac:dyDescent="0.2"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3:11" x14ac:dyDescent="0.2"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3:11" x14ac:dyDescent="0.2"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3:11" x14ac:dyDescent="0.2"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3:11" x14ac:dyDescent="0.2"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3:11" x14ac:dyDescent="0.2"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3:11" x14ac:dyDescent="0.2"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3:11" x14ac:dyDescent="0.2"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3:11" x14ac:dyDescent="0.2"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3:11" x14ac:dyDescent="0.2"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3:11" x14ac:dyDescent="0.2"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3:11" x14ac:dyDescent="0.2"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3:11" x14ac:dyDescent="0.2"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3:11" x14ac:dyDescent="0.2"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3:11" x14ac:dyDescent="0.2"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3:11" x14ac:dyDescent="0.2"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3:11" x14ac:dyDescent="0.2"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3:11" x14ac:dyDescent="0.2"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3:11" x14ac:dyDescent="0.2"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3:11" x14ac:dyDescent="0.2"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3:11" x14ac:dyDescent="0.2"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3:11" x14ac:dyDescent="0.2"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3:11" x14ac:dyDescent="0.2"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3:11" x14ac:dyDescent="0.2"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3:11" x14ac:dyDescent="0.2"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3:11" x14ac:dyDescent="0.2"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3:11" x14ac:dyDescent="0.2"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3:11" x14ac:dyDescent="0.2"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3:11" x14ac:dyDescent="0.2"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3:11" x14ac:dyDescent="0.2"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3:11" x14ac:dyDescent="0.2"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3:11" x14ac:dyDescent="0.2"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3:11" x14ac:dyDescent="0.2"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3:11" x14ac:dyDescent="0.2"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3:11" x14ac:dyDescent="0.2"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3:11" x14ac:dyDescent="0.2"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3:11" x14ac:dyDescent="0.2"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3:11" x14ac:dyDescent="0.2"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3:11" x14ac:dyDescent="0.2"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3:11" x14ac:dyDescent="0.2"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3:11" x14ac:dyDescent="0.2"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3:11" x14ac:dyDescent="0.2"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3:11" x14ac:dyDescent="0.2"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3:11" x14ac:dyDescent="0.2"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3:11" x14ac:dyDescent="0.2"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3:11" x14ac:dyDescent="0.2"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3:11" x14ac:dyDescent="0.2"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3:11" x14ac:dyDescent="0.2"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3:11" x14ac:dyDescent="0.2"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3:11" x14ac:dyDescent="0.2"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3:11" x14ac:dyDescent="0.2"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3:11" x14ac:dyDescent="0.2"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3:11" x14ac:dyDescent="0.2"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3:11" x14ac:dyDescent="0.2"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3:11" x14ac:dyDescent="0.2"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3:11" x14ac:dyDescent="0.2"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3:11" x14ac:dyDescent="0.2"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3:11" x14ac:dyDescent="0.2"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3:11" x14ac:dyDescent="0.2"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3:11" x14ac:dyDescent="0.2"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3:11" x14ac:dyDescent="0.2"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3:11" x14ac:dyDescent="0.2"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3:11" x14ac:dyDescent="0.2"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3:11" x14ac:dyDescent="0.2"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3:11" x14ac:dyDescent="0.2"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3:11" x14ac:dyDescent="0.2"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3:11" x14ac:dyDescent="0.2"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3:11" x14ac:dyDescent="0.2"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3:11" x14ac:dyDescent="0.2"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3:11" x14ac:dyDescent="0.2"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3:11" x14ac:dyDescent="0.2"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3:11" x14ac:dyDescent="0.2"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3:11" x14ac:dyDescent="0.2"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3:11" x14ac:dyDescent="0.2"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3:11" x14ac:dyDescent="0.2"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3:11" x14ac:dyDescent="0.2"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3:11" x14ac:dyDescent="0.2"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3:11" x14ac:dyDescent="0.2"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3:11" x14ac:dyDescent="0.2"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3:11" x14ac:dyDescent="0.2"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3:11" x14ac:dyDescent="0.2"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3:11" x14ac:dyDescent="0.2"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3:11" x14ac:dyDescent="0.2"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3:11" x14ac:dyDescent="0.2"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3:11" x14ac:dyDescent="0.2"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3:11" x14ac:dyDescent="0.2"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3:11" x14ac:dyDescent="0.2"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3:11" x14ac:dyDescent="0.2"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3:11" x14ac:dyDescent="0.2"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3:11" x14ac:dyDescent="0.2"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3:11" x14ac:dyDescent="0.2"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3:11" x14ac:dyDescent="0.2"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3:11" x14ac:dyDescent="0.2"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3:11" x14ac:dyDescent="0.2"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3:11" x14ac:dyDescent="0.2"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3:11" x14ac:dyDescent="0.2"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3:11" x14ac:dyDescent="0.2"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3:11" x14ac:dyDescent="0.2"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3:11" x14ac:dyDescent="0.2"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3:11" x14ac:dyDescent="0.2"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3:11" x14ac:dyDescent="0.2"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3:11" x14ac:dyDescent="0.2"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3:11" x14ac:dyDescent="0.2"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3:11" x14ac:dyDescent="0.2"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3:11" x14ac:dyDescent="0.2"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3:11" x14ac:dyDescent="0.2"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3:11" x14ac:dyDescent="0.2"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3:11" x14ac:dyDescent="0.2"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3:11" x14ac:dyDescent="0.2"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3:11" x14ac:dyDescent="0.2"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3:11" x14ac:dyDescent="0.2"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3:11" x14ac:dyDescent="0.2"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3:11" x14ac:dyDescent="0.2"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3:11" x14ac:dyDescent="0.2"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3:11" x14ac:dyDescent="0.2"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3:11" x14ac:dyDescent="0.2"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3:11" x14ac:dyDescent="0.2"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3:11" x14ac:dyDescent="0.2"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3:11" x14ac:dyDescent="0.2"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3:11" x14ac:dyDescent="0.2"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3:11" x14ac:dyDescent="0.2"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3:11" x14ac:dyDescent="0.2"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3:11" x14ac:dyDescent="0.2"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3:11" x14ac:dyDescent="0.2"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3:11" x14ac:dyDescent="0.2"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3:11" x14ac:dyDescent="0.2"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3:11" x14ac:dyDescent="0.2"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3:11" x14ac:dyDescent="0.2"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3:11" x14ac:dyDescent="0.2"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3:11" x14ac:dyDescent="0.2"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3:11" x14ac:dyDescent="0.2"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3:11" x14ac:dyDescent="0.2"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3:11" x14ac:dyDescent="0.2"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3:11" x14ac:dyDescent="0.2"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3:11" x14ac:dyDescent="0.2"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3:11" x14ac:dyDescent="0.2"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3:11" x14ac:dyDescent="0.2"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3:11" x14ac:dyDescent="0.2"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3:11" x14ac:dyDescent="0.2"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3:11" x14ac:dyDescent="0.2"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3:11" x14ac:dyDescent="0.2"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3:11" x14ac:dyDescent="0.2"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3:11" x14ac:dyDescent="0.2"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3:11" x14ac:dyDescent="0.2"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3:11" x14ac:dyDescent="0.2"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3:11" x14ac:dyDescent="0.2"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3:11" x14ac:dyDescent="0.2"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3:11" x14ac:dyDescent="0.2"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3:11" x14ac:dyDescent="0.2"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3:11" x14ac:dyDescent="0.2"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3:11" x14ac:dyDescent="0.2"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3:11" x14ac:dyDescent="0.2"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3:11" x14ac:dyDescent="0.2"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3:11" x14ac:dyDescent="0.2"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3:11" x14ac:dyDescent="0.2"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3:11" x14ac:dyDescent="0.2"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3:11" x14ac:dyDescent="0.2"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3:11" x14ac:dyDescent="0.2"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3:11" x14ac:dyDescent="0.2"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3:11" x14ac:dyDescent="0.2"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3:11" x14ac:dyDescent="0.2"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3:11" x14ac:dyDescent="0.2"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3:11" x14ac:dyDescent="0.2"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3:11" x14ac:dyDescent="0.2"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3:11" x14ac:dyDescent="0.2"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3:11" x14ac:dyDescent="0.2"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3:11" x14ac:dyDescent="0.2"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3:11" x14ac:dyDescent="0.2"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3:11" x14ac:dyDescent="0.2"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3:11" x14ac:dyDescent="0.2"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3:11" x14ac:dyDescent="0.2"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3:11" x14ac:dyDescent="0.2"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3:11" x14ac:dyDescent="0.2"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3:11" x14ac:dyDescent="0.2"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3:11" x14ac:dyDescent="0.2"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3:11" x14ac:dyDescent="0.2"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3:11" x14ac:dyDescent="0.2"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3:11" x14ac:dyDescent="0.2"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3:11" x14ac:dyDescent="0.2"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3:11" x14ac:dyDescent="0.2"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3:11" x14ac:dyDescent="0.2"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3:11" x14ac:dyDescent="0.2"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3:11" x14ac:dyDescent="0.2"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3:11" x14ac:dyDescent="0.2"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3:11" x14ac:dyDescent="0.2"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3:11" x14ac:dyDescent="0.2"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3:11" x14ac:dyDescent="0.2"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3:11" x14ac:dyDescent="0.2"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3:11" x14ac:dyDescent="0.2"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3:11" x14ac:dyDescent="0.2"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3:11" x14ac:dyDescent="0.2"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3:11" x14ac:dyDescent="0.2"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3:11" x14ac:dyDescent="0.2"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3:11" x14ac:dyDescent="0.2"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3:11" x14ac:dyDescent="0.2"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3:11" x14ac:dyDescent="0.2"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3:11" x14ac:dyDescent="0.2"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3:11" x14ac:dyDescent="0.2"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3:11" x14ac:dyDescent="0.2"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3:11" x14ac:dyDescent="0.2"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3:11" x14ac:dyDescent="0.2"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3:11" x14ac:dyDescent="0.2"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3:11" x14ac:dyDescent="0.2"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3:11" x14ac:dyDescent="0.2"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3:11" x14ac:dyDescent="0.2"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3:11" x14ac:dyDescent="0.2"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3:11" x14ac:dyDescent="0.2"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3:11" x14ac:dyDescent="0.2"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3:11" x14ac:dyDescent="0.2"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3:11" x14ac:dyDescent="0.2">
      <c r="C352" s="15"/>
      <c r="D352" s="15"/>
      <c r="E352" s="15"/>
      <c r="F352" s="15"/>
      <c r="G352" s="15"/>
      <c r="H352" s="15"/>
      <c r="I352" s="15"/>
      <c r="J352" s="15"/>
      <c r="K352" s="15"/>
    </row>
    <row r="353" spans="3:11" x14ac:dyDescent="0.2">
      <c r="C353" s="15"/>
      <c r="D353" s="15"/>
      <c r="E353" s="15"/>
      <c r="F353" s="15"/>
      <c r="G353" s="15"/>
      <c r="H353" s="15"/>
      <c r="I353" s="15"/>
      <c r="J353" s="15"/>
      <c r="K353" s="15"/>
    </row>
    <row r="354" spans="3:11" x14ac:dyDescent="0.2">
      <c r="C354" s="15"/>
      <c r="D354" s="15"/>
      <c r="E354" s="15"/>
      <c r="F354" s="15"/>
      <c r="G354" s="15"/>
      <c r="H354" s="15"/>
      <c r="I354" s="15"/>
      <c r="J354" s="15"/>
      <c r="K354" s="15"/>
    </row>
    <row r="355" spans="3:11" x14ac:dyDescent="0.2">
      <c r="C355" s="15"/>
      <c r="D355" s="15"/>
      <c r="E355" s="15"/>
      <c r="F355" s="15"/>
      <c r="G355" s="15"/>
      <c r="H355" s="15"/>
      <c r="I355" s="15"/>
      <c r="J355" s="15"/>
      <c r="K355" s="15"/>
    </row>
    <row r="356" spans="3:11" x14ac:dyDescent="0.2">
      <c r="C356" s="15"/>
      <c r="D356" s="15"/>
      <c r="E356" s="15"/>
      <c r="F356" s="15"/>
      <c r="G356" s="15"/>
      <c r="H356" s="15"/>
      <c r="I356" s="15"/>
      <c r="J356" s="15"/>
      <c r="K356" s="15"/>
    </row>
    <row r="357" spans="3:11" x14ac:dyDescent="0.2">
      <c r="C357" s="15"/>
      <c r="D357" s="15"/>
      <c r="E357" s="15"/>
      <c r="F357" s="15"/>
      <c r="G357" s="15"/>
      <c r="H357" s="15"/>
      <c r="I357" s="15"/>
      <c r="J357" s="15"/>
      <c r="K357" s="15"/>
    </row>
    <row r="358" spans="3:11" x14ac:dyDescent="0.2">
      <c r="C358" s="15"/>
      <c r="D358" s="15"/>
      <c r="E358" s="15"/>
      <c r="F358" s="15"/>
      <c r="G358" s="15"/>
      <c r="H358" s="15"/>
      <c r="I358" s="15"/>
      <c r="J358" s="15"/>
      <c r="K358" s="15"/>
    </row>
    <row r="359" spans="3:11" x14ac:dyDescent="0.2">
      <c r="C359" s="15"/>
      <c r="D359" s="15"/>
      <c r="E359" s="15"/>
      <c r="F359" s="15"/>
      <c r="G359" s="15"/>
      <c r="H359" s="15"/>
      <c r="I359" s="15"/>
      <c r="J359" s="15"/>
      <c r="K359" s="15"/>
    </row>
    <row r="360" spans="3:11" x14ac:dyDescent="0.2">
      <c r="C360" s="15"/>
      <c r="D360" s="15"/>
      <c r="E360" s="15"/>
      <c r="F360" s="15"/>
      <c r="G360" s="15"/>
      <c r="H360" s="15"/>
      <c r="I360" s="15"/>
      <c r="J360" s="15"/>
      <c r="K360" s="15"/>
    </row>
    <row r="361" spans="3:11" x14ac:dyDescent="0.2">
      <c r="C361" s="15"/>
      <c r="D361" s="15"/>
      <c r="E361" s="15"/>
      <c r="F361" s="15"/>
      <c r="G361" s="15"/>
      <c r="H361" s="15"/>
      <c r="I361" s="15"/>
      <c r="J361" s="15"/>
      <c r="K361" s="15"/>
    </row>
    <row r="362" spans="3:11" x14ac:dyDescent="0.2">
      <c r="C362" s="15"/>
      <c r="D362" s="15"/>
      <c r="E362" s="15"/>
      <c r="F362" s="15"/>
      <c r="G362" s="15"/>
      <c r="H362" s="15"/>
      <c r="I362" s="15"/>
      <c r="J362" s="15"/>
      <c r="K362" s="15"/>
    </row>
    <row r="363" spans="3:11" x14ac:dyDescent="0.2">
      <c r="C363" s="15"/>
      <c r="D363" s="15"/>
      <c r="E363" s="15"/>
      <c r="F363" s="15"/>
      <c r="G363" s="15"/>
      <c r="H363" s="15"/>
      <c r="I363" s="15"/>
      <c r="J363" s="15"/>
      <c r="K363" s="15"/>
    </row>
    <row r="364" spans="3:11" x14ac:dyDescent="0.2">
      <c r="C364" s="15"/>
      <c r="D364" s="15"/>
      <c r="E364" s="15"/>
      <c r="F364" s="15"/>
      <c r="G364" s="15"/>
      <c r="H364" s="15"/>
      <c r="I364" s="15"/>
      <c r="J364" s="15"/>
      <c r="K364" s="15"/>
    </row>
    <row r="365" spans="3:11" x14ac:dyDescent="0.2">
      <c r="C365" s="15"/>
      <c r="D365" s="15"/>
      <c r="E365" s="15"/>
      <c r="F365" s="15"/>
      <c r="G365" s="15"/>
      <c r="H365" s="15"/>
      <c r="I365" s="15"/>
      <c r="J365" s="15"/>
      <c r="K365" s="15"/>
    </row>
    <row r="366" spans="3:11" x14ac:dyDescent="0.2">
      <c r="C366" s="15"/>
      <c r="D366" s="15"/>
      <c r="E366" s="15"/>
      <c r="F366" s="15"/>
      <c r="G366" s="15"/>
      <c r="H366" s="15"/>
      <c r="I366" s="15"/>
      <c r="J366" s="15"/>
      <c r="K366" s="15"/>
    </row>
    <row r="367" spans="3:11" x14ac:dyDescent="0.2">
      <c r="C367" s="15"/>
      <c r="D367" s="15"/>
      <c r="E367" s="15"/>
      <c r="F367" s="15"/>
      <c r="G367" s="15"/>
      <c r="H367" s="15"/>
      <c r="I367" s="15"/>
      <c r="J367" s="15"/>
      <c r="K367" s="15"/>
    </row>
    <row r="368" spans="3:11" x14ac:dyDescent="0.2">
      <c r="C368" s="15"/>
      <c r="D368" s="15"/>
      <c r="E368" s="15"/>
      <c r="F368" s="15"/>
      <c r="G368" s="15"/>
      <c r="H368" s="15"/>
      <c r="I368" s="15"/>
      <c r="J368" s="15"/>
      <c r="K368" s="15"/>
    </row>
    <row r="369" spans="3:11" x14ac:dyDescent="0.2">
      <c r="C369" s="15"/>
      <c r="D369" s="15"/>
      <c r="E369" s="15"/>
      <c r="F369" s="15"/>
      <c r="G369" s="15"/>
      <c r="H369" s="15"/>
      <c r="I369" s="15"/>
      <c r="J369" s="15"/>
      <c r="K369" s="15"/>
    </row>
    <row r="370" spans="3:11" x14ac:dyDescent="0.2">
      <c r="C370" s="15"/>
      <c r="D370" s="15"/>
      <c r="E370" s="15"/>
      <c r="F370" s="15"/>
      <c r="G370" s="15"/>
      <c r="H370" s="15"/>
      <c r="I370" s="15"/>
      <c r="J370" s="15"/>
      <c r="K370" s="15"/>
    </row>
    <row r="371" spans="3:11" x14ac:dyDescent="0.2">
      <c r="C371" s="15"/>
      <c r="D371" s="15"/>
      <c r="E371" s="15"/>
      <c r="F371" s="15"/>
      <c r="G371" s="15"/>
      <c r="H371" s="15"/>
      <c r="I371" s="15"/>
      <c r="J371" s="15"/>
      <c r="K371" s="15"/>
    </row>
    <row r="372" spans="3:11" x14ac:dyDescent="0.2">
      <c r="C372" s="15"/>
      <c r="D372" s="15"/>
      <c r="E372" s="15"/>
      <c r="F372" s="15"/>
      <c r="G372" s="15"/>
      <c r="H372" s="15"/>
      <c r="I372" s="15"/>
      <c r="J372" s="15"/>
      <c r="K372" s="15"/>
    </row>
    <row r="373" spans="3:11" x14ac:dyDescent="0.2">
      <c r="C373" s="15"/>
      <c r="D373" s="15"/>
      <c r="E373" s="15"/>
      <c r="F373" s="15"/>
      <c r="G373" s="15"/>
      <c r="H373" s="15"/>
      <c r="I373" s="15"/>
      <c r="J373" s="15"/>
      <c r="K373" s="15"/>
    </row>
    <row r="374" spans="3:11" x14ac:dyDescent="0.2">
      <c r="C374" s="15"/>
      <c r="D374" s="15"/>
      <c r="E374" s="15"/>
      <c r="F374" s="15"/>
      <c r="G374" s="15"/>
      <c r="H374" s="15"/>
      <c r="I374" s="15"/>
      <c r="J374" s="15"/>
      <c r="K374" s="15"/>
    </row>
    <row r="375" spans="3:11" x14ac:dyDescent="0.2">
      <c r="C375" s="15"/>
      <c r="D375" s="15"/>
      <c r="E375" s="15"/>
      <c r="F375" s="15"/>
      <c r="G375" s="15"/>
      <c r="H375" s="15"/>
      <c r="I375" s="15"/>
      <c r="J375" s="15"/>
      <c r="K375" s="15"/>
    </row>
    <row r="376" spans="3:11" x14ac:dyDescent="0.2">
      <c r="C376" s="15"/>
      <c r="D376" s="15"/>
      <c r="E376" s="15"/>
      <c r="F376" s="15"/>
      <c r="G376" s="15"/>
      <c r="H376" s="15"/>
      <c r="I376" s="15"/>
      <c r="J376" s="15"/>
      <c r="K376" s="15"/>
    </row>
    <row r="377" spans="3:11" x14ac:dyDescent="0.2">
      <c r="C377" s="15"/>
      <c r="D377" s="15"/>
      <c r="E377" s="15"/>
      <c r="F377" s="15"/>
      <c r="G377" s="15"/>
      <c r="H377" s="15"/>
      <c r="I377" s="15"/>
      <c r="J377" s="15"/>
      <c r="K377" s="15"/>
    </row>
    <row r="378" spans="3:11" x14ac:dyDescent="0.2">
      <c r="C378" s="15"/>
      <c r="D378" s="15"/>
      <c r="E378" s="15"/>
      <c r="F378" s="15"/>
      <c r="G378" s="15"/>
      <c r="H378" s="15"/>
      <c r="I378" s="15"/>
      <c r="J378" s="15"/>
      <c r="K378" s="15"/>
    </row>
    <row r="379" spans="3:11" x14ac:dyDescent="0.2">
      <c r="C379" s="15"/>
      <c r="D379" s="15"/>
      <c r="E379" s="15"/>
      <c r="F379" s="15"/>
      <c r="G379" s="15"/>
      <c r="H379" s="15"/>
      <c r="I379" s="15"/>
      <c r="J379" s="15"/>
      <c r="K379" s="15"/>
    </row>
    <row r="380" spans="3:11" x14ac:dyDescent="0.2">
      <c r="C380" s="15"/>
      <c r="D380" s="15"/>
      <c r="E380" s="15"/>
      <c r="F380" s="15"/>
      <c r="G380" s="15"/>
      <c r="H380" s="15"/>
      <c r="I380" s="15"/>
      <c r="J380" s="15"/>
      <c r="K380" s="15"/>
    </row>
    <row r="381" spans="3:11" x14ac:dyDescent="0.2">
      <c r="C381" s="15"/>
      <c r="D381" s="15"/>
      <c r="E381" s="15"/>
      <c r="F381" s="15"/>
      <c r="G381" s="15"/>
      <c r="H381" s="15"/>
      <c r="I381" s="15"/>
      <c r="J381" s="15"/>
      <c r="K381" s="15"/>
    </row>
    <row r="382" spans="3:11" x14ac:dyDescent="0.2">
      <c r="C382" s="15"/>
      <c r="D382" s="15"/>
      <c r="E382" s="15"/>
      <c r="F382" s="15"/>
      <c r="G382" s="15"/>
      <c r="H382" s="15"/>
      <c r="I382" s="15"/>
      <c r="J382" s="15"/>
      <c r="K382" s="15"/>
    </row>
    <row r="383" spans="3:11" x14ac:dyDescent="0.2">
      <c r="C383" s="15"/>
      <c r="D383" s="15"/>
      <c r="E383" s="15"/>
      <c r="F383" s="15"/>
      <c r="G383" s="15"/>
      <c r="H383" s="15"/>
      <c r="I383" s="15"/>
      <c r="J383" s="15"/>
      <c r="K383" s="15"/>
    </row>
    <row r="384" spans="3:11" x14ac:dyDescent="0.2">
      <c r="C384" s="15"/>
      <c r="D384" s="15"/>
      <c r="E384" s="15"/>
      <c r="F384" s="15"/>
      <c r="G384" s="15"/>
      <c r="H384" s="15"/>
      <c r="I384" s="15"/>
      <c r="J384" s="15"/>
      <c r="K384" s="15"/>
    </row>
    <row r="385" spans="3:11" x14ac:dyDescent="0.2">
      <c r="C385" s="15"/>
      <c r="D385" s="15"/>
      <c r="E385" s="15"/>
      <c r="F385" s="15"/>
      <c r="G385" s="15"/>
      <c r="H385" s="15"/>
      <c r="I385" s="15"/>
      <c r="J385" s="15"/>
      <c r="K385" s="15"/>
    </row>
    <row r="386" spans="3:11" x14ac:dyDescent="0.2">
      <c r="C386" s="15"/>
      <c r="D386" s="15"/>
      <c r="E386" s="15"/>
      <c r="F386" s="15"/>
      <c r="G386" s="15"/>
      <c r="H386" s="15"/>
      <c r="I386" s="15"/>
      <c r="J386" s="15"/>
      <c r="K386" s="15"/>
    </row>
    <row r="387" spans="3:11" x14ac:dyDescent="0.2">
      <c r="C387" s="15"/>
      <c r="D387" s="15"/>
      <c r="E387" s="15"/>
      <c r="F387" s="15"/>
      <c r="G387" s="15"/>
      <c r="H387" s="15"/>
      <c r="I387" s="15"/>
      <c r="J387" s="15"/>
      <c r="K387" s="15"/>
    </row>
    <row r="388" spans="3:11" x14ac:dyDescent="0.2">
      <c r="C388" s="15"/>
      <c r="D388" s="15"/>
      <c r="E388" s="15"/>
      <c r="F388" s="15"/>
      <c r="G388" s="15"/>
      <c r="H388" s="15"/>
      <c r="I388" s="15"/>
      <c r="J388" s="15"/>
      <c r="K388" s="15"/>
    </row>
    <row r="389" spans="3:11" x14ac:dyDescent="0.2">
      <c r="C389" s="15"/>
      <c r="D389" s="15"/>
      <c r="E389" s="15"/>
      <c r="F389" s="15"/>
      <c r="G389" s="15"/>
      <c r="H389" s="15"/>
      <c r="I389" s="15"/>
      <c r="J389" s="15"/>
      <c r="K389" s="15"/>
    </row>
    <row r="390" spans="3:11" x14ac:dyDescent="0.2">
      <c r="C390" s="15"/>
      <c r="D390" s="15"/>
      <c r="E390" s="15"/>
      <c r="F390" s="15"/>
      <c r="G390" s="15"/>
      <c r="H390" s="15"/>
      <c r="I390" s="15"/>
      <c r="J390" s="15"/>
      <c r="K390" s="15"/>
    </row>
    <row r="391" spans="3:11" x14ac:dyDescent="0.2">
      <c r="C391" s="15"/>
      <c r="D391" s="15"/>
      <c r="E391" s="15"/>
      <c r="F391" s="15"/>
      <c r="G391" s="15"/>
      <c r="H391" s="15"/>
      <c r="I391" s="15"/>
      <c r="J391" s="15"/>
      <c r="K391" s="15"/>
    </row>
    <row r="392" spans="3:11" x14ac:dyDescent="0.2">
      <c r="C392" s="15"/>
      <c r="D392" s="15"/>
      <c r="E392" s="15"/>
      <c r="F392" s="15"/>
      <c r="G392" s="15"/>
      <c r="H392" s="15"/>
      <c r="I392" s="15"/>
      <c r="J392" s="15"/>
      <c r="K392" s="15"/>
    </row>
    <row r="393" spans="3:11" x14ac:dyDescent="0.2"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3:11" x14ac:dyDescent="0.2">
      <c r="C394" s="15"/>
      <c r="D394" s="15"/>
      <c r="E394" s="15"/>
      <c r="F394" s="15"/>
      <c r="G394" s="15"/>
      <c r="H394" s="15"/>
      <c r="I394" s="15"/>
      <c r="J394" s="15"/>
      <c r="K394" s="15"/>
    </row>
    <row r="395" spans="3:11" x14ac:dyDescent="0.2">
      <c r="C395" s="15"/>
      <c r="D395" s="15"/>
      <c r="E395" s="15"/>
      <c r="F395" s="15"/>
      <c r="G395" s="15"/>
      <c r="H395" s="15"/>
      <c r="I395" s="15"/>
      <c r="J395" s="15"/>
      <c r="K395" s="15"/>
    </row>
    <row r="396" spans="3:11" x14ac:dyDescent="0.2">
      <c r="C396" s="15"/>
      <c r="D396" s="15"/>
      <c r="E396" s="15"/>
      <c r="F396" s="15"/>
      <c r="G396" s="15"/>
      <c r="H396" s="15"/>
      <c r="I396" s="15"/>
      <c r="J396" s="15"/>
      <c r="K396" s="15"/>
    </row>
    <row r="397" spans="3:11" x14ac:dyDescent="0.2">
      <c r="C397" s="15"/>
      <c r="D397" s="15"/>
      <c r="E397" s="15"/>
      <c r="F397" s="15"/>
      <c r="G397" s="15"/>
      <c r="H397" s="15"/>
      <c r="I397" s="15"/>
      <c r="J397" s="15"/>
      <c r="K397" s="15"/>
    </row>
    <row r="398" spans="3:11" x14ac:dyDescent="0.2">
      <c r="C398" s="15"/>
      <c r="D398" s="15"/>
      <c r="E398" s="15"/>
      <c r="F398" s="15"/>
      <c r="G398" s="15"/>
      <c r="H398" s="15"/>
      <c r="I398" s="15"/>
      <c r="J398" s="15"/>
      <c r="K398" s="15"/>
    </row>
    <row r="399" spans="3:11" x14ac:dyDescent="0.2">
      <c r="C399" s="15"/>
      <c r="D399" s="15"/>
      <c r="E399" s="15"/>
      <c r="F399" s="15"/>
      <c r="G399" s="15"/>
      <c r="H399" s="15"/>
      <c r="I399" s="15"/>
      <c r="J399" s="15"/>
      <c r="K399" s="15"/>
    </row>
    <row r="400" spans="3:11" x14ac:dyDescent="0.2">
      <c r="C400" s="15"/>
      <c r="D400" s="15"/>
      <c r="E400" s="15"/>
      <c r="F400" s="15"/>
      <c r="G400" s="15"/>
      <c r="H400" s="15"/>
      <c r="I400" s="15"/>
      <c r="J400" s="15"/>
      <c r="K400" s="15"/>
    </row>
    <row r="401" spans="3:11" x14ac:dyDescent="0.2">
      <c r="C401" s="15"/>
      <c r="D401" s="15"/>
      <c r="E401" s="15"/>
      <c r="F401" s="15"/>
      <c r="G401" s="15"/>
      <c r="H401" s="15"/>
      <c r="I401" s="15"/>
      <c r="J401" s="15"/>
      <c r="K401" s="15"/>
    </row>
    <row r="402" spans="3:11" x14ac:dyDescent="0.2">
      <c r="C402" s="15"/>
      <c r="D402" s="15"/>
      <c r="E402" s="15"/>
      <c r="F402" s="15"/>
      <c r="G402" s="15"/>
      <c r="H402" s="15"/>
      <c r="I402" s="15"/>
      <c r="J402" s="15"/>
      <c r="K402" s="15"/>
    </row>
    <row r="403" spans="3:11" x14ac:dyDescent="0.2">
      <c r="C403" s="15"/>
      <c r="D403" s="15"/>
      <c r="E403" s="15"/>
      <c r="F403" s="15"/>
      <c r="G403" s="15"/>
      <c r="H403" s="15"/>
      <c r="I403" s="15"/>
      <c r="J403" s="15"/>
      <c r="K403" s="15"/>
    </row>
    <row r="404" spans="3:11" x14ac:dyDescent="0.2">
      <c r="C404" s="15"/>
      <c r="D404" s="15"/>
      <c r="E404" s="15"/>
      <c r="F404" s="15"/>
      <c r="G404" s="15"/>
      <c r="H404" s="15"/>
      <c r="I404" s="15"/>
      <c r="J404" s="15"/>
      <c r="K404" s="15"/>
    </row>
    <row r="405" spans="3:11" x14ac:dyDescent="0.2">
      <c r="C405" s="15"/>
      <c r="D405" s="15"/>
      <c r="E405" s="15"/>
      <c r="F405" s="15"/>
      <c r="G405" s="15"/>
      <c r="H405" s="15"/>
      <c r="I405" s="15"/>
      <c r="J405" s="15"/>
      <c r="K405" s="15"/>
    </row>
    <row r="406" spans="3:11" x14ac:dyDescent="0.2">
      <c r="C406" s="15"/>
      <c r="D406" s="15"/>
      <c r="E406" s="15"/>
      <c r="F406" s="15"/>
      <c r="G406" s="15"/>
      <c r="H406" s="15"/>
      <c r="I406" s="15"/>
      <c r="J406" s="15"/>
      <c r="K406" s="15"/>
    </row>
    <row r="407" spans="3:11" x14ac:dyDescent="0.2">
      <c r="C407" s="15"/>
      <c r="D407" s="15"/>
      <c r="E407" s="15"/>
      <c r="F407" s="15"/>
      <c r="G407" s="15"/>
      <c r="H407" s="15"/>
      <c r="I407" s="15"/>
      <c r="J407" s="15"/>
      <c r="K407" s="15"/>
    </row>
    <row r="408" spans="3:11" x14ac:dyDescent="0.2">
      <c r="C408" s="15"/>
      <c r="D408" s="15"/>
      <c r="E408" s="15"/>
      <c r="F408" s="15"/>
      <c r="G408" s="15"/>
      <c r="H408" s="15"/>
      <c r="I408" s="15"/>
      <c r="J408" s="15"/>
      <c r="K408" s="15"/>
    </row>
    <row r="409" spans="3:11" x14ac:dyDescent="0.2">
      <c r="C409" s="15"/>
      <c r="D409" s="15"/>
      <c r="E409" s="15"/>
      <c r="F409" s="15"/>
      <c r="G409" s="15"/>
      <c r="H409" s="15"/>
      <c r="I409" s="15"/>
      <c r="J409" s="15"/>
      <c r="K409" s="15"/>
    </row>
    <row r="410" spans="3:11" x14ac:dyDescent="0.2">
      <c r="C410" s="15"/>
      <c r="D410" s="15"/>
      <c r="E410" s="15"/>
      <c r="F410" s="15"/>
      <c r="G410" s="15"/>
      <c r="H410" s="15"/>
      <c r="I410" s="15"/>
      <c r="J410" s="15"/>
      <c r="K410" s="15"/>
    </row>
    <row r="411" spans="3:11" x14ac:dyDescent="0.2">
      <c r="C411" s="15"/>
      <c r="D411" s="15"/>
      <c r="E411" s="15"/>
      <c r="F411" s="15"/>
      <c r="G411" s="15"/>
      <c r="H411" s="15"/>
      <c r="I411" s="15"/>
      <c r="J411" s="15"/>
      <c r="K411" s="15"/>
    </row>
    <row r="412" spans="3:11" x14ac:dyDescent="0.2">
      <c r="C412" s="15"/>
      <c r="D412" s="15"/>
      <c r="E412" s="15"/>
      <c r="F412" s="15"/>
      <c r="G412" s="15"/>
      <c r="H412" s="15"/>
      <c r="I412" s="15"/>
      <c r="J412" s="15"/>
      <c r="K412" s="15"/>
    </row>
    <row r="413" spans="3:11" x14ac:dyDescent="0.2">
      <c r="C413" s="15"/>
      <c r="D413" s="15"/>
      <c r="E413" s="15"/>
      <c r="F413" s="15"/>
      <c r="G413" s="15"/>
      <c r="H413" s="15"/>
      <c r="I413" s="15"/>
      <c r="J413" s="15"/>
      <c r="K413" s="15"/>
    </row>
    <row r="414" spans="3:11" x14ac:dyDescent="0.2">
      <c r="C414" s="15"/>
      <c r="D414" s="15"/>
      <c r="E414" s="15"/>
      <c r="F414" s="15"/>
      <c r="G414" s="15"/>
      <c r="H414" s="15"/>
      <c r="I414" s="15"/>
      <c r="J414" s="15"/>
      <c r="K414" s="15"/>
    </row>
    <row r="415" spans="3:11" x14ac:dyDescent="0.2">
      <c r="C415" s="15"/>
      <c r="D415" s="15"/>
      <c r="E415" s="15"/>
      <c r="F415" s="15"/>
      <c r="G415" s="15"/>
      <c r="H415" s="15"/>
      <c r="I415" s="15"/>
      <c r="J415" s="15"/>
      <c r="K415" s="15"/>
    </row>
    <row r="416" spans="3:11" x14ac:dyDescent="0.2">
      <c r="C416" s="15"/>
      <c r="D416" s="15"/>
      <c r="E416" s="15"/>
      <c r="F416" s="15"/>
      <c r="G416" s="15"/>
      <c r="H416" s="15"/>
      <c r="I416" s="15"/>
      <c r="J416" s="15"/>
      <c r="K416" s="15"/>
    </row>
    <row r="417" spans="3:11" x14ac:dyDescent="0.2">
      <c r="C417" s="15"/>
      <c r="D417" s="15"/>
      <c r="E417" s="15"/>
      <c r="F417" s="15"/>
      <c r="G417" s="15"/>
      <c r="H417" s="15"/>
      <c r="I417" s="15"/>
      <c r="J417" s="15"/>
      <c r="K417" s="15"/>
    </row>
    <row r="418" spans="3:11" x14ac:dyDescent="0.2">
      <c r="C418" s="15"/>
      <c r="D418" s="15"/>
      <c r="E418" s="15"/>
      <c r="F418" s="15"/>
      <c r="G418" s="15"/>
      <c r="H418" s="15"/>
      <c r="I418" s="15"/>
      <c r="J418" s="15"/>
      <c r="K418" s="15"/>
    </row>
    <row r="419" spans="3:11" x14ac:dyDescent="0.2">
      <c r="C419" s="15"/>
      <c r="D419" s="15"/>
      <c r="E419" s="15"/>
      <c r="F419" s="15"/>
      <c r="G419" s="15"/>
      <c r="H419" s="15"/>
      <c r="I419" s="15"/>
      <c r="J419" s="15"/>
      <c r="K419" s="15"/>
    </row>
    <row r="420" spans="3:11" x14ac:dyDescent="0.2">
      <c r="C420" s="15"/>
      <c r="D420" s="15"/>
      <c r="E420" s="15"/>
      <c r="F420" s="15"/>
      <c r="G420" s="15"/>
      <c r="H420" s="15"/>
      <c r="I420" s="15"/>
      <c r="J420" s="15"/>
      <c r="K420" s="15"/>
    </row>
    <row r="421" spans="3:11" x14ac:dyDescent="0.2">
      <c r="C421" s="15"/>
      <c r="D421" s="15"/>
      <c r="E421" s="15"/>
      <c r="F421" s="15"/>
      <c r="G421" s="15"/>
      <c r="H421" s="15"/>
      <c r="I421" s="15"/>
      <c r="J421" s="15"/>
      <c r="K421" s="15"/>
    </row>
    <row r="422" spans="3:11" x14ac:dyDescent="0.2">
      <c r="C422" s="15"/>
      <c r="D422" s="15"/>
      <c r="E422" s="15"/>
      <c r="F422" s="15"/>
      <c r="G422" s="15"/>
      <c r="H422" s="15"/>
      <c r="I422" s="15"/>
      <c r="J422" s="15"/>
      <c r="K422" s="15"/>
    </row>
    <row r="423" spans="3:11" x14ac:dyDescent="0.2">
      <c r="C423" s="15"/>
      <c r="D423" s="15"/>
      <c r="E423" s="15"/>
      <c r="F423" s="15"/>
      <c r="G423" s="15"/>
      <c r="H423" s="15"/>
      <c r="I423" s="15"/>
      <c r="J423" s="15"/>
      <c r="K423" s="15"/>
    </row>
    <row r="424" spans="3:11" x14ac:dyDescent="0.2">
      <c r="C424" s="15"/>
      <c r="D424" s="15"/>
      <c r="E424" s="15"/>
      <c r="F424" s="15"/>
      <c r="G424" s="15"/>
      <c r="H424" s="15"/>
      <c r="I424" s="15"/>
      <c r="J424" s="15"/>
      <c r="K424" s="15"/>
    </row>
    <row r="425" spans="3:11" x14ac:dyDescent="0.2">
      <c r="C425" s="15"/>
      <c r="D425" s="15"/>
      <c r="E425" s="15"/>
      <c r="F425" s="15"/>
      <c r="G425" s="15"/>
      <c r="H425" s="15"/>
      <c r="I425" s="15"/>
      <c r="J425" s="15"/>
      <c r="K425" s="15"/>
    </row>
    <row r="426" spans="3:11" x14ac:dyDescent="0.2">
      <c r="C426" s="15"/>
      <c r="D426" s="15"/>
      <c r="E426" s="15"/>
      <c r="F426" s="15"/>
      <c r="G426" s="15"/>
      <c r="H426" s="15"/>
      <c r="I426" s="15"/>
      <c r="J426" s="15"/>
      <c r="K426" s="15"/>
    </row>
    <row r="427" spans="3:11" x14ac:dyDescent="0.2">
      <c r="C427" s="15"/>
      <c r="D427" s="15"/>
      <c r="E427" s="15"/>
      <c r="F427" s="15"/>
      <c r="G427" s="15"/>
      <c r="H427" s="15"/>
      <c r="I427" s="15"/>
      <c r="J427" s="15"/>
      <c r="K427" s="15"/>
    </row>
    <row r="428" spans="3:11" x14ac:dyDescent="0.2">
      <c r="C428" s="15"/>
      <c r="D428" s="15"/>
      <c r="E428" s="15"/>
      <c r="F428" s="15"/>
      <c r="G428" s="15"/>
      <c r="H428" s="15"/>
      <c r="I428" s="15"/>
      <c r="J428" s="15"/>
      <c r="K428" s="15"/>
    </row>
    <row r="429" spans="3:11" x14ac:dyDescent="0.2">
      <c r="C429" s="15"/>
      <c r="D429" s="15"/>
      <c r="E429" s="15"/>
      <c r="F429" s="15"/>
      <c r="G429" s="15"/>
      <c r="H429" s="15"/>
      <c r="I429" s="15"/>
      <c r="J429" s="15"/>
      <c r="K429" s="15"/>
    </row>
    <row r="430" spans="3:11" x14ac:dyDescent="0.2">
      <c r="C430" s="15"/>
      <c r="D430" s="15"/>
      <c r="E430" s="15"/>
      <c r="F430" s="15"/>
      <c r="G430" s="15"/>
      <c r="H430" s="15"/>
      <c r="I430" s="15"/>
      <c r="J430" s="15"/>
      <c r="K430" s="15"/>
    </row>
    <row r="431" spans="3:11" x14ac:dyDescent="0.2">
      <c r="C431" s="15"/>
      <c r="D431" s="15"/>
      <c r="E431" s="15"/>
      <c r="F431" s="15"/>
      <c r="G431" s="15"/>
      <c r="H431" s="15"/>
      <c r="I431" s="15"/>
      <c r="J431" s="15"/>
      <c r="K431" s="15"/>
    </row>
    <row r="432" spans="3:11" x14ac:dyDescent="0.2">
      <c r="C432" s="15"/>
      <c r="D432" s="15"/>
      <c r="E432" s="15"/>
      <c r="F432" s="15"/>
      <c r="G432" s="15"/>
      <c r="H432" s="15"/>
      <c r="I432" s="15"/>
      <c r="J432" s="15"/>
      <c r="K432" s="15"/>
    </row>
    <row r="433" spans="3:11" x14ac:dyDescent="0.2">
      <c r="C433" s="15"/>
      <c r="D433" s="15"/>
      <c r="E433" s="15"/>
      <c r="F433" s="15"/>
      <c r="G433" s="15"/>
      <c r="H433" s="15"/>
      <c r="I433" s="15"/>
      <c r="J433" s="15"/>
      <c r="K433" s="15"/>
    </row>
    <row r="434" spans="3:11" x14ac:dyDescent="0.2">
      <c r="C434" s="15"/>
      <c r="D434" s="15"/>
      <c r="E434" s="15"/>
      <c r="F434" s="15"/>
      <c r="G434" s="15"/>
      <c r="H434" s="15"/>
      <c r="I434" s="15"/>
      <c r="J434" s="15"/>
      <c r="K434" s="15"/>
    </row>
    <row r="435" spans="3:11" x14ac:dyDescent="0.2">
      <c r="C435" s="15"/>
      <c r="D435" s="15"/>
      <c r="E435" s="15"/>
      <c r="F435" s="15"/>
      <c r="G435" s="15"/>
      <c r="H435" s="15"/>
      <c r="I435" s="15"/>
      <c r="J435" s="15"/>
      <c r="K435" s="15"/>
    </row>
    <row r="436" spans="3:11" x14ac:dyDescent="0.2">
      <c r="C436" s="15"/>
      <c r="D436" s="15"/>
      <c r="E436" s="15"/>
      <c r="F436" s="15"/>
      <c r="G436" s="15"/>
      <c r="H436" s="15"/>
      <c r="I436" s="15"/>
      <c r="J436" s="15"/>
      <c r="K436" s="15"/>
    </row>
    <row r="437" spans="3:11" x14ac:dyDescent="0.2">
      <c r="C437" s="15"/>
      <c r="D437" s="15"/>
      <c r="E437" s="15"/>
      <c r="F437" s="15"/>
      <c r="G437" s="15"/>
      <c r="H437" s="15"/>
      <c r="I437" s="15"/>
      <c r="J437" s="15"/>
      <c r="K437" s="15"/>
    </row>
    <row r="438" spans="3:11" x14ac:dyDescent="0.2">
      <c r="C438" s="15"/>
      <c r="D438" s="15"/>
      <c r="E438" s="15"/>
      <c r="F438" s="15"/>
      <c r="G438" s="15"/>
      <c r="H438" s="15"/>
      <c r="I438" s="15"/>
      <c r="J438" s="15"/>
      <c r="K438" s="15"/>
    </row>
    <row r="439" spans="3:11" x14ac:dyDescent="0.2">
      <c r="C439" s="15"/>
      <c r="D439" s="15"/>
      <c r="E439" s="15"/>
      <c r="F439" s="15"/>
      <c r="G439" s="15"/>
      <c r="H439" s="15"/>
      <c r="I439" s="15"/>
      <c r="J439" s="15"/>
      <c r="K439" s="15"/>
    </row>
    <row r="440" spans="3:11" x14ac:dyDescent="0.2">
      <c r="C440" s="15"/>
      <c r="D440" s="15"/>
      <c r="E440" s="15"/>
      <c r="F440" s="15"/>
      <c r="G440" s="15"/>
      <c r="H440" s="15"/>
      <c r="I440" s="15"/>
      <c r="J440" s="15"/>
      <c r="K440" s="15"/>
    </row>
    <row r="441" spans="3:11" x14ac:dyDescent="0.2">
      <c r="C441" s="15"/>
      <c r="D441" s="15"/>
      <c r="E441" s="15"/>
      <c r="F441" s="15"/>
      <c r="G441" s="15"/>
      <c r="H441" s="15"/>
      <c r="I441" s="15"/>
      <c r="J441" s="15"/>
      <c r="K441" s="15"/>
    </row>
    <row r="442" spans="3:11" x14ac:dyDescent="0.2">
      <c r="C442" s="15"/>
      <c r="D442" s="15"/>
      <c r="E442" s="15"/>
      <c r="F442" s="15"/>
      <c r="G442" s="15"/>
      <c r="H442" s="15"/>
      <c r="I442" s="15"/>
      <c r="J442" s="15"/>
      <c r="K442" s="15"/>
    </row>
    <row r="443" spans="3:11" x14ac:dyDescent="0.2">
      <c r="C443" s="15"/>
      <c r="D443" s="15"/>
      <c r="E443" s="15"/>
      <c r="F443" s="15"/>
      <c r="G443" s="15"/>
      <c r="H443" s="15"/>
      <c r="I443" s="15"/>
      <c r="J443" s="15"/>
      <c r="K443" s="15"/>
    </row>
    <row r="444" spans="3:11" x14ac:dyDescent="0.2">
      <c r="C444" s="15"/>
      <c r="D444" s="15"/>
      <c r="E444" s="15"/>
      <c r="F444" s="15"/>
      <c r="G444" s="15"/>
      <c r="H444" s="15"/>
      <c r="I444" s="15"/>
      <c r="J444" s="15"/>
      <c r="K444" s="15"/>
    </row>
    <row r="445" spans="3:11" x14ac:dyDescent="0.2">
      <c r="C445" s="15"/>
      <c r="D445" s="15"/>
      <c r="E445" s="15"/>
      <c r="F445" s="15"/>
      <c r="G445" s="15"/>
      <c r="H445" s="15"/>
      <c r="I445" s="15"/>
      <c r="J445" s="15"/>
      <c r="K445" s="15"/>
    </row>
    <row r="446" spans="3:11" x14ac:dyDescent="0.2">
      <c r="C446" s="15"/>
      <c r="D446" s="15"/>
      <c r="E446" s="15"/>
      <c r="F446" s="15"/>
      <c r="G446" s="15"/>
      <c r="H446" s="15"/>
      <c r="I446" s="15"/>
      <c r="J446" s="15"/>
      <c r="K446" s="15"/>
    </row>
    <row r="447" spans="3:11" x14ac:dyDescent="0.2">
      <c r="C447" s="15"/>
      <c r="D447" s="15"/>
      <c r="E447" s="15"/>
      <c r="F447" s="15"/>
      <c r="G447" s="15"/>
      <c r="H447" s="15"/>
      <c r="I447" s="15"/>
      <c r="J447" s="15"/>
      <c r="K447" s="15"/>
    </row>
    <row r="448" spans="3:11" x14ac:dyDescent="0.2">
      <c r="C448" s="15"/>
      <c r="D448" s="15"/>
      <c r="E448" s="15"/>
      <c r="F448" s="15"/>
      <c r="G448" s="15"/>
      <c r="H448" s="15"/>
      <c r="I448" s="15"/>
      <c r="J448" s="15"/>
      <c r="K448" s="15"/>
    </row>
    <row r="449" spans="3:11" x14ac:dyDescent="0.2">
      <c r="C449" s="15"/>
      <c r="D449" s="15"/>
      <c r="E449" s="15"/>
      <c r="F449" s="15"/>
      <c r="G449" s="15"/>
      <c r="H449" s="15"/>
      <c r="I449" s="15"/>
      <c r="J449" s="15"/>
      <c r="K449" s="15"/>
    </row>
    <row r="450" spans="3:11" x14ac:dyDescent="0.2">
      <c r="C450" s="15"/>
      <c r="D450" s="15"/>
      <c r="E450" s="15"/>
      <c r="F450" s="15"/>
      <c r="G450" s="15"/>
      <c r="H450" s="15"/>
      <c r="I450" s="15"/>
      <c r="J450" s="15"/>
      <c r="K450" s="15"/>
    </row>
    <row r="451" spans="3:11" x14ac:dyDescent="0.2">
      <c r="C451" s="15"/>
      <c r="D451" s="15"/>
      <c r="E451" s="15"/>
      <c r="F451" s="15"/>
      <c r="G451" s="15"/>
      <c r="H451" s="15"/>
      <c r="I451" s="15"/>
      <c r="J451" s="15"/>
      <c r="K451" s="15"/>
    </row>
    <row r="452" spans="3:11" x14ac:dyDescent="0.2">
      <c r="C452" s="15"/>
      <c r="D452" s="15"/>
      <c r="E452" s="15"/>
      <c r="F452" s="15"/>
      <c r="G452" s="15"/>
      <c r="H452" s="15"/>
      <c r="I452" s="15"/>
      <c r="J452" s="15"/>
      <c r="K452" s="15"/>
    </row>
    <row r="453" spans="3:11" x14ac:dyDescent="0.2">
      <c r="C453" s="15"/>
      <c r="D453" s="15"/>
      <c r="E453" s="15"/>
      <c r="F453" s="15"/>
      <c r="G453" s="15"/>
      <c r="H453" s="15"/>
      <c r="I453" s="15"/>
      <c r="J453" s="15"/>
      <c r="K453" s="15"/>
    </row>
    <row r="454" spans="3:11" x14ac:dyDescent="0.2">
      <c r="C454" s="15"/>
      <c r="D454" s="15"/>
      <c r="E454" s="15"/>
      <c r="F454" s="15"/>
      <c r="G454" s="15"/>
      <c r="H454" s="15"/>
      <c r="I454" s="15"/>
      <c r="J454" s="15"/>
      <c r="K454" s="15"/>
    </row>
    <row r="455" spans="3:11" x14ac:dyDescent="0.2">
      <c r="C455" s="15"/>
      <c r="D455" s="15"/>
      <c r="E455" s="15"/>
      <c r="F455" s="15"/>
      <c r="G455" s="15"/>
      <c r="H455" s="15"/>
      <c r="I455" s="15"/>
      <c r="J455" s="15"/>
      <c r="K455" s="15"/>
    </row>
    <row r="456" spans="3:11" x14ac:dyDescent="0.2">
      <c r="C456" s="15"/>
      <c r="D456" s="15"/>
      <c r="E456" s="15"/>
      <c r="F456" s="15"/>
      <c r="G456" s="15"/>
      <c r="H456" s="15"/>
      <c r="I456" s="15"/>
      <c r="J456" s="15"/>
      <c r="K456" s="15"/>
    </row>
    <row r="457" spans="3:11" x14ac:dyDescent="0.2">
      <c r="C457" s="15"/>
      <c r="D457" s="15"/>
      <c r="E457" s="15"/>
      <c r="F457" s="15"/>
      <c r="G457" s="15"/>
      <c r="H457" s="15"/>
      <c r="I457" s="15"/>
      <c r="J457" s="15"/>
      <c r="K457" s="15"/>
    </row>
    <row r="458" spans="3:11" x14ac:dyDescent="0.2">
      <c r="C458" s="15"/>
      <c r="D458" s="15"/>
      <c r="E458" s="15"/>
      <c r="F458" s="15"/>
      <c r="G458" s="15"/>
      <c r="H458" s="15"/>
      <c r="I458" s="15"/>
      <c r="J458" s="15"/>
      <c r="K458" s="15"/>
    </row>
    <row r="459" spans="3:11" x14ac:dyDescent="0.2">
      <c r="C459" s="15"/>
      <c r="D459" s="15"/>
      <c r="E459" s="15"/>
      <c r="F459" s="15"/>
      <c r="G459" s="15"/>
      <c r="H459" s="15"/>
      <c r="I459" s="15"/>
      <c r="J459" s="15"/>
      <c r="K459" s="15"/>
    </row>
    <row r="460" spans="3:11" x14ac:dyDescent="0.2">
      <c r="C460" s="15"/>
      <c r="D460" s="15"/>
      <c r="E460" s="15"/>
      <c r="F460" s="15"/>
      <c r="G460" s="15"/>
      <c r="H460" s="15"/>
      <c r="I460" s="15"/>
      <c r="J460" s="15"/>
      <c r="K460" s="15"/>
    </row>
    <row r="461" spans="3:11" x14ac:dyDescent="0.2">
      <c r="C461" s="15"/>
      <c r="D461" s="15"/>
      <c r="E461" s="15"/>
      <c r="F461" s="15"/>
      <c r="G461" s="15"/>
      <c r="H461" s="15"/>
      <c r="I461" s="15"/>
      <c r="J461" s="15"/>
      <c r="K461" s="15"/>
    </row>
    <row r="462" spans="3:11" x14ac:dyDescent="0.2">
      <c r="C462" s="15"/>
      <c r="D462" s="15"/>
      <c r="E462" s="15"/>
      <c r="F462" s="15"/>
      <c r="G462" s="15"/>
      <c r="H462" s="15"/>
      <c r="I462" s="15"/>
      <c r="J462" s="15"/>
      <c r="K462" s="15"/>
    </row>
    <row r="463" spans="3:11" x14ac:dyDescent="0.2">
      <c r="C463" s="15"/>
      <c r="D463" s="15"/>
      <c r="E463" s="15"/>
      <c r="F463" s="15"/>
      <c r="G463" s="15"/>
      <c r="H463" s="15"/>
      <c r="I463" s="15"/>
      <c r="J463" s="15"/>
      <c r="K463" s="15"/>
    </row>
    <row r="464" spans="3:11" x14ac:dyDescent="0.2">
      <c r="C464" s="15"/>
      <c r="D464" s="15"/>
      <c r="E464" s="15"/>
      <c r="F464" s="15"/>
      <c r="G464" s="15"/>
      <c r="H464" s="15"/>
      <c r="I464" s="15"/>
      <c r="J464" s="15"/>
      <c r="K464" s="15"/>
    </row>
    <row r="465" spans="3:11" x14ac:dyDescent="0.2">
      <c r="C465" s="15"/>
      <c r="D465" s="15"/>
      <c r="E465" s="15"/>
      <c r="F465" s="15"/>
      <c r="G465" s="15"/>
      <c r="H465" s="15"/>
      <c r="I465" s="15"/>
      <c r="J465" s="15"/>
      <c r="K465" s="15"/>
    </row>
    <row r="466" spans="3:11" x14ac:dyDescent="0.2">
      <c r="C466" s="15"/>
      <c r="D466" s="15"/>
      <c r="E466" s="15"/>
      <c r="F466" s="15"/>
      <c r="G466" s="15"/>
      <c r="H466" s="15"/>
      <c r="I466" s="15"/>
      <c r="J466" s="15"/>
      <c r="K466" s="15"/>
    </row>
    <row r="467" spans="3:11" x14ac:dyDescent="0.2">
      <c r="C467" s="15"/>
      <c r="D467" s="15"/>
      <c r="E467" s="15"/>
      <c r="F467" s="15"/>
      <c r="G467" s="15"/>
      <c r="H467" s="15"/>
      <c r="I467" s="15"/>
      <c r="J467" s="15"/>
      <c r="K467" s="15"/>
    </row>
    <row r="468" spans="3:11" x14ac:dyDescent="0.2">
      <c r="C468" s="15"/>
      <c r="D468" s="15"/>
      <c r="E468" s="15"/>
      <c r="F468" s="15"/>
      <c r="G468" s="15"/>
      <c r="H468" s="15"/>
      <c r="I468" s="15"/>
      <c r="J468" s="15"/>
      <c r="K468" s="15"/>
    </row>
    <row r="469" spans="3:11" x14ac:dyDescent="0.2">
      <c r="C469" s="15"/>
      <c r="D469" s="15"/>
      <c r="E469" s="15"/>
      <c r="F469" s="15"/>
      <c r="G469" s="15"/>
      <c r="H469" s="15"/>
      <c r="I469" s="15"/>
      <c r="J469" s="15"/>
      <c r="K469" s="15"/>
    </row>
    <row r="470" spans="3:11" x14ac:dyDescent="0.2">
      <c r="C470" s="15"/>
      <c r="D470" s="15"/>
      <c r="E470" s="15"/>
      <c r="F470" s="15"/>
      <c r="G470" s="15"/>
      <c r="H470" s="15"/>
      <c r="I470" s="15"/>
      <c r="J470" s="15"/>
      <c r="K470" s="15"/>
    </row>
    <row r="471" spans="3:11" x14ac:dyDescent="0.2">
      <c r="C471" s="15"/>
      <c r="D471" s="15"/>
      <c r="E471" s="15"/>
      <c r="F471" s="15"/>
      <c r="G471" s="15"/>
      <c r="H471" s="15"/>
      <c r="I471" s="15"/>
      <c r="J471" s="15"/>
      <c r="K471" s="15"/>
    </row>
    <row r="472" spans="3:11" x14ac:dyDescent="0.2">
      <c r="C472" s="15"/>
      <c r="D472" s="15"/>
      <c r="E472" s="15"/>
      <c r="F472" s="15"/>
      <c r="G472" s="15"/>
      <c r="H472" s="15"/>
      <c r="I472" s="15"/>
      <c r="J472" s="15"/>
      <c r="K472" s="15"/>
    </row>
    <row r="473" spans="3:11" x14ac:dyDescent="0.2">
      <c r="C473" s="15"/>
      <c r="D473" s="15"/>
      <c r="E473" s="15"/>
      <c r="F473" s="15"/>
      <c r="G473" s="15"/>
      <c r="H473" s="15"/>
      <c r="I473" s="15"/>
      <c r="J473" s="15"/>
      <c r="K473" s="15"/>
    </row>
    <row r="474" spans="3:11" x14ac:dyDescent="0.2">
      <c r="C474" s="15"/>
      <c r="D474" s="15"/>
      <c r="E474" s="15"/>
      <c r="F474" s="15"/>
      <c r="G474" s="15"/>
      <c r="H474" s="15"/>
      <c r="I474" s="15"/>
      <c r="J474" s="15"/>
      <c r="K474" s="15"/>
    </row>
    <row r="475" spans="3:11" x14ac:dyDescent="0.2">
      <c r="C475" s="15"/>
      <c r="D475" s="15"/>
      <c r="E475" s="15"/>
      <c r="F475" s="15"/>
      <c r="G475" s="15"/>
      <c r="H475" s="15"/>
      <c r="I475" s="15"/>
      <c r="J475" s="15"/>
      <c r="K475" s="15"/>
    </row>
    <row r="476" spans="3:11" x14ac:dyDescent="0.2">
      <c r="C476" s="15"/>
      <c r="D476" s="15"/>
      <c r="E476" s="15"/>
      <c r="F476" s="15"/>
      <c r="G476" s="15"/>
      <c r="H476" s="15"/>
      <c r="I476" s="15"/>
      <c r="J476" s="15"/>
      <c r="K476" s="15"/>
    </row>
    <row r="477" spans="3:11" x14ac:dyDescent="0.2">
      <c r="C477" s="15"/>
      <c r="D477" s="15"/>
      <c r="E477" s="15"/>
      <c r="F477" s="15"/>
      <c r="G477" s="15"/>
      <c r="H477" s="15"/>
      <c r="I477" s="15"/>
      <c r="J477" s="15"/>
      <c r="K477" s="15"/>
    </row>
    <row r="478" spans="3:11" x14ac:dyDescent="0.2">
      <c r="C478" s="15"/>
      <c r="D478" s="15"/>
      <c r="E478" s="15"/>
      <c r="F478" s="15"/>
      <c r="G478" s="15"/>
      <c r="H478" s="15"/>
      <c r="I478" s="15"/>
      <c r="J478" s="15"/>
      <c r="K478" s="15"/>
    </row>
    <row r="479" spans="3:11" x14ac:dyDescent="0.2">
      <c r="C479" s="15"/>
      <c r="D479" s="15"/>
      <c r="E479" s="15"/>
      <c r="F479" s="15"/>
      <c r="G479" s="15"/>
      <c r="H479" s="15"/>
      <c r="I479" s="15"/>
      <c r="J479" s="15"/>
      <c r="K479" s="15"/>
    </row>
    <row r="480" spans="3:11" x14ac:dyDescent="0.2">
      <c r="C480" s="15"/>
      <c r="D480" s="15"/>
      <c r="E480" s="15"/>
      <c r="F480" s="15"/>
      <c r="G480" s="15"/>
      <c r="H480" s="15"/>
      <c r="I480" s="15"/>
      <c r="J480" s="15"/>
      <c r="K480" s="15"/>
    </row>
    <row r="481" spans="3:11" x14ac:dyDescent="0.2">
      <c r="C481" s="15"/>
      <c r="D481" s="15"/>
      <c r="E481" s="15"/>
      <c r="F481" s="15"/>
      <c r="G481" s="15"/>
      <c r="H481" s="15"/>
      <c r="I481" s="15"/>
      <c r="J481" s="15"/>
      <c r="K481" s="15"/>
    </row>
    <row r="482" spans="3:11" x14ac:dyDescent="0.2">
      <c r="C482" s="15"/>
      <c r="D482" s="15"/>
      <c r="E482" s="15"/>
      <c r="F482" s="15"/>
      <c r="G482" s="15"/>
      <c r="H482" s="15"/>
      <c r="I482" s="15"/>
      <c r="J482" s="15"/>
      <c r="K482" s="15"/>
    </row>
    <row r="483" spans="3:11" x14ac:dyDescent="0.2">
      <c r="C483" s="15"/>
      <c r="D483" s="15"/>
      <c r="E483" s="15"/>
      <c r="F483" s="15"/>
      <c r="G483" s="15"/>
      <c r="H483" s="15"/>
      <c r="I483" s="15"/>
      <c r="J483" s="15"/>
      <c r="K483" s="15"/>
    </row>
    <row r="484" spans="3:11" x14ac:dyDescent="0.2">
      <c r="C484" s="15"/>
      <c r="D484" s="15"/>
      <c r="E484" s="15"/>
      <c r="F484" s="15"/>
      <c r="G484" s="15"/>
      <c r="H484" s="15"/>
      <c r="I484" s="15"/>
      <c r="J484" s="15"/>
      <c r="K484" s="15"/>
    </row>
    <row r="485" spans="3:11" x14ac:dyDescent="0.2">
      <c r="C485" s="15"/>
      <c r="D485" s="15"/>
      <c r="E485" s="15"/>
      <c r="F485" s="15"/>
      <c r="G485" s="15"/>
      <c r="H485" s="15"/>
      <c r="I485" s="15"/>
      <c r="J485" s="15"/>
      <c r="K485" s="15"/>
    </row>
    <row r="486" spans="3:11" x14ac:dyDescent="0.2">
      <c r="C486" s="15"/>
      <c r="D486" s="15"/>
      <c r="E486" s="15"/>
      <c r="F486" s="15"/>
      <c r="G486" s="15"/>
      <c r="H486" s="15"/>
      <c r="I486" s="15"/>
      <c r="J486" s="15"/>
      <c r="K486" s="15"/>
    </row>
    <row r="487" spans="3:11" x14ac:dyDescent="0.2">
      <c r="C487" s="15"/>
      <c r="D487" s="15"/>
      <c r="E487" s="15"/>
      <c r="F487" s="15"/>
      <c r="G487" s="15"/>
      <c r="H487" s="15"/>
      <c r="I487" s="15"/>
      <c r="J487" s="15"/>
      <c r="K487" s="15"/>
    </row>
    <row r="488" spans="3:11" x14ac:dyDescent="0.2">
      <c r="C488" s="15"/>
      <c r="D488" s="15"/>
      <c r="E488" s="15"/>
      <c r="F488" s="15"/>
      <c r="G488" s="15"/>
      <c r="H488" s="15"/>
      <c r="I488" s="15"/>
      <c r="J488" s="15"/>
      <c r="K488" s="15"/>
    </row>
    <row r="489" spans="3:11" x14ac:dyDescent="0.2">
      <c r="C489" s="15"/>
      <c r="D489" s="15"/>
      <c r="E489" s="15"/>
      <c r="F489" s="15"/>
      <c r="G489" s="15"/>
      <c r="H489" s="15"/>
      <c r="I489" s="15"/>
      <c r="J489" s="15"/>
      <c r="K489" s="15"/>
    </row>
    <row r="490" spans="3:11" x14ac:dyDescent="0.2">
      <c r="C490" s="15"/>
      <c r="D490" s="15"/>
      <c r="E490" s="15"/>
      <c r="F490" s="15"/>
      <c r="G490" s="15"/>
      <c r="H490" s="15"/>
      <c r="I490" s="15"/>
      <c r="J490" s="15"/>
      <c r="K490" s="15"/>
    </row>
    <row r="491" spans="3:11" x14ac:dyDescent="0.2">
      <c r="C491" s="15"/>
      <c r="D491" s="15"/>
      <c r="E491" s="15"/>
      <c r="F491" s="15"/>
      <c r="G491" s="15"/>
      <c r="H491" s="15"/>
      <c r="I491" s="15"/>
      <c r="J491" s="15"/>
      <c r="K491" s="15"/>
    </row>
    <row r="492" spans="3:11" x14ac:dyDescent="0.2">
      <c r="C492" s="15"/>
      <c r="D492" s="15"/>
      <c r="E492" s="15"/>
      <c r="F492" s="15"/>
      <c r="G492" s="15"/>
      <c r="H492" s="15"/>
      <c r="I492" s="15"/>
      <c r="J492" s="15"/>
      <c r="K492" s="15"/>
    </row>
    <row r="493" spans="3:11" x14ac:dyDescent="0.2">
      <c r="C493" s="15"/>
      <c r="D493" s="15"/>
      <c r="E493" s="15"/>
      <c r="F493" s="15"/>
      <c r="G493" s="15"/>
      <c r="H493" s="15"/>
      <c r="I493" s="15"/>
      <c r="J493" s="15"/>
      <c r="K493" s="15"/>
    </row>
    <row r="494" spans="3:11" x14ac:dyDescent="0.2">
      <c r="C494" s="15"/>
      <c r="D494" s="15"/>
      <c r="E494" s="15"/>
      <c r="F494" s="15"/>
      <c r="G494" s="15"/>
      <c r="H494" s="15"/>
      <c r="I494" s="15"/>
      <c r="J494" s="15"/>
      <c r="K494" s="15"/>
    </row>
    <row r="495" spans="3:11" x14ac:dyDescent="0.2">
      <c r="C495" s="15"/>
      <c r="D495" s="15"/>
      <c r="E495" s="15"/>
      <c r="F495" s="15"/>
      <c r="G495" s="15"/>
      <c r="H495" s="15"/>
      <c r="I495" s="15"/>
      <c r="J495" s="15"/>
      <c r="K495" s="15"/>
    </row>
    <row r="496" spans="3:11" x14ac:dyDescent="0.2">
      <c r="C496" s="15"/>
      <c r="D496" s="15"/>
      <c r="E496" s="15"/>
      <c r="F496" s="15"/>
      <c r="G496" s="15"/>
      <c r="H496" s="15"/>
      <c r="I496" s="15"/>
      <c r="J496" s="15"/>
      <c r="K496" s="15"/>
    </row>
    <row r="497" spans="3:11" x14ac:dyDescent="0.2">
      <c r="C497" s="15"/>
      <c r="D497" s="15"/>
      <c r="E497" s="15"/>
      <c r="F497" s="15"/>
      <c r="G497" s="15"/>
      <c r="H497" s="15"/>
      <c r="I497" s="15"/>
      <c r="J497" s="15"/>
      <c r="K497" s="15"/>
    </row>
    <row r="498" spans="3:11" x14ac:dyDescent="0.2">
      <c r="C498" s="15"/>
      <c r="D498" s="15"/>
      <c r="E498" s="15"/>
      <c r="F498" s="15"/>
      <c r="G498" s="15"/>
      <c r="H498" s="15"/>
      <c r="I498" s="15"/>
      <c r="J498" s="15"/>
      <c r="K498" s="15"/>
    </row>
    <row r="499" spans="3:11" x14ac:dyDescent="0.2">
      <c r="C499" s="15"/>
      <c r="D499" s="15"/>
      <c r="E499" s="15"/>
      <c r="F499" s="15"/>
      <c r="G499" s="15"/>
      <c r="H499" s="15"/>
      <c r="I499" s="15"/>
      <c r="J499" s="15"/>
      <c r="K499" s="15"/>
    </row>
    <row r="500" spans="3:11" x14ac:dyDescent="0.2">
      <c r="C500" s="15"/>
      <c r="D500" s="15"/>
      <c r="E500" s="15"/>
      <c r="F500" s="15"/>
      <c r="G500" s="15"/>
      <c r="H500" s="15"/>
      <c r="I500" s="15"/>
      <c r="J500" s="15"/>
      <c r="K500" s="15"/>
    </row>
    <row r="501" spans="3:11" x14ac:dyDescent="0.2">
      <c r="C501" s="15"/>
      <c r="D501" s="15"/>
      <c r="E501" s="15"/>
      <c r="F501" s="15"/>
      <c r="G501" s="15"/>
      <c r="H501" s="15"/>
      <c r="I501" s="15"/>
      <c r="J501" s="15"/>
      <c r="K501" s="15"/>
    </row>
    <row r="502" spans="3:11" x14ac:dyDescent="0.2">
      <c r="C502" s="15"/>
      <c r="D502" s="15"/>
      <c r="E502" s="15"/>
      <c r="F502" s="15"/>
      <c r="G502" s="15"/>
      <c r="H502" s="15"/>
      <c r="I502" s="15"/>
      <c r="J502" s="15"/>
      <c r="K502" s="15"/>
    </row>
    <row r="503" spans="3:11" x14ac:dyDescent="0.2">
      <c r="C503" s="15"/>
      <c r="D503" s="15"/>
      <c r="E503" s="15"/>
      <c r="F503" s="15"/>
      <c r="G503" s="15"/>
      <c r="H503" s="15"/>
      <c r="I503" s="15"/>
      <c r="J503" s="15"/>
      <c r="K503" s="15"/>
    </row>
    <row r="504" spans="3:11" x14ac:dyDescent="0.2">
      <c r="C504" s="15"/>
      <c r="D504" s="15"/>
      <c r="E504" s="15"/>
      <c r="F504" s="15"/>
      <c r="G504" s="15"/>
      <c r="H504" s="15"/>
      <c r="I504" s="15"/>
      <c r="J504" s="15"/>
      <c r="K504" s="15"/>
    </row>
    <row r="505" spans="3:11" x14ac:dyDescent="0.2">
      <c r="C505" s="15"/>
      <c r="D505" s="15"/>
      <c r="E505" s="15"/>
      <c r="F505" s="15"/>
      <c r="G505" s="15"/>
      <c r="H505" s="15"/>
      <c r="I505" s="15"/>
      <c r="J505" s="15"/>
      <c r="K505" s="15"/>
    </row>
    <row r="506" spans="3:11" x14ac:dyDescent="0.2">
      <c r="C506" s="15"/>
      <c r="D506" s="15"/>
      <c r="E506" s="15"/>
      <c r="F506" s="15"/>
      <c r="G506" s="15"/>
      <c r="H506" s="15"/>
      <c r="I506" s="15"/>
      <c r="J506" s="15"/>
      <c r="K506" s="15"/>
    </row>
    <row r="507" spans="3:11" x14ac:dyDescent="0.2">
      <c r="C507" s="15"/>
      <c r="D507" s="15"/>
      <c r="E507" s="15"/>
      <c r="F507" s="15"/>
      <c r="G507" s="15"/>
      <c r="H507" s="15"/>
      <c r="I507" s="15"/>
      <c r="J507" s="15"/>
      <c r="K507" s="15"/>
    </row>
    <row r="508" spans="3:11" x14ac:dyDescent="0.2">
      <c r="C508" s="15"/>
      <c r="D508" s="15"/>
      <c r="E508" s="15"/>
      <c r="F508" s="15"/>
      <c r="G508" s="15"/>
      <c r="H508" s="15"/>
      <c r="I508" s="15"/>
      <c r="J508" s="15"/>
      <c r="K508" s="15"/>
    </row>
    <row r="509" spans="3:11" x14ac:dyDescent="0.2">
      <c r="C509" s="15"/>
      <c r="D509" s="15"/>
      <c r="E509" s="15"/>
      <c r="F509" s="15"/>
      <c r="G509" s="15"/>
      <c r="H509" s="15"/>
      <c r="I509" s="15"/>
      <c r="J509" s="15"/>
      <c r="K509" s="15"/>
    </row>
    <row r="510" spans="3:11" x14ac:dyDescent="0.2">
      <c r="C510" s="15"/>
      <c r="D510" s="15"/>
      <c r="E510" s="15"/>
      <c r="F510" s="15"/>
      <c r="G510" s="15"/>
      <c r="H510" s="15"/>
      <c r="I510" s="15"/>
      <c r="J510" s="15"/>
      <c r="K510" s="15"/>
    </row>
    <row r="511" spans="3:11" x14ac:dyDescent="0.2">
      <c r="C511" s="15"/>
      <c r="D511" s="15"/>
      <c r="E511" s="15"/>
      <c r="F511" s="15"/>
      <c r="G511" s="15"/>
      <c r="H511" s="15"/>
      <c r="I511" s="15"/>
      <c r="J511" s="15"/>
      <c r="K511" s="15"/>
    </row>
    <row r="512" spans="3:11" x14ac:dyDescent="0.2">
      <c r="C512" s="15"/>
      <c r="D512" s="15"/>
      <c r="E512" s="15"/>
      <c r="F512" s="15"/>
      <c r="G512" s="15"/>
      <c r="H512" s="15"/>
      <c r="I512" s="15"/>
      <c r="J512" s="15"/>
      <c r="K512" s="15"/>
    </row>
    <row r="513" spans="3:11" x14ac:dyDescent="0.2">
      <c r="C513" s="15"/>
      <c r="D513" s="15"/>
      <c r="E513" s="15"/>
      <c r="F513" s="15"/>
      <c r="G513" s="15"/>
      <c r="H513" s="15"/>
      <c r="I513" s="15"/>
      <c r="J513" s="15"/>
      <c r="K513" s="15"/>
    </row>
    <row r="514" spans="3:11" x14ac:dyDescent="0.2">
      <c r="C514" s="15"/>
      <c r="D514" s="15"/>
      <c r="E514" s="15"/>
      <c r="F514" s="15"/>
      <c r="G514" s="15"/>
      <c r="H514" s="15"/>
      <c r="I514" s="15"/>
      <c r="J514" s="15"/>
      <c r="K514" s="15"/>
    </row>
    <row r="515" spans="3:11" x14ac:dyDescent="0.2">
      <c r="C515" s="15"/>
      <c r="D515" s="15"/>
      <c r="E515" s="15"/>
      <c r="F515" s="15"/>
      <c r="G515" s="15"/>
      <c r="H515" s="15"/>
      <c r="I515" s="15"/>
      <c r="J515" s="15"/>
      <c r="K515" s="15"/>
    </row>
    <row r="516" spans="3:11" x14ac:dyDescent="0.2">
      <c r="C516" s="15"/>
      <c r="D516" s="15"/>
      <c r="E516" s="15"/>
      <c r="F516" s="15"/>
      <c r="G516" s="15"/>
      <c r="H516" s="15"/>
      <c r="I516" s="15"/>
      <c r="J516" s="15"/>
      <c r="K516" s="15"/>
    </row>
    <row r="517" spans="3:11" x14ac:dyDescent="0.2">
      <c r="C517" s="15"/>
      <c r="D517" s="15"/>
      <c r="E517" s="15"/>
      <c r="F517" s="15"/>
      <c r="G517" s="15"/>
      <c r="H517" s="15"/>
      <c r="I517" s="15"/>
      <c r="J517" s="15"/>
      <c r="K517" s="15"/>
    </row>
    <row r="518" spans="3:11" x14ac:dyDescent="0.2">
      <c r="C518" s="15"/>
      <c r="D518" s="15"/>
      <c r="E518" s="15"/>
      <c r="F518" s="15"/>
      <c r="G518" s="15"/>
      <c r="H518" s="15"/>
      <c r="I518" s="15"/>
      <c r="J518" s="15"/>
      <c r="K518" s="15"/>
    </row>
    <row r="519" spans="3:11" x14ac:dyDescent="0.2">
      <c r="C519" s="15"/>
      <c r="D519" s="15"/>
      <c r="E519" s="15"/>
      <c r="F519" s="15"/>
      <c r="G519" s="15"/>
      <c r="H519" s="15"/>
      <c r="I519" s="15"/>
      <c r="J519" s="15"/>
      <c r="K519" s="15"/>
    </row>
    <row r="520" spans="3:11" x14ac:dyDescent="0.2">
      <c r="C520" s="15"/>
      <c r="D520" s="15"/>
      <c r="E520" s="15"/>
      <c r="F520" s="15"/>
      <c r="G520" s="15"/>
      <c r="H520" s="15"/>
      <c r="I520" s="15"/>
      <c r="J520" s="15"/>
      <c r="K520" s="15"/>
    </row>
    <row r="521" spans="3:11" x14ac:dyDescent="0.2">
      <c r="C521" s="15"/>
      <c r="D521" s="15"/>
      <c r="E521" s="15"/>
      <c r="F521" s="15"/>
      <c r="G521" s="15"/>
      <c r="H521" s="15"/>
      <c r="I521" s="15"/>
      <c r="J521" s="15"/>
      <c r="K521" s="15"/>
    </row>
    <row r="522" spans="3:11" x14ac:dyDescent="0.2">
      <c r="C522" s="15"/>
      <c r="D522" s="15"/>
      <c r="E522" s="15"/>
      <c r="F522" s="15"/>
      <c r="G522" s="15"/>
      <c r="H522" s="15"/>
      <c r="I522" s="15"/>
      <c r="J522" s="15"/>
      <c r="K522" s="15"/>
    </row>
    <row r="523" spans="3:11" x14ac:dyDescent="0.2">
      <c r="C523" s="15"/>
      <c r="D523" s="15"/>
      <c r="E523" s="15"/>
      <c r="F523" s="15"/>
      <c r="G523" s="15"/>
      <c r="H523" s="15"/>
      <c r="I523" s="15"/>
      <c r="J523" s="15"/>
      <c r="K523" s="15"/>
    </row>
    <row r="524" spans="3:11" x14ac:dyDescent="0.2">
      <c r="C524" s="15"/>
      <c r="D524" s="15"/>
      <c r="E524" s="15"/>
      <c r="F524" s="15"/>
      <c r="G524" s="15"/>
      <c r="H524" s="15"/>
      <c r="I524" s="15"/>
      <c r="J524" s="15"/>
      <c r="K524" s="15"/>
    </row>
    <row r="525" spans="3:11" x14ac:dyDescent="0.2">
      <c r="C525" s="15"/>
      <c r="D525" s="15"/>
      <c r="E525" s="15"/>
      <c r="F525" s="15"/>
      <c r="G525" s="15"/>
      <c r="H525" s="15"/>
      <c r="I525" s="15"/>
      <c r="J525" s="15"/>
      <c r="K525" s="15"/>
    </row>
    <row r="526" spans="3:11" x14ac:dyDescent="0.2">
      <c r="C526" s="15"/>
      <c r="D526" s="15"/>
      <c r="E526" s="15"/>
      <c r="F526" s="15"/>
      <c r="G526" s="15"/>
      <c r="H526" s="15"/>
      <c r="I526" s="15"/>
      <c r="J526" s="15"/>
      <c r="K526" s="15"/>
    </row>
    <row r="527" spans="3:11" x14ac:dyDescent="0.2">
      <c r="C527" s="15"/>
      <c r="D527" s="15"/>
      <c r="E527" s="15"/>
      <c r="F527" s="15"/>
      <c r="G527" s="15"/>
      <c r="H527" s="15"/>
      <c r="I527" s="15"/>
      <c r="J527" s="15"/>
      <c r="K527" s="15"/>
    </row>
    <row r="528" spans="3:11" x14ac:dyDescent="0.2">
      <c r="C528" s="15"/>
      <c r="D528" s="15"/>
      <c r="E528" s="15"/>
      <c r="F528" s="15"/>
      <c r="G528" s="15"/>
      <c r="H528" s="15"/>
      <c r="I528" s="15"/>
      <c r="J528" s="15"/>
      <c r="K528" s="15"/>
    </row>
    <row r="529" spans="3:11" x14ac:dyDescent="0.2">
      <c r="C529" s="15"/>
      <c r="D529" s="15"/>
      <c r="E529" s="15"/>
      <c r="F529" s="15"/>
      <c r="G529" s="15"/>
      <c r="H529" s="15"/>
      <c r="I529" s="15"/>
      <c r="J529" s="15"/>
      <c r="K529" s="15"/>
    </row>
    <row r="530" spans="3:11" x14ac:dyDescent="0.2">
      <c r="C530" s="15"/>
      <c r="D530" s="15"/>
      <c r="E530" s="15"/>
      <c r="F530" s="15"/>
      <c r="G530" s="15"/>
      <c r="H530" s="15"/>
      <c r="I530" s="15"/>
      <c r="J530" s="15"/>
      <c r="K530" s="15"/>
    </row>
    <row r="531" spans="3:11" x14ac:dyDescent="0.2">
      <c r="C531" s="15"/>
      <c r="D531" s="15"/>
      <c r="E531" s="15"/>
      <c r="F531" s="15"/>
      <c r="G531" s="15"/>
      <c r="H531" s="15"/>
      <c r="I531" s="15"/>
      <c r="J531" s="15"/>
      <c r="K531" s="15"/>
    </row>
    <row r="532" spans="3:11" x14ac:dyDescent="0.2">
      <c r="C532" s="15"/>
      <c r="D532" s="15"/>
      <c r="E532" s="15"/>
      <c r="F532" s="15"/>
      <c r="G532" s="15"/>
      <c r="H532" s="15"/>
      <c r="I532" s="15"/>
      <c r="J532" s="15"/>
      <c r="K532" s="15"/>
    </row>
    <row r="533" spans="3:11" x14ac:dyDescent="0.2">
      <c r="C533" s="15"/>
      <c r="D533" s="15"/>
      <c r="E533" s="15"/>
      <c r="F533" s="15"/>
      <c r="G533" s="15"/>
      <c r="H533" s="15"/>
      <c r="I533" s="15"/>
      <c r="J533" s="15"/>
      <c r="K533" s="15"/>
    </row>
    <row r="534" spans="3:11" x14ac:dyDescent="0.2">
      <c r="C534" s="15"/>
      <c r="D534" s="15"/>
      <c r="E534" s="15"/>
      <c r="F534" s="15"/>
      <c r="G534" s="15"/>
      <c r="H534" s="15"/>
      <c r="I534" s="15"/>
      <c r="J534" s="15"/>
      <c r="K534" s="15"/>
    </row>
    <row r="535" spans="3:11" x14ac:dyDescent="0.2">
      <c r="C535" s="15"/>
      <c r="D535" s="15"/>
      <c r="E535" s="15"/>
      <c r="F535" s="15"/>
      <c r="G535" s="15"/>
      <c r="H535" s="15"/>
      <c r="I535" s="15"/>
      <c r="J535" s="15"/>
      <c r="K535" s="15"/>
    </row>
    <row r="536" spans="3:11" x14ac:dyDescent="0.2">
      <c r="C536" s="15"/>
      <c r="D536" s="15"/>
      <c r="E536" s="15"/>
      <c r="F536" s="15"/>
      <c r="G536" s="15"/>
      <c r="H536" s="15"/>
      <c r="I536" s="15"/>
      <c r="J536" s="15"/>
      <c r="K536" s="15"/>
    </row>
    <row r="537" spans="3:11" x14ac:dyDescent="0.2">
      <c r="C537" s="15"/>
      <c r="D537" s="15"/>
      <c r="E537" s="15"/>
      <c r="F537" s="15"/>
      <c r="G537" s="15"/>
      <c r="H537" s="15"/>
      <c r="I537" s="15"/>
      <c r="J537" s="15"/>
      <c r="K537" s="15"/>
    </row>
    <row r="538" spans="3:11" x14ac:dyDescent="0.2">
      <c r="C538" s="15"/>
      <c r="D538" s="15"/>
      <c r="E538" s="15"/>
      <c r="F538" s="15"/>
      <c r="G538" s="15"/>
      <c r="H538" s="15"/>
      <c r="I538" s="15"/>
      <c r="J538" s="15"/>
      <c r="K538" s="15"/>
    </row>
    <row r="539" spans="3:11" x14ac:dyDescent="0.2">
      <c r="C539" s="15"/>
      <c r="D539" s="15"/>
      <c r="E539" s="15"/>
      <c r="F539" s="15"/>
      <c r="G539" s="15"/>
      <c r="H539" s="15"/>
      <c r="I539" s="15"/>
      <c r="J539" s="15"/>
      <c r="K539" s="15"/>
    </row>
    <row r="540" spans="3:11" x14ac:dyDescent="0.2">
      <c r="C540" s="15"/>
      <c r="D540" s="15"/>
      <c r="E540" s="15"/>
      <c r="F540" s="15"/>
      <c r="G540" s="15"/>
      <c r="H540" s="15"/>
      <c r="I540" s="15"/>
      <c r="J540" s="15"/>
      <c r="K540" s="15"/>
    </row>
    <row r="541" spans="3:11" x14ac:dyDescent="0.2">
      <c r="C541" s="15"/>
      <c r="D541" s="15"/>
      <c r="E541" s="15"/>
      <c r="F541" s="15"/>
      <c r="G541" s="15"/>
      <c r="H541" s="15"/>
      <c r="I541" s="15"/>
      <c r="J541" s="15"/>
      <c r="K541" s="15"/>
    </row>
    <row r="542" spans="3:11" x14ac:dyDescent="0.2">
      <c r="C542" s="15"/>
      <c r="D542" s="15"/>
      <c r="E542" s="15"/>
      <c r="F542" s="15"/>
      <c r="G542" s="15"/>
      <c r="H542" s="15"/>
      <c r="I542" s="15"/>
      <c r="J542" s="15"/>
      <c r="K542" s="15"/>
    </row>
    <row r="543" spans="3:11" x14ac:dyDescent="0.2">
      <c r="C543" s="15"/>
      <c r="D543" s="15"/>
      <c r="E543" s="15"/>
      <c r="F543" s="15"/>
      <c r="G543" s="15"/>
      <c r="H543" s="15"/>
      <c r="I543" s="15"/>
      <c r="J543" s="15"/>
      <c r="K543" s="15"/>
    </row>
    <row r="544" spans="3:11" x14ac:dyDescent="0.2">
      <c r="C544" s="15"/>
      <c r="D544" s="15"/>
      <c r="E544" s="15"/>
      <c r="F544" s="15"/>
      <c r="G544" s="15"/>
      <c r="H544" s="15"/>
      <c r="I544" s="15"/>
      <c r="J544" s="15"/>
      <c r="K544" s="15"/>
    </row>
    <row r="545" spans="3:11" x14ac:dyDescent="0.2">
      <c r="C545" s="15"/>
      <c r="D545" s="15"/>
      <c r="E545" s="15"/>
      <c r="F545" s="15"/>
      <c r="G545" s="15"/>
      <c r="H545" s="15"/>
      <c r="I545" s="15"/>
      <c r="J545" s="15"/>
      <c r="K545" s="15"/>
    </row>
    <row r="546" spans="3:11" x14ac:dyDescent="0.2">
      <c r="C546" s="15"/>
      <c r="D546" s="15"/>
      <c r="E546" s="15"/>
      <c r="F546" s="15"/>
      <c r="G546" s="15"/>
      <c r="H546" s="15"/>
      <c r="I546" s="15"/>
      <c r="J546" s="15"/>
      <c r="K546" s="15"/>
    </row>
    <row r="547" spans="3:11" x14ac:dyDescent="0.2">
      <c r="C547" s="15"/>
      <c r="D547" s="15"/>
      <c r="E547" s="15"/>
      <c r="F547" s="15"/>
      <c r="G547" s="15"/>
      <c r="H547" s="15"/>
      <c r="I547" s="15"/>
      <c r="J547" s="15"/>
      <c r="K547" s="15"/>
    </row>
    <row r="548" spans="3:11" x14ac:dyDescent="0.2">
      <c r="C548" s="15"/>
      <c r="D548" s="15"/>
      <c r="E548" s="15"/>
      <c r="F548" s="15"/>
      <c r="G548" s="15"/>
      <c r="H548" s="15"/>
      <c r="I548" s="15"/>
      <c r="J548" s="15"/>
      <c r="K548" s="15"/>
    </row>
    <row r="549" spans="3:11" x14ac:dyDescent="0.2">
      <c r="C549" s="15"/>
      <c r="D549" s="15"/>
      <c r="E549" s="15"/>
      <c r="F549" s="15"/>
      <c r="G549" s="15"/>
      <c r="H549" s="15"/>
      <c r="I549" s="15"/>
      <c r="J549" s="15"/>
      <c r="K549" s="15"/>
    </row>
    <row r="550" spans="3:11" x14ac:dyDescent="0.2">
      <c r="C550" s="15"/>
      <c r="D550" s="15"/>
      <c r="E550" s="15"/>
      <c r="F550" s="15"/>
      <c r="G550" s="15"/>
      <c r="H550" s="15"/>
      <c r="I550" s="15"/>
      <c r="J550" s="15"/>
      <c r="K550" s="15"/>
    </row>
    <row r="551" spans="3:11" x14ac:dyDescent="0.2">
      <c r="C551" s="15"/>
      <c r="D551" s="15"/>
      <c r="E551" s="15"/>
      <c r="F551" s="15"/>
      <c r="G551" s="15"/>
      <c r="H551" s="15"/>
      <c r="I551" s="15"/>
      <c r="J551" s="15"/>
      <c r="K551" s="15"/>
    </row>
    <row r="552" spans="3:11" x14ac:dyDescent="0.2">
      <c r="C552" s="15"/>
      <c r="D552" s="15"/>
      <c r="E552" s="15"/>
      <c r="F552" s="15"/>
      <c r="G552" s="15"/>
      <c r="H552" s="15"/>
      <c r="I552" s="15"/>
      <c r="J552" s="15"/>
      <c r="K552" s="15"/>
    </row>
    <row r="553" spans="3:11" x14ac:dyDescent="0.2">
      <c r="C553" s="15"/>
      <c r="D553" s="15"/>
      <c r="E553" s="15"/>
      <c r="F553" s="15"/>
      <c r="G553" s="15"/>
      <c r="H553" s="15"/>
      <c r="I553" s="15"/>
      <c r="J553" s="15"/>
      <c r="K553" s="15"/>
    </row>
    <row r="554" spans="3:11" x14ac:dyDescent="0.2">
      <c r="C554" s="15"/>
      <c r="D554" s="15"/>
      <c r="E554" s="15"/>
      <c r="F554" s="15"/>
      <c r="G554" s="15"/>
      <c r="H554" s="15"/>
      <c r="I554" s="15"/>
      <c r="J554" s="15"/>
      <c r="K554" s="15"/>
    </row>
    <row r="555" spans="3:11" x14ac:dyDescent="0.2">
      <c r="C555" s="15"/>
      <c r="D555" s="15"/>
      <c r="E555" s="15"/>
      <c r="F555" s="15"/>
      <c r="G555" s="15"/>
      <c r="H555" s="15"/>
      <c r="I555" s="15"/>
      <c r="J555" s="15"/>
      <c r="K555" s="15"/>
    </row>
    <row r="556" spans="3:11" x14ac:dyDescent="0.2">
      <c r="C556" s="15"/>
      <c r="D556" s="15"/>
      <c r="E556" s="15"/>
      <c r="F556" s="15"/>
      <c r="G556" s="15"/>
      <c r="H556" s="15"/>
      <c r="I556" s="15"/>
      <c r="J556" s="15"/>
      <c r="K556" s="15"/>
    </row>
    <row r="557" spans="3:11" x14ac:dyDescent="0.2">
      <c r="C557" s="15"/>
      <c r="D557" s="15"/>
      <c r="E557" s="15"/>
      <c r="F557" s="15"/>
      <c r="G557" s="15"/>
      <c r="H557" s="15"/>
      <c r="I557" s="15"/>
      <c r="J557" s="15"/>
      <c r="K557" s="15"/>
    </row>
    <row r="558" spans="3:11" x14ac:dyDescent="0.2">
      <c r="C558" s="15"/>
      <c r="D558" s="15"/>
      <c r="E558" s="15"/>
      <c r="F558" s="15"/>
      <c r="G558" s="15"/>
      <c r="H558" s="15"/>
      <c r="I558" s="15"/>
      <c r="J558" s="15"/>
      <c r="K558" s="15"/>
    </row>
    <row r="559" spans="3:11" x14ac:dyDescent="0.2">
      <c r="C559" s="15"/>
      <c r="D559" s="15"/>
      <c r="E559" s="15"/>
      <c r="F559" s="15"/>
      <c r="G559" s="15"/>
      <c r="H559" s="15"/>
      <c r="I559" s="15"/>
      <c r="J559" s="15"/>
      <c r="K559" s="15"/>
    </row>
    <row r="560" spans="3:11" x14ac:dyDescent="0.2">
      <c r="C560" s="15"/>
      <c r="D560" s="15"/>
      <c r="E560" s="15"/>
      <c r="F560" s="15"/>
      <c r="G560" s="15"/>
      <c r="H560" s="15"/>
      <c r="I560" s="15"/>
      <c r="J560" s="15"/>
      <c r="K560" s="15"/>
    </row>
    <row r="561" spans="3:11" x14ac:dyDescent="0.2">
      <c r="C561" s="15"/>
      <c r="D561" s="15"/>
      <c r="E561" s="15"/>
      <c r="F561" s="15"/>
      <c r="G561" s="15"/>
      <c r="H561" s="15"/>
      <c r="I561" s="15"/>
      <c r="J561" s="15"/>
      <c r="K561" s="15"/>
    </row>
    <row r="562" spans="3:11" x14ac:dyDescent="0.2">
      <c r="C562" s="15"/>
      <c r="D562" s="15"/>
      <c r="E562" s="15"/>
      <c r="F562" s="15"/>
      <c r="G562" s="15"/>
      <c r="H562" s="15"/>
      <c r="I562" s="15"/>
      <c r="J562" s="15"/>
      <c r="K562" s="15"/>
    </row>
    <row r="563" spans="3:11" x14ac:dyDescent="0.2">
      <c r="C563" s="15"/>
      <c r="D563" s="15"/>
      <c r="E563" s="15"/>
      <c r="F563" s="15"/>
      <c r="G563" s="15"/>
      <c r="H563" s="15"/>
      <c r="I563" s="15"/>
      <c r="J563" s="15"/>
      <c r="K563" s="15"/>
    </row>
    <row r="564" spans="3:11" x14ac:dyDescent="0.2">
      <c r="C564" s="15"/>
      <c r="D564" s="15"/>
      <c r="E564" s="15"/>
      <c r="F564" s="15"/>
      <c r="G564" s="15"/>
      <c r="H564" s="15"/>
      <c r="I564" s="15"/>
      <c r="J564" s="15"/>
      <c r="K564" s="15"/>
    </row>
    <row r="565" spans="3:11" x14ac:dyDescent="0.2">
      <c r="C565" s="15"/>
      <c r="D565" s="15"/>
      <c r="E565" s="15"/>
      <c r="F565" s="15"/>
      <c r="G565" s="15"/>
      <c r="H565" s="15"/>
      <c r="I565" s="15"/>
      <c r="J565" s="15"/>
      <c r="K565" s="15"/>
    </row>
    <row r="566" spans="3:11" x14ac:dyDescent="0.2">
      <c r="C566" s="15"/>
      <c r="D566" s="15"/>
      <c r="E566" s="15"/>
      <c r="F566" s="15"/>
      <c r="G566" s="15"/>
      <c r="H566" s="15"/>
      <c r="I566" s="15"/>
      <c r="J566" s="15"/>
      <c r="K566" s="15"/>
    </row>
    <row r="567" spans="3:11" x14ac:dyDescent="0.2">
      <c r="C567" s="15"/>
      <c r="D567" s="15"/>
      <c r="E567" s="15"/>
      <c r="F567" s="15"/>
      <c r="G567" s="15"/>
      <c r="H567" s="15"/>
      <c r="I567" s="15"/>
      <c r="J567" s="15"/>
      <c r="K567" s="15"/>
    </row>
    <row r="568" spans="3:11" x14ac:dyDescent="0.2">
      <c r="C568" s="15"/>
      <c r="D568" s="15"/>
      <c r="E568" s="15"/>
      <c r="F568" s="15"/>
      <c r="G568" s="15"/>
      <c r="H568" s="15"/>
      <c r="I568" s="15"/>
      <c r="J568" s="15"/>
      <c r="K568" s="15"/>
    </row>
    <row r="569" spans="3:11" x14ac:dyDescent="0.2">
      <c r="C569" s="15"/>
      <c r="D569" s="15"/>
      <c r="E569" s="15"/>
      <c r="F569" s="15"/>
      <c r="G569" s="15"/>
      <c r="H569" s="15"/>
      <c r="I569" s="15"/>
      <c r="J569" s="15"/>
      <c r="K569" s="15"/>
    </row>
    <row r="570" spans="3:11" x14ac:dyDescent="0.2">
      <c r="C570" s="15"/>
      <c r="D570" s="15"/>
      <c r="E570" s="15"/>
      <c r="F570" s="15"/>
      <c r="G570" s="15"/>
      <c r="H570" s="15"/>
      <c r="I570" s="15"/>
      <c r="J570" s="15"/>
      <c r="K570" s="15"/>
    </row>
    <row r="571" spans="3:11" x14ac:dyDescent="0.2">
      <c r="C571" s="15"/>
      <c r="D571" s="15"/>
      <c r="E571" s="15"/>
      <c r="F571" s="15"/>
      <c r="G571" s="15"/>
      <c r="H571" s="15"/>
      <c r="I571" s="15"/>
      <c r="J571" s="15"/>
      <c r="K571" s="15"/>
    </row>
    <row r="572" spans="3:11" x14ac:dyDescent="0.2">
      <c r="C572" s="15"/>
      <c r="D572" s="15"/>
      <c r="E572" s="15"/>
      <c r="F572" s="15"/>
      <c r="G572" s="15"/>
      <c r="H572" s="15"/>
      <c r="I572" s="15"/>
      <c r="J572" s="15"/>
      <c r="K572" s="15"/>
    </row>
    <row r="573" spans="3:11" x14ac:dyDescent="0.2">
      <c r="C573" s="15"/>
      <c r="D573" s="15"/>
      <c r="E573" s="15"/>
      <c r="F573" s="15"/>
      <c r="G573" s="15"/>
      <c r="H573" s="15"/>
      <c r="I573" s="15"/>
      <c r="J573" s="15"/>
      <c r="K573" s="15"/>
    </row>
    <row r="574" spans="3:11" x14ac:dyDescent="0.2">
      <c r="C574" s="15"/>
      <c r="D574" s="15"/>
      <c r="E574" s="15"/>
      <c r="F574" s="15"/>
      <c r="G574" s="15"/>
      <c r="H574" s="15"/>
      <c r="I574" s="15"/>
      <c r="J574" s="15"/>
      <c r="K574" s="15"/>
    </row>
    <row r="575" spans="3:11" x14ac:dyDescent="0.2">
      <c r="C575" s="15"/>
      <c r="D575" s="15"/>
      <c r="E575" s="15"/>
      <c r="F575" s="15"/>
      <c r="G575" s="15"/>
      <c r="H575" s="15"/>
      <c r="I575" s="15"/>
      <c r="J575" s="15"/>
      <c r="K575" s="15"/>
    </row>
    <row r="576" spans="3:11" x14ac:dyDescent="0.2">
      <c r="C576" s="15"/>
      <c r="D576" s="15"/>
      <c r="E576" s="15"/>
      <c r="F576" s="15"/>
      <c r="G576" s="15"/>
      <c r="H576" s="15"/>
      <c r="I576" s="15"/>
      <c r="J576" s="15"/>
      <c r="K576" s="15"/>
    </row>
    <row r="577" spans="3:11" x14ac:dyDescent="0.2">
      <c r="C577" s="15"/>
      <c r="D577" s="15"/>
      <c r="E577" s="15"/>
      <c r="F577" s="15"/>
      <c r="G577" s="15"/>
      <c r="H577" s="15"/>
      <c r="I577" s="15"/>
      <c r="J577" s="15"/>
      <c r="K577" s="15"/>
    </row>
    <row r="578" spans="3:11" x14ac:dyDescent="0.2">
      <c r="C578" s="15"/>
      <c r="D578" s="15"/>
      <c r="E578" s="15"/>
      <c r="F578" s="15"/>
      <c r="G578" s="15"/>
      <c r="H578" s="15"/>
      <c r="I578" s="15"/>
      <c r="J578" s="15"/>
      <c r="K578" s="15"/>
    </row>
    <row r="579" spans="3:11" x14ac:dyDescent="0.2">
      <c r="C579" s="15"/>
      <c r="D579" s="15"/>
      <c r="E579" s="15"/>
      <c r="F579" s="15"/>
      <c r="G579" s="15"/>
      <c r="H579" s="15"/>
      <c r="I579" s="15"/>
      <c r="J579" s="15"/>
      <c r="K579" s="15"/>
    </row>
    <row r="580" spans="3:11" x14ac:dyDescent="0.2">
      <c r="C580" s="15"/>
      <c r="D580" s="15"/>
      <c r="E580" s="15"/>
      <c r="F580" s="15"/>
      <c r="G580" s="15"/>
      <c r="H580" s="15"/>
      <c r="I580" s="15"/>
      <c r="J580" s="15"/>
      <c r="K580" s="15"/>
    </row>
    <row r="581" spans="3:11" x14ac:dyDescent="0.2">
      <c r="C581" s="15"/>
      <c r="D581" s="15"/>
      <c r="E581" s="15"/>
      <c r="F581" s="15"/>
      <c r="G581" s="15"/>
      <c r="H581" s="15"/>
      <c r="I581" s="15"/>
      <c r="J581" s="15"/>
      <c r="K581" s="15"/>
    </row>
    <row r="582" spans="3:11" x14ac:dyDescent="0.2">
      <c r="C582" s="15"/>
      <c r="D582" s="15"/>
      <c r="E582" s="15"/>
      <c r="F582" s="15"/>
      <c r="G582" s="15"/>
      <c r="H582" s="15"/>
      <c r="I582" s="15"/>
      <c r="J582" s="15"/>
      <c r="K582" s="15"/>
    </row>
    <row r="583" spans="3:11" x14ac:dyDescent="0.2">
      <c r="C583" s="15"/>
      <c r="D583" s="15"/>
      <c r="E583" s="15"/>
      <c r="F583" s="15"/>
      <c r="G583" s="15"/>
      <c r="H583" s="15"/>
      <c r="I583" s="15"/>
      <c r="J583" s="15"/>
      <c r="K583" s="15"/>
    </row>
    <row r="584" spans="3:11" x14ac:dyDescent="0.2">
      <c r="C584" s="15"/>
      <c r="D584" s="15"/>
      <c r="E584" s="15"/>
      <c r="F584" s="15"/>
      <c r="G584" s="15"/>
      <c r="H584" s="15"/>
      <c r="I584" s="15"/>
      <c r="J584" s="15"/>
      <c r="K584" s="15"/>
    </row>
    <row r="585" spans="3:11" x14ac:dyDescent="0.2">
      <c r="C585" s="15"/>
      <c r="D585" s="15"/>
      <c r="E585" s="15"/>
      <c r="F585" s="15"/>
      <c r="G585" s="15"/>
      <c r="H585" s="15"/>
      <c r="I585" s="15"/>
      <c r="J585" s="15"/>
      <c r="K585" s="15"/>
    </row>
    <row r="586" spans="3:11" x14ac:dyDescent="0.2">
      <c r="C586" s="15"/>
      <c r="D586" s="15"/>
      <c r="E586" s="15"/>
      <c r="F586" s="15"/>
      <c r="G586" s="15"/>
      <c r="H586" s="15"/>
      <c r="I586" s="15"/>
      <c r="J586" s="15"/>
      <c r="K586" s="15"/>
    </row>
    <row r="587" spans="3:11" x14ac:dyDescent="0.2">
      <c r="C587" s="15"/>
      <c r="D587" s="15"/>
      <c r="E587" s="15"/>
      <c r="F587" s="15"/>
      <c r="G587" s="15"/>
      <c r="H587" s="15"/>
      <c r="I587" s="15"/>
      <c r="J587" s="15"/>
      <c r="K587" s="15"/>
    </row>
    <row r="588" spans="3:11" x14ac:dyDescent="0.2">
      <c r="C588" s="15"/>
      <c r="D588" s="15"/>
      <c r="E588" s="15"/>
      <c r="F588" s="15"/>
      <c r="G588" s="15"/>
      <c r="H588" s="15"/>
      <c r="I588" s="15"/>
      <c r="J588" s="15"/>
      <c r="K588" s="15"/>
    </row>
    <row r="589" spans="3:11" x14ac:dyDescent="0.2">
      <c r="C589" s="15"/>
      <c r="D589" s="15"/>
      <c r="E589" s="15"/>
      <c r="F589" s="15"/>
      <c r="G589" s="15"/>
      <c r="H589" s="15"/>
      <c r="I589" s="15"/>
      <c r="J589" s="15"/>
      <c r="K589" s="15"/>
    </row>
    <row r="590" spans="3:11" x14ac:dyDescent="0.2">
      <c r="C590" s="15"/>
      <c r="D590" s="15"/>
      <c r="E590" s="15"/>
      <c r="F590" s="15"/>
      <c r="G590" s="15"/>
      <c r="H590" s="15"/>
      <c r="I590" s="15"/>
      <c r="J590" s="15"/>
      <c r="K590" s="15"/>
    </row>
    <row r="591" spans="3:11" x14ac:dyDescent="0.2">
      <c r="C591" s="15"/>
      <c r="D591" s="15"/>
      <c r="E591" s="15"/>
      <c r="F591" s="15"/>
      <c r="G591" s="15"/>
      <c r="H591" s="15"/>
      <c r="I591" s="15"/>
      <c r="J591" s="15"/>
      <c r="K591" s="15"/>
    </row>
    <row r="592" spans="3:11" x14ac:dyDescent="0.2">
      <c r="C592" s="15"/>
      <c r="D592" s="15"/>
      <c r="E592" s="15"/>
      <c r="F592" s="15"/>
      <c r="G592" s="15"/>
      <c r="H592" s="15"/>
      <c r="I592" s="15"/>
      <c r="J592" s="15"/>
      <c r="K592" s="15"/>
    </row>
    <row r="593" spans="3:11" x14ac:dyDescent="0.2">
      <c r="C593" s="15"/>
      <c r="D593" s="15"/>
      <c r="E593" s="15"/>
      <c r="F593" s="15"/>
      <c r="G593" s="15"/>
      <c r="H593" s="15"/>
      <c r="I593" s="15"/>
      <c r="J593" s="15"/>
      <c r="K593" s="15"/>
    </row>
    <row r="594" spans="3:11" x14ac:dyDescent="0.2">
      <c r="C594" s="15"/>
      <c r="D594" s="15"/>
      <c r="E594" s="15"/>
      <c r="F594" s="15"/>
      <c r="G594" s="15"/>
      <c r="H594" s="15"/>
      <c r="I594" s="15"/>
      <c r="J594" s="15"/>
      <c r="K594" s="15"/>
    </row>
    <row r="595" spans="3:11" x14ac:dyDescent="0.2">
      <c r="C595" s="15"/>
      <c r="D595" s="15"/>
      <c r="E595" s="15"/>
      <c r="F595" s="15"/>
      <c r="G595" s="15"/>
      <c r="H595" s="15"/>
      <c r="I595" s="15"/>
      <c r="J595" s="15"/>
      <c r="K595" s="15"/>
    </row>
    <row r="596" spans="3:11" x14ac:dyDescent="0.2">
      <c r="C596" s="15"/>
      <c r="D596" s="15"/>
      <c r="E596" s="15"/>
      <c r="F596" s="15"/>
      <c r="G596" s="15"/>
      <c r="H596" s="15"/>
      <c r="I596" s="15"/>
      <c r="J596" s="15"/>
      <c r="K596" s="15"/>
    </row>
    <row r="597" spans="3:11" x14ac:dyDescent="0.2">
      <c r="C597" s="15"/>
      <c r="D597" s="15"/>
      <c r="E597" s="15"/>
      <c r="F597" s="15"/>
      <c r="G597" s="15"/>
      <c r="H597" s="15"/>
      <c r="I597" s="15"/>
      <c r="J597" s="15"/>
      <c r="K597" s="15"/>
    </row>
    <row r="598" spans="3:11" x14ac:dyDescent="0.2">
      <c r="C598" s="15"/>
      <c r="D598" s="15"/>
      <c r="E598" s="15"/>
      <c r="F598" s="15"/>
      <c r="G598" s="15"/>
      <c r="H598" s="15"/>
      <c r="I598" s="15"/>
      <c r="J598" s="15"/>
      <c r="K598" s="15"/>
    </row>
    <row r="599" spans="3:11" x14ac:dyDescent="0.2">
      <c r="C599" s="15"/>
      <c r="D599" s="15"/>
      <c r="E599" s="15"/>
      <c r="F599" s="15"/>
      <c r="G599" s="15"/>
      <c r="H599" s="15"/>
      <c r="I599" s="15"/>
      <c r="J599" s="15"/>
      <c r="K599" s="15"/>
    </row>
    <row r="600" spans="3:11" x14ac:dyDescent="0.2">
      <c r="C600" s="15"/>
      <c r="D600" s="15"/>
      <c r="E600" s="15"/>
      <c r="F600" s="15"/>
      <c r="G600" s="15"/>
      <c r="H600" s="15"/>
      <c r="I600" s="15"/>
      <c r="J600" s="15"/>
      <c r="K600" s="15"/>
    </row>
    <row r="601" spans="3:11" x14ac:dyDescent="0.2">
      <c r="C601" s="15"/>
      <c r="D601" s="15"/>
      <c r="E601" s="15"/>
      <c r="F601" s="15"/>
      <c r="G601" s="15"/>
      <c r="H601" s="15"/>
      <c r="I601" s="15"/>
      <c r="J601" s="15"/>
      <c r="K601" s="15"/>
    </row>
    <row r="602" spans="3:11" x14ac:dyDescent="0.2">
      <c r="C602" s="15"/>
      <c r="D602" s="15"/>
      <c r="E602" s="15"/>
      <c r="F602" s="15"/>
      <c r="G602" s="15"/>
      <c r="H602" s="15"/>
      <c r="I602" s="15"/>
      <c r="J602" s="15"/>
      <c r="K602" s="15"/>
    </row>
    <row r="603" spans="3:11" x14ac:dyDescent="0.2">
      <c r="C603" s="15"/>
      <c r="D603" s="15"/>
      <c r="E603" s="15"/>
      <c r="F603" s="15"/>
      <c r="G603" s="15"/>
      <c r="H603" s="15"/>
      <c r="I603" s="15"/>
      <c r="J603" s="15"/>
      <c r="K603" s="15"/>
    </row>
    <row r="604" spans="3:11" x14ac:dyDescent="0.2">
      <c r="C604" s="15"/>
      <c r="D604" s="15"/>
      <c r="E604" s="15"/>
      <c r="F604" s="15"/>
      <c r="G604" s="15"/>
      <c r="H604" s="15"/>
      <c r="I604" s="15"/>
      <c r="J604" s="15"/>
      <c r="K604" s="15"/>
    </row>
    <row r="605" spans="3:11" x14ac:dyDescent="0.2">
      <c r="C605" s="15"/>
      <c r="D605" s="15"/>
      <c r="E605" s="15"/>
      <c r="F605" s="15"/>
      <c r="G605" s="15"/>
      <c r="H605" s="15"/>
      <c r="I605" s="15"/>
      <c r="J605" s="15"/>
      <c r="K605" s="15"/>
    </row>
    <row r="606" spans="3:11" x14ac:dyDescent="0.2">
      <c r="C606" s="15"/>
      <c r="D606" s="15"/>
      <c r="E606" s="15"/>
      <c r="F606" s="15"/>
      <c r="G606" s="15"/>
      <c r="H606" s="15"/>
      <c r="I606" s="15"/>
      <c r="J606" s="15"/>
      <c r="K606" s="15"/>
    </row>
    <row r="607" spans="3:11" x14ac:dyDescent="0.2">
      <c r="C607" s="15"/>
      <c r="D607" s="15"/>
      <c r="E607" s="15"/>
      <c r="F607" s="15"/>
      <c r="G607" s="15"/>
      <c r="H607" s="15"/>
      <c r="I607" s="15"/>
      <c r="J607" s="15"/>
      <c r="K607" s="15"/>
    </row>
    <row r="608" spans="3:11" x14ac:dyDescent="0.2">
      <c r="C608" s="15"/>
      <c r="D608" s="15"/>
      <c r="E608" s="15"/>
      <c r="F608" s="15"/>
      <c r="G608" s="15"/>
      <c r="H608" s="15"/>
      <c r="I608" s="15"/>
      <c r="J608" s="15"/>
      <c r="K608" s="15"/>
    </row>
    <row r="609" spans="3:11" x14ac:dyDescent="0.2">
      <c r="C609" s="15"/>
      <c r="D609" s="15"/>
      <c r="E609" s="15"/>
      <c r="F609" s="15"/>
      <c r="G609" s="15"/>
      <c r="H609" s="15"/>
      <c r="I609" s="15"/>
      <c r="J609" s="15"/>
      <c r="K609" s="15"/>
    </row>
    <row r="610" spans="3:11" x14ac:dyDescent="0.2">
      <c r="C610" s="15"/>
      <c r="D610" s="15"/>
      <c r="E610" s="15"/>
      <c r="F610" s="15"/>
      <c r="G610" s="15"/>
      <c r="H610" s="15"/>
      <c r="I610" s="15"/>
      <c r="J610" s="15"/>
      <c r="K610" s="15"/>
    </row>
    <row r="611" spans="3:11" x14ac:dyDescent="0.2">
      <c r="C611" s="15"/>
      <c r="D611" s="15"/>
      <c r="E611" s="15"/>
      <c r="F611" s="15"/>
      <c r="G611" s="15"/>
      <c r="H611" s="15"/>
      <c r="I611" s="15"/>
      <c r="J611" s="15"/>
      <c r="K611" s="15"/>
    </row>
    <row r="612" spans="3:11" x14ac:dyDescent="0.2">
      <c r="C612" s="15"/>
      <c r="D612" s="15"/>
      <c r="E612" s="15"/>
      <c r="F612" s="15"/>
      <c r="G612" s="15"/>
      <c r="H612" s="15"/>
      <c r="I612" s="15"/>
      <c r="J612" s="15"/>
      <c r="K612" s="15"/>
    </row>
    <row r="613" spans="3:11" x14ac:dyDescent="0.2">
      <c r="C613" s="15"/>
      <c r="D613" s="15"/>
      <c r="E613" s="15"/>
      <c r="F613" s="15"/>
      <c r="G613" s="15"/>
      <c r="H613" s="15"/>
      <c r="I613" s="15"/>
      <c r="J613" s="15"/>
      <c r="K613" s="15"/>
    </row>
    <row r="614" spans="3:11" x14ac:dyDescent="0.2">
      <c r="C614" s="15"/>
      <c r="D614" s="15"/>
      <c r="E614" s="15"/>
      <c r="F614" s="15"/>
      <c r="G614" s="15"/>
      <c r="H614" s="15"/>
      <c r="I614" s="15"/>
      <c r="J614" s="15"/>
      <c r="K614" s="15"/>
    </row>
    <row r="615" spans="3:11" x14ac:dyDescent="0.2">
      <c r="C615" s="15"/>
      <c r="D615" s="15"/>
      <c r="E615" s="15"/>
      <c r="F615" s="15"/>
      <c r="G615" s="15"/>
      <c r="H615" s="15"/>
      <c r="I615" s="15"/>
      <c r="J615" s="15"/>
      <c r="K615" s="15"/>
    </row>
    <row r="616" spans="3:11" x14ac:dyDescent="0.2">
      <c r="C616" s="15"/>
      <c r="D616" s="15"/>
      <c r="E616" s="15"/>
      <c r="F616" s="15"/>
      <c r="G616" s="15"/>
      <c r="H616" s="15"/>
      <c r="I616" s="15"/>
      <c r="J616" s="15"/>
      <c r="K616" s="15"/>
    </row>
    <row r="617" spans="3:11" x14ac:dyDescent="0.2">
      <c r="C617" s="15"/>
      <c r="D617" s="15"/>
      <c r="E617" s="15"/>
      <c r="F617" s="15"/>
      <c r="G617" s="15"/>
      <c r="H617" s="15"/>
      <c r="I617" s="15"/>
      <c r="J617" s="15"/>
      <c r="K617" s="15"/>
    </row>
    <row r="618" spans="3:11" x14ac:dyDescent="0.2">
      <c r="C618" s="15"/>
      <c r="D618" s="15"/>
      <c r="E618" s="15"/>
      <c r="F618" s="15"/>
      <c r="G618" s="15"/>
      <c r="H618" s="15"/>
      <c r="I618" s="15"/>
      <c r="J618" s="15"/>
      <c r="K618" s="15"/>
    </row>
    <row r="619" spans="3:11" x14ac:dyDescent="0.2">
      <c r="C619" s="15"/>
      <c r="D619" s="15"/>
      <c r="E619" s="15"/>
      <c r="F619" s="15"/>
      <c r="G619" s="15"/>
      <c r="H619" s="15"/>
      <c r="I619" s="15"/>
      <c r="J619" s="15"/>
      <c r="K619" s="15"/>
    </row>
    <row r="620" spans="3:11" x14ac:dyDescent="0.2">
      <c r="C620" s="15"/>
      <c r="D620" s="15"/>
      <c r="E620" s="15"/>
      <c r="F620" s="15"/>
      <c r="G620" s="15"/>
      <c r="H620" s="15"/>
      <c r="I620" s="15"/>
      <c r="J620" s="15"/>
      <c r="K620" s="15"/>
    </row>
    <row r="621" spans="3:11" x14ac:dyDescent="0.2">
      <c r="C621" s="15"/>
      <c r="D621" s="15"/>
      <c r="E621" s="15"/>
      <c r="F621" s="15"/>
      <c r="G621" s="15"/>
      <c r="H621" s="15"/>
      <c r="I621" s="15"/>
      <c r="J621" s="15"/>
      <c r="K621" s="15"/>
    </row>
    <row r="622" spans="3:11" x14ac:dyDescent="0.2">
      <c r="C622" s="15"/>
      <c r="D622" s="15"/>
      <c r="E622" s="15"/>
      <c r="F622" s="15"/>
      <c r="G622" s="15"/>
      <c r="H622" s="15"/>
      <c r="I622" s="15"/>
      <c r="J622" s="15"/>
      <c r="K622" s="15"/>
    </row>
    <row r="623" spans="3:11" x14ac:dyDescent="0.2">
      <c r="C623" s="15"/>
      <c r="D623" s="15"/>
      <c r="E623" s="15"/>
      <c r="F623" s="15"/>
      <c r="G623" s="15"/>
      <c r="H623" s="15"/>
      <c r="I623" s="15"/>
      <c r="J623" s="15"/>
      <c r="K623" s="15"/>
    </row>
    <row r="624" spans="3:11" x14ac:dyDescent="0.2">
      <c r="C624" s="15"/>
      <c r="D624" s="15"/>
      <c r="E624" s="15"/>
      <c r="F624" s="15"/>
      <c r="G624" s="15"/>
      <c r="H624" s="15"/>
      <c r="I624" s="15"/>
      <c r="J624" s="15"/>
      <c r="K624" s="15"/>
    </row>
    <row r="625" spans="3:11" x14ac:dyDescent="0.2">
      <c r="C625" s="15"/>
      <c r="D625" s="15"/>
      <c r="E625" s="15"/>
      <c r="F625" s="15"/>
      <c r="G625" s="15"/>
      <c r="H625" s="15"/>
      <c r="I625" s="15"/>
      <c r="J625" s="15"/>
      <c r="K625" s="15"/>
    </row>
    <row r="626" spans="3:11" x14ac:dyDescent="0.2">
      <c r="C626" s="15"/>
      <c r="D626" s="15"/>
      <c r="E626" s="15"/>
      <c r="F626" s="15"/>
      <c r="G626" s="15"/>
      <c r="H626" s="15"/>
      <c r="I626" s="15"/>
      <c r="J626" s="15"/>
      <c r="K626" s="15"/>
    </row>
    <row r="627" spans="3:11" x14ac:dyDescent="0.2">
      <c r="C627" s="15"/>
      <c r="D627" s="15"/>
      <c r="E627" s="15"/>
      <c r="F627" s="15"/>
      <c r="G627" s="15"/>
      <c r="H627" s="15"/>
      <c r="I627" s="15"/>
      <c r="J627" s="15"/>
      <c r="K627" s="15"/>
    </row>
    <row r="628" spans="3:11" x14ac:dyDescent="0.2">
      <c r="C628" s="15"/>
      <c r="D628" s="15"/>
      <c r="E628" s="15"/>
      <c r="F628" s="15"/>
      <c r="G628" s="15"/>
      <c r="H628" s="15"/>
      <c r="I628" s="15"/>
      <c r="J628" s="15"/>
      <c r="K628" s="15"/>
    </row>
    <row r="629" spans="3:11" x14ac:dyDescent="0.2">
      <c r="C629" s="15"/>
      <c r="D629" s="15"/>
      <c r="E629" s="15"/>
      <c r="F629" s="15"/>
      <c r="G629" s="15"/>
      <c r="H629" s="15"/>
      <c r="I629" s="15"/>
      <c r="J629" s="15"/>
      <c r="K629" s="15"/>
    </row>
    <row r="630" spans="3:11" x14ac:dyDescent="0.2">
      <c r="C630" s="15"/>
      <c r="D630" s="15"/>
      <c r="E630" s="15"/>
      <c r="F630" s="15"/>
      <c r="G630" s="15"/>
      <c r="H630" s="15"/>
      <c r="I630" s="15"/>
      <c r="J630" s="15"/>
      <c r="K630" s="15"/>
    </row>
    <row r="631" spans="3:11" x14ac:dyDescent="0.2">
      <c r="C631" s="15"/>
      <c r="D631" s="15"/>
      <c r="E631" s="15"/>
      <c r="F631" s="15"/>
      <c r="G631" s="15"/>
      <c r="H631" s="15"/>
      <c r="I631" s="15"/>
      <c r="J631" s="15"/>
      <c r="K631" s="15"/>
    </row>
    <row r="632" spans="3:11" x14ac:dyDescent="0.2">
      <c r="C632" s="15"/>
      <c r="D632" s="15"/>
      <c r="E632" s="15"/>
      <c r="F632" s="15"/>
      <c r="G632" s="15"/>
      <c r="H632" s="15"/>
      <c r="I632" s="15"/>
      <c r="J632" s="15"/>
      <c r="K632" s="15"/>
    </row>
    <row r="633" spans="3:11" x14ac:dyDescent="0.2">
      <c r="C633" s="15"/>
      <c r="D633" s="15"/>
      <c r="E633" s="15"/>
      <c r="F633" s="15"/>
      <c r="G633" s="15"/>
      <c r="H633" s="15"/>
      <c r="I633" s="15"/>
      <c r="J633" s="15"/>
      <c r="K633" s="15"/>
    </row>
    <row r="634" spans="3:11" x14ac:dyDescent="0.2">
      <c r="C634" s="15"/>
      <c r="D634" s="15"/>
      <c r="E634" s="15"/>
      <c r="F634" s="15"/>
      <c r="G634" s="15"/>
      <c r="H634" s="15"/>
      <c r="I634" s="15"/>
      <c r="J634" s="15"/>
      <c r="K634" s="15"/>
    </row>
    <row r="635" spans="3:11" x14ac:dyDescent="0.2">
      <c r="C635" s="15"/>
      <c r="D635" s="15"/>
      <c r="E635" s="15"/>
      <c r="F635" s="15"/>
      <c r="G635" s="15"/>
      <c r="H635" s="15"/>
      <c r="I635" s="15"/>
      <c r="J635" s="15"/>
      <c r="K635" s="15"/>
    </row>
    <row r="636" spans="3:11" x14ac:dyDescent="0.2">
      <c r="C636" s="15"/>
      <c r="D636" s="15"/>
      <c r="E636" s="15"/>
      <c r="F636" s="15"/>
      <c r="G636" s="15"/>
      <c r="H636" s="15"/>
      <c r="I636" s="15"/>
      <c r="J636" s="15"/>
      <c r="K636" s="15"/>
    </row>
    <row r="637" spans="3:11" x14ac:dyDescent="0.2">
      <c r="C637" s="15"/>
      <c r="D637" s="15"/>
      <c r="E637" s="15"/>
      <c r="F637" s="15"/>
      <c r="G637" s="15"/>
      <c r="H637" s="15"/>
      <c r="I637" s="15"/>
      <c r="J637" s="15"/>
      <c r="K637" s="15"/>
    </row>
    <row r="638" spans="3:11" x14ac:dyDescent="0.2">
      <c r="C638" s="15"/>
      <c r="D638" s="15"/>
      <c r="E638" s="15"/>
      <c r="F638" s="15"/>
      <c r="G638" s="15"/>
      <c r="H638" s="15"/>
      <c r="I638" s="15"/>
      <c r="J638" s="15"/>
      <c r="K638" s="15"/>
    </row>
    <row r="639" spans="3:11" x14ac:dyDescent="0.2">
      <c r="C639" s="15"/>
      <c r="D639" s="15"/>
      <c r="E639" s="15"/>
      <c r="F639" s="15"/>
      <c r="G639" s="15"/>
      <c r="H639" s="15"/>
      <c r="I639" s="15"/>
      <c r="J639" s="15"/>
      <c r="K639" s="15"/>
    </row>
    <row r="640" spans="3:11" x14ac:dyDescent="0.2">
      <c r="C640" s="15"/>
      <c r="D640" s="15"/>
      <c r="E640" s="15"/>
      <c r="F640" s="15"/>
      <c r="G640" s="15"/>
      <c r="H640" s="15"/>
      <c r="I640" s="15"/>
      <c r="J640" s="15"/>
      <c r="K640" s="15"/>
    </row>
    <row r="641" spans="3:11" x14ac:dyDescent="0.2">
      <c r="C641" s="15"/>
      <c r="D641" s="15"/>
      <c r="E641" s="15"/>
      <c r="F641" s="15"/>
      <c r="G641" s="15"/>
      <c r="H641" s="15"/>
      <c r="I641" s="15"/>
      <c r="J641" s="15"/>
      <c r="K641" s="15"/>
    </row>
    <row r="642" spans="3:11" x14ac:dyDescent="0.2">
      <c r="C642" s="15"/>
      <c r="D642" s="15"/>
      <c r="E642" s="15"/>
      <c r="F642" s="15"/>
      <c r="G642" s="15"/>
      <c r="H642" s="15"/>
      <c r="I642" s="15"/>
      <c r="J642" s="15"/>
      <c r="K642" s="15"/>
    </row>
    <row r="643" spans="3:11" x14ac:dyDescent="0.2">
      <c r="C643" s="15"/>
      <c r="D643" s="15"/>
      <c r="E643" s="15"/>
      <c r="F643" s="15"/>
      <c r="G643" s="15"/>
      <c r="H643" s="15"/>
      <c r="I643" s="15"/>
      <c r="J643" s="15"/>
      <c r="K643" s="15"/>
    </row>
    <row r="644" spans="3:11" x14ac:dyDescent="0.2">
      <c r="C644" s="15"/>
      <c r="D644" s="15"/>
      <c r="E644" s="15"/>
      <c r="F644" s="15"/>
      <c r="G644" s="15"/>
      <c r="H644" s="15"/>
      <c r="I644" s="15"/>
      <c r="J644" s="15"/>
      <c r="K644" s="15"/>
    </row>
    <row r="645" spans="3:11" x14ac:dyDescent="0.2">
      <c r="C645" s="15"/>
      <c r="D645" s="15"/>
      <c r="E645" s="15"/>
      <c r="F645" s="15"/>
      <c r="G645" s="15"/>
      <c r="H645" s="15"/>
      <c r="I645" s="15"/>
      <c r="J645" s="15"/>
      <c r="K645" s="15"/>
    </row>
    <row r="646" spans="3:11" x14ac:dyDescent="0.2">
      <c r="C646" s="15"/>
      <c r="D646" s="15"/>
      <c r="E646" s="15"/>
      <c r="F646" s="15"/>
      <c r="G646" s="15"/>
      <c r="H646" s="15"/>
      <c r="I646" s="15"/>
      <c r="J646" s="15"/>
      <c r="K646" s="15"/>
    </row>
    <row r="647" spans="3:11" x14ac:dyDescent="0.2">
      <c r="C647" s="15"/>
      <c r="D647" s="15"/>
      <c r="E647" s="15"/>
      <c r="F647" s="15"/>
      <c r="G647" s="15"/>
      <c r="H647" s="15"/>
      <c r="I647" s="15"/>
      <c r="J647" s="15"/>
      <c r="K647" s="15"/>
    </row>
    <row r="648" spans="3:11" x14ac:dyDescent="0.2">
      <c r="C648" s="15"/>
      <c r="D648" s="15"/>
      <c r="E648" s="15"/>
      <c r="F648" s="15"/>
      <c r="G648" s="15"/>
      <c r="H648" s="15"/>
      <c r="I648" s="15"/>
      <c r="J648" s="15"/>
      <c r="K648" s="15"/>
    </row>
    <row r="649" spans="3:11" x14ac:dyDescent="0.2">
      <c r="C649" s="15"/>
      <c r="D649" s="15"/>
      <c r="E649" s="15"/>
      <c r="F649" s="15"/>
      <c r="G649" s="15"/>
      <c r="H649" s="15"/>
      <c r="I649" s="15"/>
      <c r="J649" s="15"/>
      <c r="K649" s="15"/>
    </row>
    <row r="650" spans="3:11" x14ac:dyDescent="0.2">
      <c r="C650" s="15"/>
      <c r="D650" s="15"/>
      <c r="E650" s="15"/>
      <c r="F650" s="15"/>
      <c r="G650" s="15"/>
      <c r="H650" s="15"/>
      <c r="I650" s="15"/>
      <c r="J650" s="15"/>
      <c r="K650" s="15"/>
    </row>
    <row r="651" spans="3:11" x14ac:dyDescent="0.2">
      <c r="C651" s="15"/>
      <c r="D651" s="15"/>
      <c r="E651" s="15"/>
      <c r="F651" s="15"/>
      <c r="G651" s="15"/>
      <c r="H651" s="15"/>
      <c r="I651" s="15"/>
      <c r="J651" s="15"/>
      <c r="K651" s="15"/>
    </row>
    <row r="652" spans="3:11" x14ac:dyDescent="0.2">
      <c r="C652" s="15"/>
      <c r="D652" s="15"/>
      <c r="E652" s="15"/>
      <c r="F652" s="15"/>
      <c r="G652" s="15"/>
      <c r="H652" s="15"/>
      <c r="I652" s="15"/>
      <c r="J652" s="15"/>
      <c r="K652" s="15"/>
    </row>
    <row r="653" spans="3:11" x14ac:dyDescent="0.2">
      <c r="C653" s="15"/>
      <c r="D653" s="15"/>
      <c r="E653" s="15"/>
      <c r="F653" s="15"/>
      <c r="G653" s="15"/>
      <c r="H653" s="15"/>
      <c r="I653" s="15"/>
      <c r="J653" s="15"/>
      <c r="K653" s="15"/>
    </row>
    <row r="654" spans="3:11" x14ac:dyDescent="0.2">
      <c r="C654" s="15"/>
      <c r="D654" s="15"/>
      <c r="E654" s="15"/>
      <c r="F654" s="15"/>
      <c r="G654" s="15"/>
      <c r="H654" s="15"/>
      <c r="I654" s="15"/>
      <c r="J654" s="15"/>
      <c r="K654" s="15"/>
    </row>
    <row r="655" spans="3:11" x14ac:dyDescent="0.2">
      <c r="C655" s="15"/>
      <c r="D655" s="15"/>
      <c r="E655" s="15"/>
      <c r="F655" s="15"/>
      <c r="G655" s="15"/>
      <c r="H655" s="15"/>
      <c r="I655" s="15"/>
      <c r="J655" s="15"/>
      <c r="K655" s="15"/>
    </row>
    <row r="656" spans="3:11" x14ac:dyDescent="0.2">
      <c r="C656" s="15"/>
      <c r="D656" s="15"/>
      <c r="E656" s="15"/>
      <c r="F656" s="15"/>
      <c r="G656" s="15"/>
      <c r="H656" s="15"/>
      <c r="I656" s="15"/>
      <c r="J656" s="15"/>
      <c r="K656" s="15"/>
    </row>
    <row r="657" spans="3:11" x14ac:dyDescent="0.2">
      <c r="C657" s="15"/>
      <c r="D657" s="15"/>
      <c r="E657" s="15"/>
      <c r="F657" s="15"/>
      <c r="G657" s="15"/>
      <c r="H657" s="15"/>
      <c r="I657" s="15"/>
      <c r="J657" s="15"/>
      <c r="K657" s="15"/>
    </row>
    <row r="658" spans="3:11" x14ac:dyDescent="0.2">
      <c r="C658" s="15"/>
      <c r="D658" s="15"/>
      <c r="E658" s="15"/>
      <c r="F658" s="15"/>
      <c r="G658" s="15"/>
      <c r="H658" s="15"/>
      <c r="I658" s="15"/>
      <c r="J658" s="15"/>
      <c r="K658" s="15"/>
    </row>
    <row r="659" spans="3:11" x14ac:dyDescent="0.2">
      <c r="C659" s="15"/>
      <c r="D659" s="15"/>
      <c r="E659" s="15"/>
      <c r="F659" s="15"/>
      <c r="G659" s="15"/>
      <c r="H659" s="15"/>
      <c r="I659" s="15"/>
      <c r="J659" s="15"/>
      <c r="K659" s="15"/>
    </row>
    <row r="660" spans="3:11" x14ac:dyDescent="0.2">
      <c r="C660" s="15"/>
      <c r="D660" s="15"/>
      <c r="E660" s="15"/>
      <c r="F660" s="15"/>
      <c r="G660" s="15"/>
      <c r="H660" s="15"/>
      <c r="I660" s="15"/>
      <c r="J660" s="15"/>
      <c r="K660" s="15"/>
    </row>
    <row r="661" spans="3:11" x14ac:dyDescent="0.2">
      <c r="C661" s="15"/>
      <c r="D661" s="15"/>
      <c r="E661" s="15"/>
      <c r="F661" s="15"/>
      <c r="G661" s="15"/>
      <c r="H661" s="15"/>
      <c r="I661" s="15"/>
      <c r="J661" s="15"/>
      <c r="K661" s="15"/>
    </row>
    <row r="662" spans="3:11" x14ac:dyDescent="0.2">
      <c r="C662" s="15"/>
      <c r="D662" s="15"/>
      <c r="E662" s="15"/>
      <c r="F662" s="15"/>
      <c r="G662" s="15"/>
      <c r="H662" s="15"/>
      <c r="I662" s="15"/>
      <c r="J662" s="15"/>
      <c r="K662" s="15"/>
    </row>
    <row r="663" spans="3:11" x14ac:dyDescent="0.2">
      <c r="C663" s="15"/>
      <c r="D663" s="15"/>
      <c r="E663" s="15"/>
      <c r="F663" s="15"/>
      <c r="G663" s="15"/>
      <c r="H663" s="15"/>
      <c r="I663" s="15"/>
      <c r="J663" s="15"/>
      <c r="K663" s="15"/>
    </row>
    <row r="664" spans="3:11" x14ac:dyDescent="0.2">
      <c r="C664" s="15"/>
      <c r="D664" s="15"/>
      <c r="E664" s="15"/>
      <c r="F664" s="15"/>
      <c r="G664" s="15"/>
      <c r="H664" s="15"/>
      <c r="I664" s="15"/>
      <c r="J664" s="15"/>
      <c r="K664" s="15"/>
    </row>
    <row r="665" spans="3:11" x14ac:dyDescent="0.2">
      <c r="C665" s="15"/>
      <c r="D665" s="15"/>
      <c r="E665" s="15"/>
      <c r="F665" s="15"/>
      <c r="G665" s="15"/>
      <c r="H665" s="15"/>
      <c r="I665" s="15"/>
      <c r="J665" s="15"/>
      <c r="K665" s="15"/>
    </row>
    <row r="666" spans="3:11" x14ac:dyDescent="0.2">
      <c r="C666" s="15"/>
      <c r="D666" s="15"/>
      <c r="E666" s="15"/>
      <c r="F666" s="15"/>
      <c r="G666" s="15"/>
      <c r="H666" s="15"/>
      <c r="I666" s="15"/>
      <c r="J666" s="15"/>
      <c r="K666" s="15"/>
    </row>
    <row r="667" spans="3:11" x14ac:dyDescent="0.2">
      <c r="C667" s="15"/>
      <c r="D667" s="15"/>
      <c r="E667" s="15"/>
      <c r="F667" s="15"/>
      <c r="G667" s="15"/>
      <c r="H667" s="15"/>
      <c r="I667" s="15"/>
      <c r="J667" s="15"/>
      <c r="K667" s="15"/>
    </row>
    <row r="668" spans="3:11" x14ac:dyDescent="0.2">
      <c r="C668" s="15"/>
      <c r="D668" s="15"/>
      <c r="E668" s="15"/>
      <c r="F668" s="15"/>
      <c r="G668" s="15"/>
      <c r="H668" s="15"/>
      <c r="I668" s="15"/>
      <c r="J668" s="15"/>
      <c r="K668" s="15"/>
    </row>
    <row r="669" spans="3:11" x14ac:dyDescent="0.2">
      <c r="C669" s="15"/>
      <c r="D669" s="15"/>
      <c r="E669" s="15"/>
      <c r="F669" s="15"/>
      <c r="G669" s="15"/>
      <c r="H669" s="15"/>
      <c r="I669" s="15"/>
      <c r="J669" s="15"/>
      <c r="K669" s="15"/>
    </row>
    <row r="670" spans="3:11" x14ac:dyDescent="0.2">
      <c r="C670" s="15"/>
      <c r="D670" s="15"/>
      <c r="E670" s="15"/>
      <c r="F670" s="15"/>
      <c r="G670" s="15"/>
      <c r="H670" s="15"/>
      <c r="I670" s="15"/>
      <c r="J670" s="15"/>
      <c r="K670" s="15"/>
    </row>
    <row r="671" spans="3:11" x14ac:dyDescent="0.2">
      <c r="C671" s="15"/>
      <c r="D671" s="15"/>
      <c r="E671" s="15"/>
      <c r="F671" s="15"/>
      <c r="G671" s="15"/>
      <c r="H671" s="15"/>
      <c r="I671" s="15"/>
      <c r="J671" s="15"/>
      <c r="K671" s="15"/>
    </row>
    <row r="672" spans="3:11" x14ac:dyDescent="0.2">
      <c r="C672" s="15"/>
      <c r="D672" s="15"/>
      <c r="E672" s="15"/>
      <c r="F672" s="15"/>
      <c r="G672" s="15"/>
      <c r="H672" s="15"/>
      <c r="I672" s="15"/>
      <c r="J672" s="15"/>
      <c r="K672" s="15"/>
    </row>
    <row r="673" spans="3:11" x14ac:dyDescent="0.2">
      <c r="C673" s="15"/>
      <c r="D673" s="15"/>
      <c r="E673" s="15"/>
      <c r="F673" s="15"/>
      <c r="G673" s="15"/>
      <c r="H673" s="15"/>
      <c r="I673" s="15"/>
      <c r="J673" s="15"/>
      <c r="K673" s="15"/>
    </row>
    <row r="674" spans="3:11" x14ac:dyDescent="0.2">
      <c r="C674" s="15"/>
      <c r="D674" s="15"/>
      <c r="E674" s="15"/>
      <c r="F674" s="15"/>
      <c r="G674" s="15"/>
      <c r="H674" s="15"/>
      <c r="I674" s="15"/>
      <c r="J674" s="15"/>
      <c r="K674" s="15"/>
    </row>
    <row r="675" spans="3:11" x14ac:dyDescent="0.2">
      <c r="C675" s="15"/>
      <c r="D675" s="15"/>
      <c r="E675" s="15"/>
      <c r="F675" s="15"/>
      <c r="G675" s="15"/>
      <c r="H675" s="15"/>
      <c r="I675" s="15"/>
      <c r="J675" s="15"/>
      <c r="K675" s="15"/>
    </row>
    <row r="676" spans="3:11" x14ac:dyDescent="0.2">
      <c r="C676" s="15"/>
      <c r="D676" s="15"/>
      <c r="E676" s="15"/>
      <c r="F676" s="15"/>
      <c r="G676" s="15"/>
      <c r="H676" s="15"/>
      <c r="I676" s="15"/>
      <c r="J676" s="15"/>
      <c r="K676" s="15"/>
    </row>
    <row r="677" spans="3:11" x14ac:dyDescent="0.2">
      <c r="C677" s="15"/>
      <c r="D677" s="15"/>
      <c r="E677" s="15"/>
      <c r="F677" s="15"/>
      <c r="G677" s="15"/>
      <c r="H677" s="15"/>
      <c r="I677" s="15"/>
      <c r="J677" s="15"/>
      <c r="K677" s="15"/>
    </row>
    <row r="678" spans="3:11" x14ac:dyDescent="0.2">
      <c r="C678" s="15"/>
      <c r="D678" s="15"/>
      <c r="E678" s="15"/>
      <c r="F678" s="15"/>
      <c r="G678" s="15"/>
      <c r="H678" s="15"/>
      <c r="I678" s="15"/>
      <c r="J678" s="15"/>
      <c r="K678" s="15"/>
    </row>
    <row r="679" spans="3:11" x14ac:dyDescent="0.2">
      <c r="C679" s="15"/>
      <c r="D679" s="15"/>
      <c r="E679" s="15"/>
      <c r="F679" s="15"/>
      <c r="G679" s="15"/>
      <c r="H679" s="15"/>
      <c r="I679" s="15"/>
      <c r="J679" s="15"/>
      <c r="K679" s="15"/>
    </row>
    <row r="680" spans="3:11" x14ac:dyDescent="0.2">
      <c r="C680" s="15"/>
      <c r="D680" s="15"/>
      <c r="E680" s="15"/>
      <c r="F680" s="15"/>
      <c r="G680" s="15"/>
      <c r="H680" s="15"/>
      <c r="I680" s="15"/>
      <c r="J680" s="15"/>
      <c r="K680" s="15"/>
    </row>
    <row r="681" spans="3:11" x14ac:dyDescent="0.2">
      <c r="C681" s="15"/>
      <c r="D681" s="15"/>
      <c r="E681" s="15"/>
      <c r="F681" s="15"/>
      <c r="G681" s="15"/>
      <c r="H681" s="15"/>
      <c r="I681" s="15"/>
      <c r="J681" s="15"/>
      <c r="K681" s="15"/>
    </row>
    <row r="682" spans="3:11" x14ac:dyDescent="0.2">
      <c r="C682" s="15"/>
      <c r="D682" s="15"/>
      <c r="E682" s="15"/>
      <c r="F682" s="15"/>
      <c r="G682" s="15"/>
      <c r="H682" s="15"/>
      <c r="I682" s="15"/>
      <c r="J682" s="15"/>
      <c r="K682" s="15"/>
    </row>
    <row r="683" spans="3:11" x14ac:dyDescent="0.2">
      <c r="C683" s="15"/>
      <c r="D683" s="15"/>
      <c r="E683" s="15"/>
      <c r="F683" s="15"/>
      <c r="G683" s="15"/>
      <c r="H683" s="15"/>
      <c r="I683" s="15"/>
      <c r="J683" s="15"/>
      <c r="K683" s="15"/>
    </row>
    <row r="684" spans="3:11" x14ac:dyDescent="0.2">
      <c r="C684" s="15"/>
      <c r="D684" s="15"/>
      <c r="E684" s="15"/>
      <c r="F684" s="15"/>
      <c r="G684" s="15"/>
      <c r="H684" s="15"/>
      <c r="I684" s="15"/>
      <c r="J684" s="15"/>
      <c r="K684" s="15"/>
    </row>
    <row r="685" spans="3:11" x14ac:dyDescent="0.2">
      <c r="C685" s="15"/>
      <c r="D685" s="15"/>
      <c r="E685" s="15"/>
      <c r="F685" s="15"/>
      <c r="G685" s="15"/>
      <c r="H685" s="15"/>
      <c r="I685" s="15"/>
      <c r="J685" s="15"/>
      <c r="K685" s="15"/>
    </row>
    <row r="686" spans="3:11" x14ac:dyDescent="0.2">
      <c r="C686" s="15"/>
      <c r="D686" s="15"/>
      <c r="E686" s="15"/>
      <c r="F686" s="15"/>
      <c r="G686" s="15"/>
      <c r="H686" s="15"/>
      <c r="I686" s="15"/>
      <c r="J686" s="15"/>
      <c r="K686" s="15"/>
    </row>
    <row r="687" spans="3:11" x14ac:dyDescent="0.2">
      <c r="C687" s="15"/>
      <c r="D687" s="15"/>
      <c r="E687" s="15"/>
      <c r="F687" s="15"/>
      <c r="G687" s="15"/>
      <c r="H687" s="15"/>
      <c r="I687" s="15"/>
      <c r="J687" s="15"/>
      <c r="K687" s="15"/>
    </row>
    <row r="688" spans="3:11" x14ac:dyDescent="0.2">
      <c r="C688" s="15"/>
      <c r="D688" s="15"/>
      <c r="E688" s="15"/>
      <c r="F688" s="15"/>
      <c r="G688" s="15"/>
      <c r="H688" s="15"/>
      <c r="I688" s="15"/>
      <c r="J688" s="15"/>
      <c r="K688" s="15"/>
    </row>
    <row r="689" spans="3:11" x14ac:dyDescent="0.2">
      <c r="C689" s="15"/>
      <c r="D689" s="15"/>
      <c r="E689" s="15"/>
      <c r="F689" s="15"/>
      <c r="G689" s="15"/>
      <c r="H689" s="15"/>
      <c r="I689" s="15"/>
      <c r="J689" s="15"/>
      <c r="K689" s="15"/>
    </row>
    <row r="690" spans="3:11" x14ac:dyDescent="0.2">
      <c r="C690" s="15"/>
      <c r="D690" s="15"/>
      <c r="E690" s="15"/>
      <c r="F690" s="15"/>
      <c r="G690" s="15"/>
      <c r="H690" s="15"/>
      <c r="I690" s="15"/>
      <c r="J690" s="15"/>
      <c r="K690" s="15"/>
    </row>
    <row r="691" spans="3:11" x14ac:dyDescent="0.2">
      <c r="C691" s="15"/>
      <c r="D691" s="15"/>
      <c r="E691" s="15"/>
      <c r="F691" s="15"/>
      <c r="G691" s="15"/>
      <c r="H691" s="15"/>
      <c r="I691" s="15"/>
      <c r="J691" s="15"/>
      <c r="K691" s="15"/>
    </row>
    <row r="692" spans="3:11" x14ac:dyDescent="0.2">
      <c r="C692" s="15"/>
      <c r="D692" s="15"/>
      <c r="E692" s="15"/>
      <c r="F692" s="15"/>
      <c r="G692" s="15"/>
      <c r="H692" s="15"/>
      <c r="I692" s="15"/>
      <c r="J692" s="15"/>
      <c r="K692" s="15"/>
    </row>
    <row r="693" spans="3:11" x14ac:dyDescent="0.2">
      <c r="C693" s="15"/>
      <c r="D693" s="15"/>
      <c r="E693" s="15"/>
      <c r="F693" s="15"/>
      <c r="G693" s="15"/>
      <c r="H693" s="15"/>
      <c r="I693" s="15"/>
      <c r="J693" s="15"/>
      <c r="K693" s="15"/>
    </row>
    <row r="694" spans="3:11" x14ac:dyDescent="0.2">
      <c r="C694" s="15"/>
      <c r="D694" s="15"/>
      <c r="E694" s="15"/>
      <c r="F694" s="15"/>
      <c r="G694" s="15"/>
      <c r="H694" s="15"/>
      <c r="I694" s="15"/>
      <c r="J694" s="15"/>
      <c r="K694" s="15"/>
    </row>
    <row r="695" spans="3:11" x14ac:dyDescent="0.2">
      <c r="C695" s="15"/>
      <c r="D695" s="15"/>
      <c r="E695" s="15"/>
      <c r="F695" s="15"/>
      <c r="G695" s="15"/>
      <c r="H695" s="15"/>
      <c r="I695" s="15"/>
      <c r="J695" s="15"/>
      <c r="K695" s="15"/>
    </row>
    <row r="696" spans="3:11" x14ac:dyDescent="0.2">
      <c r="C696" s="15"/>
      <c r="D696" s="15"/>
      <c r="E696" s="15"/>
      <c r="F696" s="15"/>
      <c r="G696" s="15"/>
      <c r="H696" s="15"/>
      <c r="I696" s="15"/>
      <c r="J696" s="15"/>
      <c r="K696" s="15"/>
    </row>
    <row r="697" spans="3:11" x14ac:dyDescent="0.2">
      <c r="C697" s="15"/>
      <c r="D697" s="15"/>
      <c r="E697" s="15"/>
      <c r="F697" s="15"/>
      <c r="G697" s="15"/>
      <c r="H697" s="15"/>
      <c r="I697" s="15"/>
      <c r="J697" s="15"/>
      <c r="K697" s="15"/>
    </row>
    <row r="698" spans="3:11" x14ac:dyDescent="0.2">
      <c r="C698" s="15"/>
      <c r="D698" s="15"/>
      <c r="E698" s="15"/>
      <c r="F698" s="15"/>
      <c r="G698" s="15"/>
      <c r="H698" s="15"/>
      <c r="I698" s="15"/>
      <c r="J698" s="15"/>
      <c r="K698" s="15"/>
    </row>
    <row r="699" spans="3:11" x14ac:dyDescent="0.2">
      <c r="C699" s="15"/>
      <c r="D699" s="15"/>
      <c r="E699" s="15"/>
      <c r="F699" s="15"/>
      <c r="G699" s="15"/>
      <c r="H699" s="15"/>
      <c r="I699" s="15"/>
      <c r="J699" s="15"/>
      <c r="K699" s="15"/>
    </row>
    <row r="700" spans="3:11" x14ac:dyDescent="0.2">
      <c r="C700" s="15"/>
      <c r="D700" s="15"/>
      <c r="E700" s="15"/>
      <c r="F700" s="15"/>
      <c r="G700" s="15"/>
      <c r="H700" s="15"/>
      <c r="I700" s="15"/>
      <c r="J700" s="15"/>
      <c r="K700" s="15"/>
    </row>
    <row r="701" spans="3:11" x14ac:dyDescent="0.2">
      <c r="C701" s="15"/>
      <c r="D701" s="15"/>
      <c r="E701" s="15"/>
      <c r="F701" s="15"/>
      <c r="G701" s="15"/>
      <c r="H701" s="15"/>
      <c r="I701" s="15"/>
      <c r="J701" s="15"/>
      <c r="K701" s="15"/>
    </row>
    <row r="702" spans="3:11" x14ac:dyDescent="0.2">
      <c r="C702" s="15"/>
      <c r="D702" s="15"/>
      <c r="E702" s="15"/>
      <c r="F702" s="15"/>
      <c r="G702" s="15"/>
      <c r="H702" s="15"/>
      <c r="I702" s="15"/>
      <c r="J702" s="15"/>
      <c r="K702" s="15"/>
    </row>
    <row r="703" spans="3:11" x14ac:dyDescent="0.2">
      <c r="C703" s="15"/>
      <c r="D703" s="15"/>
      <c r="E703" s="15"/>
      <c r="F703" s="15"/>
      <c r="G703" s="15"/>
      <c r="H703" s="15"/>
      <c r="I703" s="15"/>
      <c r="J703" s="15"/>
      <c r="K703" s="15"/>
    </row>
    <row r="704" spans="3:11" x14ac:dyDescent="0.2">
      <c r="C704" s="15"/>
      <c r="D704" s="15"/>
      <c r="E704" s="15"/>
      <c r="F704" s="15"/>
      <c r="G704" s="15"/>
      <c r="H704" s="15"/>
      <c r="I704" s="15"/>
      <c r="J704" s="15"/>
      <c r="K704" s="15"/>
    </row>
    <row r="705" spans="3:11" x14ac:dyDescent="0.2">
      <c r="C705" s="15"/>
      <c r="D705" s="15"/>
      <c r="E705" s="15"/>
      <c r="F705" s="15"/>
      <c r="G705" s="15"/>
      <c r="H705" s="15"/>
      <c r="I705" s="15"/>
      <c r="J705" s="15"/>
      <c r="K705" s="15"/>
    </row>
    <row r="706" spans="3:11" x14ac:dyDescent="0.2">
      <c r="C706" s="15"/>
      <c r="D706" s="15"/>
      <c r="E706" s="15"/>
      <c r="F706" s="15"/>
      <c r="G706" s="15"/>
      <c r="H706" s="15"/>
      <c r="I706" s="15"/>
      <c r="J706" s="15"/>
      <c r="K706" s="15"/>
    </row>
    <row r="707" spans="3:11" x14ac:dyDescent="0.2">
      <c r="C707" s="15"/>
      <c r="D707" s="15"/>
      <c r="E707" s="15"/>
      <c r="F707" s="15"/>
      <c r="G707" s="15"/>
      <c r="H707" s="15"/>
      <c r="I707" s="15"/>
      <c r="J707" s="15"/>
      <c r="K707" s="15"/>
    </row>
    <row r="708" spans="3:11" x14ac:dyDescent="0.2">
      <c r="C708" s="15"/>
      <c r="D708" s="15"/>
      <c r="E708" s="15"/>
      <c r="F708" s="15"/>
      <c r="G708" s="15"/>
      <c r="H708" s="15"/>
      <c r="I708" s="15"/>
      <c r="J708" s="15"/>
      <c r="K708" s="15"/>
    </row>
    <row r="709" spans="3:11" x14ac:dyDescent="0.2">
      <c r="C709" s="15"/>
      <c r="D709" s="15"/>
      <c r="E709" s="15"/>
      <c r="F709" s="15"/>
      <c r="G709" s="15"/>
      <c r="H709" s="15"/>
      <c r="I709" s="15"/>
      <c r="J709" s="15"/>
      <c r="K709" s="15"/>
    </row>
    <row r="710" spans="3:11" x14ac:dyDescent="0.2">
      <c r="C710" s="15"/>
      <c r="D710" s="15"/>
      <c r="E710" s="15"/>
      <c r="F710" s="15"/>
      <c r="G710" s="15"/>
      <c r="H710" s="15"/>
      <c r="I710" s="15"/>
      <c r="J710" s="15"/>
      <c r="K710" s="15"/>
    </row>
    <row r="711" spans="3:11" x14ac:dyDescent="0.2">
      <c r="C711" s="15"/>
      <c r="D711" s="15"/>
      <c r="E711" s="15"/>
      <c r="F711" s="15"/>
      <c r="G711" s="15"/>
      <c r="H711" s="15"/>
      <c r="I711" s="15"/>
      <c r="J711" s="15"/>
      <c r="K711" s="15"/>
    </row>
    <row r="712" spans="3:11" x14ac:dyDescent="0.2">
      <c r="C712" s="15"/>
      <c r="D712" s="15"/>
      <c r="E712" s="15"/>
      <c r="F712" s="15"/>
      <c r="G712" s="15"/>
      <c r="H712" s="15"/>
      <c r="I712" s="15"/>
      <c r="J712" s="15"/>
      <c r="K712" s="15"/>
    </row>
    <row r="713" spans="3:11" x14ac:dyDescent="0.2">
      <c r="C713" s="15"/>
      <c r="D713" s="15"/>
      <c r="E713" s="15"/>
      <c r="F713" s="15"/>
      <c r="G713" s="15"/>
      <c r="H713" s="15"/>
      <c r="I713" s="15"/>
      <c r="J713" s="15"/>
      <c r="K713" s="15"/>
    </row>
    <row r="714" spans="3:11" x14ac:dyDescent="0.2">
      <c r="C714" s="15"/>
      <c r="D714" s="15"/>
      <c r="E714" s="15"/>
      <c r="F714" s="15"/>
      <c r="G714" s="15"/>
      <c r="H714" s="15"/>
      <c r="I714" s="15"/>
      <c r="J714" s="15"/>
      <c r="K714" s="15"/>
    </row>
    <row r="715" spans="3:11" x14ac:dyDescent="0.2">
      <c r="C715" s="15"/>
      <c r="D715" s="15"/>
      <c r="E715" s="15"/>
      <c r="F715" s="15"/>
      <c r="G715" s="15"/>
      <c r="H715" s="15"/>
      <c r="I715" s="15"/>
      <c r="J715" s="15"/>
      <c r="K715" s="15"/>
    </row>
    <row r="716" spans="3:11" x14ac:dyDescent="0.2">
      <c r="C716" s="15"/>
      <c r="D716" s="15"/>
      <c r="E716" s="15"/>
      <c r="F716" s="15"/>
      <c r="G716" s="15"/>
      <c r="H716" s="15"/>
      <c r="I716" s="15"/>
      <c r="J716" s="15"/>
      <c r="K716" s="15"/>
    </row>
    <row r="717" spans="3:11" x14ac:dyDescent="0.2">
      <c r="C717" s="15"/>
      <c r="D717" s="15"/>
      <c r="E717" s="15"/>
      <c r="F717" s="15"/>
      <c r="G717" s="15"/>
      <c r="H717" s="15"/>
      <c r="I717" s="15"/>
      <c r="J717" s="15"/>
      <c r="K717" s="15"/>
    </row>
    <row r="718" spans="3:11" x14ac:dyDescent="0.2">
      <c r="C718" s="15"/>
      <c r="D718" s="15"/>
      <c r="E718" s="15"/>
      <c r="F718" s="15"/>
      <c r="G718" s="15"/>
      <c r="H718" s="15"/>
      <c r="I718" s="15"/>
      <c r="J718" s="15"/>
      <c r="K718" s="15"/>
    </row>
    <row r="719" spans="3:11" x14ac:dyDescent="0.2">
      <c r="C719" s="15"/>
      <c r="D719" s="15"/>
      <c r="E719" s="15"/>
      <c r="F719" s="15"/>
      <c r="G719" s="15"/>
      <c r="H719" s="15"/>
      <c r="I719" s="15"/>
      <c r="J719" s="15"/>
      <c r="K719" s="15"/>
    </row>
    <row r="720" spans="3:11" x14ac:dyDescent="0.2">
      <c r="C720" s="15"/>
      <c r="D720" s="15"/>
      <c r="E720" s="15"/>
      <c r="F720" s="15"/>
      <c r="G720" s="15"/>
      <c r="H720" s="15"/>
      <c r="I720" s="15"/>
      <c r="J720" s="15"/>
      <c r="K720" s="15"/>
    </row>
    <row r="721" spans="3:11" x14ac:dyDescent="0.2">
      <c r="C721" s="15"/>
      <c r="D721" s="15"/>
      <c r="E721" s="15"/>
      <c r="F721" s="15"/>
      <c r="G721" s="15"/>
      <c r="H721" s="15"/>
      <c r="I721" s="15"/>
      <c r="J721" s="15"/>
      <c r="K721" s="15"/>
    </row>
    <row r="722" spans="3:11" x14ac:dyDescent="0.2">
      <c r="C722" s="15"/>
      <c r="D722" s="15"/>
      <c r="E722" s="15"/>
      <c r="F722" s="15"/>
      <c r="G722" s="15"/>
      <c r="H722" s="15"/>
      <c r="I722" s="15"/>
      <c r="J722" s="15"/>
      <c r="K722" s="15"/>
    </row>
    <row r="723" spans="3:11" x14ac:dyDescent="0.2">
      <c r="C723" s="15"/>
      <c r="D723" s="15"/>
      <c r="E723" s="15"/>
      <c r="F723" s="15"/>
      <c r="G723" s="15"/>
      <c r="H723" s="15"/>
      <c r="I723" s="15"/>
      <c r="J723" s="15"/>
      <c r="K723" s="15"/>
    </row>
    <row r="724" spans="3:11" x14ac:dyDescent="0.2">
      <c r="C724" s="15"/>
      <c r="D724" s="15"/>
      <c r="E724" s="15"/>
      <c r="F724" s="15"/>
      <c r="G724" s="15"/>
      <c r="H724" s="15"/>
      <c r="I724" s="15"/>
      <c r="J724" s="15"/>
      <c r="K724" s="15"/>
    </row>
    <row r="725" spans="3:11" x14ac:dyDescent="0.2">
      <c r="C725" s="15"/>
      <c r="D725" s="15"/>
      <c r="E725" s="15"/>
      <c r="F725" s="15"/>
      <c r="G725" s="15"/>
      <c r="H725" s="15"/>
      <c r="I725" s="15"/>
      <c r="J725" s="15"/>
      <c r="K725" s="15"/>
    </row>
    <row r="726" spans="3:11" x14ac:dyDescent="0.2">
      <c r="C726" s="15"/>
      <c r="D726" s="15"/>
      <c r="E726" s="15"/>
      <c r="F726" s="15"/>
      <c r="G726" s="15"/>
      <c r="H726" s="15"/>
      <c r="I726" s="15"/>
      <c r="J726" s="15"/>
      <c r="K726" s="15"/>
    </row>
    <row r="727" spans="3:11" x14ac:dyDescent="0.2">
      <c r="C727" s="15"/>
      <c r="D727" s="15"/>
      <c r="E727" s="15"/>
      <c r="F727" s="15"/>
      <c r="G727" s="15"/>
      <c r="H727" s="15"/>
      <c r="I727" s="15"/>
      <c r="J727" s="15"/>
      <c r="K727" s="15"/>
    </row>
    <row r="728" spans="3:11" x14ac:dyDescent="0.2">
      <c r="C728" s="15"/>
      <c r="D728" s="15"/>
      <c r="E728" s="15"/>
      <c r="F728" s="15"/>
      <c r="G728" s="15"/>
      <c r="H728" s="15"/>
      <c r="I728" s="15"/>
      <c r="J728" s="15"/>
      <c r="K728" s="15"/>
    </row>
    <row r="729" spans="3:11" x14ac:dyDescent="0.2">
      <c r="C729" s="15"/>
      <c r="D729" s="15"/>
      <c r="E729" s="15"/>
      <c r="F729" s="15"/>
      <c r="G729" s="15"/>
      <c r="H729" s="15"/>
      <c r="I729" s="15"/>
      <c r="J729" s="15"/>
      <c r="K729" s="15"/>
    </row>
    <row r="730" spans="3:11" x14ac:dyDescent="0.2">
      <c r="C730" s="15"/>
      <c r="D730" s="15"/>
      <c r="E730" s="15"/>
      <c r="F730" s="15"/>
      <c r="G730" s="15"/>
      <c r="H730" s="15"/>
      <c r="I730" s="15"/>
      <c r="J730" s="15"/>
      <c r="K730" s="15"/>
    </row>
    <row r="731" spans="3:11" x14ac:dyDescent="0.2">
      <c r="C731" s="15"/>
      <c r="D731" s="15"/>
      <c r="E731" s="15"/>
      <c r="F731" s="15"/>
      <c r="G731" s="15"/>
      <c r="H731" s="15"/>
      <c r="I731" s="15"/>
      <c r="J731" s="15"/>
      <c r="K731" s="15"/>
    </row>
    <row r="732" spans="3:11" x14ac:dyDescent="0.2">
      <c r="C732" s="15"/>
      <c r="D732" s="15"/>
      <c r="E732" s="15"/>
      <c r="F732" s="15"/>
      <c r="G732" s="15"/>
      <c r="H732" s="15"/>
      <c r="I732" s="15"/>
      <c r="J732" s="15"/>
      <c r="K732" s="15"/>
    </row>
    <row r="733" spans="3:11" x14ac:dyDescent="0.2">
      <c r="C733" s="15"/>
      <c r="D733" s="15"/>
      <c r="E733" s="15"/>
      <c r="F733" s="15"/>
      <c r="G733" s="15"/>
      <c r="H733" s="15"/>
      <c r="I733" s="15"/>
      <c r="J733" s="15"/>
      <c r="K733" s="15"/>
    </row>
    <row r="734" spans="3:11" x14ac:dyDescent="0.2">
      <c r="C734" s="15"/>
      <c r="D734" s="15"/>
      <c r="E734" s="15"/>
      <c r="F734" s="15"/>
      <c r="G734" s="15"/>
      <c r="H734" s="15"/>
      <c r="I734" s="15"/>
      <c r="J734" s="15"/>
      <c r="K734" s="15"/>
    </row>
    <row r="735" spans="3:11" x14ac:dyDescent="0.2">
      <c r="C735" s="15"/>
      <c r="D735" s="15"/>
      <c r="E735" s="15"/>
      <c r="F735" s="15"/>
      <c r="G735" s="15"/>
      <c r="H735" s="15"/>
      <c r="I735" s="15"/>
      <c r="J735" s="15"/>
      <c r="K735" s="15"/>
    </row>
    <row r="736" spans="3:11" x14ac:dyDescent="0.2">
      <c r="C736" s="15"/>
      <c r="D736" s="15"/>
      <c r="E736" s="15"/>
      <c r="F736" s="15"/>
      <c r="G736" s="15"/>
      <c r="H736" s="15"/>
      <c r="I736" s="15"/>
      <c r="J736" s="15"/>
      <c r="K736" s="15"/>
    </row>
    <row r="737" spans="3:11" x14ac:dyDescent="0.2">
      <c r="C737" s="15"/>
      <c r="D737" s="15"/>
      <c r="E737" s="15"/>
      <c r="F737" s="15"/>
      <c r="G737" s="15"/>
      <c r="H737" s="15"/>
      <c r="I737" s="15"/>
      <c r="J737" s="15"/>
      <c r="K737" s="15"/>
    </row>
    <row r="738" spans="3:11" x14ac:dyDescent="0.2">
      <c r="C738" s="15"/>
      <c r="D738" s="15"/>
      <c r="E738" s="15"/>
      <c r="F738" s="15"/>
      <c r="G738" s="15"/>
      <c r="H738" s="15"/>
      <c r="I738" s="15"/>
      <c r="J738" s="15"/>
      <c r="K738" s="15"/>
    </row>
    <row r="739" spans="3:11" x14ac:dyDescent="0.2">
      <c r="C739" s="15"/>
      <c r="D739" s="15"/>
      <c r="E739" s="15"/>
      <c r="F739" s="15"/>
      <c r="G739" s="15"/>
      <c r="H739" s="15"/>
      <c r="I739" s="15"/>
      <c r="J739" s="15"/>
      <c r="K739" s="15"/>
    </row>
    <row r="740" spans="3:11" x14ac:dyDescent="0.2">
      <c r="C740" s="15"/>
      <c r="D740" s="15"/>
      <c r="E740" s="15"/>
      <c r="F740" s="15"/>
      <c r="G740" s="15"/>
      <c r="H740" s="15"/>
      <c r="I740" s="15"/>
      <c r="J740" s="15"/>
      <c r="K740" s="15"/>
    </row>
    <row r="741" spans="3:11" x14ac:dyDescent="0.2">
      <c r="C741" s="15"/>
      <c r="D741" s="15"/>
      <c r="E741" s="15"/>
      <c r="F741" s="15"/>
      <c r="G741" s="15"/>
      <c r="H741" s="15"/>
      <c r="I741" s="15"/>
      <c r="J741" s="15"/>
      <c r="K741" s="15"/>
    </row>
    <row r="742" spans="3:11" x14ac:dyDescent="0.2">
      <c r="C742" s="15"/>
      <c r="D742" s="15"/>
      <c r="E742" s="15"/>
      <c r="F742" s="15"/>
      <c r="G742" s="15"/>
      <c r="H742" s="15"/>
      <c r="I742" s="15"/>
      <c r="J742" s="15"/>
      <c r="K742" s="15"/>
    </row>
    <row r="743" spans="3:11" x14ac:dyDescent="0.2">
      <c r="C743" s="15"/>
      <c r="D743" s="15"/>
      <c r="E743" s="15"/>
      <c r="F743" s="15"/>
      <c r="G743" s="15"/>
      <c r="H743" s="15"/>
      <c r="I743" s="15"/>
      <c r="J743" s="15"/>
      <c r="K743" s="15"/>
    </row>
    <row r="744" spans="3:11" x14ac:dyDescent="0.2">
      <c r="C744" s="15"/>
      <c r="D744" s="15"/>
      <c r="E744" s="15"/>
      <c r="F744" s="15"/>
      <c r="G744" s="15"/>
      <c r="H744" s="15"/>
      <c r="I744" s="15"/>
      <c r="J744" s="15"/>
      <c r="K744" s="15"/>
    </row>
    <row r="745" spans="3:11" x14ac:dyDescent="0.2">
      <c r="C745" s="15"/>
      <c r="D745" s="15"/>
      <c r="E745" s="15"/>
      <c r="F745" s="15"/>
      <c r="G745" s="15"/>
      <c r="H745" s="15"/>
      <c r="I745" s="15"/>
      <c r="J745" s="15"/>
      <c r="K745" s="15"/>
    </row>
    <row r="746" spans="3:11" x14ac:dyDescent="0.2">
      <c r="C746" s="15"/>
      <c r="D746" s="15"/>
      <c r="E746" s="15"/>
      <c r="F746" s="15"/>
      <c r="G746" s="15"/>
      <c r="H746" s="15"/>
      <c r="I746" s="15"/>
      <c r="J746" s="15"/>
      <c r="K746" s="15"/>
    </row>
    <row r="747" spans="3:11" x14ac:dyDescent="0.2">
      <c r="C747" s="15"/>
      <c r="D747" s="15"/>
      <c r="E747" s="15"/>
      <c r="F747" s="15"/>
      <c r="G747" s="15"/>
      <c r="H747" s="15"/>
      <c r="I747" s="15"/>
      <c r="J747" s="15"/>
      <c r="K747" s="15"/>
    </row>
    <row r="748" spans="3:11" x14ac:dyDescent="0.2">
      <c r="C748" s="15"/>
      <c r="D748" s="15"/>
      <c r="E748" s="15"/>
      <c r="F748" s="15"/>
      <c r="G748" s="15"/>
      <c r="H748" s="15"/>
      <c r="I748" s="15"/>
      <c r="J748" s="15"/>
      <c r="K748" s="15"/>
    </row>
    <row r="749" spans="3:11" x14ac:dyDescent="0.2">
      <c r="C749" s="15"/>
      <c r="D749" s="15"/>
      <c r="E749" s="15"/>
      <c r="F749" s="15"/>
      <c r="G749" s="15"/>
      <c r="H749" s="15"/>
      <c r="I749" s="15"/>
      <c r="J749" s="15"/>
      <c r="K749" s="15"/>
    </row>
    <row r="750" spans="3:11" x14ac:dyDescent="0.2">
      <c r="C750" s="15"/>
      <c r="D750" s="15"/>
      <c r="E750" s="15"/>
      <c r="F750" s="15"/>
      <c r="G750" s="15"/>
      <c r="H750" s="15"/>
      <c r="I750" s="15"/>
      <c r="J750" s="15"/>
      <c r="K750" s="15"/>
    </row>
    <row r="751" spans="3:11" x14ac:dyDescent="0.2">
      <c r="C751" s="15"/>
      <c r="D751" s="15"/>
      <c r="E751" s="15"/>
      <c r="F751" s="15"/>
      <c r="G751" s="15"/>
      <c r="H751" s="15"/>
      <c r="I751" s="15"/>
      <c r="J751" s="15"/>
      <c r="K751" s="15"/>
    </row>
    <row r="752" spans="3:11" x14ac:dyDescent="0.2">
      <c r="C752" s="15"/>
      <c r="D752" s="15"/>
      <c r="E752" s="15"/>
      <c r="F752" s="15"/>
      <c r="G752" s="15"/>
      <c r="H752" s="15"/>
      <c r="I752" s="15"/>
      <c r="J752" s="15"/>
      <c r="K752" s="15"/>
    </row>
    <row r="753" spans="3:11" x14ac:dyDescent="0.2">
      <c r="C753" s="15"/>
      <c r="D753" s="15"/>
      <c r="E753" s="15"/>
      <c r="F753" s="15"/>
      <c r="G753" s="15"/>
      <c r="H753" s="15"/>
      <c r="I753" s="15"/>
      <c r="J753" s="15"/>
      <c r="K753" s="15"/>
    </row>
    <row r="754" spans="3:11" x14ac:dyDescent="0.2">
      <c r="C754" s="15"/>
      <c r="D754" s="15"/>
      <c r="E754" s="15"/>
      <c r="F754" s="15"/>
      <c r="G754" s="15"/>
      <c r="H754" s="15"/>
      <c r="I754" s="15"/>
      <c r="J754" s="15"/>
      <c r="K754" s="15"/>
    </row>
    <row r="755" spans="3:11" x14ac:dyDescent="0.2">
      <c r="C755" s="15"/>
      <c r="D755" s="15"/>
      <c r="E755" s="15"/>
      <c r="F755" s="15"/>
      <c r="G755" s="15"/>
      <c r="H755" s="15"/>
      <c r="I755" s="15"/>
      <c r="J755" s="15"/>
      <c r="K755" s="15"/>
    </row>
    <row r="756" spans="3:11" x14ac:dyDescent="0.2">
      <c r="C756" s="15"/>
      <c r="D756" s="15"/>
      <c r="E756" s="15"/>
      <c r="F756" s="15"/>
      <c r="G756" s="15"/>
      <c r="H756" s="15"/>
      <c r="I756" s="15"/>
      <c r="J756" s="15"/>
      <c r="K756" s="15"/>
    </row>
    <row r="757" spans="3:11" x14ac:dyDescent="0.2">
      <c r="C757" s="15"/>
      <c r="D757" s="15"/>
      <c r="E757" s="15"/>
      <c r="F757" s="15"/>
      <c r="G757" s="15"/>
      <c r="H757" s="15"/>
      <c r="I757" s="15"/>
      <c r="J757" s="15"/>
      <c r="K757" s="15"/>
    </row>
    <row r="758" spans="3:11" x14ac:dyDescent="0.2">
      <c r="C758" s="15"/>
      <c r="D758" s="15"/>
      <c r="E758" s="15"/>
      <c r="F758" s="15"/>
      <c r="G758" s="15"/>
      <c r="H758" s="15"/>
      <c r="I758" s="15"/>
      <c r="J758" s="15"/>
      <c r="K758" s="15"/>
    </row>
    <row r="759" spans="3:11" x14ac:dyDescent="0.2">
      <c r="C759" s="15"/>
      <c r="D759" s="15"/>
      <c r="E759" s="15"/>
      <c r="F759" s="15"/>
      <c r="G759" s="15"/>
      <c r="H759" s="15"/>
      <c r="I759" s="15"/>
      <c r="J759" s="15"/>
      <c r="K759" s="15"/>
    </row>
    <row r="760" spans="3:11" x14ac:dyDescent="0.2">
      <c r="C760" s="15"/>
      <c r="D760" s="15"/>
      <c r="E760" s="15"/>
      <c r="F760" s="15"/>
      <c r="G760" s="15"/>
      <c r="H760" s="15"/>
      <c r="I760" s="15"/>
      <c r="J760" s="15"/>
      <c r="K760" s="15"/>
    </row>
    <row r="761" spans="3:11" x14ac:dyDescent="0.2">
      <c r="C761" s="15"/>
      <c r="D761" s="15"/>
      <c r="E761" s="15"/>
      <c r="F761" s="15"/>
      <c r="G761" s="15"/>
      <c r="H761" s="15"/>
      <c r="I761" s="15"/>
      <c r="J761" s="15"/>
      <c r="K761" s="15"/>
    </row>
    <row r="762" spans="3:11" x14ac:dyDescent="0.2">
      <c r="C762" s="15"/>
      <c r="D762" s="15"/>
      <c r="E762" s="15"/>
      <c r="F762" s="15"/>
      <c r="G762" s="15"/>
      <c r="H762" s="15"/>
      <c r="I762" s="15"/>
      <c r="J762" s="15"/>
      <c r="K762" s="15"/>
    </row>
    <row r="763" spans="3:11" x14ac:dyDescent="0.2">
      <c r="C763" s="15"/>
      <c r="D763" s="15"/>
      <c r="E763" s="15"/>
      <c r="F763" s="15"/>
      <c r="G763" s="15"/>
      <c r="H763" s="15"/>
      <c r="I763" s="15"/>
      <c r="J763" s="15"/>
      <c r="K763" s="15"/>
    </row>
    <row r="764" spans="3:11" x14ac:dyDescent="0.2">
      <c r="C764" s="15"/>
      <c r="D764" s="15"/>
      <c r="E764" s="15"/>
      <c r="F764" s="15"/>
      <c r="G764" s="15"/>
      <c r="H764" s="15"/>
      <c r="I764" s="15"/>
      <c r="J764" s="15"/>
      <c r="K764" s="15"/>
    </row>
    <row r="765" spans="3:11" x14ac:dyDescent="0.2">
      <c r="C765" s="15"/>
      <c r="D765" s="15"/>
      <c r="E765" s="15"/>
      <c r="F765" s="15"/>
      <c r="G765" s="15"/>
      <c r="H765" s="15"/>
      <c r="I765" s="15"/>
      <c r="J765" s="15"/>
      <c r="K765" s="15"/>
    </row>
    <row r="766" spans="3:11" x14ac:dyDescent="0.2">
      <c r="C766" s="15"/>
      <c r="D766" s="15"/>
      <c r="E766" s="15"/>
      <c r="F766" s="15"/>
      <c r="G766" s="15"/>
      <c r="H766" s="15"/>
      <c r="I766" s="15"/>
      <c r="J766" s="15"/>
      <c r="K766" s="15"/>
    </row>
    <row r="767" spans="3:11" x14ac:dyDescent="0.2">
      <c r="C767" s="15"/>
      <c r="D767" s="15"/>
      <c r="E767" s="15"/>
      <c r="F767" s="15"/>
      <c r="G767" s="15"/>
      <c r="H767" s="15"/>
      <c r="I767" s="15"/>
      <c r="J767" s="15"/>
      <c r="K767" s="15"/>
    </row>
    <row r="768" spans="3:11" x14ac:dyDescent="0.2">
      <c r="C768" s="15"/>
      <c r="D768" s="15"/>
      <c r="E768" s="15"/>
      <c r="F768" s="15"/>
      <c r="G768" s="15"/>
      <c r="H768" s="15"/>
      <c r="I768" s="15"/>
      <c r="J768" s="15"/>
      <c r="K768" s="15"/>
    </row>
    <row r="769" spans="3:11" x14ac:dyDescent="0.2">
      <c r="C769" s="15"/>
      <c r="D769" s="15"/>
      <c r="E769" s="15"/>
      <c r="F769" s="15"/>
      <c r="G769" s="15"/>
      <c r="H769" s="15"/>
      <c r="I769" s="15"/>
      <c r="J769" s="15"/>
      <c r="K769" s="15"/>
    </row>
    <row r="770" spans="3:11" x14ac:dyDescent="0.2">
      <c r="C770" s="15"/>
      <c r="D770" s="15"/>
      <c r="E770" s="15"/>
      <c r="F770" s="15"/>
      <c r="G770" s="15"/>
      <c r="H770" s="15"/>
      <c r="I770" s="15"/>
      <c r="J770" s="15"/>
      <c r="K770" s="15"/>
    </row>
    <row r="771" spans="3:11" x14ac:dyDescent="0.2">
      <c r="C771" s="15"/>
      <c r="D771" s="15"/>
      <c r="E771" s="15"/>
      <c r="F771" s="15"/>
      <c r="G771" s="15"/>
      <c r="H771" s="15"/>
      <c r="I771" s="15"/>
      <c r="J771" s="15"/>
      <c r="K771" s="15"/>
    </row>
    <row r="772" spans="3:11" x14ac:dyDescent="0.2">
      <c r="C772" s="15"/>
      <c r="D772" s="15"/>
      <c r="E772" s="15"/>
      <c r="F772" s="15"/>
      <c r="G772" s="15"/>
      <c r="H772" s="15"/>
      <c r="I772" s="15"/>
      <c r="J772" s="15"/>
      <c r="K772" s="15"/>
    </row>
    <row r="773" spans="3:11" x14ac:dyDescent="0.2">
      <c r="C773" s="15"/>
      <c r="D773" s="15"/>
      <c r="E773" s="15"/>
      <c r="F773" s="15"/>
      <c r="G773" s="15"/>
      <c r="H773" s="15"/>
      <c r="I773" s="15"/>
      <c r="J773" s="15"/>
      <c r="K773" s="15"/>
    </row>
    <row r="774" spans="3:11" x14ac:dyDescent="0.2">
      <c r="C774" s="15"/>
      <c r="D774" s="15"/>
      <c r="E774" s="15"/>
      <c r="F774" s="15"/>
      <c r="G774" s="15"/>
      <c r="H774" s="15"/>
      <c r="I774" s="15"/>
      <c r="J774" s="15"/>
      <c r="K774" s="15"/>
    </row>
    <row r="775" spans="3:11" x14ac:dyDescent="0.2">
      <c r="C775" s="15"/>
      <c r="D775" s="15"/>
      <c r="E775" s="15"/>
      <c r="F775" s="15"/>
      <c r="G775" s="15"/>
      <c r="H775" s="15"/>
      <c r="I775" s="15"/>
      <c r="J775" s="15"/>
      <c r="K775" s="15"/>
    </row>
    <row r="776" spans="3:11" x14ac:dyDescent="0.2">
      <c r="C776" s="15"/>
      <c r="D776" s="15"/>
      <c r="E776" s="15"/>
      <c r="F776" s="15"/>
      <c r="G776" s="15"/>
      <c r="H776" s="15"/>
      <c r="I776" s="15"/>
      <c r="J776" s="15"/>
      <c r="K776" s="15"/>
    </row>
    <row r="777" spans="3:11" x14ac:dyDescent="0.2">
      <c r="C777" s="15"/>
      <c r="D777" s="15"/>
      <c r="E777" s="15"/>
      <c r="F777" s="15"/>
      <c r="G777" s="15"/>
      <c r="H777" s="15"/>
      <c r="I777" s="15"/>
      <c r="J777" s="15"/>
      <c r="K777" s="15"/>
    </row>
    <row r="778" spans="3:11" x14ac:dyDescent="0.2">
      <c r="C778" s="15"/>
      <c r="D778" s="15"/>
      <c r="E778" s="15"/>
      <c r="F778" s="15"/>
      <c r="G778" s="15"/>
      <c r="H778" s="15"/>
      <c r="I778" s="15"/>
      <c r="J778" s="15"/>
      <c r="K778" s="15"/>
    </row>
    <row r="779" spans="3:11" x14ac:dyDescent="0.2">
      <c r="C779" s="15"/>
      <c r="D779" s="15"/>
      <c r="E779" s="15"/>
      <c r="F779" s="15"/>
      <c r="G779" s="15"/>
      <c r="H779" s="15"/>
      <c r="I779" s="15"/>
      <c r="J779" s="15"/>
      <c r="K779" s="15"/>
    </row>
    <row r="780" spans="3:11" x14ac:dyDescent="0.2">
      <c r="C780" s="15"/>
      <c r="D780" s="15"/>
      <c r="E780" s="15"/>
      <c r="F780" s="15"/>
      <c r="G780" s="15"/>
      <c r="H780" s="15"/>
      <c r="I780" s="15"/>
      <c r="J780" s="15"/>
      <c r="K780" s="15"/>
    </row>
    <row r="781" spans="3:11" x14ac:dyDescent="0.2">
      <c r="C781" s="15"/>
      <c r="D781" s="15"/>
      <c r="E781" s="15"/>
      <c r="F781" s="15"/>
      <c r="G781" s="15"/>
      <c r="H781" s="15"/>
      <c r="I781" s="15"/>
      <c r="J781" s="15"/>
      <c r="K781" s="15"/>
    </row>
    <row r="782" spans="3:11" x14ac:dyDescent="0.2">
      <c r="C782" s="15"/>
      <c r="D782" s="15"/>
      <c r="E782" s="15"/>
      <c r="F782" s="15"/>
      <c r="G782" s="15"/>
      <c r="H782" s="15"/>
      <c r="I782" s="15"/>
      <c r="J782" s="15"/>
      <c r="K782" s="15"/>
    </row>
    <row r="783" spans="3:11" x14ac:dyDescent="0.2">
      <c r="C783" s="15"/>
      <c r="D783" s="15"/>
      <c r="E783" s="15"/>
      <c r="F783" s="15"/>
      <c r="G783" s="15"/>
      <c r="H783" s="15"/>
      <c r="I783" s="15"/>
      <c r="J783" s="15"/>
      <c r="K783" s="15"/>
    </row>
    <row r="784" spans="3:11" x14ac:dyDescent="0.2">
      <c r="C784" s="15"/>
      <c r="D784" s="15"/>
      <c r="E784" s="15"/>
      <c r="F784" s="15"/>
      <c r="G784" s="15"/>
      <c r="H784" s="15"/>
      <c r="I784" s="15"/>
      <c r="J784" s="15"/>
      <c r="K784" s="15"/>
    </row>
    <row r="785" spans="3:11" x14ac:dyDescent="0.2">
      <c r="C785" s="15"/>
      <c r="D785" s="15"/>
      <c r="E785" s="15"/>
      <c r="F785" s="15"/>
      <c r="G785" s="15"/>
      <c r="H785" s="15"/>
      <c r="I785" s="15"/>
      <c r="J785" s="15"/>
      <c r="K785" s="15"/>
    </row>
    <row r="786" spans="3:11" x14ac:dyDescent="0.2">
      <c r="C786" s="15"/>
      <c r="D786" s="15"/>
      <c r="E786" s="15"/>
      <c r="F786" s="15"/>
      <c r="G786" s="15"/>
      <c r="H786" s="15"/>
      <c r="I786" s="15"/>
      <c r="J786" s="15"/>
      <c r="K786" s="15"/>
    </row>
    <row r="787" spans="3:11" x14ac:dyDescent="0.2">
      <c r="C787" s="15"/>
      <c r="D787" s="15"/>
      <c r="E787" s="15"/>
      <c r="F787" s="15"/>
      <c r="G787" s="15"/>
      <c r="H787" s="15"/>
      <c r="I787" s="15"/>
      <c r="J787" s="15"/>
      <c r="K787" s="15"/>
    </row>
    <row r="788" spans="3:11" x14ac:dyDescent="0.2">
      <c r="C788" s="15"/>
      <c r="D788" s="15"/>
      <c r="E788" s="15"/>
      <c r="F788" s="15"/>
      <c r="G788" s="15"/>
      <c r="H788" s="15"/>
      <c r="I788" s="15"/>
      <c r="J788" s="15"/>
      <c r="K788" s="15"/>
    </row>
    <row r="789" spans="3:11" x14ac:dyDescent="0.2">
      <c r="C789" s="15"/>
      <c r="D789" s="15"/>
      <c r="E789" s="15"/>
      <c r="F789" s="15"/>
      <c r="G789" s="15"/>
      <c r="H789" s="15"/>
      <c r="I789" s="15"/>
      <c r="J789" s="15"/>
      <c r="K789" s="15"/>
    </row>
    <row r="790" spans="3:11" x14ac:dyDescent="0.2">
      <c r="C790" s="15"/>
      <c r="D790" s="15"/>
      <c r="E790" s="15"/>
      <c r="F790" s="15"/>
      <c r="G790" s="15"/>
      <c r="H790" s="15"/>
      <c r="I790" s="15"/>
      <c r="J790" s="15"/>
      <c r="K790" s="15"/>
    </row>
    <row r="791" spans="3:11" x14ac:dyDescent="0.2">
      <c r="C791" s="15"/>
      <c r="D791" s="15"/>
      <c r="E791" s="15"/>
      <c r="F791" s="15"/>
      <c r="G791" s="15"/>
      <c r="H791" s="15"/>
      <c r="I791" s="15"/>
      <c r="J791" s="15"/>
      <c r="K791" s="15"/>
    </row>
    <row r="792" spans="3:11" x14ac:dyDescent="0.2">
      <c r="C792" s="15"/>
      <c r="D792" s="15"/>
      <c r="E792" s="15"/>
      <c r="F792" s="15"/>
      <c r="G792" s="15"/>
      <c r="H792" s="15"/>
      <c r="I792" s="15"/>
      <c r="J792" s="15"/>
      <c r="K792" s="15"/>
    </row>
    <row r="793" spans="3:11" x14ac:dyDescent="0.2">
      <c r="C793" s="15"/>
      <c r="D793" s="15"/>
      <c r="E793" s="15"/>
      <c r="F793" s="15"/>
      <c r="G793" s="15"/>
      <c r="H793" s="15"/>
      <c r="I793" s="15"/>
      <c r="J793" s="15"/>
      <c r="K793" s="15"/>
    </row>
    <row r="794" spans="3:11" x14ac:dyDescent="0.2">
      <c r="C794" s="15"/>
      <c r="D794" s="15"/>
      <c r="E794" s="15"/>
      <c r="F794" s="15"/>
      <c r="G794" s="15"/>
      <c r="H794" s="15"/>
      <c r="I794" s="15"/>
      <c r="J794" s="15"/>
      <c r="K794" s="15"/>
    </row>
    <row r="795" spans="3:11" x14ac:dyDescent="0.2">
      <c r="C795" s="15"/>
      <c r="D795" s="15"/>
      <c r="E795" s="15"/>
      <c r="F795" s="15"/>
      <c r="G795" s="15"/>
      <c r="H795" s="15"/>
      <c r="I795" s="15"/>
      <c r="J795" s="15"/>
      <c r="K795" s="15"/>
    </row>
    <row r="796" spans="3:11" x14ac:dyDescent="0.2">
      <c r="C796" s="15"/>
      <c r="D796" s="15"/>
      <c r="E796" s="15"/>
      <c r="F796" s="15"/>
      <c r="G796" s="15"/>
      <c r="H796" s="15"/>
      <c r="I796" s="15"/>
      <c r="J796" s="15"/>
      <c r="K796" s="15"/>
    </row>
    <row r="797" spans="3:11" x14ac:dyDescent="0.2">
      <c r="C797" s="15"/>
      <c r="D797" s="15"/>
      <c r="E797" s="15"/>
      <c r="F797" s="15"/>
      <c r="G797" s="15"/>
      <c r="H797" s="15"/>
      <c r="I797" s="15"/>
      <c r="J797" s="15"/>
      <c r="K797" s="15"/>
    </row>
    <row r="798" spans="3:11" x14ac:dyDescent="0.2">
      <c r="C798" s="15"/>
      <c r="D798" s="15"/>
      <c r="E798" s="15"/>
      <c r="F798" s="15"/>
      <c r="G798" s="15"/>
      <c r="H798" s="15"/>
      <c r="I798" s="15"/>
      <c r="J798" s="15"/>
      <c r="K798" s="15"/>
    </row>
    <row r="799" spans="3:11" x14ac:dyDescent="0.2">
      <c r="C799" s="15"/>
      <c r="D799" s="15"/>
      <c r="E799" s="15"/>
      <c r="F799" s="15"/>
      <c r="G799" s="15"/>
      <c r="H799" s="15"/>
      <c r="I799" s="15"/>
      <c r="J799" s="15"/>
      <c r="K799" s="15"/>
    </row>
    <row r="800" spans="3:11" x14ac:dyDescent="0.2">
      <c r="C800" s="15"/>
      <c r="D800" s="15"/>
      <c r="E800" s="15"/>
      <c r="F800" s="15"/>
      <c r="G800" s="15"/>
      <c r="H800" s="15"/>
      <c r="I800" s="15"/>
      <c r="J800" s="15"/>
      <c r="K800" s="15"/>
    </row>
    <row r="801" spans="3:11" x14ac:dyDescent="0.2">
      <c r="C801" s="15"/>
      <c r="D801" s="15"/>
      <c r="E801" s="15"/>
      <c r="F801" s="15"/>
      <c r="G801" s="15"/>
      <c r="H801" s="15"/>
      <c r="I801" s="15"/>
      <c r="J801" s="15"/>
      <c r="K801" s="15"/>
    </row>
    <row r="802" spans="3:11" x14ac:dyDescent="0.2">
      <c r="C802" s="15"/>
      <c r="D802" s="15"/>
      <c r="E802" s="15"/>
      <c r="F802" s="15"/>
      <c r="G802" s="15"/>
      <c r="H802" s="15"/>
      <c r="I802" s="15"/>
      <c r="J802" s="15"/>
      <c r="K802" s="15"/>
    </row>
    <row r="803" spans="3:11" x14ac:dyDescent="0.2">
      <c r="C803" s="15"/>
      <c r="D803" s="15"/>
      <c r="E803" s="15"/>
      <c r="F803" s="15"/>
      <c r="G803" s="15"/>
      <c r="H803" s="15"/>
      <c r="I803" s="15"/>
      <c r="J803" s="15"/>
      <c r="K803" s="15"/>
    </row>
    <row r="804" spans="3:11" x14ac:dyDescent="0.2">
      <c r="C804" s="15"/>
      <c r="D804" s="15"/>
      <c r="E804" s="15"/>
      <c r="F804" s="15"/>
      <c r="G804" s="15"/>
      <c r="H804" s="15"/>
      <c r="I804" s="15"/>
      <c r="J804" s="15"/>
      <c r="K804" s="15"/>
    </row>
    <row r="805" spans="3:11" x14ac:dyDescent="0.2">
      <c r="C805" s="15"/>
      <c r="D805" s="15"/>
      <c r="E805" s="15"/>
      <c r="F805" s="15"/>
      <c r="G805" s="15"/>
      <c r="H805" s="15"/>
      <c r="I805" s="15"/>
      <c r="J805" s="15"/>
      <c r="K805" s="15"/>
    </row>
    <row r="806" spans="3:11" x14ac:dyDescent="0.2">
      <c r="C806" s="15"/>
      <c r="D806" s="15"/>
      <c r="E806" s="15"/>
      <c r="F806" s="15"/>
      <c r="G806" s="15"/>
      <c r="H806" s="15"/>
      <c r="I806" s="15"/>
      <c r="J806" s="15"/>
      <c r="K806" s="15"/>
    </row>
    <row r="807" spans="3:11" x14ac:dyDescent="0.2">
      <c r="C807" s="15"/>
      <c r="D807" s="15"/>
      <c r="E807" s="15"/>
      <c r="F807" s="15"/>
      <c r="G807" s="15"/>
      <c r="H807" s="15"/>
      <c r="I807" s="15"/>
      <c r="J807" s="15"/>
      <c r="K807" s="15"/>
    </row>
    <row r="808" spans="3:11" x14ac:dyDescent="0.2">
      <c r="C808" s="15"/>
      <c r="D808" s="15"/>
      <c r="E808" s="15"/>
      <c r="F808" s="15"/>
      <c r="G808" s="15"/>
      <c r="H808" s="15"/>
      <c r="I808" s="15"/>
      <c r="J808" s="15"/>
      <c r="K808" s="15"/>
    </row>
    <row r="809" spans="3:11" x14ac:dyDescent="0.2">
      <c r="C809" s="15"/>
      <c r="D809" s="15"/>
      <c r="E809" s="15"/>
      <c r="F809" s="15"/>
      <c r="G809" s="15"/>
      <c r="H809" s="15"/>
      <c r="I809" s="15"/>
      <c r="J809" s="15"/>
      <c r="K809" s="15"/>
    </row>
    <row r="810" spans="3:11" x14ac:dyDescent="0.2">
      <c r="C810" s="15"/>
      <c r="D810" s="15"/>
      <c r="E810" s="15"/>
      <c r="F810" s="15"/>
      <c r="G810" s="15"/>
      <c r="H810" s="15"/>
      <c r="I810" s="15"/>
      <c r="J810" s="15"/>
      <c r="K810" s="15"/>
    </row>
    <row r="811" spans="3:11" x14ac:dyDescent="0.2">
      <c r="C811" s="15"/>
      <c r="D811" s="15"/>
      <c r="E811" s="15"/>
      <c r="F811" s="15"/>
      <c r="G811" s="15"/>
      <c r="H811" s="15"/>
      <c r="I811" s="15"/>
      <c r="J811" s="15"/>
      <c r="K811" s="15"/>
    </row>
    <row r="812" spans="3:11" x14ac:dyDescent="0.2">
      <c r="C812" s="15"/>
      <c r="D812" s="15"/>
      <c r="E812" s="15"/>
      <c r="F812" s="15"/>
      <c r="G812" s="15"/>
      <c r="H812" s="15"/>
      <c r="I812" s="15"/>
      <c r="J812" s="15"/>
      <c r="K812" s="15"/>
    </row>
    <row r="813" spans="3:11" x14ac:dyDescent="0.2">
      <c r="C813" s="15"/>
      <c r="D813" s="15"/>
      <c r="E813" s="15"/>
      <c r="F813" s="15"/>
      <c r="G813" s="15"/>
      <c r="H813" s="15"/>
      <c r="I813" s="15"/>
      <c r="J813" s="15"/>
      <c r="K813" s="15"/>
    </row>
    <row r="814" spans="3:11" x14ac:dyDescent="0.2">
      <c r="C814" s="15"/>
      <c r="D814" s="15"/>
      <c r="E814" s="15"/>
      <c r="F814" s="15"/>
      <c r="G814" s="15"/>
      <c r="H814" s="15"/>
      <c r="I814" s="15"/>
      <c r="J814" s="15"/>
      <c r="K814" s="15"/>
    </row>
    <row r="815" spans="3:11" x14ac:dyDescent="0.2">
      <c r="C815" s="15"/>
      <c r="D815" s="15"/>
      <c r="E815" s="15"/>
      <c r="F815" s="15"/>
      <c r="G815" s="15"/>
      <c r="H815" s="15"/>
      <c r="I815" s="15"/>
      <c r="J815" s="15"/>
      <c r="K815" s="15"/>
    </row>
    <row r="816" spans="3:11" x14ac:dyDescent="0.2">
      <c r="C816" s="15"/>
      <c r="D816" s="15"/>
      <c r="E816" s="15"/>
      <c r="F816" s="15"/>
      <c r="G816" s="15"/>
      <c r="H816" s="15"/>
      <c r="I816" s="15"/>
      <c r="J816" s="15"/>
      <c r="K816" s="15"/>
    </row>
    <row r="817" spans="3:11" x14ac:dyDescent="0.2">
      <c r="C817" s="15"/>
      <c r="D817" s="15"/>
      <c r="E817" s="15"/>
      <c r="F817" s="15"/>
      <c r="G817" s="15"/>
      <c r="H817" s="15"/>
      <c r="I817" s="15"/>
      <c r="J817" s="15"/>
      <c r="K817" s="15"/>
    </row>
    <row r="818" spans="3:11" x14ac:dyDescent="0.2">
      <c r="C818" s="15"/>
      <c r="D818" s="15"/>
      <c r="E818" s="15"/>
      <c r="F818" s="15"/>
      <c r="G818" s="15"/>
      <c r="H818" s="15"/>
      <c r="I818" s="15"/>
      <c r="J818" s="15"/>
      <c r="K818" s="15"/>
    </row>
    <row r="819" spans="3:11" x14ac:dyDescent="0.2">
      <c r="C819" s="15"/>
      <c r="D819" s="15"/>
      <c r="E819" s="15"/>
      <c r="F819" s="15"/>
      <c r="G819" s="15"/>
      <c r="H819" s="15"/>
      <c r="I819" s="15"/>
      <c r="J819" s="15"/>
      <c r="K819" s="15"/>
    </row>
    <row r="820" spans="3:11" x14ac:dyDescent="0.2">
      <c r="C820" s="15"/>
      <c r="D820" s="15"/>
      <c r="E820" s="15"/>
      <c r="F820" s="15"/>
      <c r="G820" s="15"/>
      <c r="H820" s="15"/>
      <c r="I820" s="15"/>
      <c r="J820" s="15"/>
      <c r="K820" s="15"/>
    </row>
    <row r="821" spans="3:11" x14ac:dyDescent="0.2">
      <c r="C821" s="15"/>
      <c r="D821" s="15"/>
      <c r="E821" s="15"/>
      <c r="F821" s="15"/>
      <c r="G821" s="15"/>
      <c r="H821" s="15"/>
      <c r="I821" s="15"/>
      <c r="J821" s="15"/>
      <c r="K821" s="15"/>
    </row>
    <row r="822" spans="3:11" x14ac:dyDescent="0.2">
      <c r="C822" s="15"/>
      <c r="D822" s="15"/>
      <c r="E822" s="15"/>
      <c r="F822" s="15"/>
      <c r="G822" s="15"/>
      <c r="H822" s="15"/>
      <c r="I822" s="15"/>
      <c r="J822" s="15"/>
      <c r="K822" s="15"/>
    </row>
    <row r="823" spans="3:11" x14ac:dyDescent="0.2">
      <c r="C823" s="15"/>
      <c r="D823" s="15"/>
      <c r="E823" s="15"/>
      <c r="F823" s="15"/>
      <c r="G823" s="15"/>
      <c r="H823" s="15"/>
      <c r="I823" s="15"/>
      <c r="J823" s="15"/>
      <c r="K823" s="15"/>
    </row>
    <row r="824" spans="3:11" x14ac:dyDescent="0.2">
      <c r="C824" s="15"/>
      <c r="D824" s="15"/>
      <c r="E824" s="15"/>
      <c r="F824" s="15"/>
      <c r="G824" s="15"/>
      <c r="H824" s="15"/>
      <c r="I824" s="15"/>
      <c r="J824" s="15"/>
      <c r="K824" s="15"/>
    </row>
    <row r="825" spans="3:11" x14ac:dyDescent="0.2">
      <c r="C825" s="15"/>
      <c r="D825" s="15"/>
      <c r="E825" s="15"/>
      <c r="F825" s="15"/>
      <c r="G825" s="15"/>
      <c r="H825" s="15"/>
      <c r="I825" s="15"/>
      <c r="J825" s="15"/>
      <c r="K825" s="15"/>
    </row>
    <row r="826" spans="3:11" x14ac:dyDescent="0.2">
      <c r="C826" s="15"/>
      <c r="D826" s="15"/>
      <c r="E826" s="15"/>
      <c r="F826" s="15"/>
      <c r="G826" s="15"/>
      <c r="H826" s="15"/>
      <c r="I826" s="15"/>
      <c r="J826" s="15"/>
      <c r="K826" s="15"/>
    </row>
    <row r="827" spans="3:11" x14ac:dyDescent="0.2">
      <c r="C827" s="15"/>
      <c r="D827" s="15"/>
      <c r="E827" s="15"/>
      <c r="F827" s="15"/>
      <c r="G827" s="15"/>
      <c r="H827" s="15"/>
      <c r="I827" s="15"/>
      <c r="J827" s="15"/>
      <c r="K827" s="15"/>
    </row>
    <row r="828" spans="3:11" x14ac:dyDescent="0.2">
      <c r="C828" s="15"/>
      <c r="D828" s="15"/>
      <c r="E828" s="15"/>
      <c r="F828" s="15"/>
      <c r="G828" s="15"/>
      <c r="H828" s="15"/>
      <c r="I828" s="15"/>
      <c r="J828" s="15"/>
      <c r="K828" s="15"/>
    </row>
    <row r="829" spans="3:11" x14ac:dyDescent="0.2">
      <c r="C829" s="15"/>
      <c r="D829" s="15"/>
      <c r="E829" s="15"/>
      <c r="F829" s="15"/>
      <c r="G829" s="15"/>
      <c r="H829" s="15"/>
      <c r="I829" s="15"/>
      <c r="J829" s="15"/>
      <c r="K829" s="15"/>
    </row>
    <row r="830" spans="3:11" x14ac:dyDescent="0.2">
      <c r="C830" s="15"/>
      <c r="D830" s="15"/>
      <c r="E830" s="15"/>
      <c r="F830" s="15"/>
      <c r="G830" s="15"/>
      <c r="H830" s="15"/>
      <c r="I830" s="15"/>
      <c r="J830" s="15"/>
      <c r="K830" s="15"/>
    </row>
    <row r="831" spans="3:11" x14ac:dyDescent="0.2">
      <c r="C831" s="15"/>
      <c r="D831" s="15"/>
      <c r="E831" s="15"/>
      <c r="F831" s="15"/>
      <c r="G831" s="15"/>
      <c r="H831" s="15"/>
      <c r="I831" s="15"/>
      <c r="J831" s="15"/>
      <c r="K831" s="15"/>
    </row>
    <row r="832" spans="3:11" x14ac:dyDescent="0.2">
      <c r="C832" s="15"/>
      <c r="D832" s="15"/>
      <c r="E832" s="15"/>
      <c r="F832" s="15"/>
      <c r="G832" s="15"/>
      <c r="H832" s="15"/>
      <c r="I832" s="15"/>
      <c r="J832" s="15"/>
      <c r="K832" s="15"/>
    </row>
    <row r="833" spans="3:11" x14ac:dyDescent="0.2">
      <c r="C833" s="15"/>
      <c r="D833" s="15"/>
      <c r="E833" s="15"/>
      <c r="F833" s="15"/>
      <c r="G833" s="15"/>
      <c r="H833" s="15"/>
      <c r="I833" s="15"/>
      <c r="J833" s="15"/>
      <c r="K833" s="15"/>
    </row>
    <row r="834" spans="3:11" x14ac:dyDescent="0.2">
      <c r="C834" s="15"/>
      <c r="D834" s="15"/>
      <c r="E834" s="15"/>
      <c r="F834" s="15"/>
      <c r="G834" s="15"/>
      <c r="H834" s="15"/>
      <c r="I834" s="15"/>
      <c r="J834" s="15"/>
      <c r="K834" s="15"/>
    </row>
    <row r="835" spans="3:11" x14ac:dyDescent="0.2">
      <c r="C835" s="15"/>
      <c r="D835" s="15"/>
      <c r="E835" s="15"/>
      <c r="F835" s="15"/>
      <c r="G835" s="15"/>
      <c r="H835" s="15"/>
      <c r="I835" s="15"/>
      <c r="J835" s="15"/>
      <c r="K835" s="15"/>
    </row>
    <row r="836" spans="3:11" x14ac:dyDescent="0.2">
      <c r="C836" s="15"/>
      <c r="D836" s="15"/>
      <c r="E836" s="15"/>
      <c r="F836" s="15"/>
      <c r="G836" s="15"/>
      <c r="H836" s="15"/>
      <c r="I836" s="15"/>
      <c r="J836" s="15"/>
      <c r="K836" s="15"/>
    </row>
    <row r="837" spans="3:11" x14ac:dyDescent="0.2">
      <c r="C837" s="15"/>
      <c r="D837" s="15"/>
      <c r="E837" s="15"/>
      <c r="F837" s="15"/>
      <c r="G837" s="15"/>
      <c r="H837" s="15"/>
      <c r="I837" s="15"/>
      <c r="J837" s="15"/>
      <c r="K837" s="15"/>
    </row>
    <row r="838" spans="3:11" x14ac:dyDescent="0.2">
      <c r="C838" s="15"/>
      <c r="D838" s="15"/>
      <c r="E838" s="15"/>
      <c r="F838" s="15"/>
      <c r="G838" s="15"/>
      <c r="H838" s="15"/>
      <c r="I838" s="15"/>
      <c r="J838" s="15"/>
      <c r="K838" s="15"/>
    </row>
    <row r="839" spans="3:11" x14ac:dyDescent="0.2">
      <c r="C839" s="15"/>
      <c r="D839" s="15"/>
      <c r="E839" s="15"/>
      <c r="F839" s="15"/>
      <c r="G839" s="15"/>
      <c r="H839" s="15"/>
      <c r="I839" s="15"/>
      <c r="J839" s="15"/>
      <c r="K839" s="15"/>
    </row>
    <row r="840" spans="3:11" x14ac:dyDescent="0.2">
      <c r="C840" s="15"/>
      <c r="D840" s="15"/>
      <c r="E840" s="15"/>
      <c r="F840" s="15"/>
      <c r="G840" s="15"/>
      <c r="H840" s="15"/>
      <c r="I840" s="15"/>
      <c r="J840" s="15"/>
      <c r="K840" s="15"/>
    </row>
    <row r="841" spans="3:11" x14ac:dyDescent="0.2">
      <c r="C841" s="15"/>
      <c r="D841" s="15"/>
      <c r="E841" s="15"/>
      <c r="F841" s="15"/>
      <c r="G841" s="15"/>
      <c r="H841" s="15"/>
      <c r="I841" s="15"/>
      <c r="J841" s="15"/>
      <c r="K841" s="15"/>
    </row>
    <row r="842" spans="3:11" x14ac:dyDescent="0.2">
      <c r="C842" s="15"/>
      <c r="D842" s="15"/>
      <c r="E842" s="15"/>
      <c r="F842" s="15"/>
      <c r="G842" s="15"/>
      <c r="H842" s="15"/>
      <c r="I842" s="15"/>
      <c r="J842" s="15"/>
      <c r="K842" s="15"/>
    </row>
    <row r="843" spans="3:11" x14ac:dyDescent="0.2">
      <c r="C843" s="15"/>
      <c r="D843" s="15"/>
      <c r="E843" s="15"/>
      <c r="F843" s="15"/>
      <c r="G843" s="15"/>
      <c r="H843" s="15"/>
      <c r="I843" s="15"/>
      <c r="J843" s="15"/>
      <c r="K843" s="15"/>
    </row>
    <row r="844" spans="3:11" x14ac:dyDescent="0.2">
      <c r="C844" s="15"/>
      <c r="D844" s="15"/>
      <c r="E844" s="15"/>
      <c r="F844" s="15"/>
      <c r="G844" s="15"/>
      <c r="H844" s="15"/>
      <c r="I844" s="15"/>
      <c r="J844" s="15"/>
      <c r="K844" s="15"/>
    </row>
    <row r="845" spans="3:11" x14ac:dyDescent="0.2">
      <c r="C845" s="15"/>
      <c r="D845" s="15"/>
      <c r="E845" s="15"/>
      <c r="F845" s="15"/>
      <c r="G845" s="15"/>
      <c r="H845" s="15"/>
      <c r="I845" s="15"/>
      <c r="J845" s="15"/>
      <c r="K845" s="15"/>
    </row>
    <row r="846" spans="3:11" x14ac:dyDescent="0.2">
      <c r="C846" s="15"/>
      <c r="D846" s="15"/>
      <c r="E846" s="15"/>
      <c r="F846" s="15"/>
      <c r="G846" s="15"/>
      <c r="H846" s="15"/>
      <c r="I846" s="15"/>
      <c r="J846" s="15"/>
      <c r="K846" s="15"/>
    </row>
    <row r="847" spans="3:11" x14ac:dyDescent="0.2">
      <c r="C847" s="15"/>
      <c r="D847" s="15"/>
      <c r="E847" s="15"/>
      <c r="F847" s="15"/>
      <c r="G847" s="15"/>
      <c r="H847" s="15"/>
      <c r="I847" s="15"/>
      <c r="J847" s="15"/>
      <c r="K847" s="15"/>
    </row>
    <row r="848" spans="3:11" x14ac:dyDescent="0.2">
      <c r="C848" s="15"/>
      <c r="D848" s="15"/>
      <c r="E848" s="15"/>
      <c r="F848" s="15"/>
      <c r="G848" s="15"/>
      <c r="H848" s="15"/>
      <c r="I848" s="15"/>
      <c r="J848" s="15"/>
      <c r="K848" s="15"/>
    </row>
    <row r="849" spans="3:11" x14ac:dyDescent="0.2">
      <c r="C849" s="15"/>
      <c r="D849" s="15"/>
      <c r="E849" s="15"/>
      <c r="F849" s="15"/>
      <c r="G849" s="15"/>
      <c r="H849" s="15"/>
      <c r="I849" s="15"/>
      <c r="J849" s="15"/>
      <c r="K849" s="15"/>
    </row>
    <row r="850" spans="3:11" x14ac:dyDescent="0.2">
      <c r="C850" s="15"/>
      <c r="D850" s="15"/>
      <c r="E850" s="15"/>
      <c r="F850" s="15"/>
      <c r="G850" s="15"/>
      <c r="H850" s="15"/>
      <c r="I850" s="15"/>
      <c r="J850" s="15"/>
      <c r="K850" s="15"/>
    </row>
    <row r="851" spans="3:11" x14ac:dyDescent="0.2">
      <c r="C851" s="15"/>
      <c r="D851" s="15"/>
      <c r="E851" s="15"/>
      <c r="F851" s="15"/>
      <c r="G851" s="15"/>
      <c r="H851" s="15"/>
      <c r="I851" s="15"/>
      <c r="J851" s="15"/>
      <c r="K851" s="15"/>
    </row>
    <row r="852" spans="3:11" x14ac:dyDescent="0.2">
      <c r="C852" s="15"/>
      <c r="D852" s="15"/>
      <c r="E852" s="15"/>
      <c r="F852" s="15"/>
      <c r="G852" s="15"/>
      <c r="H852" s="15"/>
      <c r="I852" s="15"/>
      <c r="J852" s="15"/>
      <c r="K852" s="15"/>
    </row>
    <row r="853" spans="3:11" x14ac:dyDescent="0.2">
      <c r="C853" s="15"/>
      <c r="D853" s="15"/>
      <c r="E853" s="15"/>
      <c r="F853" s="15"/>
      <c r="G853" s="15"/>
      <c r="H853" s="15"/>
      <c r="I853" s="15"/>
      <c r="J853" s="15"/>
      <c r="K853" s="15"/>
    </row>
    <row r="854" spans="3:11" x14ac:dyDescent="0.2">
      <c r="C854" s="15"/>
      <c r="D854" s="15"/>
      <c r="E854" s="15"/>
      <c r="F854" s="15"/>
      <c r="G854" s="15"/>
      <c r="H854" s="15"/>
      <c r="I854" s="15"/>
      <c r="J854" s="15"/>
      <c r="K854" s="15"/>
    </row>
    <row r="855" spans="3:11" x14ac:dyDescent="0.2">
      <c r="C855" s="15"/>
      <c r="D855" s="15"/>
      <c r="E855" s="15"/>
      <c r="F855" s="15"/>
      <c r="G855" s="15"/>
      <c r="H855" s="15"/>
      <c r="I855" s="15"/>
      <c r="J855" s="15"/>
      <c r="K855" s="15"/>
    </row>
    <row r="856" spans="3:11" x14ac:dyDescent="0.2">
      <c r="C856" s="15"/>
      <c r="D856" s="15"/>
      <c r="E856" s="15"/>
      <c r="F856" s="15"/>
      <c r="G856" s="15"/>
      <c r="H856" s="15"/>
      <c r="I856" s="15"/>
      <c r="J856" s="15"/>
      <c r="K856" s="15"/>
    </row>
    <row r="857" spans="3:11" x14ac:dyDescent="0.2">
      <c r="C857" s="15"/>
      <c r="D857" s="15"/>
      <c r="E857" s="15"/>
      <c r="F857" s="15"/>
      <c r="G857" s="15"/>
      <c r="H857" s="15"/>
      <c r="I857" s="15"/>
      <c r="J857" s="15"/>
      <c r="K857" s="15"/>
    </row>
    <row r="858" spans="3:11" x14ac:dyDescent="0.2">
      <c r="C858" s="15"/>
      <c r="D858" s="15"/>
      <c r="E858" s="15"/>
      <c r="F858" s="15"/>
      <c r="G858" s="15"/>
      <c r="H858" s="15"/>
      <c r="I858" s="15"/>
      <c r="J858" s="15"/>
      <c r="K858" s="15"/>
    </row>
    <row r="859" spans="3:11" x14ac:dyDescent="0.2">
      <c r="C859" s="15"/>
      <c r="D859" s="15"/>
      <c r="E859" s="15"/>
      <c r="F859" s="15"/>
      <c r="G859" s="15"/>
      <c r="H859" s="15"/>
      <c r="I859" s="15"/>
      <c r="J859" s="15"/>
      <c r="K859" s="15"/>
    </row>
    <row r="860" spans="3:11" x14ac:dyDescent="0.2">
      <c r="C860" s="15"/>
      <c r="D860" s="15"/>
      <c r="E860" s="15"/>
      <c r="F860" s="15"/>
      <c r="G860" s="15"/>
      <c r="H860" s="15"/>
      <c r="I860" s="15"/>
      <c r="J860" s="15"/>
      <c r="K860" s="15"/>
    </row>
    <row r="861" spans="3:11" x14ac:dyDescent="0.2">
      <c r="C861" s="15"/>
      <c r="D861" s="15"/>
      <c r="E861" s="15"/>
      <c r="F861" s="15"/>
      <c r="G861" s="15"/>
      <c r="H861" s="15"/>
      <c r="I861" s="15"/>
      <c r="J861" s="15"/>
      <c r="K861" s="15"/>
    </row>
    <row r="862" spans="3:11" x14ac:dyDescent="0.2">
      <c r="C862" s="15"/>
      <c r="D862" s="15"/>
      <c r="E862" s="15"/>
      <c r="F862" s="15"/>
      <c r="G862" s="15"/>
      <c r="H862" s="15"/>
      <c r="I862" s="15"/>
      <c r="J862" s="15"/>
      <c r="K862" s="15"/>
    </row>
    <row r="863" spans="3:11" x14ac:dyDescent="0.2">
      <c r="C863" s="15"/>
      <c r="D863" s="15"/>
      <c r="E863" s="15"/>
      <c r="F863" s="15"/>
      <c r="G863" s="15"/>
      <c r="H863" s="15"/>
      <c r="I863" s="15"/>
      <c r="J863" s="15"/>
      <c r="K863" s="15"/>
    </row>
    <row r="864" spans="3:11" x14ac:dyDescent="0.2">
      <c r="C864" s="15"/>
      <c r="D864" s="15"/>
      <c r="E864" s="15"/>
      <c r="F864" s="15"/>
      <c r="G864" s="15"/>
      <c r="H864" s="15"/>
      <c r="I864" s="15"/>
      <c r="J864" s="15"/>
      <c r="K864" s="15"/>
    </row>
    <row r="865" spans="3:11" x14ac:dyDescent="0.2">
      <c r="C865" s="15"/>
      <c r="D865" s="15"/>
      <c r="E865" s="15"/>
      <c r="F865" s="15"/>
      <c r="G865" s="15"/>
      <c r="H865" s="15"/>
      <c r="I865" s="15"/>
      <c r="J865" s="15"/>
      <c r="K865" s="15"/>
    </row>
    <row r="866" spans="3:11" x14ac:dyDescent="0.2">
      <c r="C866" s="15"/>
      <c r="D866" s="15"/>
      <c r="E866" s="15"/>
      <c r="F866" s="15"/>
      <c r="G866" s="15"/>
      <c r="H866" s="15"/>
      <c r="I866" s="15"/>
      <c r="J866" s="15"/>
      <c r="K866" s="15"/>
    </row>
    <row r="867" spans="3:11" x14ac:dyDescent="0.2">
      <c r="C867" s="15"/>
      <c r="D867" s="15"/>
      <c r="E867" s="15"/>
      <c r="F867" s="15"/>
      <c r="G867" s="15"/>
      <c r="H867" s="15"/>
      <c r="I867" s="15"/>
      <c r="J867" s="15"/>
      <c r="K867" s="15"/>
    </row>
    <row r="868" spans="3:11" x14ac:dyDescent="0.2">
      <c r="C868" s="15"/>
      <c r="D868" s="15"/>
      <c r="E868" s="15"/>
      <c r="F868" s="15"/>
      <c r="G868" s="15"/>
      <c r="H868" s="15"/>
      <c r="I868" s="15"/>
      <c r="J868" s="15"/>
      <c r="K868" s="15"/>
    </row>
    <row r="869" spans="3:11" x14ac:dyDescent="0.2">
      <c r="C869" s="15"/>
      <c r="D869" s="15"/>
      <c r="E869" s="15"/>
      <c r="F869" s="15"/>
      <c r="G869" s="15"/>
      <c r="H869" s="15"/>
      <c r="I869" s="15"/>
      <c r="J869" s="15"/>
      <c r="K869" s="15"/>
    </row>
    <row r="870" spans="3:11" x14ac:dyDescent="0.2">
      <c r="C870" s="15"/>
      <c r="D870" s="15"/>
      <c r="E870" s="15"/>
      <c r="F870" s="15"/>
      <c r="G870" s="15"/>
      <c r="H870" s="15"/>
      <c r="I870" s="15"/>
      <c r="J870" s="15"/>
      <c r="K870" s="15"/>
    </row>
    <row r="871" spans="3:11" x14ac:dyDescent="0.2">
      <c r="C871" s="15"/>
      <c r="D871" s="15"/>
      <c r="E871" s="15"/>
      <c r="F871" s="15"/>
      <c r="G871" s="15"/>
      <c r="H871" s="15"/>
      <c r="I871" s="15"/>
      <c r="J871" s="15"/>
      <c r="K871" s="15"/>
    </row>
    <row r="872" spans="3:11" x14ac:dyDescent="0.2">
      <c r="C872" s="15"/>
      <c r="D872" s="15"/>
      <c r="E872" s="15"/>
      <c r="F872" s="15"/>
      <c r="G872" s="15"/>
      <c r="H872" s="15"/>
      <c r="I872" s="15"/>
      <c r="J872" s="15"/>
      <c r="K872" s="15"/>
    </row>
    <row r="873" spans="3:11" x14ac:dyDescent="0.2">
      <c r="C873" s="15"/>
      <c r="D873" s="15"/>
      <c r="E873" s="15"/>
      <c r="F873" s="15"/>
      <c r="G873" s="15"/>
      <c r="H873" s="15"/>
      <c r="I873" s="15"/>
      <c r="J873" s="15"/>
      <c r="K873" s="15"/>
    </row>
    <row r="874" spans="3:11" x14ac:dyDescent="0.2">
      <c r="C874" s="15"/>
      <c r="D874" s="15"/>
      <c r="E874" s="15"/>
      <c r="F874" s="15"/>
      <c r="G874" s="15"/>
      <c r="H874" s="15"/>
      <c r="I874" s="15"/>
      <c r="J874" s="15"/>
      <c r="K874" s="15"/>
    </row>
    <row r="875" spans="3:11" x14ac:dyDescent="0.2">
      <c r="C875" s="15"/>
      <c r="D875" s="15"/>
      <c r="E875" s="15"/>
      <c r="F875" s="15"/>
      <c r="G875" s="15"/>
      <c r="H875" s="15"/>
      <c r="I875" s="15"/>
      <c r="J875" s="15"/>
      <c r="K875" s="15"/>
    </row>
    <row r="876" spans="3:11" x14ac:dyDescent="0.2">
      <c r="C876" s="15"/>
      <c r="D876" s="15"/>
      <c r="E876" s="15"/>
      <c r="F876" s="15"/>
      <c r="G876" s="15"/>
      <c r="H876" s="15"/>
      <c r="I876" s="15"/>
      <c r="J876" s="15"/>
      <c r="K876" s="15"/>
    </row>
    <row r="877" spans="3:11" x14ac:dyDescent="0.2">
      <c r="C877" s="15"/>
      <c r="D877" s="15"/>
      <c r="E877" s="15"/>
      <c r="F877" s="15"/>
      <c r="G877" s="15"/>
      <c r="H877" s="15"/>
      <c r="I877" s="15"/>
      <c r="J877" s="15"/>
      <c r="K877" s="15"/>
    </row>
    <row r="878" spans="3:11" x14ac:dyDescent="0.2">
      <c r="C878" s="15"/>
      <c r="D878" s="15"/>
      <c r="E878" s="15"/>
      <c r="F878" s="15"/>
      <c r="G878" s="15"/>
      <c r="H878" s="15"/>
      <c r="I878" s="15"/>
      <c r="J878" s="15"/>
      <c r="K878" s="15"/>
    </row>
    <row r="879" spans="3:11" x14ac:dyDescent="0.2">
      <c r="C879" s="15"/>
      <c r="D879" s="15"/>
      <c r="E879" s="15"/>
      <c r="F879" s="15"/>
      <c r="G879" s="15"/>
      <c r="H879" s="15"/>
      <c r="I879" s="15"/>
      <c r="J879" s="15"/>
      <c r="K879" s="15"/>
    </row>
    <row r="880" spans="3:11" x14ac:dyDescent="0.2">
      <c r="C880" s="15"/>
      <c r="D880" s="15"/>
      <c r="E880" s="15"/>
      <c r="F880" s="15"/>
      <c r="G880" s="15"/>
      <c r="H880" s="15"/>
      <c r="I880" s="15"/>
      <c r="J880" s="15"/>
      <c r="K880" s="15"/>
    </row>
    <row r="881" spans="3:11" x14ac:dyDescent="0.2">
      <c r="C881" s="15"/>
      <c r="D881" s="15"/>
      <c r="E881" s="15"/>
      <c r="F881" s="15"/>
      <c r="G881" s="15"/>
      <c r="H881" s="15"/>
      <c r="I881" s="15"/>
      <c r="J881" s="15"/>
      <c r="K881" s="15"/>
    </row>
    <row r="882" spans="3:11" x14ac:dyDescent="0.2">
      <c r="C882" s="15"/>
      <c r="D882" s="15"/>
      <c r="E882" s="15"/>
      <c r="F882" s="15"/>
      <c r="G882" s="15"/>
      <c r="H882" s="15"/>
      <c r="I882" s="15"/>
      <c r="J882" s="15"/>
      <c r="K882" s="15"/>
    </row>
    <row r="883" spans="3:11" x14ac:dyDescent="0.2">
      <c r="C883" s="15"/>
      <c r="D883" s="15"/>
      <c r="E883" s="15"/>
      <c r="F883" s="15"/>
      <c r="G883" s="15"/>
      <c r="H883" s="15"/>
      <c r="I883" s="15"/>
      <c r="J883" s="15"/>
      <c r="K883" s="15"/>
    </row>
    <row r="884" spans="3:11" x14ac:dyDescent="0.2">
      <c r="C884" s="15"/>
      <c r="D884" s="15"/>
      <c r="E884" s="15"/>
      <c r="F884" s="15"/>
      <c r="G884" s="15"/>
      <c r="H884" s="15"/>
      <c r="I884" s="15"/>
      <c r="J884" s="15"/>
      <c r="K884" s="15"/>
    </row>
    <row r="885" spans="3:11" x14ac:dyDescent="0.2">
      <c r="C885" s="15"/>
      <c r="D885" s="15"/>
      <c r="E885" s="15"/>
      <c r="F885" s="15"/>
      <c r="G885" s="15"/>
      <c r="H885" s="15"/>
      <c r="I885" s="15"/>
      <c r="J885" s="15"/>
      <c r="K885" s="15"/>
    </row>
    <row r="886" spans="3:11" x14ac:dyDescent="0.2">
      <c r="C886" s="15"/>
      <c r="D886" s="15"/>
      <c r="E886" s="15"/>
      <c r="F886" s="15"/>
      <c r="G886" s="15"/>
      <c r="H886" s="15"/>
      <c r="I886" s="15"/>
      <c r="J886" s="15"/>
      <c r="K886" s="15"/>
    </row>
    <row r="887" spans="3:11" x14ac:dyDescent="0.2">
      <c r="C887" s="15"/>
      <c r="D887" s="15"/>
      <c r="E887" s="15"/>
      <c r="F887" s="15"/>
      <c r="G887" s="15"/>
      <c r="H887" s="15"/>
      <c r="I887" s="15"/>
      <c r="J887" s="15"/>
      <c r="K887" s="15"/>
    </row>
    <row r="888" spans="3:11" x14ac:dyDescent="0.2">
      <c r="C888" s="15"/>
      <c r="D888" s="15"/>
      <c r="E888" s="15"/>
      <c r="F888" s="15"/>
      <c r="G888" s="15"/>
      <c r="H888" s="15"/>
      <c r="I888" s="15"/>
      <c r="J888" s="15"/>
      <c r="K888" s="15"/>
    </row>
    <row r="889" spans="3:11" x14ac:dyDescent="0.2">
      <c r="C889" s="15"/>
      <c r="D889" s="15"/>
      <c r="E889" s="15"/>
      <c r="F889" s="15"/>
      <c r="G889" s="15"/>
      <c r="H889" s="15"/>
      <c r="I889" s="15"/>
      <c r="J889" s="15"/>
      <c r="K889" s="15"/>
    </row>
    <row r="890" spans="3:11" x14ac:dyDescent="0.2">
      <c r="C890" s="15"/>
      <c r="D890" s="15"/>
      <c r="E890" s="15"/>
      <c r="F890" s="15"/>
      <c r="G890" s="15"/>
      <c r="H890" s="15"/>
      <c r="I890" s="15"/>
      <c r="J890" s="15"/>
      <c r="K890" s="15"/>
    </row>
    <row r="891" spans="3:11" x14ac:dyDescent="0.2">
      <c r="C891" s="15"/>
      <c r="D891" s="15"/>
      <c r="E891" s="15"/>
      <c r="F891" s="15"/>
      <c r="G891" s="15"/>
      <c r="H891" s="15"/>
      <c r="I891" s="15"/>
      <c r="J891" s="15"/>
      <c r="K891" s="15"/>
    </row>
    <row r="892" spans="3:11" x14ac:dyDescent="0.2">
      <c r="C892" s="15"/>
      <c r="D892" s="15"/>
      <c r="E892" s="15"/>
      <c r="F892" s="15"/>
      <c r="G892" s="15"/>
      <c r="H892" s="15"/>
      <c r="I892" s="15"/>
      <c r="J892" s="15"/>
      <c r="K892" s="15"/>
    </row>
    <row r="893" spans="3:11" x14ac:dyDescent="0.2">
      <c r="C893" s="15"/>
      <c r="D893" s="15"/>
      <c r="E893" s="15"/>
      <c r="F893" s="15"/>
      <c r="G893" s="15"/>
      <c r="H893" s="15"/>
      <c r="I893" s="15"/>
      <c r="J893" s="15"/>
      <c r="K893" s="15"/>
    </row>
    <row r="894" spans="3:11" x14ac:dyDescent="0.2">
      <c r="C894" s="15"/>
      <c r="D894" s="15"/>
      <c r="E894" s="15"/>
      <c r="F894" s="15"/>
      <c r="G894" s="15"/>
      <c r="H894" s="15"/>
      <c r="I894" s="15"/>
      <c r="J894" s="15"/>
      <c r="K894" s="15"/>
    </row>
    <row r="895" spans="3:11" x14ac:dyDescent="0.2">
      <c r="C895" s="15"/>
      <c r="D895" s="15"/>
      <c r="E895" s="15"/>
      <c r="F895" s="15"/>
      <c r="G895" s="15"/>
      <c r="H895" s="15"/>
      <c r="I895" s="15"/>
      <c r="J895" s="15"/>
      <c r="K895" s="15"/>
    </row>
    <row r="896" spans="3:11" x14ac:dyDescent="0.2">
      <c r="C896" s="15"/>
      <c r="D896" s="15"/>
      <c r="E896" s="15"/>
      <c r="F896" s="15"/>
      <c r="G896" s="15"/>
      <c r="H896" s="15"/>
      <c r="I896" s="15"/>
      <c r="J896" s="15"/>
      <c r="K896" s="15"/>
    </row>
    <row r="897" spans="3:11" x14ac:dyDescent="0.2">
      <c r="C897" s="15"/>
      <c r="D897" s="15"/>
      <c r="E897" s="15"/>
      <c r="F897" s="15"/>
      <c r="G897" s="15"/>
      <c r="H897" s="15"/>
      <c r="I897" s="15"/>
      <c r="J897" s="15"/>
      <c r="K897" s="15"/>
    </row>
    <row r="898" spans="3:11" x14ac:dyDescent="0.2">
      <c r="C898" s="15"/>
      <c r="D898" s="15"/>
      <c r="E898" s="15"/>
      <c r="F898" s="15"/>
      <c r="G898" s="15"/>
      <c r="H898" s="15"/>
      <c r="I898" s="15"/>
      <c r="J898" s="15"/>
      <c r="K898" s="15"/>
    </row>
    <row r="899" spans="3:11" x14ac:dyDescent="0.2">
      <c r="C899" s="15"/>
      <c r="D899" s="15"/>
      <c r="E899" s="15"/>
      <c r="F899" s="15"/>
      <c r="G899" s="15"/>
      <c r="H899" s="15"/>
      <c r="I899" s="15"/>
      <c r="J899" s="15"/>
      <c r="K899" s="15"/>
    </row>
    <row r="900" spans="3:11" x14ac:dyDescent="0.2">
      <c r="C900" s="15"/>
      <c r="D900" s="15"/>
      <c r="E900" s="15"/>
      <c r="F900" s="15"/>
      <c r="G900" s="15"/>
      <c r="H900" s="15"/>
      <c r="I900" s="15"/>
      <c r="J900" s="15"/>
      <c r="K900" s="15"/>
    </row>
    <row r="901" spans="3:11" x14ac:dyDescent="0.2">
      <c r="C901" s="15"/>
      <c r="D901" s="15"/>
      <c r="E901" s="15"/>
      <c r="F901" s="15"/>
      <c r="G901" s="15"/>
      <c r="H901" s="15"/>
      <c r="I901" s="15"/>
      <c r="J901" s="15"/>
      <c r="K901" s="15"/>
    </row>
    <row r="902" spans="3:11" x14ac:dyDescent="0.2">
      <c r="C902" s="15"/>
      <c r="D902" s="15"/>
      <c r="E902" s="15"/>
      <c r="F902" s="15"/>
      <c r="G902" s="15"/>
      <c r="H902" s="15"/>
      <c r="I902" s="15"/>
      <c r="J902" s="15"/>
      <c r="K902" s="15"/>
    </row>
    <row r="903" spans="3:11" x14ac:dyDescent="0.2">
      <c r="C903" s="15"/>
      <c r="D903" s="15"/>
      <c r="E903" s="15"/>
      <c r="F903" s="15"/>
      <c r="G903" s="15"/>
      <c r="H903" s="15"/>
      <c r="I903" s="15"/>
      <c r="J903" s="15"/>
      <c r="K903" s="15"/>
    </row>
    <row r="904" spans="3:11" x14ac:dyDescent="0.2">
      <c r="C904" s="15"/>
      <c r="D904" s="15"/>
      <c r="E904" s="15"/>
      <c r="F904" s="15"/>
      <c r="G904" s="15"/>
      <c r="H904" s="15"/>
      <c r="I904" s="15"/>
      <c r="J904" s="15"/>
      <c r="K904" s="15"/>
    </row>
    <row r="905" spans="3:11" x14ac:dyDescent="0.2">
      <c r="C905" s="15"/>
      <c r="D905" s="15"/>
      <c r="E905" s="15"/>
      <c r="F905" s="15"/>
      <c r="G905" s="15"/>
      <c r="H905" s="15"/>
      <c r="I905" s="15"/>
      <c r="J905" s="15"/>
      <c r="K905" s="15"/>
    </row>
    <row r="906" spans="3:11" x14ac:dyDescent="0.2">
      <c r="C906" s="15"/>
      <c r="D906" s="15"/>
      <c r="E906" s="15"/>
      <c r="F906" s="15"/>
      <c r="G906" s="15"/>
      <c r="H906" s="15"/>
      <c r="I906" s="15"/>
      <c r="J906" s="15"/>
      <c r="K906" s="15"/>
    </row>
    <row r="907" spans="3:11" x14ac:dyDescent="0.2">
      <c r="C907" s="15"/>
      <c r="D907" s="15"/>
      <c r="E907" s="15"/>
      <c r="F907" s="15"/>
      <c r="G907" s="15"/>
      <c r="H907" s="15"/>
      <c r="I907" s="15"/>
      <c r="J907" s="15"/>
      <c r="K907" s="15"/>
    </row>
    <row r="908" spans="3:11" x14ac:dyDescent="0.2">
      <c r="C908" s="15"/>
      <c r="D908" s="15"/>
      <c r="E908" s="15"/>
      <c r="F908" s="15"/>
      <c r="G908" s="15"/>
      <c r="H908" s="15"/>
      <c r="I908" s="15"/>
      <c r="J908" s="15"/>
      <c r="K908" s="15"/>
    </row>
    <row r="909" spans="3:11" x14ac:dyDescent="0.2">
      <c r="C909" s="15"/>
      <c r="D909" s="15"/>
      <c r="E909" s="15"/>
      <c r="F909" s="15"/>
      <c r="G909" s="15"/>
      <c r="H909" s="15"/>
      <c r="I909" s="15"/>
      <c r="J909" s="15"/>
      <c r="K909" s="15"/>
    </row>
    <row r="910" spans="3:11" x14ac:dyDescent="0.2">
      <c r="C910" s="15"/>
      <c r="D910" s="15"/>
      <c r="E910" s="15"/>
      <c r="F910" s="15"/>
      <c r="G910" s="15"/>
      <c r="H910" s="15"/>
      <c r="I910" s="15"/>
      <c r="J910" s="15"/>
      <c r="K910" s="15"/>
    </row>
    <row r="911" spans="3:11" x14ac:dyDescent="0.2">
      <c r="C911" s="15"/>
      <c r="D911" s="15"/>
      <c r="E911" s="15"/>
      <c r="F911" s="15"/>
      <c r="G911" s="15"/>
      <c r="H911" s="15"/>
      <c r="I911" s="15"/>
      <c r="J911" s="15"/>
      <c r="K911" s="15"/>
    </row>
    <row r="912" spans="3:11" x14ac:dyDescent="0.2">
      <c r="C912" s="15"/>
      <c r="D912" s="15"/>
      <c r="E912" s="15"/>
      <c r="F912" s="15"/>
      <c r="G912" s="15"/>
      <c r="H912" s="15"/>
      <c r="I912" s="15"/>
      <c r="J912" s="15"/>
      <c r="K912" s="15"/>
    </row>
    <row r="913" spans="3:11" x14ac:dyDescent="0.2">
      <c r="C913" s="15"/>
      <c r="D913" s="15"/>
      <c r="E913" s="15"/>
      <c r="F913" s="15"/>
      <c r="G913" s="15"/>
      <c r="H913" s="15"/>
      <c r="I913" s="15"/>
      <c r="J913" s="15"/>
      <c r="K913" s="15"/>
    </row>
    <row r="914" spans="3:11" x14ac:dyDescent="0.2">
      <c r="C914" s="15"/>
      <c r="D914" s="15"/>
      <c r="E914" s="15"/>
      <c r="F914" s="15"/>
      <c r="G914" s="15"/>
      <c r="H914" s="15"/>
      <c r="I914" s="15"/>
      <c r="J914" s="15"/>
      <c r="K914" s="15"/>
    </row>
    <row r="915" spans="3:11" x14ac:dyDescent="0.2">
      <c r="C915" s="15"/>
      <c r="D915" s="15"/>
      <c r="E915" s="15"/>
      <c r="F915" s="15"/>
      <c r="G915" s="15"/>
      <c r="H915" s="15"/>
      <c r="I915" s="15"/>
      <c r="J915" s="15"/>
      <c r="K915" s="15"/>
    </row>
    <row r="916" spans="3:11" x14ac:dyDescent="0.2">
      <c r="C916" s="15"/>
      <c r="D916" s="15"/>
      <c r="E916" s="15"/>
      <c r="F916" s="15"/>
      <c r="G916" s="15"/>
      <c r="H916" s="15"/>
      <c r="I916" s="15"/>
      <c r="J916" s="15"/>
      <c r="K916" s="15"/>
    </row>
    <row r="917" spans="3:11" x14ac:dyDescent="0.2">
      <c r="C917" s="15"/>
      <c r="D917" s="15"/>
      <c r="E917" s="15"/>
      <c r="F917" s="15"/>
      <c r="G917" s="15"/>
      <c r="H917" s="15"/>
      <c r="I917" s="15"/>
      <c r="J917" s="15"/>
      <c r="K917" s="15"/>
    </row>
    <row r="918" spans="3:11" x14ac:dyDescent="0.2">
      <c r="C918" s="15"/>
      <c r="D918" s="15"/>
      <c r="E918" s="15"/>
      <c r="F918" s="15"/>
      <c r="G918" s="15"/>
      <c r="H918" s="15"/>
      <c r="I918" s="15"/>
      <c r="J918" s="15"/>
      <c r="K918" s="15"/>
    </row>
    <row r="919" spans="3:11" x14ac:dyDescent="0.2">
      <c r="C919" s="15"/>
      <c r="D919" s="15"/>
      <c r="E919" s="15"/>
      <c r="F919" s="15"/>
      <c r="G919" s="15"/>
      <c r="H919" s="15"/>
      <c r="I919" s="15"/>
      <c r="J919" s="15"/>
      <c r="K919" s="15"/>
    </row>
    <row r="920" spans="3:11" x14ac:dyDescent="0.2">
      <c r="C920" s="15"/>
      <c r="D920" s="15"/>
      <c r="E920" s="15"/>
      <c r="F920" s="15"/>
      <c r="G920" s="15"/>
      <c r="H920" s="15"/>
      <c r="I920" s="15"/>
      <c r="J920" s="15"/>
      <c r="K920" s="15"/>
    </row>
    <row r="921" spans="3:11" x14ac:dyDescent="0.2">
      <c r="C921" s="15"/>
      <c r="D921" s="15"/>
      <c r="E921" s="15"/>
      <c r="F921" s="15"/>
      <c r="G921" s="15"/>
      <c r="H921" s="15"/>
      <c r="I921" s="15"/>
      <c r="J921" s="15"/>
      <c r="K921" s="15"/>
    </row>
    <row r="922" spans="3:11" x14ac:dyDescent="0.2">
      <c r="C922" s="15"/>
      <c r="D922" s="15"/>
      <c r="E922" s="15"/>
      <c r="F922" s="15"/>
      <c r="G922" s="15"/>
      <c r="H922" s="15"/>
      <c r="I922" s="15"/>
      <c r="J922" s="15"/>
      <c r="K922" s="15"/>
    </row>
    <row r="923" spans="3:11" x14ac:dyDescent="0.2">
      <c r="C923" s="15"/>
      <c r="D923" s="15"/>
      <c r="E923" s="15"/>
      <c r="F923" s="15"/>
      <c r="G923" s="15"/>
      <c r="H923" s="15"/>
      <c r="I923" s="15"/>
      <c r="J923" s="15"/>
      <c r="K923" s="15"/>
    </row>
    <row r="924" spans="3:11" x14ac:dyDescent="0.2">
      <c r="C924" s="15"/>
      <c r="D924" s="15"/>
      <c r="E924" s="15"/>
      <c r="F924" s="15"/>
      <c r="G924" s="15"/>
      <c r="H924" s="15"/>
      <c r="I924" s="15"/>
      <c r="J924" s="15"/>
      <c r="K924" s="15"/>
    </row>
    <row r="925" spans="3:11" x14ac:dyDescent="0.2">
      <c r="C925" s="15"/>
      <c r="D925" s="15"/>
      <c r="E925" s="15"/>
      <c r="F925" s="15"/>
      <c r="G925" s="15"/>
      <c r="H925" s="15"/>
      <c r="I925" s="15"/>
      <c r="J925" s="15"/>
      <c r="K925" s="15"/>
    </row>
    <row r="926" spans="3:11" x14ac:dyDescent="0.2">
      <c r="C926" s="15"/>
      <c r="D926" s="15"/>
      <c r="E926" s="15"/>
      <c r="F926" s="15"/>
      <c r="G926" s="15"/>
      <c r="H926" s="15"/>
      <c r="I926" s="15"/>
      <c r="J926" s="15"/>
      <c r="K926" s="15"/>
    </row>
    <row r="927" spans="3:11" x14ac:dyDescent="0.2">
      <c r="C927" s="15"/>
      <c r="D927" s="15"/>
      <c r="E927" s="15"/>
      <c r="F927" s="15"/>
      <c r="G927" s="15"/>
      <c r="H927" s="15"/>
      <c r="I927" s="15"/>
      <c r="J927" s="15"/>
      <c r="K927" s="15"/>
    </row>
    <row r="928" spans="3:11" x14ac:dyDescent="0.2">
      <c r="C928" s="15"/>
      <c r="D928" s="15"/>
      <c r="E928" s="15"/>
      <c r="F928" s="15"/>
      <c r="G928" s="15"/>
      <c r="H928" s="15"/>
      <c r="I928" s="15"/>
      <c r="J928" s="15"/>
      <c r="K928" s="15"/>
    </row>
    <row r="929" spans="3:11" x14ac:dyDescent="0.2">
      <c r="C929" s="15"/>
      <c r="D929" s="15"/>
      <c r="E929" s="15"/>
      <c r="F929" s="15"/>
      <c r="G929" s="15"/>
      <c r="H929" s="15"/>
      <c r="I929" s="15"/>
      <c r="J929" s="15"/>
      <c r="K929" s="15"/>
    </row>
    <row r="930" spans="3:11" x14ac:dyDescent="0.2">
      <c r="C930" s="15"/>
      <c r="D930" s="15"/>
      <c r="E930" s="15"/>
      <c r="F930" s="15"/>
      <c r="G930" s="15"/>
      <c r="H930" s="15"/>
      <c r="I930" s="15"/>
      <c r="J930" s="15"/>
      <c r="K930" s="15"/>
    </row>
    <row r="931" spans="3:11" x14ac:dyDescent="0.2">
      <c r="C931" s="15"/>
      <c r="D931" s="15"/>
      <c r="E931" s="15"/>
      <c r="F931" s="15"/>
      <c r="G931" s="15"/>
      <c r="H931" s="15"/>
      <c r="I931" s="15"/>
      <c r="J931" s="15"/>
      <c r="K931" s="15"/>
    </row>
    <row r="932" spans="3:11" x14ac:dyDescent="0.2">
      <c r="C932" s="15"/>
      <c r="D932" s="15"/>
      <c r="E932" s="15"/>
      <c r="F932" s="15"/>
      <c r="G932" s="15"/>
      <c r="H932" s="15"/>
      <c r="I932" s="15"/>
      <c r="J932" s="15"/>
      <c r="K932" s="15"/>
    </row>
    <row r="933" spans="3:11" x14ac:dyDescent="0.2">
      <c r="C933" s="15"/>
      <c r="D933" s="15"/>
      <c r="E933" s="15"/>
      <c r="F933" s="15"/>
      <c r="G933" s="15"/>
      <c r="H933" s="15"/>
      <c r="I933" s="15"/>
      <c r="J933" s="15"/>
      <c r="K933" s="15"/>
    </row>
    <row r="934" spans="3:11" x14ac:dyDescent="0.2">
      <c r="C934" s="15"/>
      <c r="D934" s="15"/>
      <c r="E934" s="15"/>
      <c r="F934" s="15"/>
      <c r="G934" s="15"/>
      <c r="H934" s="15"/>
      <c r="I934" s="15"/>
      <c r="J934" s="15"/>
      <c r="K934" s="15"/>
    </row>
    <row r="935" spans="3:11" x14ac:dyDescent="0.2">
      <c r="C935" s="15"/>
      <c r="D935" s="15"/>
      <c r="E935" s="15"/>
      <c r="F935" s="15"/>
      <c r="G935" s="15"/>
      <c r="H935" s="15"/>
      <c r="I935" s="15"/>
      <c r="J935" s="15"/>
      <c r="K935" s="15"/>
    </row>
    <row r="936" spans="3:11" x14ac:dyDescent="0.2">
      <c r="C936" s="15"/>
      <c r="D936" s="15"/>
      <c r="E936" s="15"/>
      <c r="F936" s="15"/>
      <c r="G936" s="15"/>
      <c r="H936" s="15"/>
      <c r="I936" s="15"/>
      <c r="J936" s="15"/>
      <c r="K936" s="15"/>
    </row>
    <row r="937" spans="3:11" x14ac:dyDescent="0.2">
      <c r="C937" s="15"/>
      <c r="D937" s="15"/>
      <c r="E937" s="15"/>
      <c r="F937" s="15"/>
      <c r="G937" s="15"/>
      <c r="H937" s="15"/>
      <c r="I937" s="15"/>
      <c r="J937" s="15"/>
      <c r="K937" s="15"/>
    </row>
    <row r="938" spans="3:11" x14ac:dyDescent="0.2">
      <c r="C938" s="15"/>
      <c r="D938" s="15"/>
      <c r="E938" s="15"/>
      <c r="F938" s="15"/>
      <c r="G938" s="15"/>
      <c r="H938" s="15"/>
      <c r="I938" s="15"/>
      <c r="J938" s="15"/>
      <c r="K938" s="15"/>
    </row>
    <row r="939" spans="3:11" x14ac:dyDescent="0.2">
      <c r="C939" s="15"/>
      <c r="D939" s="15"/>
      <c r="E939" s="15"/>
      <c r="F939" s="15"/>
      <c r="G939" s="15"/>
      <c r="H939" s="15"/>
      <c r="I939" s="15"/>
      <c r="J939" s="15"/>
      <c r="K939" s="15"/>
    </row>
    <row r="940" spans="3:11" x14ac:dyDescent="0.2">
      <c r="C940" s="15"/>
      <c r="D940" s="15"/>
      <c r="E940" s="15"/>
      <c r="F940" s="15"/>
      <c r="G940" s="15"/>
      <c r="H940" s="15"/>
      <c r="I940" s="15"/>
      <c r="J940" s="15"/>
      <c r="K940" s="15"/>
    </row>
    <row r="941" spans="3:11" x14ac:dyDescent="0.2">
      <c r="C941" s="15"/>
      <c r="D941" s="15"/>
      <c r="E941" s="15"/>
      <c r="F941" s="15"/>
      <c r="G941" s="15"/>
      <c r="H941" s="15"/>
      <c r="I941" s="15"/>
      <c r="J941" s="15"/>
      <c r="K941" s="15"/>
    </row>
    <row r="942" spans="3:11" x14ac:dyDescent="0.2">
      <c r="C942" s="15"/>
      <c r="D942" s="15"/>
      <c r="E942" s="15"/>
      <c r="F942" s="15"/>
      <c r="G942" s="15"/>
      <c r="H942" s="15"/>
      <c r="I942" s="15"/>
      <c r="J942" s="15"/>
      <c r="K942" s="15"/>
    </row>
    <row r="943" spans="3:11" x14ac:dyDescent="0.2">
      <c r="C943" s="15"/>
      <c r="D943" s="15"/>
      <c r="E943" s="15"/>
      <c r="F943" s="15"/>
      <c r="G943" s="15"/>
      <c r="H943" s="15"/>
      <c r="I943" s="15"/>
      <c r="J943" s="15"/>
      <c r="K943" s="15"/>
    </row>
    <row r="944" spans="3:11" x14ac:dyDescent="0.2">
      <c r="C944" s="15"/>
      <c r="D944" s="15"/>
      <c r="E944" s="15"/>
      <c r="F944" s="15"/>
      <c r="G944" s="15"/>
      <c r="H944" s="15"/>
      <c r="I944" s="15"/>
      <c r="J944" s="15"/>
      <c r="K944" s="15"/>
    </row>
    <row r="945" spans="3:11" x14ac:dyDescent="0.2">
      <c r="C945" s="15"/>
      <c r="D945" s="15"/>
      <c r="E945" s="15"/>
      <c r="F945" s="15"/>
      <c r="G945" s="15"/>
      <c r="H945" s="15"/>
      <c r="I945" s="15"/>
      <c r="J945" s="15"/>
      <c r="K945" s="15"/>
    </row>
    <row r="946" spans="3:11" x14ac:dyDescent="0.2">
      <c r="C946" s="15"/>
      <c r="D946" s="15"/>
      <c r="E946" s="15"/>
      <c r="F946" s="15"/>
      <c r="G946" s="15"/>
      <c r="H946" s="15"/>
      <c r="I946" s="15"/>
      <c r="J946" s="15"/>
      <c r="K946" s="15"/>
    </row>
    <row r="947" spans="3:11" x14ac:dyDescent="0.2">
      <c r="C947" s="15"/>
      <c r="D947" s="15"/>
      <c r="E947" s="15"/>
      <c r="F947" s="15"/>
      <c r="G947" s="15"/>
      <c r="H947" s="15"/>
      <c r="I947" s="15"/>
      <c r="J947" s="15"/>
      <c r="K947" s="15"/>
    </row>
    <row r="948" spans="3:11" x14ac:dyDescent="0.2">
      <c r="C948" s="15"/>
      <c r="D948" s="15"/>
      <c r="E948" s="15"/>
      <c r="F948" s="15"/>
      <c r="G948" s="15"/>
      <c r="H948" s="15"/>
      <c r="I948" s="15"/>
      <c r="J948" s="15"/>
      <c r="K948" s="15"/>
    </row>
    <row r="949" spans="3:11" x14ac:dyDescent="0.2">
      <c r="C949" s="15"/>
      <c r="D949" s="15"/>
      <c r="E949" s="15"/>
      <c r="F949" s="15"/>
      <c r="G949" s="15"/>
      <c r="H949" s="15"/>
      <c r="I949" s="15"/>
      <c r="J949" s="15"/>
      <c r="K949" s="15"/>
    </row>
    <row r="950" spans="3:11" x14ac:dyDescent="0.2">
      <c r="C950" s="15"/>
      <c r="D950" s="15"/>
      <c r="E950" s="15"/>
      <c r="F950" s="15"/>
      <c r="G950" s="15"/>
      <c r="H950" s="15"/>
      <c r="I950" s="15"/>
      <c r="J950" s="15"/>
      <c r="K950" s="15"/>
    </row>
    <row r="951" spans="3:11" x14ac:dyDescent="0.2">
      <c r="C951" s="15"/>
      <c r="D951" s="15"/>
      <c r="E951" s="15"/>
      <c r="F951" s="15"/>
      <c r="G951" s="15"/>
      <c r="H951" s="15"/>
      <c r="I951" s="15"/>
      <c r="J951" s="15"/>
      <c r="K951" s="15"/>
    </row>
    <row r="952" spans="3:11" x14ac:dyDescent="0.2">
      <c r="C952" s="15"/>
      <c r="D952" s="15"/>
      <c r="E952" s="15"/>
      <c r="F952" s="15"/>
      <c r="G952" s="15"/>
      <c r="H952" s="15"/>
      <c r="I952" s="15"/>
      <c r="J952" s="15"/>
      <c r="K952" s="15"/>
    </row>
    <row r="953" spans="3:11" x14ac:dyDescent="0.2">
      <c r="C953" s="15"/>
      <c r="D953" s="15"/>
      <c r="E953" s="15"/>
      <c r="F953" s="15"/>
      <c r="G953" s="15"/>
      <c r="H953" s="15"/>
      <c r="I953" s="15"/>
      <c r="J953" s="15"/>
      <c r="K953" s="15"/>
    </row>
    <row r="954" spans="3:11" x14ac:dyDescent="0.2">
      <c r="C954" s="15"/>
      <c r="D954" s="15"/>
      <c r="E954" s="15"/>
      <c r="F954" s="15"/>
      <c r="G954" s="15"/>
      <c r="H954" s="15"/>
      <c r="I954" s="15"/>
      <c r="J954" s="15"/>
      <c r="K954" s="15"/>
    </row>
    <row r="955" spans="3:11" x14ac:dyDescent="0.2">
      <c r="C955" s="15"/>
      <c r="D955" s="15"/>
      <c r="E955" s="15"/>
      <c r="F955" s="15"/>
      <c r="G955" s="15"/>
      <c r="H955" s="15"/>
      <c r="I955" s="15"/>
      <c r="J955" s="15"/>
      <c r="K955" s="15"/>
    </row>
    <row r="956" spans="3:11" x14ac:dyDescent="0.2">
      <c r="C956" s="15"/>
      <c r="D956" s="15"/>
      <c r="E956" s="15"/>
      <c r="F956" s="15"/>
      <c r="G956" s="15"/>
      <c r="H956" s="15"/>
      <c r="I956" s="15"/>
      <c r="J956" s="15"/>
      <c r="K956" s="15"/>
    </row>
    <row r="957" spans="3:11" x14ac:dyDescent="0.2">
      <c r="C957" s="15"/>
      <c r="D957" s="15"/>
      <c r="E957" s="15"/>
      <c r="F957" s="15"/>
      <c r="G957" s="15"/>
      <c r="H957" s="15"/>
      <c r="I957" s="15"/>
      <c r="J957" s="15"/>
      <c r="K957" s="15"/>
    </row>
    <row r="958" spans="3:11" x14ac:dyDescent="0.2">
      <c r="C958" s="15"/>
      <c r="D958" s="15"/>
      <c r="E958" s="15"/>
      <c r="F958" s="15"/>
      <c r="G958" s="15"/>
      <c r="H958" s="15"/>
      <c r="I958" s="15"/>
      <c r="J958" s="15"/>
      <c r="K958" s="15"/>
    </row>
    <row r="959" spans="3:11" x14ac:dyDescent="0.2">
      <c r="C959" s="15"/>
      <c r="D959" s="15"/>
      <c r="E959" s="15"/>
      <c r="F959" s="15"/>
      <c r="G959" s="15"/>
      <c r="H959" s="15"/>
      <c r="I959" s="15"/>
      <c r="J959" s="15"/>
      <c r="K959" s="15"/>
    </row>
    <row r="960" spans="3:11" x14ac:dyDescent="0.2">
      <c r="C960" s="15"/>
      <c r="D960" s="15"/>
      <c r="E960" s="15"/>
      <c r="F960" s="15"/>
      <c r="G960" s="15"/>
      <c r="H960" s="15"/>
      <c r="I960" s="15"/>
      <c r="J960" s="15"/>
      <c r="K960" s="15"/>
    </row>
    <row r="961" spans="3:11" x14ac:dyDescent="0.2">
      <c r="C961" s="15"/>
      <c r="D961" s="15"/>
      <c r="E961" s="15"/>
      <c r="F961" s="15"/>
      <c r="G961" s="15"/>
      <c r="H961" s="15"/>
      <c r="I961" s="15"/>
      <c r="J961" s="15"/>
      <c r="K961" s="15"/>
    </row>
    <row r="962" spans="3:11" x14ac:dyDescent="0.2">
      <c r="C962" s="15"/>
      <c r="D962" s="15"/>
      <c r="E962" s="15"/>
      <c r="F962" s="15"/>
      <c r="G962" s="15"/>
      <c r="H962" s="15"/>
      <c r="I962" s="15"/>
      <c r="J962" s="15"/>
      <c r="K962" s="15"/>
    </row>
    <row r="963" spans="3:11" x14ac:dyDescent="0.2">
      <c r="C963" s="15"/>
      <c r="D963" s="15"/>
      <c r="E963" s="15"/>
      <c r="F963" s="15"/>
      <c r="G963" s="15"/>
      <c r="H963" s="15"/>
      <c r="I963" s="15"/>
      <c r="J963" s="15"/>
      <c r="K963" s="15"/>
    </row>
    <row r="964" spans="3:11" x14ac:dyDescent="0.2">
      <c r="C964" s="15"/>
      <c r="D964" s="15"/>
      <c r="E964" s="15"/>
      <c r="F964" s="15"/>
      <c r="G964" s="15"/>
      <c r="H964" s="15"/>
      <c r="I964" s="15"/>
      <c r="J964" s="15"/>
      <c r="K964" s="15"/>
    </row>
    <row r="965" spans="3:11" x14ac:dyDescent="0.2">
      <c r="C965" s="15"/>
      <c r="D965" s="15"/>
      <c r="E965" s="15"/>
      <c r="F965" s="15"/>
      <c r="G965" s="15"/>
      <c r="H965" s="15"/>
      <c r="I965" s="15"/>
      <c r="J965" s="15"/>
      <c r="K965" s="15"/>
    </row>
    <row r="966" spans="3:11" x14ac:dyDescent="0.2">
      <c r="C966" s="15"/>
      <c r="D966" s="15"/>
      <c r="E966" s="15"/>
      <c r="F966" s="15"/>
      <c r="G966" s="15"/>
      <c r="H966" s="15"/>
      <c r="I966" s="15"/>
      <c r="J966" s="15"/>
      <c r="K966" s="15"/>
    </row>
    <row r="967" spans="3:11" x14ac:dyDescent="0.2">
      <c r="C967" s="15"/>
      <c r="D967" s="15"/>
      <c r="E967" s="15"/>
      <c r="F967" s="15"/>
      <c r="G967" s="15"/>
      <c r="H967" s="15"/>
      <c r="I967" s="15"/>
      <c r="J967" s="15"/>
      <c r="K967" s="15"/>
    </row>
    <row r="968" spans="3:11" x14ac:dyDescent="0.2">
      <c r="C968" s="15"/>
      <c r="D968" s="15"/>
      <c r="E968" s="15"/>
      <c r="F968" s="15"/>
      <c r="G968" s="15"/>
      <c r="H968" s="15"/>
      <c r="I968" s="15"/>
      <c r="J968" s="15"/>
      <c r="K968" s="15"/>
    </row>
    <row r="969" spans="3:11" x14ac:dyDescent="0.2">
      <c r="C969" s="15"/>
      <c r="D969" s="15"/>
      <c r="E969" s="15"/>
      <c r="F969" s="15"/>
      <c r="G969" s="15"/>
      <c r="H969" s="15"/>
      <c r="I969" s="15"/>
      <c r="J969" s="15"/>
      <c r="K969" s="15"/>
    </row>
    <row r="970" spans="3:11" x14ac:dyDescent="0.2">
      <c r="C970" s="15"/>
      <c r="D970" s="15"/>
      <c r="E970" s="15"/>
      <c r="F970" s="15"/>
      <c r="G970" s="15"/>
      <c r="H970" s="15"/>
      <c r="I970" s="15"/>
      <c r="J970" s="15"/>
      <c r="K970" s="15"/>
    </row>
    <row r="971" spans="3:11" x14ac:dyDescent="0.2">
      <c r="C971" s="15"/>
      <c r="D971" s="15"/>
      <c r="E971" s="15"/>
      <c r="F971" s="15"/>
      <c r="G971" s="15"/>
      <c r="H971" s="15"/>
      <c r="I971" s="15"/>
      <c r="J971" s="15"/>
      <c r="K971" s="15"/>
    </row>
    <row r="972" spans="3:11" x14ac:dyDescent="0.2">
      <c r="C972" s="15"/>
      <c r="D972" s="15"/>
      <c r="E972" s="15"/>
      <c r="F972" s="15"/>
      <c r="G972" s="15"/>
      <c r="H972" s="15"/>
      <c r="I972" s="15"/>
      <c r="J972" s="15"/>
      <c r="K972" s="15"/>
    </row>
    <row r="973" spans="3:11" x14ac:dyDescent="0.2">
      <c r="C973" s="15"/>
      <c r="D973" s="15"/>
      <c r="E973" s="15"/>
      <c r="F973" s="15"/>
      <c r="G973" s="15"/>
      <c r="H973" s="15"/>
      <c r="I973" s="15"/>
      <c r="J973" s="15"/>
      <c r="K973" s="15"/>
    </row>
    <row r="974" spans="3:11" x14ac:dyDescent="0.2">
      <c r="C974" s="15"/>
      <c r="D974" s="15"/>
      <c r="E974" s="15"/>
      <c r="F974" s="15"/>
      <c r="G974" s="15"/>
      <c r="H974" s="15"/>
      <c r="I974" s="15"/>
      <c r="J974" s="15"/>
      <c r="K974" s="15"/>
    </row>
    <row r="975" spans="3:11" x14ac:dyDescent="0.2">
      <c r="C975" s="15"/>
      <c r="D975" s="15"/>
      <c r="E975" s="15"/>
      <c r="F975" s="15"/>
      <c r="G975" s="15"/>
      <c r="H975" s="15"/>
      <c r="I975" s="15"/>
      <c r="J975" s="15"/>
      <c r="K975" s="15"/>
    </row>
    <row r="976" spans="3:11" x14ac:dyDescent="0.2">
      <c r="C976" s="15"/>
      <c r="D976" s="15"/>
      <c r="E976" s="15"/>
      <c r="F976" s="15"/>
      <c r="G976" s="15"/>
      <c r="H976" s="15"/>
      <c r="I976" s="15"/>
      <c r="J976" s="15"/>
      <c r="K976" s="15"/>
    </row>
    <row r="977" spans="3:11" x14ac:dyDescent="0.2">
      <c r="C977" s="15"/>
      <c r="D977" s="15"/>
      <c r="E977" s="15"/>
      <c r="F977" s="15"/>
      <c r="G977" s="15"/>
      <c r="H977" s="15"/>
      <c r="I977" s="15"/>
      <c r="J977" s="15"/>
      <c r="K977" s="15"/>
    </row>
    <row r="978" spans="3:11" x14ac:dyDescent="0.2">
      <c r="C978" s="15"/>
      <c r="D978" s="15"/>
      <c r="E978" s="15"/>
      <c r="F978" s="15"/>
      <c r="G978" s="15"/>
      <c r="H978" s="15"/>
      <c r="I978" s="15"/>
      <c r="J978" s="15"/>
      <c r="K978" s="15"/>
    </row>
    <row r="979" spans="3:11" x14ac:dyDescent="0.2">
      <c r="C979" s="15"/>
      <c r="D979" s="15"/>
      <c r="E979" s="15"/>
      <c r="F979" s="15"/>
      <c r="G979" s="15"/>
      <c r="H979" s="15"/>
      <c r="I979" s="15"/>
      <c r="J979" s="15"/>
      <c r="K979" s="15"/>
    </row>
    <row r="980" spans="3:11" x14ac:dyDescent="0.2">
      <c r="C980" s="15"/>
      <c r="D980" s="15"/>
      <c r="E980" s="15"/>
      <c r="F980" s="15"/>
      <c r="G980" s="15"/>
      <c r="H980" s="15"/>
      <c r="I980" s="15"/>
      <c r="J980" s="15"/>
      <c r="K980" s="15"/>
    </row>
    <row r="981" spans="3:11" x14ac:dyDescent="0.2">
      <c r="C981" s="15"/>
      <c r="D981" s="15"/>
      <c r="E981" s="15"/>
      <c r="F981" s="15"/>
      <c r="G981" s="15"/>
      <c r="H981" s="15"/>
      <c r="I981" s="15"/>
      <c r="J981" s="15"/>
      <c r="K981" s="15"/>
    </row>
    <row r="982" spans="3:11" x14ac:dyDescent="0.2">
      <c r="C982" s="15"/>
      <c r="D982" s="15"/>
      <c r="E982" s="15"/>
      <c r="F982" s="15"/>
      <c r="G982" s="15"/>
      <c r="H982" s="15"/>
      <c r="I982" s="15"/>
      <c r="J982" s="15"/>
      <c r="K982" s="15"/>
    </row>
    <row r="983" spans="3:11" x14ac:dyDescent="0.2">
      <c r="C983" s="15"/>
      <c r="D983" s="15"/>
      <c r="E983" s="15"/>
      <c r="F983" s="15"/>
      <c r="G983" s="15"/>
      <c r="H983" s="15"/>
      <c r="I983" s="15"/>
      <c r="J983" s="15"/>
      <c r="K983" s="15"/>
    </row>
    <row r="984" spans="3:11" x14ac:dyDescent="0.2">
      <c r="C984" s="15"/>
      <c r="D984" s="15"/>
      <c r="E984" s="15"/>
      <c r="F984" s="15"/>
      <c r="G984" s="15"/>
      <c r="H984" s="15"/>
      <c r="I984" s="15"/>
      <c r="J984" s="15"/>
      <c r="K984" s="15"/>
    </row>
    <row r="985" spans="3:11" x14ac:dyDescent="0.2">
      <c r="C985" s="15"/>
      <c r="D985" s="15"/>
      <c r="E985" s="15"/>
      <c r="F985" s="15"/>
      <c r="G985" s="15"/>
      <c r="H985" s="15"/>
      <c r="I985" s="15"/>
      <c r="J985" s="15"/>
      <c r="K985" s="15"/>
    </row>
    <row r="986" spans="3:11" x14ac:dyDescent="0.2">
      <c r="C986" s="15"/>
      <c r="D986" s="15"/>
      <c r="E986" s="15"/>
      <c r="F986" s="15"/>
      <c r="G986" s="15"/>
      <c r="H986" s="15"/>
      <c r="I986" s="15"/>
      <c r="J986" s="15"/>
      <c r="K986" s="15"/>
    </row>
    <row r="987" spans="3:11" x14ac:dyDescent="0.2">
      <c r="C987" s="15"/>
      <c r="D987" s="15"/>
      <c r="E987" s="15"/>
      <c r="F987" s="15"/>
      <c r="G987" s="15"/>
      <c r="H987" s="15"/>
      <c r="I987" s="15"/>
      <c r="J987" s="15"/>
      <c r="K987" s="15"/>
    </row>
    <row r="988" spans="3:11" x14ac:dyDescent="0.2">
      <c r="C988" s="15"/>
      <c r="D988" s="15"/>
      <c r="E988" s="15"/>
      <c r="F988" s="15"/>
      <c r="G988" s="15"/>
      <c r="H988" s="15"/>
      <c r="I988" s="15"/>
      <c r="J988" s="15"/>
      <c r="K988" s="15"/>
    </row>
    <row r="989" spans="3:11" x14ac:dyDescent="0.2">
      <c r="C989" s="15"/>
      <c r="D989" s="15"/>
      <c r="E989" s="15"/>
      <c r="F989" s="15"/>
      <c r="G989" s="15"/>
      <c r="H989" s="15"/>
      <c r="I989" s="15"/>
      <c r="J989" s="15"/>
      <c r="K989" s="15"/>
    </row>
    <row r="990" spans="3:11" x14ac:dyDescent="0.2">
      <c r="C990" s="15"/>
      <c r="D990" s="15"/>
      <c r="E990" s="15"/>
      <c r="F990" s="15"/>
      <c r="G990" s="15"/>
      <c r="H990" s="15"/>
      <c r="I990" s="15"/>
      <c r="J990" s="15"/>
      <c r="K990" s="15"/>
    </row>
    <row r="991" spans="3:11" x14ac:dyDescent="0.2">
      <c r="C991" s="15"/>
      <c r="D991" s="15"/>
      <c r="E991" s="15"/>
      <c r="F991" s="15"/>
      <c r="G991" s="15"/>
      <c r="H991" s="15"/>
      <c r="I991" s="15"/>
      <c r="J991" s="15"/>
      <c r="K991" s="15"/>
    </row>
    <row r="992" spans="3:11" x14ac:dyDescent="0.2">
      <c r="C992" s="15"/>
      <c r="D992" s="15"/>
      <c r="E992" s="15"/>
      <c r="F992" s="15"/>
      <c r="G992" s="15"/>
      <c r="H992" s="15"/>
      <c r="I992" s="15"/>
      <c r="J992" s="15"/>
      <c r="K992" s="15"/>
    </row>
    <row r="993" spans="3:11" x14ac:dyDescent="0.2">
      <c r="C993" s="15"/>
      <c r="D993" s="15"/>
      <c r="E993" s="15"/>
      <c r="F993" s="15"/>
      <c r="G993" s="15"/>
      <c r="H993" s="15"/>
      <c r="I993" s="15"/>
      <c r="J993" s="15"/>
      <c r="K993" s="15"/>
    </row>
    <row r="994" spans="3:11" x14ac:dyDescent="0.2">
      <c r="C994" s="15"/>
      <c r="D994" s="15"/>
      <c r="E994" s="15"/>
      <c r="F994" s="15"/>
      <c r="G994" s="15"/>
      <c r="H994" s="15"/>
      <c r="I994" s="15"/>
      <c r="J994" s="15"/>
      <c r="K994" s="15"/>
    </row>
    <row r="995" spans="3:11" x14ac:dyDescent="0.2">
      <c r="C995" s="15"/>
      <c r="D995" s="15"/>
      <c r="E995" s="15"/>
      <c r="F995" s="15"/>
      <c r="G995" s="15"/>
      <c r="H995" s="15"/>
      <c r="I995" s="15"/>
      <c r="J995" s="15"/>
      <c r="K995" s="15"/>
    </row>
    <row r="996" spans="3:11" x14ac:dyDescent="0.2">
      <c r="C996" s="15"/>
      <c r="D996" s="15"/>
      <c r="E996" s="15"/>
      <c r="F996" s="15"/>
      <c r="G996" s="15"/>
      <c r="H996" s="15"/>
      <c r="I996" s="15"/>
      <c r="J996" s="15"/>
      <c r="K996" s="15"/>
    </row>
    <row r="997" spans="3:11" x14ac:dyDescent="0.2">
      <c r="C997" s="15"/>
      <c r="D997" s="15"/>
      <c r="E997" s="15"/>
      <c r="F997" s="15"/>
      <c r="G997" s="15"/>
      <c r="H997" s="15"/>
      <c r="I997" s="15"/>
      <c r="J997" s="15"/>
      <c r="K997" s="15"/>
    </row>
    <row r="998" spans="3:11" x14ac:dyDescent="0.2">
      <c r="C998" s="15"/>
      <c r="D998" s="15"/>
      <c r="E998" s="15"/>
      <c r="F998" s="15"/>
      <c r="G998" s="15"/>
      <c r="H998" s="15"/>
      <c r="I998" s="15"/>
      <c r="J998" s="15"/>
      <c r="K998" s="15"/>
    </row>
    <row r="999" spans="3:11" x14ac:dyDescent="0.2">
      <c r="C999" s="15"/>
      <c r="D999" s="15"/>
      <c r="E999" s="15"/>
      <c r="F999" s="15"/>
      <c r="G999" s="15"/>
      <c r="H999" s="15"/>
      <c r="I999" s="15"/>
      <c r="J999" s="15"/>
      <c r="K999" s="15"/>
    </row>
    <row r="1000" spans="3:11" x14ac:dyDescent="0.2">
      <c r="C1000" s="15"/>
      <c r="D1000" s="15"/>
      <c r="E1000" s="15"/>
      <c r="F1000" s="15"/>
      <c r="G1000" s="15"/>
      <c r="H1000" s="15"/>
      <c r="I1000" s="15"/>
      <c r="J1000" s="15"/>
      <c r="K1000" s="15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K31"/>
  <sheetViews>
    <sheetView workbookViewId="0"/>
  </sheetViews>
  <sheetFormatPr defaultColWidth="14.42578125" defaultRowHeight="15.75" customHeight="1" x14ac:dyDescent="0.2"/>
  <cols>
    <col min="1" max="1" width="5.140625" customWidth="1"/>
    <col min="4" max="4" width="16.5703125" customWidth="1"/>
    <col min="5" max="5" width="19" customWidth="1"/>
    <col min="11" max="11" width="16.5703125" customWidth="1"/>
  </cols>
  <sheetData>
    <row r="2" spans="2:5" x14ac:dyDescent="0.2">
      <c r="B2" s="18" t="s">
        <v>35</v>
      </c>
      <c r="C2" s="18" t="s">
        <v>36</v>
      </c>
      <c r="D2" s="18" t="s">
        <v>37</v>
      </c>
      <c r="E2" s="18" t="s">
        <v>38</v>
      </c>
    </row>
    <row r="3" spans="2:5" x14ac:dyDescent="0.2">
      <c r="B3" s="18" t="s">
        <v>39</v>
      </c>
      <c r="C3" s="21">
        <f>Abril.20!B27</f>
        <v>85573</v>
      </c>
      <c r="D3" s="21">
        <f>Abril.20!C27</f>
        <v>20285</v>
      </c>
      <c r="E3" s="21">
        <f>Abril.20!D27</f>
        <v>4671</v>
      </c>
    </row>
    <row r="4" spans="2:5" x14ac:dyDescent="0.2">
      <c r="B4" s="18" t="s">
        <v>40</v>
      </c>
      <c r="C4" s="21">
        <f>Maio.20!B27</f>
        <v>69959</v>
      </c>
      <c r="D4" s="21">
        <v>14817</v>
      </c>
      <c r="E4" s="21">
        <f>Maio.20!D27</f>
        <v>10631</v>
      </c>
    </row>
    <row r="5" spans="2:5" x14ac:dyDescent="0.2">
      <c r="B5" s="18" t="s">
        <v>41</v>
      </c>
      <c r="C5" s="21">
        <f>Junho.20!B27</f>
        <v>64311</v>
      </c>
      <c r="D5" s="21">
        <f>Junho.20!C27</f>
        <v>19610</v>
      </c>
      <c r="E5" s="21">
        <f>Junho.20!D27</f>
        <v>21769</v>
      </c>
    </row>
    <row r="6" spans="2:5" x14ac:dyDescent="0.2">
      <c r="B6" s="18" t="s">
        <v>42</v>
      </c>
      <c r="C6" s="21">
        <f>Julho.20!B27</f>
        <v>66470</v>
      </c>
      <c r="D6" s="21">
        <f>Julho.20!C27</f>
        <v>21932</v>
      </c>
      <c r="E6" s="21">
        <f>Julho.20!D27</f>
        <v>18254</v>
      </c>
    </row>
    <row r="7" spans="2:5" x14ac:dyDescent="0.2">
      <c r="B7" s="18" t="s">
        <v>43</v>
      </c>
      <c r="C7" s="21">
        <f>Agosto.20!B27</f>
        <v>62792</v>
      </c>
      <c r="D7" s="21">
        <f>Agosto.20!C27</f>
        <v>18401</v>
      </c>
      <c r="E7" s="21">
        <f>Agosto.20!D27</f>
        <v>14052</v>
      </c>
    </row>
    <row r="8" spans="2:5" x14ac:dyDescent="0.2">
      <c r="B8" s="18" t="s">
        <v>44</v>
      </c>
      <c r="C8" s="21">
        <f>Setembro.20!B27</f>
        <v>58443</v>
      </c>
      <c r="D8" s="21">
        <f>Setembro.20!C27</f>
        <v>19437</v>
      </c>
      <c r="E8" s="21">
        <f>Setembro.20!D27</f>
        <v>6169</v>
      </c>
    </row>
    <row r="9" spans="2:5" x14ac:dyDescent="0.2">
      <c r="B9" s="18" t="s">
        <v>45</v>
      </c>
      <c r="C9" s="21">
        <f>Outubro.20!B30</f>
        <v>45175</v>
      </c>
      <c r="D9" s="21">
        <f>Outubro.20!C30</f>
        <v>19561</v>
      </c>
      <c r="E9" s="21">
        <f>Outubro.20!D30</f>
        <v>94562</v>
      </c>
    </row>
    <row r="10" spans="2:5" x14ac:dyDescent="0.2">
      <c r="B10" s="18" t="s">
        <v>46</v>
      </c>
      <c r="C10" s="21">
        <f>Novembro.20!B30</f>
        <v>120176</v>
      </c>
      <c r="D10" s="21">
        <f>Novembro.20!C30</f>
        <v>17975</v>
      </c>
      <c r="E10" s="21">
        <f>Novembro.20!D30</f>
        <v>28264</v>
      </c>
    </row>
    <row r="11" spans="2:5" x14ac:dyDescent="0.2">
      <c r="B11" s="18" t="s">
        <v>47</v>
      </c>
      <c r="C11" s="21">
        <f>Dezembro.20!B30</f>
        <v>130465</v>
      </c>
      <c r="D11" s="16"/>
      <c r="E11" s="16"/>
    </row>
    <row r="18" spans="2:11" x14ac:dyDescent="0.2">
      <c r="B18" s="18" t="s">
        <v>35</v>
      </c>
      <c r="C18" s="18" t="s">
        <v>5</v>
      </c>
      <c r="D18" s="18" t="s">
        <v>48</v>
      </c>
      <c r="E18" s="18" t="s">
        <v>49</v>
      </c>
      <c r="H18" s="18" t="s">
        <v>35</v>
      </c>
      <c r="I18" s="18" t="s">
        <v>50</v>
      </c>
      <c r="J18" s="18" t="s">
        <v>51</v>
      </c>
      <c r="K18" s="18" t="s">
        <v>37</v>
      </c>
    </row>
    <row r="19" spans="2:11" x14ac:dyDescent="0.2">
      <c r="B19" s="18" t="s">
        <v>39</v>
      </c>
      <c r="C19" s="22">
        <f>Abril.20!C3/Abril.20!C27</f>
        <v>0.39314764604387481</v>
      </c>
      <c r="D19" s="22">
        <f>Abril.20!C11/Abril.20!C27</f>
        <v>0.29524279023909294</v>
      </c>
      <c r="E19" s="22">
        <f>Abril.20!C19/Abril.20!C27</f>
        <v>0.3116095637170323</v>
      </c>
      <c r="H19" s="18" t="s">
        <v>39</v>
      </c>
      <c r="I19" s="23">
        <f t="shared" ref="I19:I26" si="0">K19/J19</f>
        <v>0.97500600817111271</v>
      </c>
      <c r="J19" s="21">
        <v>20805</v>
      </c>
      <c r="K19" s="21">
        <f>Abril.20!C27</f>
        <v>20285</v>
      </c>
    </row>
    <row r="20" spans="2:11" x14ac:dyDescent="0.2">
      <c r="B20" s="18" t="s">
        <v>40</v>
      </c>
      <c r="C20" s="22">
        <f>Maio.20!C3/Maio.20!C27</f>
        <v>0.29541126604828305</v>
      </c>
      <c r="D20" s="22">
        <f>Maio.20!C11/Maio.20!C27</f>
        <v>0.59420111800479147</v>
      </c>
      <c r="E20" s="22">
        <f>Maio.20!C19/Maio.20!C27</f>
        <v>0.11038761594692549</v>
      </c>
      <c r="H20" s="18" t="s">
        <v>40</v>
      </c>
      <c r="I20" s="23">
        <f t="shared" si="0"/>
        <v>0.78396825396825398</v>
      </c>
      <c r="J20" s="24">
        <v>18900</v>
      </c>
      <c r="K20" s="21">
        <v>14817</v>
      </c>
    </row>
    <row r="21" spans="2:11" x14ac:dyDescent="0.2">
      <c r="B21" s="18" t="s">
        <v>41</v>
      </c>
      <c r="C21" s="22">
        <f>Junho.20!C3/Junho.20!C27</f>
        <v>0.20239673635900052</v>
      </c>
      <c r="D21" s="22">
        <f>Junho.20!C11/Junho.20!C27</f>
        <v>0.76909739928607856</v>
      </c>
      <c r="E21" s="22">
        <f>Junho.20!C19/Junho.20!C27</f>
        <v>2.8505864354920959E-2</v>
      </c>
      <c r="H21" s="18" t="s">
        <v>41</v>
      </c>
      <c r="I21" s="23">
        <f t="shared" si="0"/>
        <v>0.82498948254101812</v>
      </c>
      <c r="J21" s="24">
        <v>23770</v>
      </c>
      <c r="K21" s="21">
        <f>Junho.20!C27</f>
        <v>19610</v>
      </c>
    </row>
    <row r="22" spans="2:11" x14ac:dyDescent="0.2">
      <c r="B22" s="18" t="s">
        <v>42</v>
      </c>
      <c r="C22" s="22">
        <f>Julho.20!C3/Julho.20!C27</f>
        <v>0.1759529454678096</v>
      </c>
      <c r="D22" s="22">
        <f>Julho.20!C11/Julho.20!C27</f>
        <v>0.78761626846616817</v>
      </c>
      <c r="E22" s="22">
        <f>Julho.20!C19/Julho.20!C27</f>
        <v>3.643078606602225E-2</v>
      </c>
      <c r="H22" s="18" t="s">
        <v>42</v>
      </c>
      <c r="I22" s="23">
        <f t="shared" si="0"/>
        <v>0.86425375519335246</v>
      </c>
      <c r="J22" s="24">
        <f>149*168</f>
        <v>25032</v>
      </c>
      <c r="K22" s="21">
        <f>Julho.20!C27-(Julho.20!C9+Julho.20!C17+Julho.20!C25)</f>
        <v>21634</v>
      </c>
    </row>
    <row r="23" spans="2:11" x14ac:dyDescent="0.2">
      <c r="B23" s="18" t="s">
        <v>43</v>
      </c>
      <c r="C23" s="22">
        <f>Agosto.20!C3/Agosto.20!C27</f>
        <v>0.14923102005325797</v>
      </c>
      <c r="D23" s="22">
        <f>Agosto.20!C11/Agosto.20!C27</f>
        <v>0.7526764849736427</v>
      </c>
      <c r="E23" s="22">
        <f>Agosto.20!C19/Agosto.20!C27</f>
        <v>9.8092494973099284E-2</v>
      </c>
      <c r="H23" s="18" t="s">
        <v>43</v>
      </c>
      <c r="I23" s="23">
        <f t="shared" si="0"/>
        <v>0.7151135288552507</v>
      </c>
      <c r="J23" s="24">
        <f>151*168</f>
        <v>25368</v>
      </c>
      <c r="K23" s="24">
        <f>Agosto.20!C27-(Agosto.20!C9+Agosto.20!C17+Agosto.20!C25)</f>
        <v>18141</v>
      </c>
    </row>
    <row r="24" spans="2:11" x14ac:dyDescent="0.2">
      <c r="B24" s="18" t="s">
        <v>44</v>
      </c>
      <c r="C24" s="22">
        <f>Setembro.20!C3/Setembro.20!C27</f>
        <v>0.10819570921438494</v>
      </c>
      <c r="D24" s="22">
        <f>Setembro.20!C11/Setembro.20!C27</f>
        <v>0.62777177547975516</v>
      </c>
      <c r="E24" s="22">
        <f>Setembro.20!C19/Setembro.20!C27</f>
        <v>0.26403251530585997</v>
      </c>
      <c r="H24" s="18" t="s">
        <v>44</v>
      </c>
      <c r="I24" s="23">
        <f t="shared" si="0"/>
        <v>0.70622596864832887</v>
      </c>
      <c r="J24" s="24">
        <f>161*168</f>
        <v>27048</v>
      </c>
      <c r="K24" s="24">
        <f>Setembro.20!C27-(Setembro.20!C9+Setembro.20!C17+Setembro.20!C25)</f>
        <v>19102</v>
      </c>
    </row>
    <row r="25" spans="2:11" x14ac:dyDescent="0.2">
      <c r="B25" s="18" t="s">
        <v>45</v>
      </c>
      <c r="C25" s="25">
        <v>0.11</v>
      </c>
      <c r="D25" s="22">
        <f>Outubro.20!C12/Outubro.20!C30</f>
        <v>0.827769541434487</v>
      </c>
      <c r="E25" s="22">
        <f>Outubro.20!C21/Outubro.20!C30</f>
        <v>8.7112110832779505E-2</v>
      </c>
      <c r="H25" s="18" t="s">
        <v>45</v>
      </c>
      <c r="I25" s="23">
        <f t="shared" si="0"/>
        <v>0.72484276729559749</v>
      </c>
      <c r="J25" s="24">
        <f>159*168</f>
        <v>26712</v>
      </c>
      <c r="K25" s="24">
        <f>Outubro.20!C30-(Outubro.20!C10+Outubro.20!C19+Outubro.20!C28)</f>
        <v>19362</v>
      </c>
    </row>
    <row r="26" spans="2:11" x14ac:dyDescent="0.2">
      <c r="B26" s="18" t="s">
        <v>46</v>
      </c>
      <c r="C26" s="25">
        <f>Novembro.20!C3/Novembro.20!C30</f>
        <v>5.4353268428372743E-2</v>
      </c>
      <c r="D26" s="22">
        <f>Novembro.20!C12/Novembro.20!C30</f>
        <v>0.78987482614742699</v>
      </c>
      <c r="E26" s="22">
        <f>Novembro.20!C21/Novembro.20!C30</f>
        <v>0.15577190542420027</v>
      </c>
      <c r="H26" s="18" t="s">
        <v>46</v>
      </c>
      <c r="I26" s="23">
        <f t="shared" si="0"/>
        <v>0.79827958926319587</v>
      </c>
      <c r="J26" s="24">
        <v>22204</v>
      </c>
      <c r="K26" s="24">
        <f>Novembro.20!C30-(Novembro.20!C10+Novembro.20!C19+Novembro.20!C28)</f>
        <v>17725</v>
      </c>
    </row>
    <row r="31" spans="2:11" x14ac:dyDescent="0.2">
      <c r="G31" s="26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2:K62"/>
  <sheetViews>
    <sheetView workbookViewId="0"/>
  </sheetViews>
  <sheetFormatPr defaultColWidth="14.42578125" defaultRowHeight="15.75" customHeight="1" x14ac:dyDescent="0.2"/>
  <cols>
    <col min="1" max="1" width="5.140625" customWidth="1"/>
    <col min="4" max="4" width="16.5703125" customWidth="1"/>
    <col min="5" max="5" width="19" customWidth="1"/>
    <col min="11" max="11" width="16.5703125" customWidth="1"/>
  </cols>
  <sheetData>
    <row r="2" spans="2:5" x14ac:dyDescent="0.2">
      <c r="B2" s="18" t="s">
        <v>35</v>
      </c>
      <c r="C2" s="18" t="s">
        <v>36</v>
      </c>
      <c r="D2" s="18" t="s">
        <v>37</v>
      </c>
      <c r="E2" s="18" t="s">
        <v>38</v>
      </c>
    </row>
    <row r="3" spans="2:5" x14ac:dyDescent="0.2">
      <c r="B3" s="18" t="s">
        <v>39</v>
      </c>
      <c r="C3" s="21">
        <f>Abril.20!B4+Abril.20!B5+Abril.20!B6+Abril.20!B12+Abril.20!B13+Abril.20!B14+Abril.20!B20+Abril.20!B21+Abril.20!B22</f>
        <v>17101</v>
      </c>
      <c r="D3" s="21">
        <f>Abril.20!C4+Abril.20!C5+Abril.20!C6+Abril.20!C12+Abril.20!C13+Abril.20!C14++Abril.20!C20+Abril.20!C21+Abril.20!C22</f>
        <v>7094</v>
      </c>
      <c r="E3" s="21">
        <f>Abril.20!D4+Abril.20!D5+Abril.20!D6+Abril.20!D12+Abril.20!D13+Abril.20!D14+Abril.20!D20+Abril.20!D21+Abril.20!D22</f>
        <v>2487</v>
      </c>
    </row>
    <row r="4" spans="2:5" x14ac:dyDescent="0.2">
      <c r="B4" s="18" t="s">
        <v>40</v>
      </c>
      <c r="C4" s="21">
        <f>Maio.20!B4+Maio.20!B5+Maio.20!B6+Maio.20!B12+Maio.20!B13+Maio.20!B14+Maio.20!B20+Maio.20!B21+Maio.20!B22</f>
        <v>12494</v>
      </c>
      <c r="D4" s="21">
        <f>Maio.20!C4+Maio.20!C5+Maio.20!C6+Maio.20!C12+Maio.20!C13+Maio.20!C14+Maio.20!C20+Maio.20!C21+Maio.20!C22</f>
        <v>7014</v>
      </c>
      <c r="E4" s="21">
        <f>Maio.20!D4+Maio.20!D5+Maio.20!D6+Maio.20!D12+Maio.20!D13+Maio.20!D14+Maio.20!D20+Maio.20!D21+Maio.20!D22</f>
        <v>9716</v>
      </c>
    </row>
    <row r="5" spans="2:5" x14ac:dyDescent="0.2">
      <c r="B5" s="18" t="s">
        <v>41</v>
      </c>
      <c r="C5" s="21">
        <f>Junho.20!B4+Junho.20!B5+Junho.20!B6+Junho.20!B12+Junho.20!B13+Junho.20!B14+Junho.20!B20+Junho.20!B21+Junho.20!B22</f>
        <v>15196</v>
      </c>
      <c r="D5" s="21">
        <f>Junho.20!C4+Junho.20!C5+Junho.20!C6+Junho.20!C12+Junho.20!C13+Junho.20!C14+Junho.20!C20+Junho.20!C21+Junho.20!C22</f>
        <v>8493</v>
      </c>
      <c r="E5" s="21">
        <f>Junho.20!D4+Junho.20!D5+Junho.20!D6+Junho.20!D12+Junho.20!D13+Junho.20!D14+Junho.20!D20+Junho.20!D21+Junho.20!D22</f>
        <v>11524</v>
      </c>
    </row>
    <row r="6" spans="2:5" x14ac:dyDescent="0.2">
      <c r="B6" s="18" t="s">
        <v>42</v>
      </c>
      <c r="C6" s="21">
        <f>Julho.20!B4+Julho.20!B5+Julho.20!B6+Julho.20!B12+Julho.20!B13+Julho.20!B14+Julho.20!B20+Julho.20!B21+Julho.20!B22</f>
        <v>18227</v>
      </c>
      <c r="D6" s="21">
        <f>Julho.20!C4+Julho.20!C5+Julho.20!C6+Julho.20!C12+Julho.20!C13+Julho.20!C14+Julho.20!C20+Julho.20!C21+Julho.20!C22</f>
        <v>10542</v>
      </c>
      <c r="E6" s="21">
        <f>Julho.20!D4+Julho.20!D5+Julho.20!D6+Julho.20!D12+Julho.20!D13+Julho.20!D14+Julho.20!D20+Julho.20!D21+Julho.20!D22</f>
        <v>14299</v>
      </c>
    </row>
    <row r="7" spans="2:5" x14ac:dyDescent="0.2">
      <c r="B7" s="18" t="s">
        <v>43</v>
      </c>
      <c r="C7" s="21">
        <f>Agosto.20!B4+Agosto.20!B5+Agosto.20!B6+Agosto.20!B12+Agosto.20!B13+Agosto.20!B14+Agosto.20!B20+Agosto.20!B21+Agosto.20!B22</f>
        <v>21984</v>
      </c>
      <c r="D7" s="21">
        <f>Agosto.20!C4+Agosto.20!C5+Agosto.20!C6+Agosto.20!C12+Agosto.20!C13+Agosto.20!C14+Agosto.20!C20+Agosto.20!C21+Agosto.20!C22</f>
        <v>8862</v>
      </c>
      <c r="E7" s="21">
        <f>Agosto.20!D4+Agosto.20!D5+Agosto.20!D6+Agosto.20!D12+Agosto.20!D13+Agosto.20!D14+Agosto.20!D20+Agosto.20!D21+Agosto.20!D22</f>
        <v>8589</v>
      </c>
    </row>
    <row r="8" spans="2:5" x14ac:dyDescent="0.2">
      <c r="B8" s="18" t="s">
        <v>44</v>
      </c>
      <c r="C8" s="21">
        <f>Setembro.20!B4+Setembro.20!B5+Setembro.20!B6+Setembro.20!B12+Setembro.20!B13+Setembro.20!B14+Setembro.20!B20+Setembro.20!B21+Setembro.20!B22</f>
        <v>21711</v>
      </c>
      <c r="D8" s="21">
        <f>Setembro.20!C4+Setembro.20!C5+Setembro.20!C6+Setembro.20!C12+Setembro.20!C13+Setembro.20!C14+Setembro.20!C20+Setembro.20!C21+Setembro.20!C22</f>
        <v>9408</v>
      </c>
      <c r="E8" s="21">
        <f>Setembro.20!D4+Setembro.20!D5+Setembro.20!D6+Setembro.20!D12+Setembro.20!D13+Setembro.20!D14+Setembro.20!D20+Setembro.20!D21+Setembro.20!D22</f>
        <v>3483</v>
      </c>
    </row>
    <row r="9" spans="2:5" x14ac:dyDescent="0.2">
      <c r="B9" s="18" t="s">
        <v>45</v>
      </c>
      <c r="C9" s="21">
        <f>Outubro.20!B4+Outubro.20!B5+Outubro.20!B6+Outubro.20!B13+Outubro.20!B14+Outubro.20!B15+Outubro.20!B22+Outubro.20!B23+Outubro.20!B24</f>
        <v>15786</v>
      </c>
      <c r="D9" s="21">
        <f>Outubro.20!C4+Outubro.20!C5+Outubro.20!C6+Outubro.20!C13+Outubro.20!C14+Outubro.20!C15+Outubro.20!C22+Outubro.20!C23+Outubro.20!C24</f>
        <v>9205</v>
      </c>
      <c r="E9" s="21">
        <f>Outubro.20!D4+Outubro.20!D5+Outubro.20!D6+Outubro.20!D13+Outubro.20!D14+Outubro.20!D15+Outubro.20!D22+Outubro.20!D23+Outubro.20!D24</f>
        <v>7853</v>
      </c>
    </row>
    <row r="10" spans="2:5" x14ac:dyDescent="0.2">
      <c r="B10" s="18" t="s">
        <v>46</v>
      </c>
      <c r="C10" s="21">
        <f>Novembro.20!B4+Novembro.20!B5+Novembro.20!B6+Novembro.20!B13+Novembro.20!B14+Novembro.20!B15+Novembro.20!B22+Novembro.20!B23+Novembro.20!B24</f>
        <v>14434</v>
      </c>
      <c r="D10" s="21">
        <f>Novembro.20!C4+Novembro.20!C5+Novembro.20!C6+Novembro.20!C13+Novembro.20!C14+Novembro.20!C15+Novembro.20!C22+Novembro.20!C23+Novembro.20!C24</f>
        <v>7965</v>
      </c>
      <c r="E10" s="21">
        <f>Novembro.20!D4+Novembro.20!D5+Novembro.20!D6+Novembro.20!D13+Novembro.20!D14+Novembro.20!D15+Novembro.20!D22+Novembro.20!D23+Novembro.20!D24</f>
        <v>17560</v>
      </c>
    </row>
    <row r="11" spans="2:5" x14ac:dyDescent="0.2">
      <c r="B11" s="18" t="s">
        <v>47</v>
      </c>
      <c r="C11" s="24">
        <f>Dezembro.20!B4+Dezembro.20!B5+Dezembro.20!B6+Dezembro.20!B13+Dezembro.20!B14+Dezembro.20!B15+Dezembro.20!B22+Dezembro.20!B23+Dezembro.20!B24</f>
        <v>24029</v>
      </c>
      <c r="D11" s="16"/>
      <c r="E11" s="16"/>
    </row>
    <row r="18" spans="2:11" x14ac:dyDescent="0.2">
      <c r="B18" s="18" t="s">
        <v>35</v>
      </c>
      <c r="C18" s="18" t="s">
        <v>5</v>
      </c>
      <c r="D18" s="18" t="s">
        <v>48</v>
      </c>
      <c r="E18" s="18" t="s">
        <v>49</v>
      </c>
      <c r="H18" s="18" t="s">
        <v>35</v>
      </c>
      <c r="I18" s="18" t="s">
        <v>50</v>
      </c>
      <c r="J18" s="18" t="s">
        <v>51</v>
      </c>
      <c r="K18" s="18" t="s">
        <v>37</v>
      </c>
    </row>
    <row r="19" spans="2:11" x14ac:dyDescent="0.2">
      <c r="B19" s="18" t="s">
        <v>41</v>
      </c>
      <c r="C19" s="22">
        <f>(Junho.20!C4+Junho.20!C5+Junho.20!C6)/D5</f>
        <v>0.17897091722595079</v>
      </c>
      <c r="D19" s="25">
        <v>0.76</v>
      </c>
      <c r="E19" s="22">
        <f>(Junho.20!C20+Junho.20!C21+Junho.20!C22)/D5</f>
        <v>5.5928411633109618E-2</v>
      </c>
      <c r="H19" s="18" t="s">
        <v>41</v>
      </c>
      <c r="I19" s="23">
        <f t="shared" ref="I19:I24" si="0">K19/J19</f>
        <v>0.76596320346320346</v>
      </c>
      <c r="J19" s="24">
        <f>66*168</f>
        <v>11088</v>
      </c>
      <c r="K19" s="21">
        <f t="shared" ref="K19:K24" si="1">D5</f>
        <v>8493</v>
      </c>
    </row>
    <row r="20" spans="2:11" x14ac:dyDescent="0.2">
      <c r="B20" s="18" t="s">
        <v>42</v>
      </c>
      <c r="C20" s="22">
        <f>(Julho.20!C4+Julho.20!C5+Julho.20!C6)/D6</f>
        <v>0.11525327262379055</v>
      </c>
      <c r="D20" s="22">
        <f>(Julho.20!C12+Julho.20!C13+Julho.20!C14)/D6</f>
        <v>0.8422500474293303</v>
      </c>
      <c r="E20" s="22">
        <f>(Julho.20!C20+Julho.20!C21+Julho.20!C22)/D6</f>
        <v>4.2496679946879147E-2</v>
      </c>
      <c r="H20" s="18" t="s">
        <v>42</v>
      </c>
      <c r="I20" s="23">
        <f t="shared" si="0"/>
        <v>0.88380281690140849</v>
      </c>
      <c r="J20" s="24">
        <f>71*168</f>
        <v>11928</v>
      </c>
      <c r="K20" s="21">
        <f t="shared" si="1"/>
        <v>10542</v>
      </c>
    </row>
    <row r="21" spans="2:11" x14ac:dyDescent="0.2">
      <c r="B21" s="18" t="s">
        <v>43</v>
      </c>
      <c r="C21" s="22">
        <f>(Agosto.20!C4+Agosto.20!C5+Agosto.20!C6)/D7</f>
        <v>9.5238095238095233E-2</v>
      </c>
      <c r="D21" s="22">
        <f>(Agosto.20!C12+Agosto.20!C13+Agosto.20!C14)/D7</f>
        <v>0.79553148273527419</v>
      </c>
      <c r="E21" s="25">
        <v>0.1</v>
      </c>
      <c r="H21" s="18" t="s">
        <v>43</v>
      </c>
      <c r="I21" s="23">
        <f t="shared" si="0"/>
        <v>0.73263888888888884</v>
      </c>
      <c r="J21" s="24">
        <f>72*168</f>
        <v>12096</v>
      </c>
      <c r="K21" s="21">
        <f t="shared" si="1"/>
        <v>8862</v>
      </c>
    </row>
    <row r="22" spans="2:11" x14ac:dyDescent="0.2">
      <c r="B22" s="18" t="s">
        <v>44</v>
      </c>
      <c r="C22" s="22">
        <f>(Setembro.20!C4+Setembro.20!C5+Setembro.20!C6)/D8</f>
        <v>7.1322278911564632E-2</v>
      </c>
      <c r="D22" s="22">
        <f>(Setembro.20!C12+Setembro.20!C13+Setembro.20!C14)/D8</f>
        <v>0.843218537414966</v>
      </c>
      <c r="E22" s="22">
        <f>(Setembro.20!C20+Setembro.20!C21+Setembro.20!C22)/D8</f>
        <v>8.5459183673469385E-2</v>
      </c>
      <c r="H22" s="18" t="s">
        <v>44</v>
      </c>
      <c r="I22" s="23">
        <f t="shared" si="0"/>
        <v>0.71794871794871795</v>
      </c>
      <c r="J22" s="24">
        <f>78*168</f>
        <v>13104</v>
      </c>
      <c r="K22" s="21">
        <f t="shared" si="1"/>
        <v>9408</v>
      </c>
    </row>
    <row r="23" spans="2:11" x14ac:dyDescent="0.2">
      <c r="B23" s="18" t="s">
        <v>45</v>
      </c>
      <c r="C23" s="25">
        <f>(Outubro.20!C4+Outubro.20!C5+Outubro.20!C6)/D9</f>
        <v>6.0184682237914178E-2</v>
      </c>
      <c r="D23" s="22">
        <f>(Outubro.20!C13+Outubro.20!C14+Outubro.20!C15)/D9</f>
        <v>0.88788701792504077</v>
      </c>
      <c r="E23" s="22">
        <f>(Outubro.20!C22+Outubro.20!C23+Outubro.20!C24)/D9</f>
        <v>5.1928299837045083E-2</v>
      </c>
      <c r="H23" s="18" t="s">
        <v>45</v>
      </c>
      <c r="I23" s="23">
        <f t="shared" si="0"/>
        <v>0.73055555555555551</v>
      </c>
      <c r="J23" s="24">
        <f>75*168</f>
        <v>12600</v>
      </c>
      <c r="K23" s="21">
        <f t="shared" si="1"/>
        <v>9205</v>
      </c>
    </row>
    <row r="24" spans="2:11" x14ac:dyDescent="0.2">
      <c r="B24" s="18" t="s">
        <v>46</v>
      </c>
      <c r="C24" s="25">
        <f>(Novembro.20!C4+Novembro.20!C5+Novembro.20!C6)/D10</f>
        <v>5.0596359070935341E-2</v>
      </c>
      <c r="D24" s="22">
        <f>(Novembro.20!C13+Novembro.20!C14+Novembro.20!C15)/D10</f>
        <v>0.89843063402385437</v>
      </c>
      <c r="E24" s="22">
        <f>(Novembro.20!C22+Novembro.20!C23+Novembro.20!C24)/D10</f>
        <v>5.0973006905210297E-2</v>
      </c>
      <c r="H24" s="18" t="s">
        <v>46</v>
      </c>
      <c r="I24" s="23">
        <f t="shared" si="0"/>
        <v>0.76490924805531546</v>
      </c>
      <c r="J24" s="24">
        <v>10413</v>
      </c>
      <c r="K24" s="21">
        <f t="shared" si="1"/>
        <v>7965</v>
      </c>
    </row>
    <row r="29" spans="2:11" x14ac:dyDescent="0.2">
      <c r="G29" s="26"/>
    </row>
    <row r="35" spans="2:11" x14ac:dyDescent="0.2">
      <c r="B35" s="29" t="s">
        <v>52</v>
      </c>
      <c r="C35" s="30"/>
      <c r="D35" s="30"/>
      <c r="E35" s="31"/>
      <c r="H35" s="29" t="s">
        <v>52</v>
      </c>
      <c r="I35" s="30"/>
      <c r="J35" s="30"/>
      <c r="K35" s="31"/>
    </row>
    <row r="36" spans="2:11" x14ac:dyDescent="0.2">
      <c r="B36" s="18" t="s">
        <v>35</v>
      </c>
      <c r="C36" s="18" t="s">
        <v>5</v>
      </c>
      <c r="D36" s="18" t="s">
        <v>48</v>
      </c>
      <c r="E36" s="18" t="s">
        <v>49</v>
      </c>
      <c r="H36" s="18" t="s">
        <v>35</v>
      </c>
      <c r="I36" s="18" t="s">
        <v>50</v>
      </c>
      <c r="J36" s="18" t="s">
        <v>51</v>
      </c>
      <c r="K36" s="18" t="s">
        <v>37</v>
      </c>
    </row>
    <row r="37" spans="2:11" x14ac:dyDescent="0.2">
      <c r="B37" s="18" t="s">
        <v>41</v>
      </c>
      <c r="C37" s="22">
        <f>(Junho.20!C5+Junho.20!C6)/K37</f>
        <v>0.26304347826086955</v>
      </c>
      <c r="D37" s="22">
        <f>(Junho.20!C13+Junho.20!C14+772)/K37</f>
        <v>0.700395256916996</v>
      </c>
      <c r="E37" s="22">
        <f>(Junho.20!C21+Junho.20!C22)/K37</f>
        <v>3.6561264822134384E-2</v>
      </c>
      <c r="H37" s="18" t="s">
        <v>41</v>
      </c>
      <c r="I37" s="23">
        <f t="shared" ref="I37:I42" si="2">K37/J37</f>
        <v>0.75297619047619047</v>
      </c>
      <c r="J37" s="24">
        <f>40*168</f>
        <v>6720</v>
      </c>
      <c r="K37" s="24">
        <f>(Junho.20!C5+Junho.20!C6+Junho.20!C13+Junho.20!C14+Junho.20!C21+Junho.20!C22)+772</f>
        <v>5060</v>
      </c>
    </row>
    <row r="38" spans="2:11" x14ac:dyDescent="0.2">
      <c r="B38" s="18" t="s">
        <v>42</v>
      </c>
      <c r="C38" s="22">
        <f>(Julho.20!C5+Julho.20!C6+329)/K38</f>
        <v>0.16173913043478261</v>
      </c>
      <c r="D38" s="22">
        <f>(Julho.20!C13+Julho.20!C14+1042)/K38</f>
        <v>0.82191304347826089</v>
      </c>
      <c r="E38" s="22">
        <f>(Julho.20!C21+Julho.20!C22)/K38</f>
        <v>1.6347826086956521E-2</v>
      </c>
      <c r="H38" s="18" t="s">
        <v>42</v>
      </c>
      <c r="I38" s="23">
        <f t="shared" si="2"/>
        <v>0.83478513356562134</v>
      </c>
      <c r="J38" s="24">
        <f>41*168</f>
        <v>6888</v>
      </c>
      <c r="K38" s="21">
        <f>(Julho.20!C5+Julho.20!C6+Julho.20!C13+Julho.20!C14+Julho.20!C21+Julho.20!C22)+1042+329</f>
        <v>5750</v>
      </c>
    </row>
    <row r="39" spans="2:11" x14ac:dyDescent="0.2">
      <c r="B39" s="18" t="s">
        <v>43</v>
      </c>
      <c r="C39" s="25">
        <v>0.01</v>
      </c>
      <c r="D39" s="22">
        <f>(Agosto.20!C13+Agosto.20!C14+280)/K39</f>
        <v>0.86472602739726023</v>
      </c>
      <c r="E39" s="22">
        <f>(Agosto.20!C21+Agosto.20!C22)/K39</f>
        <v>0.13356164383561644</v>
      </c>
      <c r="H39" s="18" t="s">
        <v>43</v>
      </c>
      <c r="I39" s="23">
        <f t="shared" si="2"/>
        <v>0.63203463203463206</v>
      </c>
      <c r="J39" s="24">
        <f>44*168</f>
        <v>7392</v>
      </c>
      <c r="K39" s="21">
        <f>(Agosto.20!C5+Agosto.20!C6+Agosto.20!C13+Agosto.20!C14+Agosto.20!C21+Agosto.20!C22)+280</f>
        <v>4672</v>
      </c>
    </row>
    <row r="40" spans="2:11" x14ac:dyDescent="0.2">
      <c r="B40" s="18" t="s">
        <v>44</v>
      </c>
      <c r="C40" s="25">
        <v>0.01</v>
      </c>
      <c r="D40" s="22">
        <f>(Setembro.20!C13+Setembro.20!C14+434)/K40</f>
        <v>0.91398271798900232</v>
      </c>
      <c r="E40" s="22">
        <f>(Setembro.20!C21+Setembro.20!C22)/K40</f>
        <v>8.326787117046347E-2</v>
      </c>
      <c r="H40" s="18" t="s">
        <v>44</v>
      </c>
      <c r="I40" s="23">
        <f t="shared" si="2"/>
        <v>0.63144841269841268</v>
      </c>
      <c r="J40" s="24">
        <f>48*168</f>
        <v>8064</v>
      </c>
      <c r="K40" s="21">
        <f>(Setembro.20!C5+Setembro.20!C6+Setembro.20!C13+Setembro.20!C14+Setembro.20!C21+Setembro.20!C22)+434</f>
        <v>5092</v>
      </c>
    </row>
    <row r="41" spans="2:11" x14ac:dyDescent="0.2">
      <c r="B41" s="18" t="s">
        <v>45</v>
      </c>
      <c r="C41" s="25">
        <f>(Outubro.20!C5+Outubro.20!C6)/K41</f>
        <v>5.9701492537313433E-4</v>
      </c>
      <c r="D41" s="22">
        <f>(Outubro.20!C14+Outubro.20!C15+466)/K41</f>
        <v>0.9619900497512438</v>
      </c>
      <c r="E41" s="22">
        <f>(Outubro.20!C23+Outubro.20!C24)/K41</f>
        <v>3.7412935323383086E-2</v>
      </c>
      <c r="H41" s="18" t="s">
        <v>45</v>
      </c>
      <c r="I41" s="23">
        <f t="shared" si="2"/>
        <v>0.66468253968253965</v>
      </c>
      <c r="J41" s="24">
        <f>45*168</f>
        <v>7560</v>
      </c>
      <c r="K41" s="21">
        <f>(Outubro.20!C5+Outubro.20!C6+Outubro.20!C14+Outubro.20!C15+Outubro.20!C23+Outubro.20!C24)+466</f>
        <v>5025</v>
      </c>
    </row>
    <row r="42" spans="2:11" x14ac:dyDescent="0.2">
      <c r="B42" s="18" t="s">
        <v>46</v>
      </c>
      <c r="C42" s="25">
        <f>(Novembro.20!C5+Novembro.20!C6)/K42</f>
        <v>8.0021339023739668E-4</v>
      </c>
      <c r="D42" s="22">
        <f>(Novembro.20!C14+Novembro.20!C15+207)/K42</f>
        <v>0.93091491064283804</v>
      </c>
      <c r="E42" s="22">
        <f>(Novembro.20!C23+Novembro.20!C24)/K42</f>
        <v>6.8284875966924508E-2</v>
      </c>
      <c r="H42" s="18" t="s">
        <v>46</v>
      </c>
      <c r="I42" s="23">
        <f t="shared" si="2"/>
        <v>0.6870075132856881</v>
      </c>
      <c r="J42" s="24">
        <v>5457</v>
      </c>
      <c r="K42" s="21">
        <f>(Novembro.20!C5+Novembro.20!C6+Novembro.20!C14+Novembro.20!C15+Novembro.20!C23+Novembro.20!C24)+207</f>
        <v>3749</v>
      </c>
    </row>
    <row r="44" spans="2:11" x14ac:dyDescent="0.2">
      <c r="I44" s="27"/>
    </row>
    <row r="45" spans="2:11" x14ac:dyDescent="0.2">
      <c r="I45" s="27"/>
    </row>
    <row r="46" spans="2:11" x14ac:dyDescent="0.2">
      <c r="I46" s="27"/>
    </row>
    <row r="47" spans="2:11" x14ac:dyDescent="0.2">
      <c r="I47" s="27"/>
    </row>
    <row r="48" spans="2:11" x14ac:dyDescent="0.2">
      <c r="I48" s="27"/>
    </row>
    <row r="50" spans="2:11" x14ac:dyDescent="0.2">
      <c r="B50" s="29" t="s">
        <v>53</v>
      </c>
      <c r="C50" s="30"/>
      <c r="D50" s="30"/>
      <c r="E50" s="31"/>
      <c r="H50" s="29" t="s">
        <v>53</v>
      </c>
      <c r="I50" s="30"/>
      <c r="J50" s="30"/>
      <c r="K50" s="31"/>
    </row>
    <row r="51" spans="2:11" x14ac:dyDescent="0.2">
      <c r="B51" s="18" t="s">
        <v>35</v>
      </c>
      <c r="C51" s="18" t="s">
        <v>5</v>
      </c>
      <c r="D51" s="18" t="s">
        <v>48</v>
      </c>
      <c r="E51" s="18" t="s">
        <v>49</v>
      </c>
      <c r="H51" s="18" t="s">
        <v>35</v>
      </c>
      <c r="I51" s="18" t="s">
        <v>50</v>
      </c>
      <c r="J51" s="18" t="s">
        <v>51</v>
      </c>
      <c r="K51" s="18" t="s">
        <v>37</v>
      </c>
    </row>
    <row r="52" spans="2:11" x14ac:dyDescent="0.2">
      <c r="B52" s="18" t="s">
        <v>41</v>
      </c>
      <c r="C52" s="22">
        <f>Junho.20!C4/K52</f>
        <v>5.5053888727060879E-2</v>
      </c>
      <c r="D52" s="22">
        <f>(Junho.20!C12-772)/K52</f>
        <v>0.86047189047480332</v>
      </c>
      <c r="E52" s="22">
        <f>Junho.20!C20/K52</f>
        <v>8.4474220798135741E-2</v>
      </c>
      <c r="H52" s="18" t="s">
        <v>41</v>
      </c>
      <c r="I52" s="23">
        <f t="shared" ref="I52:I57" si="3">K52/J52</f>
        <v>0.78594322344322343</v>
      </c>
      <c r="J52" s="24">
        <f>26*168</f>
        <v>4368</v>
      </c>
      <c r="K52" s="21">
        <f>(Junho.20!C4+Junho.20!C12+Junho.20!C20)-772</f>
        <v>3433</v>
      </c>
    </row>
    <row r="53" spans="2:11" x14ac:dyDescent="0.2">
      <c r="B53" s="18" t="s">
        <v>42</v>
      </c>
      <c r="C53" s="22">
        <f>Julho.20!C4/K53</f>
        <v>0.12813021702838062</v>
      </c>
      <c r="D53" s="22">
        <f>(Julho.20!C12-1042)/K53</f>
        <v>0.86665275459098501</v>
      </c>
      <c r="E53" s="25">
        <v>0</v>
      </c>
      <c r="H53" s="18" t="s">
        <v>42</v>
      </c>
      <c r="I53" s="23">
        <f t="shared" si="3"/>
        <v>0.95079365079365075</v>
      </c>
      <c r="J53" s="24">
        <f>30*168</f>
        <v>5040</v>
      </c>
      <c r="K53" s="21">
        <f>(Julho.20!C4+Julho.20!C12+Julho.20!C20)-1042-329</f>
        <v>4792</v>
      </c>
    </row>
    <row r="54" spans="2:11" x14ac:dyDescent="0.2">
      <c r="B54" s="18" t="s">
        <v>43</v>
      </c>
      <c r="C54" s="25">
        <f>Agosto.20!C4/K54</f>
        <v>0.19952267303102625</v>
      </c>
      <c r="D54" s="22">
        <f>(Agosto.20!C12-280)/K54</f>
        <v>0.7183770883054893</v>
      </c>
      <c r="E54" s="22">
        <f>(Agosto.20!C20)/K54</f>
        <v>8.2100238663484482E-2</v>
      </c>
      <c r="H54" s="18" t="s">
        <v>43</v>
      </c>
      <c r="I54" s="23">
        <f t="shared" si="3"/>
        <v>0.83134920634920639</v>
      </c>
      <c r="J54" s="24">
        <f>J53</f>
        <v>5040</v>
      </c>
      <c r="K54" s="21">
        <f>(Agosto.20!C4+Agosto.20!C12+Agosto.20!C20)-280</f>
        <v>4190</v>
      </c>
    </row>
    <row r="55" spans="2:11" x14ac:dyDescent="0.2">
      <c r="B55" s="18" t="s">
        <v>44</v>
      </c>
      <c r="C55" s="22">
        <f>(Setembro.20!C4)/K55</f>
        <v>0.15222428174235403</v>
      </c>
      <c r="D55" s="22">
        <f>(Setembro.20!C12-434)/K55</f>
        <v>0.75973123262279885</v>
      </c>
      <c r="E55" s="22">
        <f>(Setembro.20!C20)/K55</f>
        <v>8.8044485634847083E-2</v>
      </c>
      <c r="H55" s="18" t="s">
        <v>44</v>
      </c>
      <c r="I55" s="23">
        <f t="shared" si="3"/>
        <v>0.8287250384024577</v>
      </c>
      <c r="J55" s="24">
        <f>31*168</f>
        <v>5208</v>
      </c>
      <c r="K55" s="21">
        <f>(Setembro.20!C4+Setembro.20!C12+Setembro.20!C20)-434</f>
        <v>4316</v>
      </c>
    </row>
    <row r="56" spans="2:11" x14ac:dyDescent="0.2">
      <c r="B56" s="18" t="s">
        <v>45</v>
      </c>
      <c r="C56" s="25">
        <f>Outubro.20!C4/K56</f>
        <v>0.13181818181818181</v>
      </c>
      <c r="D56" s="22">
        <f>(Outubro.20!C13-466)/K56</f>
        <v>0.79880382775119618</v>
      </c>
      <c r="E56" s="22">
        <f>Outubro.20!C22/K56</f>
        <v>6.9377990430622011E-2</v>
      </c>
      <c r="H56" s="18" t="s">
        <v>45</v>
      </c>
      <c r="I56" s="23">
        <f t="shared" si="3"/>
        <v>0.82936507936507942</v>
      </c>
      <c r="J56" s="24">
        <f>30*168</f>
        <v>5040</v>
      </c>
      <c r="K56" s="21">
        <f>(Outubro.20!C4+Outubro.20!C13+Outubro.20!C22)-466</f>
        <v>4180</v>
      </c>
    </row>
    <row r="57" spans="2:11" x14ac:dyDescent="0.2">
      <c r="B57" s="18" t="s">
        <v>46</v>
      </c>
      <c r="C57" s="25">
        <f>Novembro.20!C4/K57</f>
        <v>9.4876660341555979E-2</v>
      </c>
      <c r="D57" s="22">
        <f>(Novembro.20!C13-207)/K57</f>
        <v>0.8695445920303605</v>
      </c>
      <c r="E57" s="22">
        <f>Novembro.20!C22/K57</f>
        <v>3.5578747628083489E-2</v>
      </c>
      <c r="H57" s="18" t="s">
        <v>46</v>
      </c>
      <c r="I57" s="23">
        <f t="shared" si="3"/>
        <v>0.85068603712671509</v>
      </c>
      <c r="J57" s="24">
        <v>4956</v>
      </c>
      <c r="K57" s="21">
        <f>(Novembro.20!C4+Novembro.20!C13+Novembro.20!C22)-207</f>
        <v>4216</v>
      </c>
    </row>
    <row r="62" spans="2:11" x14ac:dyDescent="0.2">
      <c r="I62" s="28"/>
    </row>
  </sheetData>
  <mergeCells count="4">
    <mergeCell ref="B35:E35"/>
    <mergeCell ref="H35:K35"/>
    <mergeCell ref="B50:E50"/>
    <mergeCell ref="H50:K50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2:K29"/>
  <sheetViews>
    <sheetView workbookViewId="0"/>
  </sheetViews>
  <sheetFormatPr defaultColWidth="14.42578125" defaultRowHeight="15.75" customHeight="1" x14ac:dyDescent="0.2"/>
  <cols>
    <col min="1" max="1" width="5.140625" customWidth="1"/>
    <col min="4" max="4" width="16.5703125" customWidth="1"/>
    <col min="5" max="5" width="19" customWidth="1"/>
    <col min="11" max="11" width="16.5703125" customWidth="1"/>
  </cols>
  <sheetData>
    <row r="2" spans="2:5" x14ac:dyDescent="0.2">
      <c r="B2" s="18" t="s">
        <v>35</v>
      </c>
      <c r="C2" s="18" t="s">
        <v>36</v>
      </c>
      <c r="D2" s="18" t="s">
        <v>37</v>
      </c>
      <c r="E2" s="18" t="s">
        <v>38</v>
      </c>
    </row>
    <row r="3" spans="2:5" x14ac:dyDescent="0.2">
      <c r="B3" s="18" t="s">
        <v>39</v>
      </c>
      <c r="C3" s="21">
        <f>Abril.20!B7+Abril.20!B15+Abril.20!B23</f>
        <v>420</v>
      </c>
      <c r="D3" s="21">
        <f>Abril.20!C7+Abril.20!C15+Abril.20!C23</f>
        <v>371</v>
      </c>
      <c r="E3" s="21">
        <f>Abril.20!D7+Abril.20!D15+Abril.20!D23</f>
        <v>124</v>
      </c>
    </row>
    <row r="4" spans="2:5" x14ac:dyDescent="0.2">
      <c r="B4" s="18" t="s">
        <v>40</v>
      </c>
      <c r="C4" s="21">
        <f>Maio.20!B7+Maio.20!B15+Maio.20!B23</f>
        <v>173</v>
      </c>
      <c r="D4" s="21">
        <f>Maio.20!C7+Maio.20!C15+Maio.20!C23</f>
        <v>546</v>
      </c>
      <c r="E4" s="21">
        <f>Maio.20!D7+Maio.20!D15+Maio.20!D23</f>
        <v>516</v>
      </c>
    </row>
    <row r="5" spans="2:5" x14ac:dyDescent="0.2">
      <c r="B5" s="18" t="s">
        <v>41</v>
      </c>
      <c r="C5" s="21">
        <f>Junho.20!B7+Junho.20!B15+Junho.20!B23</f>
        <v>143</v>
      </c>
      <c r="D5" s="21">
        <f>Junho.20!C7+Junho.20!C15+Junho.20!C23</f>
        <v>1125</v>
      </c>
      <c r="E5" s="21">
        <f>Junho.20!D7+Junho.20!D15+Junho.20!D23</f>
        <v>1416</v>
      </c>
    </row>
    <row r="6" spans="2:5" x14ac:dyDescent="0.2">
      <c r="B6" s="18" t="s">
        <v>42</v>
      </c>
      <c r="C6" s="21">
        <f>Julho.20!B7+Julho.20!B15+Julho.20!B23</f>
        <v>434</v>
      </c>
      <c r="D6" s="21">
        <f>Julho.20!C7+Julho.20!C15+Julho.20!C23</f>
        <v>613</v>
      </c>
      <c r="E6" s="21">
        <f>Julho.20!D7+Julho.20!D15+Julho.20!D23</f>
        <v>1530</v>
      </c>
    </row>
    <row r="7" spans="2:5" x14ac:dyDescent="0.2">
      <c r="B7" s="18" t="s">
        <v>43</v>
      </c>
      <c r="C7" s="21">
        <f>Agosto.20!B7+Agosto.20!B15+Agosto.20!B23</f>
        <v>1351</v>
      </c>
      <c r="D7" s="21">
        <f>Agosto.20!C7+Agosto.20!C15+Agosto.20!C23</f>
        <v>634</v>
      </c>
      <c r="E7" s="21">
        <f>Agosto.20!D7+Agosto.20!D15+Agosto.20!D23</f>
        <v>210</v>
      </c>
    </row>
    <row r="8" spans="2:5" x14ac:dyDescent="0.2">
      <c r="B8" s="18" t="s">
        <v>44</v>
      </c>
      <c r="C8" s="21">
        <f>Setembro.20!B7+Setembro.20!B15+Setembro.20!B23</f>
        <v>927</v>
      </c>
      <c r="D8" s="21">
        <f>Setembro.20!C7+Setembro.20!C15+Setembro.20!C23</f>
        <v>599</v>
      </c>
      <c r="E8" s="21">
        <f>Setembro.20!D7+Setembro.20!D15+Setembro.20!D23</f>
        <v>143</v>
      </c>
    </row>
    <row r="9" spans="2:5" x14ac:dyDescent="0.2">
      <c r="B9" s="18" t="s">
        <v>45</v>
      </c>
      <c r="C9" s="21">
        <f>Outubro.20!B7+Outubro.20!B16+Outubro.20!B25</f>
        <v>471</v>
      </c>
      <c r="D9" s="21">
        <f>Outubro.20!C7+Outubro.20!C16+Outubro.20!C25</f>
        <v>655</v>
      </c>
      <c r="E9" s="21">
        <f>Outubro.20!D7+Outubro.20!D16+Outubro.20!D25</f>
        <v>472</v>
      </c>
    </row>
    <row r="10" spans="2:5" x14ac:dyDescent="0.2">
      <c r="B10" s="18" t="s">
        <v>46</v>
      </c>
      <c r="C10" s="21">
        <f>Novembro.20!B7+Novembro.20!B16+Novembro.20!B25</f>
        <v>288</v>
      </c>
      <c r="D10" s="21">
        <f>Novembro.20!C7+Novembro.20!C16+Novembro.20!C25</f>
        <v>501</v>
      </c>
      <c r="E10" s="21">
        <f>Novembro.20!D7+Novembro.20!D16+Novembro.20!D25</f>
        <v>1398</v>
      </c>
    </row>
    <row r="11" spans="2:5" x14ac:dyDescent="0.2">
      <c r="B11" s="18" t="s">
        <v>47</v>
      </c>
      <c r="C11" s="21">
        <f>Dezembro.20!B7+Dezembro.20!B16+Dezembro.20!B25</f>
        <v>1185</v>
      </c>
      <c r="D11" s="16"/>
      <c r="E11" s="16"/>
    </row>
    <row r="18" spans="2:11" x14ac:dyDescent="0.2">
      <c r="B18" s="18" t="s">
        <v>35</v>
      </c>
      <c r="C18" s="18" t="s">
        <v>5</v>
      </c>
      <c r="D18" s="18" t="s">
        <v>48</v>
      </c>
      <c r="E18" s="18" t="s">
        <v>49</v>
      </c>
      <c r="H18" s="18" t="s">
        <v>35</v>
      </c>
      <c r="I18" s="18" t="s">
        <v>50</v>
      </c>
      <c r="J18" s="18" t="s">
        <v>51</v>
      </c>
      <c r="K18" s="18" t="s">
        <v>37</v>
      </c>
    </row>
    <row r="19" spans="2:11" x14ac:dyDescent="0.2">
      <c r="B19" s="18" t="s">
        <v>41</v>
      </c>
      <c r="C19" s="22">
        <f>(Junho.20!C7)/D5</f>
        <v>0</v>
      </c>
      <c r="D19" s="22">
        <f>(Junho.20!C15)/D5</f>
        <v>1</v>
      </c>
      <c r="E19" s="22">
        <f>(Junho.20!C23)/D5</f>
        <v>0</v>
      </c>
      <c r="H19" s="18" t="s">
        <v>41</v>
      </c>
      <c r="I19" s="23">
        <f t="shared" ref="I19:I24" si="0">K19/J19</f>
        <v>0.8370535714285714</v>
      </c>
      <c r="J19" s="24">
        <f>8*168</f>
        <v>1344</v>
      </c>
      <c r="K19" s="21">
        <f t="shared" ref="K19:K24" si="1">D5</f>
        <v>1125</v>
      </c>
    </row>
    <row r="20" spans="2:11" x14ac:dyDescent="0.2">
      <c r="B20" s="18" t="s">
        <v>42</v>
      </c>
      <c r="C20" s="22">
        <f>(Julho.20!C7)/D6</f>
        <v>0</v>
      </c>
      <c r="D20" s="22">
        <f>(Julho.20!C15)/D6</f>
        <v>0.70636215334420882</v>
      </c>
      <c r="E20" s="22">
        <f>(Julho.20!C23)/D6</f>
        <v>0.29363784665579118</v>
      </c>
      <c r="H20" s="18" t="s">
        <v>42</v>
      </c>
      <c r="I20" s="23">
        <f t="shared" si="0"/>
        <v>0.72976190476190472</v>
      </c>
      <c r="J20" s="24">
        <f t="shared" ref="J20:J23" si="2">5*168</f>
        <v>840</v>
      </c>
      <c r="K20" s="21">
        <f t="shared" si="1"/>
        <v>613</v>
      </c>
    </row>
    <row r="21" spans="2:11" x14ac:dyDescent="0.2">
      <c r="B21" s="18" t="s">
        <v>43</v>
      </c>
      <c r="C21" s="22">
        <f>(Agosto.20!C7)/D7</f>
        <v>0</v>
      </c>
      <c r="D21" s="22">
        <f>(Agosto.20!C15)/D7</f>
        <v>0.62933753943217663</v>
      </c>
      <c r="E21" s="22">
        <f>(Agosto.20!C23)/D7</f>
        <v>0.37066246056782337</v>
      </c>
      <c r="H21" s="18" t="s">
        <v>43</v>
      </c>
      <c r="I21" s="23">
        <f t="shared" si="0"/>
        <v>0.75476190476190474</v>
      </c>
      <c r="J21" s="24">
        <f t="shared" si="2"/>
        <v>840</v>
      </c>
      <c r="K21" s="21">
        <f t="shared" si="1"/>
        <v>634</v>
      </c>
    </row>
    <row r="22" spans="2:11" x14ac:dyDescent="0.2">
      <c r="B22" s="18" t="s">
        <v>44</v>
      </c>
      <c r="C22" s="22">
        <f>(Setembro.20!C7)/D8</f>
        <v>5.008347245409015E-3</v>
      </c>
      <c r="D22" s="22">
        <f>(Setembro.20!C15)/D8</f>
        <v>0.92988313856427374</v>
      </c>
      <c r="E22" s="22">
        <f>(Setembro.20!C23)/D8</f>
        <v>6.5108514190317199E-2</v>
      </c>
      <c r="H22" s="18" t="s">
        <v>44</v>
      </c>
      <c r="I22" s="23">
        <f t="shared" si="0"/>
        <v>0.71309523809523812</v>
      </c>
      <c r="J22" s="24">
        <f t="shared" si="2"/>
        <v>840</v>
      </c>
      <c r="K22" s="21">
        <f t="shared" si="1"/>
        <v>599</v>
      </c>
    </row>
    <row r="23" spans="2:11" x14ac:dyDescent="0.2">
      <c r="B23" s="18" t="s">
        <v>45</v>
      </c>
      <c r="C23" s="25">
        <f>(Outubro.20!C7)/D9</f>
        <v>9.1603053435114507E-3</v>
      </c>
      <c r="D23" s="22">
        <f>(Outubro.20!C16)/D9</f>
        <v>0.99083969465648858</v>
      </c>
      <c r="E23" s="22">
        <f>(Outubro.20!C25)/D9</f>
        <v>0</v>
      </c>
      <c r="H23" s="18" t="s">
        <v>45</v>
      </c>
      <c r="I23" s="23">
        <f t="shared" si="0"/>
        <v>0.77976190476190477</v>
      </c>
      <c r="J23" s="24">
        <f t="shared" si="2"/>
        <v>840</v>
      </c>
      <c r="K23" s="21">
        <f t="shared" si="1"/>
        <v>655</v>
      </c>
    </row>
    <row r="24" spans="2:11" x14ac:dyDescent="0.2">
      <c r="B24" s="18" t="s">
        <v>46</v>
      </c>
      <c r="C24" s="25">
        <f>(Novembro.20!C7)/D10</f>
        <v>1.1976047904191617E-2</v>
      </c>
      <c r="D24" s="22">
        <f>(Novembro.20!C16)/D10</f>
        <v>0.9880239520958084</v>
      </c>
      <c r="E24" s="22">
        <f>(Novembro.20!C25)/D10</f>
        <v>0</v>
      </c>
      <c r="H24" s="18" t="s">
        <v>46</v>
      </c>
      <c r="I24" s="23">
        <f t="shared" si="0"/>
        <v>0.71266002844950216</v>
      </c>
      <c r="J24" s="24">
        <v>703</v>
      </c>
      <c r="K24" s="21">
        <f t="shared" si="1"/>
        <v>501</v>
      </c>
    </row>
    <row r="29" spans="2:11" x14ac:dyDescent="0.2">
      <c r="G29" s="26"/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2:K56"/>
  <sheetViews>
    <sheetView workbookViewId="0"/>
  </sheetViews>
  <sheetFormatPr defaultColWidth="14.42578125" defaultRowHeight="15.75" customHeight="1" x14ac:dyDescent="0.2"/>
  <cols>
    <col min="1" max="1" width="5.140625" customWidth="1"/>
    <col min="4" max="4" width="16.5703125" customWidth="1"/>
    <col min="5" max="5" width="19" customWidth="1"/>
    <col min="11" max="11" width="16.5703125" customWidth="1"/>
  </cols>
  <sheetData>
    <row r="2" spans="2:5" x14ac:dyDescent="0.2">
      <c r="B2" s="18" t="s">
        <v>35</v>
      </c>
      <c r="C2" s="18" t="s">
        <v>36</v>
      </c>
      <c r="D2" s="18" t="s">
        <v>37</v>
      </c>
      <c r="E2" s="18" t="s">
        <v>38</v>
      </c>
    </row>
    <row r="3" spans="2:5" x14ac:dyDescent="0.2">
      <c r="B3" s="18" t="s">
        <v>39</v>
      </c>
      <c r="C3" s="21">
        <f>Abril.20!B8+Abril.20!B16+Abril.20!B24</f>
        <v>61690</v>
      </c>
      <c r="D3" s="21">
        <f>Abril.20!C8+Abril.20!C16+Abril.20!C24</f>
        <v>12132</v>
      </c>
      <c r="E3" s="21">
        <f>Abril.20!D8+Abril.20!D16+Abril.20!D24</f>
        <v>2060</v>
      </c>
    </row>
    <row r="4" spans="2:5" x14ac:dyDescent="0.2">
      <c r="B4" s="18" t="s">
        <v>40</v>
      </c>
      <c r="C4" s="21">
        <f>Maio.20!B8+Maio.20!B16+Maio.20!B24</f>
        <v>51618</v>
      </c>
      <c r="D4" s="21">
        <f>Maio.20!C8+Maio.20!C16+Maio.20!C24</f>
        <v>8068</v>
      </c>
      <c r="E4" s="21">
        <f>Maio.20!D8+Maio.20!D16+Maio.20!D24</f>
        <v>399</v>
      </c>
    </row>
    <row r="5" spans="2:5" x14ac:dyDescent="0.2">
      <c r="B5" s="18" t="s">
        <v>41</v>
      </c>
      <c r="C5" s="21">
        <f>Junho.20!B8+Junho.20!B16+Junho.20!B24</f>
        <v>43949</v>
      </c>
      <c r="D5" s="21">
        <f>Junho.20!C8+Junho.20!C16+Junho.20!C24</f>
        <v>9259</v>
      </c>
      <c r="E5" s="21">
        <f>Junho.20!D8+Junho.20!D16+Junho.20!D24</f>
        <v>8309</v>
      </c>
    </row>
    <row r="6" spans="2:5" x14ac:dyDescent="0.2">
      <c r="B6" s="18" t="s">
        <v>42</v>
      </c>
      <c r="C6" s="21">
        <f>Julho.20!B8+Julho.20!B16+Julho.20!B24</f>
        <v>42999</v>
      </c>
      <c r="D6" s="21">
        <f>Julho.20!C8+Julho.20!C16+Julho.20!C24</f>
        <v>9773</v>
      </c>
      <c r="E6" s="21">
        <f>Julho.20!D8+Julho.20!D16+Julho.20!D24</f>
        <v>240</v>
      </c>
    </row>
    <row r="7" spans="2:5" x14ac:dyDescent="0.2">
      <c r="B7" s="18" t="s">
        <v>43</v>
      </c>
      <c r="C7" s="21">
        <f>Agosto.20!B8+Agosto.20!B16+Agosto.20!B24</f>
        <v>33466</v>
      </c>
      <c r="D7" s="21">
        <f>Agosto.20!C8+Agosto.20!C16+Agosto.20!C24</f>
        <v>8010</v>
      </c>
      <c r="E7" s="21">
        <f>Agosto.20!D8+Agosto.20!D16+Agosto.20!D24</f>
        <v>5253</v>
      </c>
    </row>
    <row r="8" spans="2:5" x14ac:dyDescent="0.2">
      <c r="B8" s="18" t="s">
        <v>44</v>
      </c>
      <c r="C8" s="21">
        <f>Setembro.20!B8+Setembro.20!B16+Setembro.20!B24</f>
        <v>30709</v>
      </c>
      <c r="D8" s="21">
        <f>Setembro.20!C8+Setembro.20!C16+Setembro.20!C24</f>
        <v>8434</v>
      </c>
      <c r="E8" s="21">
        <f>Setembro.20!D8+Setembro.20!D16+Setembro.20!D24</f>
        <v>2093</v>
      </c>
    </row>
    <row r="9" spans="2:5" x14ac:dyDescent="0.2">
      <c r="B9" s="18" t="s">
        <v>45</v>
      </c>
      <c r="C9" s="21">
        <f>Outubro.20!B8+Outubro.20!B9+Outubro.20!B17+Outubro.20!B18+Outubro.20!B26+Outubro.20!B27</f>
        <v>24368</v>
      </c>
      <c r="D9" s="21">
        <f>Outubro.20!C8+Outubro.20!C9+Outubro.20!C17+Outubro.20!C18+Outubro.20!C26+Outubro.20!C27</f>
        <v>8789</v>
      </c>
      <c r="E9" s="21">
        <f>Outubro.20!D8+Outubro.20!D9+Outubro.20!D17+Outubro.20!D18+Outubro.20!D26+Outubro.20!D27</f>
        <v>81591</v>
      </c>
    </row>
    <row r="10" spans="2:5" x14ac:dyDescent="0.2">
      <c r="B10" s="18" t="s">
        <v>46</v>
      </c>
      <c r="C10" s="21">
        <f>Novembro.20!B8+Novembro.20!B9+Novembro.20!B17+Novembro.20!B18+Novembro.20!B26+Novembro.20!B27</f>
        <v>97170</v>
      </c>
      <c r="D10" s="21">
        <f>Novembro.20!C8+Novembro.20!C9+Novembro.20!C17+Novembro.20!C18+Novembro.20!C26+Novembro.20!C27</f>
        <v>8580</v>
      </c>
      <c r="E10" s="21">
        <f>Novembro.20!D8+Novembro.20!D9+Novembro.20!D17+Novembro.20!D18+Novembro.20!D26+Novembro.20!D27</f>
        <v>8516</v>
      </c>
    </row>
    <row r="11" spans="2:5" x14ac:dyDescent="0.2">
      <c r="B11" s="18" t="s">
        <v>47</v>
      </c>
      <c r="C11" s="21">
        <f>Dezembro.20!B8+Dezembro.20!B9+Dezembro.20!B17+Dezembro.20!B18+Dezembro.20!B26+Dezembro.20!B27</f>
        <v>97106</v>
      </c>
      <c r="D11" s="16"/>
      <c r="E11" s="16"/>
    </row>
    <row r="18" spans="2:11" x14ac:dyDescent="0.2">
      <c r="B18" s="18" t="s">
        <v>35</v>
      </c>
      <c r="C18" s="18" t="s">
        <v>5</v>
      </c>
      <c r="D18" s="18" t="s">
        <v>48</v>
      </c>
      <c r="E18" s="18" t="s">
        <v>49</v>
      </c>
      <c r="H18" s="18" t="s">
        <v>35</v>
      </c>
      <c r="I18" s="18" t="s">
        <v>50</v>
      </c>
      <c r="J18" s="18" t="s">
        <v>51</v>
      </c>
      <c r="K18" s="18" t="s">
        <v>37</v>
      </c>
    </row>
    <row r="19" spans="2:11" x14ac:dyDescent="0.2">
      <c r="B19" s="18" t="s">
        <v>41</v>
      </c>
      <c r="C19" s="25">
        <f>(Junho.20!C8)/D5</f>
        <v>0.26449940598336752</v>
      </c>
      <c r="D19" s="22">
        <f>(Junho.20!C16)/D5</f>
        <v>0.72642833999351986</v>
      </c>
      <c r="E19" s="22">
        <f>(Junho.20!C24)/D5</f>
        <v>9.0722540231126473E-3</v>
      </c>
      <c r="H19" s="18" t="s">
        <v>41</v>
      </c>
      <c r="I19" s="23">
        <f t="shared" ref="I19:I24" si="0">K19/J19</f>
        <v>0.84789377289377288</v>
      </c>
      <c r="J19" s="24">
        <f>65*168</f>
        <v>10920</v>
      </c>
      <c r="K19" s="21">
        <f t="shared" ref="K19:K24" si="1">D5</f>
        <v>9259</v>
      </c>
    </row>
    <row r="20" spans="2:11" x14ac:dyDescent="0.2">
      <c r="B20" s="18" t="s">
        <v>42</v>
      </c>
      <c r="C20" s="22">
        <f>(Julho.20!C8)/D6</f>
        <v>0.25826256011460147</v>
      </c>
      <c r="D20" s="22">
        <f>(Julho.20!C16)/D6</f>
        <v>0.7314028445717794</v>
      </c>
      <c r="E20" s="22">
        <f>(Julho.20!C24)/D6</f>
        <v>1.0334595313619155E-2</v>
      </c>
      <c r="H20" s="18" t="s">
        <v>42</v>
      </c>
      <c r="I20" s="23">
        <f t="shared" si="0"/>
        <v>0.84308143547273984</v>
      </c>
      <c r="J20" s="24">
        <f t="shared" ref="J20:J21" si="2">69*168</f>
        <v>11592</v>
      </c>
      <c r="K20" s="21">
        <f t="shared" si="1"/>
        <v>9773</v>
      </c>
    </row>
    <row r="21" spans="2:11" x14ac:dyDescent="0.2">
      <c r="B21" s="18" t="s">
        <v>43</v>
      </c>
      <c r="C21" s="22">
        <f>(Agosto.20!C8)/D7</f>
        <v>0.23745318352059924</v>
      </c>
      <c r="D21" s="22">
        <f>(Agosto.20!C16)/D7</f>
        <v>0.68739076154806489</v>
      </c>
      <c r="E21" s="25">
        <v>7.0000000000000007E-2</v>
      </c>
      <c r="H21" s="18" t="s">
        <v>43</v>
      </c>
      <c r="I21" s="23">
        <f t="shared" si="0"/>
        <v>0.69099378881987583</v>
      </c>
      <c r="J21" s="24">
        <f t="shared" si="2"/>
        <v>11592</v>
      </c>
      <c r="K21" s="21">
        <f t="shared" si="1"/>
        <v>8010</v>
      </c>
    </row>
    <row r="22" spans="2:11" x14ac:dyDescent="0.2">
      <c r="B22" s="18" t="s">
        <v>44</v>
      </c>
      <c r="C22" s="22">
        <f>(Setembro.20!C8)/D8</f>
        <v>0.16943324638368509</v>
      </c>
      <c r="D22" s="22">
        <f>(Setembro.20!C16)/D8</f>
        <v>0.32380839459331279</v>
      </c>
      <c r="E22" s="22">
        <f>(Setembro.20!C24)/D8</f>
        <v>0.50675835902300215</v>
      </c>
      <c r="H22" s="18" t="s">
        <v>44</v>
      </c>
      <c r="I22" s="23">
        <f t="shared" si="0"/>
        <v>0.6877038486627528</v>
      </c>
      <c r="J22" s="24">
        <f>73*168</f>
        <v>12264</v>
      </c>
      <c r="K22" s="21">
        <f t="shared" si="1"/>
        <v>8434</v>
      </c>
    </row>
    <row r="23" spans="2:11" x14ac:dyDescent="0.2">
      <c r="B23" s="18" t="s">
        <v>45</v>
      </c>
      <c r="C23" s="25">
        <f>(Outubro.20!C8+Outubro.20!C9)/D9</f>
        <v>0.12572533849129594</v>
      </c>
      <c r="D23" s="25">
        <v>0.73</v>
      </c>
      <c r="E23" s="22">
        <f>(Outubro.20!C26+Outubro.20!C27)/D9</f>
        <v>0.13880987598134031</v>
      </c>
      <c r="H23" s="18" t="s">
        <v>45</v>
      </c>
      <c r="I23" s="23">
        <f t="shared" si="0"/>
        <v>0.70696589446589442</v>
      </c>
      <c r="J23" s="24">
        <f>74*168</f>
        <v>12432</v>
      </c>
      <c r="K23" s="21">
        <f t="shared" si="1"/>
        <v>8789</v>
      </c>
    </row>
    <row r="24" spans="2:11" x14ac:dyDescent="0.2">
      <c r="B24" s="18" t="s">
        <v>46</v>
      </c>
      <c r="C24" s="25">
        <f>(Novembro.20!C8+Novembro.20!C9)/D10</f>
        <v>6.6200466200466199E-2</v>
      </c>
      <c r="D24" s="25">
        <f>(Novembro.20!C17+Novembro.20!C18)/D10</f>
        <v>0.65477855477855473</v>
      </c>
      <c r="E24" s="22">
        <f>(Novembro.20!C26+Novembro.20!C27)/D10</f>
        <v>0.279020979020979</v>
      </c>
      <c r="H24" s="18" t="s">
        <v>46</v>
      </c>
      <c r="I24" s="23">
        <f t="shared" si="0"/>
        <v>0.82373271889400923</v>
      </c>
      <c r="J24" s="24">
        <v>10416</v>
      </c>
      <c r="K24" s="21">
        <f t="shared" si="1"/>
        <v>8580</v>
      </c>
    </row>
    <row r="29" spans="2:11" x14ac:dyDescent="0.2">
      <c r="G29" s="26"/>
    </row>
    <row r="35" spans="2:11" x14ac:dyDescent="0.2">
      <c r="B35" s="29" t="s">
        <v>54</v>
      </c>
      <c r="C35" s="30"/>
      <c r="D35" s="30"/>
      <c r="E35" s="31"/>
      <c r="H35" s="29" t="s">
        <v>54</v>
      </c>
      <c r="I35" s="30"/>
      <c r="J35" s="30"/>
      <c r="K35" s="31"/>
    </row>
    <row r="36" spans="2:11" x14ac:dyDescent="0.2">
      <c r="B36" s="18" t="s">
        <v>35</v>
      </c>
      <c r="C36" s="18" t="s">
        <v>5</v>
      </c>
      <c r="D36" s="18" t="s">
        <v>48</v>
      </c>
      <c r="E36" s="18" t="s">
        <v>49</v>
      </c>
      <c r="H36" s="18" t="s">
        <v>35</v>
      </c>
      <c r="I36" s="18" t="s">
        <v>50</v>
      </c>
      <c r="J36" s="18" t="s">
        <v>51</v>
      </c>
      <c r="K36" s="18" t="s">
        <v>37</v>
      </c>
    </row>
    <row r="37" spans="2:11" x14ac:dyDescent="0.2">
      <c r="B37" s="18" t="s">
        <v>45</v>
      </c>
      <c r="C37" s="25">
        <f>(Outubro.20!C8)/K37</f>
        <v>0.14110245656081485</v>
      </c>
      <c r="D37" s="25">
        <f>Outubro.20!C17/K37</f>
        <v>0.5575194727381666</v>
      </c>
      <c r="E37" s="22">
        <f>(Outubro.20!C26)/K37</f>
        <v>0.30137807070101857</v>
      </c>
      <c r="H37" s="18" t="s">
        <v>45</v>
      </c>
      <c r="I37" s="23">
        <f t="shared" ref="I37:I38" si="3">K37/J37</f>
        <v>0.68513957307060758</v>
      </c>
      <c r="J37" s="24">
        <f>29*168</f>
        <v>4872</v>
      </c>
      <c r="K37" s="21">
        <f>Outubro.20!C8+Outubro.20!C17+Outubro.20!C26</f>
        <v>3338</v>
      </c>
    </row>
    <row r="38" spans="2:11" x14ac:dyDescent="0.2">
      <c r="B38" s="18" t="s">
        <v>46</v>
      </c>
      <c r="C38" s="25">
        <f>(Novembro.20!C8)/K38</f>
        <v>0.10172626387176326</v>
      </c>
      <c r="D38" s="25">
        <f>(Novembro.20!C17)/K38</f>
        <v>0.72780517879161533</v>
      </c>
      <c r="E38" s="22">
        <f>(Novembro.20!C26)/K38</f>
        <v>0.17046855733662145</v>
      </c>
      <c r="H38" s="18" t="s">
        <v>46</v>
      </c>
      <c r="I38" s="23">
        <f t="shared" si="3"/>
        <v>0.68962585034013602</v>
      </c>
      <c r="J38" s="24">
        <f>28*168</f>
        <v>4704</v>
      </c>
      <c r="K38" s="21">
        <f>Novembro.20!C8+Novembro.20!C17+Novembro.20!C26</f>
        <v>3244</v>
      </c>
    </row>
    <row r="53" spans="2:11" x14ac:dyDescent="0.2">
      <c r="B53" s="29" t="s">
        <v>55</v>
      </c>
      <c r="C53" s="30"/>
      <c r="D53" s="30"/>
      <c r="E53" s="31"/>
      <c r="H53" s="29" t="s">
        <v>55</v>
      </c>
      <c r="I53" s="30"/>
      <c r="J53" s="30"/>
      <c r="K53" s="31"/>
    </row>
    <row r="54" spans="2:11" x14ac:dyDescent="0.2">
      <c r="B54" s="18" t="s">
        <v>35</v>
      </c>
      <c r="C54" s="18" t="s">
        <v>5</v>
      </c>
      <c r="D54" s="18" t="s">
        <v>48</v>
      </c>
      <c r="E54" s="18" t="s">
        <v>49</v>
      </c>
      <c r="H54" s="18" t="s">
        <v>35</v>
      </c>
      <c r="I54" s="18" t="s">
        <v>50</v>
      </c>
      <c r="J54" s="18" t="s">
        <v>51</v>
      </c>
      <c r="K54" s="18" t="s">
        <v>37</v>
      </c>
    </row>
    <row r="55" spans="2:11" x14ac:dyDescent="0.2">
      <c r="B55" s="18" t="s">
        <v>45</v>
      </c>
      <c r="C55" s="25">
        <f>Outubro.20!C9/K55</f>
        <v>0.11630893414052468</v>
      </c>
      <c r="D55" s="22">
        <f>Outubro.20!C18/K55</f>
        <v>0.8444322142726105</v>
      </c>
      <c r="E55" s="22">
        <f>Outubro.20!C27/K55</f>
        <v>3.9258851586864797E-2</v>
      </c>
      <c r="H55" s="18" t="s">
        <v>45</v>
      </c>
      <c r="I55" s="23">
        <f t="shared" ref="I55:I56" si="4">K55/J55</f>
        <v>0.72103174603174602</v>
      </c>
      <c r="J55" s="24">
        <f>45*168</f>
        <v>7560</v>
      </c>
      <c r="K55" s="21">
        <f>Outubro.20!C9+Outubro.20!C18+Outubro.20!C27</f>
        <v>5451</v>
      </c>
    </row>
    <row r="56" spans="2:11" x14ac:dyDescent="0.2">
      <c r="B56" s="18" t="s">
        <v>46</v>
      </c>
      <c r="C56" s="25">
        <f>Novembro.20!C9/K56</f>
        <v>4.4602698650674663E-2</v>
      </c>
      <c r="D56" s="22">
        <f>Novembro.20!C18/K56</f>
        <v>0.6103823088455772</v>
      </c>
      <c r="E56" s="22">
        <f>Novembro.20!C27/K56</f>
        <v>0.34501499250374812</v>
      </c>
      <c r="H56" s="18" t="s">
        <v>46</v>
      </c>
      <c r="I56" s="23">
        <f t="shared" si="4"/>
        <v>0.93417366946778713</v>
      </c>
      <c r="J56" s="24">
        <f>34*168</f>
        <v>5712</v>
      </c>
      <c r="K56" s="21">
        <f>Novembro.20!C9+Novembro.20!C18+Novembro.20!C27</f>
        <v>5336</v>
      </c>
    </row>
  </sheetData>
  <mergeCells count="4">
    <mergeCell ref="B35:E35"/>
    <mergeCell ref="H35:K35"/>
    <mergeCell ref="B53:E53"/>
    <mergeCell ref="H53:K53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2:K29"/>
  <sheetViews>
    <sheetView workbookViewId="0"/>
  </sheetViews>
  <sheetFormatPr defaultColWidth="14.42578125" defaultRowHeight="15.75" customHeight="1" x14ac:dyDescent="0.2"/>
  <cols>
    <col min="1" max="1" width="5.140625" customWidth="1"/>
    <col min="4" max="4" width="16.5703125" customWidth="1"/>
    <col min="5" max="5" width="19" customWidth="1"/>
    <col min="11" max="11" width="16.5703125" customWidth="1"/>
  </cols>
  <sheetData>
    <row r="2" spans="2:5" x14ac:dyDescent="0.2">
      <c r="B2" s="18" t="s">
        <v>35</v>
      </c>
      <c r="C2" s="18" t="s">
        <v>36</v>
      </c>
      <c r="D2" s="18" t="s">
        <v>37</v>
      </c>
      <c r="E2" s="18" t="s">
        <v>38</v>
      </c>
    </row>
    <row r="3" spans="2:5" x14ac:dyDescent="0.2">
      <c r="B3" s="18" t="s">
        <v>39</v>
      </c>
      <c r="C3" s="21">
        <f>Abril.20!B10+Abril.20!B18+Abril.20!B26</f>
        <v>6362</v>
      </c>
      <c r="D3" s="21">
        <f>Abril.20!C10+Abril.20!C18+Abril.20!C26</f>
        <v>688</v>
      </c>
      <c r="E3" s="21">
        <f>Abril.20!D10+Abril.20!D18+Abril.20!D26</f>
        <v>0</v>
      </c>
    </row>
    <row r="4" spans="2:5" x14ac:dyDescent="0.2">
      <c r="B4" s="18" t="s">
        <v>40</v>
      </c>
      <c r="C4" s="21">
        <f>Maio.20!B10+Maio.20!B18+Maio.20!B26</f>
        <v>5674</v>
      </c>
      <c r="D4" s="21">
        <f>Maio.20!C10+Maio.20!C18+Maio.20!C26</f>
        <v>651</v>
      </c>
      <c r="E4" s="21">
        <f>Maio.20!D10+Maio.20!D18+Maio.20!D26</f>
        <v>0</v>
      </c>
    </row>
    <row r="5" spans="2:5" x14ac:dyDescent="0.2">
      <c r="B5" s="18" t="s">
        <v>41</v>
      </c>
      <c r="C5" s="21">
        <f>Junho.20!B10+Junho.20!B18+Junho.20!B26</f>
        <v>5023</v>
      </c>
      <c r="D5" s="21">
        <f>Junho.20!C10+Junho.20!C18+Junho.20!C26</f>
        <v>733</v>
      </c>
      <c r="E5" s="21">
        <f>Junho.20!D10+Junho.20!D18+Junho.20!D26</f>
        <v>520</v>
      </c>
    </row>
    <row r="6" spans="2:5" x14ac:dyDescent="0.2">
      <c r="B6" s="18" t="s">
        <v>42</v>
      </c>
      <c r="C6" s="21">
        <f>Julho.20!B10+Julho.20!B18+Julho.20!B26</f>
        <v>4810</v>
      </c>
      <c r="D6" s="21">
        <f>Julho.20!C10+Julho.20!C18+Julho.20!C26</f>
        <v>706</v>
      </c>
      <c r="E6" s="21">
        <f>Julho.20!D10+Julho.20!D18+Julho.20!D26</f>
        <v>56</v>
      </c>
    </row>
    <row r="7" spans="2:5" x14ac:dyDescent="0.2">
      <c r="B7" s="18" t="s">
        <v>43</v>
      </c>
      <c r="C7" s="21">
        <f>Agosto.20!B10+Agosto.20!B18+Agosto.20!B26</f>
        <v>4160</v>
      </c>
      <c r="D7" s="21">
        <f>Agosto.20!C10+Agosto.20!C18+Agosto.20!C26</f>
        <v>635</v>
      </c>
      <c r="E7" s="21">
        <f>Agosto.20!D10+Agosto.20!D18+Agosto.20!D26</f>
        <v>0</v>
      </c>
    </row>
    <row r="8" spans="2:5" x14ac:dyDescent="0.2">
      <c r="B8" s="18" t="s">
        <v>44</v>
      </c>
      <c r="C8" s="21">
        <f>Setembro.20!B10+Setembro.20!B18+Setembro.20!B26</f>
        <v>3525</v>
      </c>
      <c r="D8" s="21">
        <f>Setembro.20!C10+Setembro.20!C18+Setembro.20!C26</f>
        <v>661</v>
      </c>
      <c r="E8" s="21">
        <f>Setembro.20!D10+Setembro.20!D18+Setembro.20!D26</f>
        <v>0</v>
      </c>
    </row>
    <row r="9" spans="2:5" x14ac:dyDescent="0.2">
      <c r="B9" s="18" t="s">
        <v>45</v>
      </c>
      <c r="C9" s="21">
        <f>Outubro.20!B11+Outubro.20!B20+Outubro.20!B29</f>
        <v>2864</v>
      </c>
      <c r="D9" s="21">
        <f>Outubro.20!C11+Outubro.20!C20+Outubro.20!C29</f>
        <v>713</v>
      </c>
      <c r="E9" s="21">
        <f>Outubro.20!D11+Outubro.20!D20+Outubro.20!D29</f>
        <v>3540</v>
      </c>
    </row>
    <row r="10" spans="2:5" x14ac:dyDescent="0.2">
      <c r="B10" s="18" t="s">
        <v>46</v>
      </c>
      <c r="C10" s="21">
        <f>Novembro.20!B11+Novembro.20!B20+Novembro.20!B29</f>
        <v>5691</v>
      </c>
      <c r="D10" s="21">
        <f>Novembro.20!C11+Novembro.20!C20+Novembro.20!C29</f>
        <v>679</v>
      </c>
      <c r="E10" s="21">
        <f>Novembro.20!D11+Novembro.20!D20+Novembro.20!D29</f>
        <v>0</v>
      </c>
    </row>
    <row r="11" spans="2:5" x14ac:dyDescent="0.2">
      <c r="B11" s="18" t="s">
        <v>46</v>
      </c>
      <c r="C11" s="21">
        <f>Dezembro.20!B11+Dezembro.20!B20+Dezembro.20!B29</f>
        <v>5012</v>
      </c>
      <c r="D11" s="16"/>
      <c r="E11" s="16"/>
    </row>
    <row r="18" spans="2:11" x14ac:dyDescent="0.2">
      <c r="B18" s="18" t="s">
        <v>35</v>
      </c>
      <c r="C18" s="18" t="s">
        <v>5</v>
      </c>
      <c r="D18" s="18" t="s">
        <v>48</v>
      </c>
      <c r="E18" s="18" t="s">
        <v>49</v>
      </c>
      <c r="H18" s="18" t="s">
        <v>35</v>
      </c>
      <c r="I18" s="18" t="s">
        <v>50</v>
      </c>
      <c r="J18" s="18" t="s">
        <v>51</v>
      </c>
      <c r="K18" s="18" t="s">
        <v>37</v>
      </c>
    </row>
    <row r="19" spans="2:11" x14ac:dyDescent="0.2">
      <c r="B19" s="18" t="s">
        <v>41</v>
      </c>
      <c r="C19" s="25">
        <f>(Junho.20!C10)/D5</f>
        <v>0</v>
      </c>
      <c r="D19" s="22">
        <f>(Junho.20!C18)/D5</f>
        <v>1</v>
      </c>
      <c r="E19" s="22">
        <f>(Junho.20!C26)/D5</f>
        <v>0</v>
      </c>
      <c r="H19" s="18" t="s">
        <v>41</v>
      </c>
      <c r="I19" s="23">
        <f t="shared" ref="I19:I24" si="0">K19/J19</f>
        <v>0.87261904761904763</v>
      </c>
      <c r="J19" s="24">
        <f t="shared" ref="J19:J23" si="1">5*168</f>
        <v>840</v>
      </c>
      <c r="K19" s="21">
        <f t="shared" ref="K19:K24" si="2">D5</f>
        <v>733</v>
      </c>
    </row>
    <row r="20" spans="2:11" x14ac:dyDescent="0.2">
      <c r="B20" s="18" t="s">
        <v>42</v>
      </c>
      <c r="C20" s="22">
        <f>(Julho.20!C10)/D6</f>
        <v>0</v>
      </c>
      <c r="D20" s="22">
        <f>(Julho.20!C18)/D6</f>
        <v>1</v>
      </c>
      <c r="E20" s="22">
        <f>(Julho.20!C26)/D6</f>
        <v>0</v>
      </c>
      <c r="H20" s="18" t="s">
        <v>42</v>
      </c>
      <c r="I20" s="23">
        <f t="shared" si="0"/>
        <v>0.84047619047619049</v>
      </c>
      <c r="J20" s="24">
        <f t="shared" si="1"/>
        <v>840</v>
      </c>
      <c r="K20" s="21">
        <f t="shared" si="2"/>
        <v>706</v>
      </c>
    </row>
    <row r="21" spans="2:11" x14ac:dyDescent="0.2">
      <c r="B21" s="18" t="s">
        <v>43</v>
      </c>
      <c r="C21" s="22">
        <f>(Agosto.20!C10)/D7</f>
        <v>0</v>
      </c>
      <c r="D21" s="22">
        <f>(Agosto.20!C18)/D7</f>
        <v>1</v>
      </c>
      <c r="E21" s="22">
        <f>(Agosto.20!C26)/D7</f>
        <v>0</v>
      </c>
      <c r="H21" s="18" t="s">
        <v>43</v>
      </c>
      <c r="I21" s="23">
        <f t="shared" si="0"/>
        <v>0.75595238095238093</v>
      </c>
      <c r="J21" s="24">
        <f t="shared" si="1"/>
        <v>840</v>
      </c>
      <c r="K21" s="21">
        <f t="shared" si="2"/>
        <v>635</v>
      </c>
    </row>
    <row r="22" spans="2:11" x14ac:dyDescent="0.2">
      <c r="B22" s="18" t="s">
        <v>44</v>
      </c>
      <c r="C22" s="22">
        <f>(Setembro.20!C10)/D8</f>
        <v>0</v>
      </c>
      <c r="D22" s="22">
        <f>(Setembro.20!C18)/D8</f>
        <v>1</v>
      </c>
      <c r="E22" s="22">
        <f>(Setembro.20!C26)/D8</f>
        <v>0</v>
      </c>
      <c r="H22" s="18" t="s">
        <v>44</v>
      </c>
      <c r="I22" s="23">
        <f t="shared" si="0"/>
        <v>0.78690476190476188</v>
      </c>
      <c r="J22" s="24">
        <f t="shared" si="1"/>
        <v>840</v>
      </c>
      <c r="K22" s="21">
        <f t="shared" si="2"/>
        <v>661</v>
      </c>
    </row>
    <row r="23" spans="2:11" x14ac:dyDescent="0.2">
      <c r="B23" s="18" t="s">
        <v>45</v>
      </c>
      <c r="C23" s="25">
        <f>(Outubro.20!C11)/D9</f>
        <v>0</v>
      </c>
      <c r="D23" s="25">
        <f>(Outubro.20!C20)/D9</f>
        <v>1</v>
      </c>
      <c r="E23" s="22">
        <f>(Outubro.20!C29)/D9</f>
        <v>0</v>
      </c>
      <c r="H23" s="18" t="s">
        <v>45</v>
      </c>
      <c r="I23" s="23">
        <f t="shared" si="0"/>
        <v>0.84880952380952379</v>
      </c>
      <c r="J23" s="24">
        <f t="shared" si="1"/>
        <v>840</v>
      </c>
      <c r="K23" s="21">
        <f t="shared" si="2"/>
        <v>713</v>
      </c>
    </row>
    <row r="24" spans="2:11" x14ac:dyDescent="0.2">
      <c r="B24" s="18" t="s">
        <v>46</v>
      </c>
      <c r="C24" s="25">
        <f>(Novembro.20!C11)/D10</f>
        <v>0</v>
      </c>
      <c r="D24" s="25">
        <f>(Novembro.20!C20)/D10</f>
        <v>1</v>
      </c>
      <c r="E24" s="22">
        <f>(Novembro.20!C29)/D10</f>
        <v>0</v>
      </c>
      <c r="H24" s="18" t="s">
        <v>46</v>
      </c>
      <c r="I24" s="23">
        <f t="shared" si="0"/>
        <v>1.0104166666666667</v>
      </c>
      <c r="J24" s="24">
        <f>4*168</f>
        <v>672</v>
      </c>
      <c r="K24" s="21">
        <f t="shared" si="2"/>
        <v>679</v>
      </c>
    </row>
    <row r="29" spans="2:11" x14ac:dyDescent="0.2">
      <c r="G29" s="26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E27"/>
  <sheetViews>
    <sheetView workbookViewId="0"/>
  </sheetViews>
  <sheetFormatPr defaultColWidth="14.42578125" defaultRowHeight="15.75" customHeight="1" x14ac:dyDescent="0.2"/>
  <cols>
    <col min="1" max="1" width="65.140625" customWidth="1"/>
  </cols>
  <sheetData>
    <row r="2" spans="1:5" ht="54.7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5" x14ac:dyDescent="0.25">
      <c r="A3" s="3" t="s">
        <v>5</v>
      </c>
      <c r="B3" s="4">
        <f t="shared" ref="B3:E3" si="0">SUM(B4:B10)</f>
        <v>16281</v>
      </c>
      <c r="C3" s="4">
        <f t="shared" si="0"/>
        <v>4809</v>
      </c>
      <c r="D3" s="4">
        <f t="shared" si="0"/>
        <v>1036</v>
      </c>
      <c r="E3" s="4">
        <f t="shared" si="0"/>
        <v>12508</v>
      </c>
    </row>
    <row r="4" spans="1:5" ht="15" x14ac:dyDescent="0.25">
      <c r="A4" s="5" t="s">
        <v>6</v>
      </c>
      <c r="B4" s="6">
        <f>Abril.20!E4</f>
        <v>790</v>
      </c>
      <c r="C4" s="11">
        <v>250</v>
      </c>
      <c r="D4" s="6">
        <v>0</v>
      </c>
      <c r="E4" s="7">
        <f t="shared" ref="E4:E26" si="1">B4-C4+D4</f>
        <v>540</v>
      </c>
    </row>
    <row r="5" spans="1:5" ht="15" x14ac:dyDescent="0.25">
      <c r="A5" s="5" t="s">
        <v>7</v>
      </c>
      <c r="B5" s="6">
        <f>Abril.20!E5</f>
        <v>323</v>
      </c>
      <c r="C5" s="11">
        <v>0</v>
      </c>
      <c r="D5" s="6">
        <v>0</v>
      </c>
      <c r="E5" s="7">
        <f t="shared" si="1"/>
        <v>323</v>
      </c>
    </row>
    <row r="6" spans="1:5" ht="15" x14ac:dyDescent="0.25">
      <c r="A6" s="5" t="s">
        <v>8</v>
      </c>
      <c r="B6" s="6">
        <f>Abril.20!E6</f>
        <v>601</v>
      </c>
      <c r="C6" s="11">
        <v>996</v>
      </c>
      <c r="D6" s="6">
        <v>1036</v>
      </c>
      <c r="E6" s="7">
        <f t="shared" si="1"/>
        <v>641</v>
      </c>
    </row>
    <row r="7" spans="1:5" ht="15" x14ac:dyDescent="0.25">
      <c r="A7" s="5" t="s">
        <v>9</v>
      </c>
      <c r="B7" s="6">
        <f>Abril.20!E7</f>
        <v>0</v>
      </c>
      <c r="C7" s="11">
        <v>0</v>
      </c>
      <c r="D7" s="6">
        <v>0</v>
      </c>
      <c r="E7" s="7">
        <f t="shared" si="1"/>
        <v>0</v>
      </c>
    </row>
    <row r="8" spans="1:5" ht="15" x14ac:dyDescent="0.25">
      <c r="A8" s="5" t="s">
        <v>10</v>
      </c>
      <c r="B8" s="6">
        <f>Abril.20!E8</f>
        <v>14567</v>
      </c>
      <c r="C8" s="11">
        <v>3563</v>
      </c>
      <c r="D8" s="6">
        <v>0</v>
      </c>
      <c r="E8" s="7">
        <f t="shared" si="1"/>
        <v>11004</v>
      </c>
    </row>
    <row r="9" spans="1:5" ht="15" x14ac:dyDescent="0.25">
      <c r="A9" s="5" t="s">
        <v>11</v>
      </c>
      <c r="B9" s="6">
        <f>Abril.20!E9</f>
        <v>0</v>
      </c>
      <c r="C9" s="11">
        <v>0</v>
      </c>
      <c r="D9" s="6">
        <v>0</v>
      </c>
      <c r="E9" s="7">
        <f t="shared" si="1"/>
        <v>0</v>
      </c>
    </row>
    <row r="10" spans="1:5" ht="15" x14ac:dyDescent="0.25">
      <c r="A10" s="5" t="s">
        <v>12</v>
      </c>
      <c r="B10" s="6">
        <f>Abril.20!E10</f>
        <v>0</v>
      </c>
      <c r="C10" s="11">
        <v>0</v>
      </c>
      <c r="D10" s="6">
        <v>0</v>
      </c>
      <c r="E10" s="7">
        <f t="shared" si="1"/>
        <v>0</v>
      </c>
    </row>
    <row r="11" spans="1:5" ht="15" x14ac:dyDescent="0.25">
      <c r="A11" s="3" t="s">
        <v>13</v>
      </c>
      <c r="B11" s="4">
        <f t="shared" ref="B11:D11" si="2">SUM(B12:B18)</f>
        <v>32829</v>
      </c>
      <c r="C11" s="4">
        <f t="shared" si="2"/>
        <v>9673</v>
      </c>
      <c r="D11" s="4">
        <f t="shared" si="2"/>
        <v>9263</v>
      </c>
      <c r="E11" s="4">
        <f t="shared" si="1"/>
        <v>32419</v>
      </c>
    </row>
    <row r="12" spans="1:5" ht="15" x14ac:dyDescent="0.25">
      <c r="A12" s="5" t="s">
        <v>6</v>
      </c>
      <c r="B12" s="6">
        <f>Abril.20!E12</f>
        <v>8611</v>
      </c>
      <c r="C12" s="11">
        <v>3327</v>
      </c>
      <c r="D12" s="6">
        <v>4762</v>
      </c>
      <c r="E12" s="7">
        <f t="shared" si="1"/>
        <v>10046</v>
      </c>
    </row>
    <row r="13" spans="1:5" ht="15" x14ac:dyDescent="0.25">
      <c r="A13" s="5" t="s">
        <v>7</v>
      </c>
      <c r="B13" s="6">
        <f>Abril.20!E13</f>
        <v>409</v>
      </c>
      <c r="C13" s="12">
        <v>953</v>
      </c>
      <c r="D13" s="6">
        <v>2128</v>
      </c>
      <c r="E13" s="7">
        <f t="shared" si="1"/>
        <v>1584</v>
      </c>
    </row>
    <row r="14" spans="1:5" ht="15" x14ac:dyDescent="0.25">
      <c r="A14" s="5" t="s">
        <v>8</v>
      </c>
      <c r="B14" s="6">
        <f>Abril.20!E14</f>
        <v>940</v>
      </c>
      <c r="C14" s="11">
        <v>1017</v>
      </c>
      <c r="D14" s="6">
        <v>1624</v>
      </c>
      <c r="E14" s="7">
        <f t="shared" si="1"/>
        <v>1547</v>
      </c>
    </row>
    <row r="15" spans="1:5" ht="15" x14ac:dyDescent="0.25">
      <c r="A15" s="5" t="s">
        <v>9</v>
      </c>
      <c r="B15" s="6">
        <f>Abril.20!E15</f>
        <v>173</v>
      </c>
      <c r="C15" s="12">
        <v>546</v>
      </c>
      <c r="D15" s="6">
        <v>516</v>
      </c>
      <c r="E15" s="7">
        <f t="shared" si="1"/>
        <v>143</v>
      </c>
    </row>
    <row r="16" spans="1:5" ht="15" x14ac:dyDescent="0.25">
      <c r="A16" s="5" t="s">
        <v>10</v>
      </c>
      <c r="B16" s="6">
        <f>Abril.20!E16</f>
        <v>17022</v>
      </c>
      <c r="C16" s="11">
        <v>3179</v>
      </c>
      <c r="D16" s="6">
        <v>233</v>
      </c>
      <c r="E16" s="7">
        <f t="shared" si="1"/>
        <v>14076</v>
      </c>
    </row>
    <row r="17" spans="1:5" ht="15" x14ac:dyDescent="0.25">
      <c r="A17" s="5" t="s">
        <v>11</v>
      </c>
      <c r="B17" s="6">
        <f>Abril.20!E17</f>
        <v>0</v>
      </c>
      <c r="C17" s="11">
        <v>0</v>
      </c>
      <c r="D17" s="6">
        <v>0</v>
      </c>
      <c r="E17" s="7">
        <f t="shared" si="1"/>
        <v>0</v>
      </c>
    </row>
    <row r="18" spans="1:5" ht="15" x14ac:dyDescent="0.25">
      <c r="A18" s="5" t="s">
        <v>12</v>
      </c>
      <c r="B18" s="6">
        <f>Abril.20!E18</f>
        <v>5674</v>
      </c>
      <c r="C18" s="11">
        <v>651</v>
      </c>
      <c r="D18" s="6">
        <v>0</v>
      </c>
      <c r="E18" s="7">
        <f t="shared" si="1"/>
        <v>5023</v>
      </c>
    </row>
    <row r="19" spans="1:5" ht="15" x14ac:dyDescent="0.25">
      <c r="A19" s="3" t="s">
        <v>14</v>
      </c>
      <c r="B19" s="4">
        <f t="shared" ref="B19:D19" si="3">SUM(B20:B26)</f>
        <v>20849</v>
      </c>
      <c r="C19" s="4">
        <f t="shared" si="3"/>
        <v>1797</v>
      </c>
      <c r="D19" s="4">
        <f t="shared" si="3"/>
        <v>332</v>
      </c>
      <c r="E19" s="4">
        <f t="shared" si="1"/>
        <v>19384</v>
      </c>
    </row>
    <row r="20" spans="1:5" ht="15" x14ac:dyDescent="0.25">
      <c r="A20" s="5" t="s">
        <v>6</v>
      </c>
      <c r="B20" s="6">
        <f>Abril.20!E20</f>
        <v>720</v>
      </c>
      <c r="C20" s="11">
        <v>335</v>
      </c>
      <c r="D20" s="6">
        <v>0</v>
      </c>
      <c r="E20" s="7">
        <f t="shared" si="1"/>
        <v>385</v>
      </c>
    </row>
    <row r="21" spans="1:5" ht="15" x14ac:dyDescent="0.25">
      <c r="A21" s="5" t="s">
        <v>7</v>
      </c>
      <c r="B21" s="6">
        <f>Abril.20!E21</f>
        <v>77</v>
      </c>
      <c r="C21" s="12">
        <v>114</v>
      </c>
      <c r="D21" s="6">
        <v>110</v>
      </c>
      <c r="E21" s="7">
        <f t="shared" si="1"/>
        <v>73</v>
      </c>
    </row>
    <row r="22" spans="1:5" ht="15" x14ac:dyDescent="0.25">
      <c r="A22" s="5" t="s">
        <v>8</v>
      </c>
      <c r="B22" s="6">
        <f>Abril.20!E22</f>
        <v>23</v>
      </c>
      <c r="C22" s="12">
        <v>22</v>
      </c>
      <c r="D22" s="6">
        <v>56</v>
      </c>
      <c r="E22" s="7">
        <f t="shared" si="1"/>
        <v>57</v>
      </c>
    </row>
    <row r="23" spans="1:5" ht="15" x14ac:dyDescent="0.25">
      <c r="A23" s="5" t="s">
        <v>9</v>
      </c>
      <c r="B23" s="6">
        <f>Abril.20!E23</f>
        <v>0</v>
      </c>
      <c r="C23" s="11">
        <v>0</v>
      </c>
      <c r="D23" s="6">
        <v>0</v>
      </c>
      <c r="E23" s="7">
        <f t="shared" si="1"/>
        <v>0</v>
      </c>
    </row>
    <row r="24" spans="1:5" ht="15" x14ac:dyDescent="0.25">
      <c r="A24" s="5" t="s">
        <v>10</v>
      </c>
      <c r="B24" s="6">
        <f>Abril.20!E24</f>
        <v>20029</v>
      </c>
      <c r="C24" s="11">
        <v>1326</v>
      </c>
      <c r="D24" s="6">
        <v>166</v>
      </c>
      <c r="E24" s="7">
        <f t="shared" si="1"/>
        <v>18869</v>
      </c>
    </row>
    <row r="25" spans="1:5" ht="15" x14ac:dyDescent="0.25">
      <c r="A25" s="5" t="s">
        <v>11</v>
      </c>
      <c r="B25" s="6">
        <f>Abril.20!E25</f>
        <v>0</v>
      </c>
      <c r="C25" s="6">
        <v>0</v>
      </c>
      <c r="D25" s="6">
        <v>0</v>
      </c>
      <c r="E25" s="7">
        <f t="shared" si="1"/>
        <v>0</v>
      </c>
    </row>
    <row r="26" spans="1:5" ht="15" x14ac:dyDescent="0.25">
      <c r="A26" s="8" t="s">
        <v>12</v>
      </c>
      <c r="B26" s="6">
        <f>Abril.20!E26</f>
        <v>0</v>
      </c>
      <c r="C26" s="6">
        <v>0</v>
      </c>
      <c r="D26" s="6">
        <v>0</v>
      </c>
      <c r="E26" s="7">
        <f t="shared" si="1"/>
        <v>0</v>
      </c>
    </row>
    <row r="27" spans="1:5" ht="15" x14ac:dyDescent="0.25">
      <c r="A27" s="9" t="s">
        <v>15</v>
      </c>
      <c r="B27" s="10">
        <f t="shared" ref="B27:E27" si="4">B3+B11+B19</f>
        <v>69959</v>
      </c>
      <c r="C27" s="10">
        <f t="shared" si="4"/>
        <v>16279</v>
      </c>
      <c r="D27" s="10">
        <f t="shared" si="4"/>
        <v>10631</v>
      </c>
      <c r="E27" s="10">
        <f t="shared" si="4"/>
        <v>64311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E27"/>
  <sheetViews>
    <sheetView workbookViewId="0"/>
  </sheetViews>
  <sheetFormatPr defaultColWidth="14.42578125" defaultRowHeight="15.75" customHeight="1" x14ac:dyDescent="0.2"/>
  <cols>
    <col min="1" max="1" width="65.140625" customWidth="1"/>
  </cols>
  <sheetData>
    <row r="2" spans="1:5" ht="54.7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5" x14ac:dyDescent="0.25">
      <c r="A3" s="3" t="s">
        <v>5</v>
      </c>
      <c r="B3" s="4">
        <f t="shared" ref="B3:E3" si="0">SUM(B4:B10)</f>
        <v>12508</v>
      </c>
      <c r="C3" s="4">
        <f t="shared" si="0"/>
        <v>3969</v>
      </c>
      <c r="D3" s="4">
        <f t="shared" si="0"/>
        <v>1349</v>
      </c>
      <c r="E3" s="4">
        <f t="shared" si="0"/>
        <v>9888</v>
      </c>
    </row>
    <row r="4" spans="1:5" ht="15" x14ac:dyDescent="0.25">
      <c r="A4" s="5" t="s">
        <v>6</v>
      </c>
      <c r="B4" s="6">
        <f>Maio.20!E4</f>
        <v>540</v>
      </c>
      <c r="C4" s="6">
        <v>189</v>
      </c>
      <c r="D4" s="6">
        <v>0</v>
      </c>
      <c r="E4" s="7">
        <f t="shared" ref="E4:E26" si="1">B4-C4+D4</f>
        <v>351</v>
      </c>
    </row>
    <row r="5" spans="1:5" ht="15" x14ac:dyDescent="0.25">
      <c r="A5" s="5" t="s">
        <v>7</v>
      </c>
      <c r="B5" s="6">
        <f>Maio.20!E5</f>
        <v>323</v>
      </c>
      <c r="C5" s="6">
        <v>123</v>
      </c>
      <c r="D5" s="6">
        <v>0</v>
      </c>
      <c r="E5" s="7">
        <f t="shared" si="1"/>
        <v>200</v>
      </c>
    </row>
    <row r="6" spans="1:5" ht="15" x14ac:dyDescent="0.25">
      <c r="A6" s="5" t="s">
        <v>8</v>
      </c>
      <c r="B6" s="6">
        <f>Maio.20!E6</f>
        <v>641</v>
      </c>
      <c r="C6" s="6">
        <v>1208</v>
      </c>
      <c r="D6" s="6">
        <v>1168</v>
      </c>
      <c r="E6" s="7">
        <f t="shared" si="1"/>
        <v>601</v>
      </c>
    </row>
    <row r="7" spans="1:5" ht="15" x14ac:dyDescent="0.25">
      <c r="A7" s="5" t="s">
        <v>9</v>
      </c>
      <c r="B7" s="6">
        <f>Maio.20!E7</f>
        <v>0</v>
      </c>
      <c r="C7" s="6">
        <v>0</v>
      </c>
      <c r="D7" s="6">
        <v>0</v>
      </c>
      <c r="E7" s="7">
        <f t="shared" si="1"/>
        <v>0</v>
      </c>
    </row>
    <row r="8" spans="1:5" ht="15" x14ac:dyDescent="0.25">
      <c r="A8" s="5" t="s">
        <v>10</v>
      </c>
      <c r="B8" s="6">
        <f>Maio.20!E8</f>
        <v>11004</v>
      </c>
      <c r="C8" s="6">
        <v>2449</v>
      </c>
      <c r="D8" s="6">
        <v>181</v>
      </c>
      <c r="E8" s="7">
        <f t="shared" si="1"/>
        <v>8736</v>
      </c>
    </row>
    <row r="9" spans="1:5" ht="15" x14ac:dyDescent="0.25">
      <c r="A9" s="5" t="s">
        <v>11</v>
      </c>
      <c r="B9" s="6">
        <f>Maio.20!E9</f>
        <v>0</v>
      </c>
      <c r="C9" s="6">
        <v>0</v>
      </c>
      <c r="D9" s="6">
        <v>0</v>
      </c>
      <c r="E9" s="7">
        <f t="shared" si="1"/>
        <v>0</v>
      </c>
    </row>
    <row r="10" spans="1:5" ht="15" x14ac:dyDescent="0.25">
      <c r="A10" s="5" t="s">
        <v>12</v>
      </c>
      <c r="B10" s="6">
        <f>Maio.20!E10</f>
        <v>0</v>
      </c>
      <c r="C10" s="6">
        <v>0</v>
      </c>
      <c r="D10" s="6">
        <v>0</v>
      </c>
      <c r="E10" s="7">
        <f t="shared" si="1"/>
        <v>0</v>
      </c>
    </row>
    <row r="11" spans="1:5" ht="15" x14ac:dyDescent="0.25">
      <c r="A11" s="3" t="s">
        <v>13</v>
      </c>
      <c r="B11" s="4">
        <f t="shared" ref="B11:D11" si="2">SUM(B12:B18)</f>
        <v>32419</v>
      </c>
      <c r="C11" s="4">
        <f t="shared" si="2"/>
        <v>15082</v>
      </c>
      <c r="D11" s="4">
        <f t="shared" si="2"/>
        <v>20103</v>
      </c>
      <c r="E11" s="4">
        <f t="shared" si="1"/>
        <v>37440</v>
      </c>
    </row>
    <row r="12" spans="1:5" ht="15" x14ac:dyDescent="0.25">
      <c r="A12" s="5" t="s">
        <v>6</v>
      </c>
      <c r="B12" s="6">
        <f>Maio.20!E12</f>
        <v>10046</v>
      </c>
      <c r="C12" s="6">
        <f>2954+772</f>
        <v>3726</v>
      </c>
      <c r="D12" s="6">
        <f>6512+37</f>
        <v>6549</v>
      </c>
      <c r="E12" s="7">
        <f t="shared" si="1"/>
        <v>12869</v>
      </c>
    </row>
    <row r="13" spans="1:5" ht="15" x14ac:dyDescent="0.25">
      <c r="A13" s="5" t="s">
        <v>7</v>
      </c>
      <c r="B13" s="6">
        <f>Maio.20!E13</f>
        <v>1584</v>
      </c>
      <c r="C13" s="6">
        <v>1700</v>
      </c>
      <c r="D13" s="6">
        <v>1548</v>
      </c>
      <c r="E13" s="7">
        <f t="shared" si="1"/>
        <v>1432</v>
      </c>
    </row>
    <row r="14" spans="1:5" ht="15" x14ac:dyDescent="0.25">
      <c r="A14" s="5" t="s">
        <v>8</v>
      </c>
      <c r="B14" s="6">
        <f>Maio.20!E14</f>
        <v>1547</v>
      </c>
      <c r="C14" s="6">
        <v>1072</v>
      </c>
      <c r="D14" s="6">
        <v>2102</v>
      </c>
      <c r="E14" s="7">
        <f t="shared" si="1"/>
        <v>2577</v>
      </c>
    </row>
    <row r="15" spans="1:5" ht="15" x14ac:dyDescent="0.25">
      <c r="A15" s="5" t="s">
        <v>9</v>
      </c>
      <c r="B15" s="6">
        <f>Maio.20!E15</f>
        <v>143</v>
      </c>
      <c r="C15" s="6">
        <v>1125</v>
      </c>
      <c r="D15" s="6">
        <v>1416</v>
      </c>
      <c r="E15" s="7">
        <f t="shared" si="1"/>
        <v>434</v>
      </c>
    </row>
    <row r="16" spans="1:5" ht="15" x14ac:dyDescent="0.25">
      <c r="A16" s="5" t="s">
        <v>10</v>
      </c>
      <c r="B16" s="6">
        <f>Maio.20!E16</f>
        <v>14076</v>
      </c>
      <c r="C16" s="6">
        <v>6726</v>
      </c>
      <c r="D16" s="6">
        <v>7968</v>
      </c>
      <c r="E16" s="7">
        <f t="shared" si="1"/>
        <v>15318</v>
      </c>
    </row>
    <row r="17" spans="1:5" ht="15" x14ac:dyDescent="0.25">
      <c r="A17" s="5" t="s">
        <v>11</v>
      </c>
      <c r="B17" s="6">
        <f>Maio.20!E17</f>
        <v>0</v>
      </c>
      <c r="C17" s="6">
        <v>0</v>
      </c>
      <c r="D17" s="6">
        <v>0</v>
      </c>
      <c r="E17" s="7">
        <f t="shared" si="1"/>
        <v>0</v>
      </c>
    </row>
    <row r="18" spans="1:5" ht="15" x14ac:dyDescent="0.25">
      <c r="A18" s="5" t="s">
        <v>12</v>
      </c>
      <c r="B18" s="6">
        <f>Maio.20!E18</f>
        <v>5023</v>
      </c>
      <c r="C18" s="6">
        <v>733</v>
      </c>
      <c r="D18" s="6">
        <v>520</v>
      </c>
      <c r="E18" s="7">
        <f t="shared" si="1"/>
        <v>4810</v>
      </c>
    </row>
    <row r="19" spans="1:5" ht="15" x14ac:dyDescent="0.25">
      <c r="A19" s="3" t="s">
        <v>14</v>
      </c>
      <c r="B19" s="4">
        <f t="shared" ref="B19:D19" si="3">SUM(B20:B26)</f>
        <v>19384</v>
      </c>
      <c r="C19" s="4">
        <f t="shared" si="3"/>
        <v>559</v>
      </c>
      <c r="D19" s="4">
        <f t="shared" si="3"/>
        <v>317</v>
      </c>
      <c r="E19" s="4">
        <f t="shared" si="1"/>
        <v>19142</v>
      </c>
    </row>
    <row r="20" spans="1:5" ht="15" x14ac:dyDescent="0.25">
      <c r="A20" s="5" t="s">
        <v>6</v>
      </c>
      <c r="B20" s="6">
        <f>Maio.20!E20</f>
        <v>385</v>
      </c>
      <c r="C20" s="6">
        <v>290</v>
      </c>
      <c r="D20" s="6">
        <v>0</v>
      </c>
      <c r="E20" s="7">
        <f t="shared" si="1"/>
        <v>95</v>
      </c>
    </row>
    <row r="21" spans="1:5" ht="15" x14ac:dyDescent="0.25">
      <c r="A21" s="5" t="s">
        <v>7</v>
      </c>
      <c r="B21" s="6">
        <f>Maio.20!E21</f>
        <v>73</v>
      </c>
      <c r="C21" s="6">
        <v>129</v>
      </c>
      <c r="D21" s="6">
        <v>120</v>
      </c>
      <c r="E21" s="7">
        <f t="shared" si="1"/>
        <v>64</v>
      </c>
    </row>
    <row r="22" spans="1:5" ht="15" x14ac:dyDescent="0.25">
      <c r="A22" s="5" t="s">
        <v>8</v>
      </c>
      <c r="B22" s="6">
        <f>Maio.20!E22</f>
        <v>57</v>
      </c>
      <c r="C22" s="6">
        <v>56</v>
      </c>
      <c r="D22" s="6">
        <v>37</v>
      </c>
      <c r="E22" s="7">
        <f t="shared" si="1"/>
        <v>38</v>
      </c>
    </row>
    <row r="23" spans="1:5" ht="15" x14ac:dyDescent="0.25">
      <c r="A23" s="5" t="s">
        <v>9</v>
      </c>
      <c r="B23" s="6">
        <f>Maio.20!E23</f>
        <v>0</v>
      </c>
      <c r="C23" s="6">
        <v>0</v>
      </c>
      <c r="D23" s="6">
        <v>0</v>
      </c>
      <c r="E23" s="7">
        <f t="shared" si="1"/>
        <v>0</v>
      </c>
    </row>
    <row r="24" spans="1:5" ht="15" x14ac:dyDescent="0.25">
      <c r="A24" s="5" t="s">
        <v>10</v>
      </c>
      <c r="B24" s="6">
        <f>Maio.20!E24</f>
        <v>18869</v>
      </c>
      <c r="C24" s="6">
        <v>84</v>
      </c>
      <c r="D24" s="6">
        <v>160</v>
      </c>
      <c r="E24" s="7">
        <f t="shared" si="1"/>
        <v>18945</v>
      </c>
    </row>
    <row r="25" spans="1:5" ht="15" x14ac:dyDescent="0.25">
      <c r="A25" s="5" t="s">
        <v>11</v>
      </c>
      <c r="B25" s="6">
        <f>Maio.20!E25</f>
        <v>0</v>
      </c>
      <c r="C25" s="6">
        <v>0</v>
      </c>
      <c r="D25" s="6">
        <v>0</v>
      </c>
      <c r="E25" s="7">
        <f t="shared" si="1"/>
        <v>0</v>
      </c>
    </row>
    <row r="26" spans="1:5" ht="15" x14ac:dyDescent="0.25">
      <c r="A26" s="8" t="s">
        <v>12</v>
      </c>
      <c r="B26" s="6">
        <f>Maio.20!E26</f>
        <v>0</v>
      </c>
      <c r="C26" s="6">
        <v>0</v>
      </c>
      <c r="D26" s="6">
        <v>0</v>
      </c>
      <c r="E26" s="7">
        <f t="shared" si="1"/>
        <v>0</v>
      </c>
    </row>
    <row r="27" spans="1:5" ht="15" x14ac:dyDescent="0.25">
      <c r="A27" s="9" t="s">
        <v>15</v>
      </c>
      <c r="B27" s="10">
        <f t="shared" ref="B27:E27" si="4">B3+B11+B19</f>
        <v>64311</v>
      </c>
      <c r="C27" s="10">
        <f t="shared" si="4"/>
        <v>19610</v>
      </c>
      <c r="D27" s="10">
        <f t="shared" si="4"/>
        <v>21769</v>
      </c>
      <c r="E27" s="10">
        <f t="shared" si="4"/>
        <v>66470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E27"/>
  <sheetViews>
    <sheetView workbookViewId="0"/>
  </sheetViews>
  <sheetFormatPr defaultColWidth="14.42578125" defaultRowHeight="15.75" customHeight="1" x14ac:dyDescent="0.2"/>
  <cols>
    <col min="1" max="1" width="65.140625" customWidth="1"/>
  </cols>
  <sheetData>
    <row r="2" spans="1:5" ht="54.7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5" x14ac:dyDescent="0.25">
      <c r="A3" s="3" t="s">
        <v>5</v>
      </c>
      <c r="B3" s="4">
        <f t="shared" ref="B3:E3" si="0">SUM(B4:B10)</f>
        <v>9888</v>
      </c>
      <c r="C3" s="4">
        <f t="shared" si="0"/>
        <v>3859</v>
      </c>
      <c r="D3" s="4">
        <f t="shared" si="0"/>
        <v>1392</v>
      </c>
      <c r="E3" s="4">
        <f t="shared" si="0"/>
        <v>7421</v>
      </c>
    </row>
    <row r="4" spans="1:5" ht="15" x14ac:dyDescent="0.25">
      <c r="A4" s="5" t="s">
        <v>6</v>
      </c>
      <c r="B4" s="6">
        <f>Junho.20!E4</f>
        <v>351</v>
      </c>
      <c r="C4" s="6">
        <f>285+329</f>
        <v>614</v>
      </c>
      <c r="D4" s="6">
        <v>1042</v>
      </c>
      <c r="E4" s="7">
        <f t="shared" ref="E4:E26" si="1">B4-C4+D4</f>
        <v>779</v>
      </c>
    </row>
    <row r="5" spans="1:5" ht="15" x14ac:dyDescent="0.25">
      <c r="A5" s="5" t="s">
        <v>7</v>
      </c>
      <c r="B5" s="6">
        <f>Junho.20!E5</f>
        <v>200</v>
      </c>
      <c r="C5" s="6">
        <v>0</v>
      </c>
      <c r="D5" s="6">
        <v>0</v>
      </c>
      <c r="E5" s="7">
        <f t="shared" si="1"/>
        <v>200</v>
      </c>
    </row>
    <row r="6" spans="1:5" ht="15" x14ac:dyDescent="0.25">
      <c r="A6" s="5" t="s">
        <v>8</v>
      </c>
      <c r="B6" s="6">
        <f>Junho.20!E6</f>
        <v>601</v>
      </c>
      <c r="C6" s="6">
        <v>601</v>
      </c>
      <c r="D6" s="6">
        <v>0</v>
      </c>
      <c r="E6" s="7">
        <f t="shared" si="1"/>
        <v>0</v>
      </c>
    </row>
    <row r="7" spans="1:5" ht="15" x14ac:dyDescent="0.25">
      <c r="A7" s="5" t="s">
        <v>9</v>
      </c>
      <c r="B7" s="6">
        <f>Junho.20!E7</f>
        <v>0</v>
      </c>
      <c r="C7" s="6">
        <v>0</v>
      </c>
      <c r="D7" s="6">
        <v>0</v>
      </c>
      <c r="E7" s="7">
        <f t="shared" si="1"/>
        <v>0</v>
      </c>
    </row>
    <row r="8" spans="1:5" ht="15" x14ac:dyDescent="0.25">
      <c r="A8" s="5" t="s">
        <v>10</v>
      </c>
      <c r="B8" s="6">
        <f>Junho.20!E8</f>
        <v>8736</v>
      </c>
      <c r="C8" s="6">
        <v>2524</v>
      </c>
      <c r="D8" s="6">
        <v>0</v>
      </c>
      <c r="E8" s="7">
        <f t="shared" si="1"/>
        <v>6212</v>
      </c>
    </row>
    <row r="9" spans="1:5" ht="15" x14ac:dyDescent="0.25">
      <c r="A9" s="5" t="s">
        <v>11</v>
      </c>
      <c r="B9" s="6">
        <v>0</v>
      </c>
      <c r="C9" s="6">
        <v>120</v>
      </c>
      <c r="D9" s="6">
        <v>350</v>
      </c>
      <c r="E9" s="7">
        <f t="shared" si="1"/>
        <v>230</v>
      </c>
    </row>
    <row r="10" spans="1:5" ht="15" x14ac:dyDescent="0.25">
      <c r="A10" s="5" t="s">
        <v>12</v>
      </c>
      <c r="B10" s="6">
        <f>Junho.20!E10</f>
        <v>0</v>
      </c>
      <c r="C10" s="6">
        <v>0</v>
      </c>
      <c r="D10" s="6">
        <v>0</v>
      </c>
      <c r="E10" s="7">
        <f t="shared" si="1"/>
        <v>0</v>
      </c>
    </row>
    <row r="11" spans="1:5" ht="15" x14ac:dyDescent="0.25">
      <c r="A11" s="3" t="s">
        <v>13</v>
      </c>
      <c r="B11" s="4">
        <f t="shared" ref="B11:D11" si="2">SUM(B12:B18)</f>
        <v>37440</v>
      </c>
      <c r="C11" s="4">
        <f t="shared" si="2"/>
        <v>17274</v>
      </c>
      <c r="D11" s="4">
        <f t="shared" si="2"/>
        <v>14554</v>
      </c>
      <c r="E11" s="4">
        <f t="shared" si="1"/>
        <v>34720</v>
      </c>
    </row>
    <row r="12" spans="1:5" ht="15" x14ac:dyDescent="0.25">
      <c r="A12" s="5" t="s">
        <v>6</v>
      </c>
      <c r="B12" s="6">
        <f>Junho.20!E12</f>
        <v>12869</v>
      </c>
      <c r="C12" s="6">
        <f>4153+1042</f>
        <v>5195</v>
      </c>
      <c r="D12" s="6">
        <v>7314</v>
      </c>
      <c r="E12" s="7">
        <f t="shared" si="1"/>
        <v>14988</v>
      </c>
    </row>
    <row r="13" spans="1:5" ht="15" x14ac:dyDescent="0.25">
      <c r="A13" s="5" t="s">
        <v>7</v>
      </c>
      <c r="B13" s="6">
        <f>Junho.20!E13</f>
        <v>1432</v>
      </c>
      <c r="C13" s="6">
        <f>1157+524</f>
        <v>1681</v>
      </c>
      <c r="D13" s="6">
        <f>1543+524</f>
        <v>2067</v>
      </c>
      <c r="E13" s="7">
        <f t="shared" si="1"/>
        <v>1818</v>
      </c>
    </row>
    <row r="14" spans="1:5" ht="15" x14ac:dyDescent="0.25">
      <c r="A14" s="5" t="s">
        <v>8</v>
      </c>
      <c r="B14" s="6">
        <f>Junho.20!E14</f>
        <v>2577</v>
      </c>
      <c r="C14" s="6">
        <f>782+1221</f>
        <v>2003</v>
      </c>
      <c r="D14" s="6">
        <f>1315+1221</f>
        <v>2536</v>
      </c>
      <c r="E14" s="7">
        <f t="shared" si="1"/>
        <v>3110</v>
      </c>
    </row>
    <row r="15" spans="1:5" ht="15" x14ac:dyDescent="0.25">
      <c r="A15" s="5" t="s">
        <v>9</v>
      </c>
      <c r="B15" s="6">
        <f>Junho.20!E15</f>
        <v>434</v>
      </c>
      <c r="C15" s="6">
        <v>433</v>
      </c>
      <c r="D15" s="6">
        <v>1238</v>
      </c>
      <c r="E15" s="7">
        <f t="shared" si="1"/>
        <v>1239</v>
      </c>
    </row>
    <row r="16" spans="1:5" ht="15" x14ac:dyDescent="0.25">
      <c r="A16" s="5" t="s">
        <v>10</v>
      </c>
      <c r="B16" s="6">
        <f>Junho.20!E16</f>
        <v>15318</v>
      </c>
      <c r="C16" s="6">
        <v>7148</v>
      </c>
      <c r="D16" s="6">
        <v>240</v>
      </c>
      <c r="E16" s="7">
        <f t="shared" si="1"/>
        <v>8410</v>
      </c>
    </row>
    <row r="17" spans="1:5" ht="15" x14ac:dyDescent="0.25">
      <c r="A17" s="5" t="s">
        <v>11</v>
      </c>
      <c r="B17" s="6">
        <v>0</v>
      </c>
      <c r="C17" s="6">
        <v>108</v>
      </c>
      <c r="D17" s="6">
        <v>1159</v>
      </c>
      <c r="E17" s="7">
        <f t="shared" si="1"/>
        <v>1051</v>
      </c>
    </row>
    <row r="18" spans="1:5" ht="15" x14ac:dyDescent="0.25">
      <c r="A18" s="5" t="s">
        <v>12</v>
      </c>
      <c r="B18" s="6">
        <f>Junho.20!E18</f>
        <v>4810</v>
      </c>
      <c r="C18" s="6">
        <v>706</v>
      </c>
      <c r="D18" s="6">
        <v>0</v>
      </c>
      <c r="E18" s="7">
        <f t="shared" si="1"/>
        <v>4104</v>
      </c>
    </row>
    <row r="19" spans="1:5" ht="15" x14ac:dyDescent="0.25">
      <c r="A19" s="3" t="s">
        <v>14</v>
      </c>
      <c r="B19" s="4">
        <f t="shared" ref="B19:D19" si="3">SUM(B20:B26)</f>
        <v>19142</v>
      </c>
      <c r="C19" s="4">
        <f t="shared" si="3"/>
        <v>799</v>
      </c>
      <c r="D19" s="4">
        <f t="shared" si="3"/>
        <v>2308</v>
      </c>
      <c r="E19" s="4">
        <f t="shared" si="1"/>
        <v>20651</v>
      </c>
    </row>
    <row r="20" spans="1:5" ht="15" x14ac:dyDescent="0.25">
      <c r="A20" s="5" t="s">
        <v>6</v>
      </c>
      <c r="B20" s="6">
        <f>Junho.20!E20</f>
        <v>95</v>
      </c>
      <c r="C20" s="6">
        <v>354</v>
      </c>
      <c r="D20" s="6">
        <v>447</v>
      </c>
      <c r="E20" s="7">
        <f t="shared" si="1"/>
        <v>188</v>
      </c>
    </row>
    <row r="21" spans="1:5" ht="15" x14ac:dyDescent="0.25">
      <c r="A21" s="5" t="s">
        <v>7</v>
      </c>
      <c r="B21" s="6">
        <f>Junho.20!E21</f>
        <v>64</v>
      </c>
      <c r="C21" s="6">
        <v>82</v>
      </c>
      <c r="D21" s="6">
        <v>308</v>
      </c>
      <c r="E21" s="7">
        <f t="shared" si="1"/>
        <v>290</v>
      </c>
    </row>
    <row r="22" spans="1:5" ht="15" x14ac:dyDescent="0.25">
      <c r="A22" s="5" t="s">
        <v>8</v>
      </c>
      <c r="B22" s="6">
        <f>Junho.20!E22</f>
        <v>38</v>
      </c>
      <c r="C22" s="6">
        <v>12</v>
      </c>
      <c r="D22" s="6">
        <v>585</v>
      </c>
      <c r="E22" s="7">
        <f t="shared" si="1"/>
        <v>611</v>
      </c>
    </row>
    <row r="23" spans="1:5" ht="15" x14ac:dyDescent="0.25">
      <c r="A23" s="5" t="s">
        <v>9</v>
      </c>
      <c r="B23" s="6">
        <f>Junho.20!E23</f>
        <v>0</v>
      </c>
      <c r="C23" s="6">
        <v>180</v>
      </c>
      <c r="D23" s="6">
        <v>292</v>
      </c>
      <c r="E23" s="7">
        <f t="shared" si="1"/>
        <v>112</v>
      </c>
    </row>
    <row r="24" spans="1:5" ht="15" x14ac:dyDescent="0.25">
      <c r="A24" s="5" t="s">
        <v>10</v>
      </c>
      <c r="B24" s="6">
        <f>Junho.20!E24</f>
        <v>18945</v>
      </c>
      <c r="C24" s="6">
        <v>101</v>
      </c>
      <c r="D24" s="6">
        <v>0</v>
      </c>
      <c r="E24" s="7">
        <f t="shared" si="1"/>
        <v>18844</v>
      </c>
    </row>
    <row r="25" spans="1:5" ht="15" x14ac:dyDescent="0.25">
      <c r="A25" s="5" t="s">
        <v>11</v>
      </c>
      <c r="B25" s="6">
        <v>0</v>
      </c>
      <c r="C25" s="6">
        <v>70</v>
      </c>
      <c r="D25" s="6">
        <v>620</v>
      </c>
      <c r="E25" s="7">
        <f t="shared" si="1"/>
        <v>550</v>
      </c>
    </row>
    <row r="26" spans="1:5" ht="15" x14ac:dyDescent="0.25">
      <c r="A26" s="8" t="s">
        <v>12</v>
      </c>
      <c r="B26" s="6">
        <f>Junho.20!E26</f>
        <v>0</v>
      </c>
      <c r="C26" s="6">
        <v>0</v>
      </c>
      <c r="D26" s="6">
        <v>56</v>
      </c>
      <c r="E26" s="7">
        <f t="shared" si="1"/>
        <v>56</v>
      </c>
    </row>
    <row r="27" spans="1:5" ht="15" x14ac:dyDescent="0.25">
      <c r="A27" s="9" t="s">
        <v>15</v>
      </c>
      <c r="B27" s="10">
        <f t="shared" ref="B27:E27" si="4">B3+B11+B19</f>
        <v>66470</v>
      </c>
      <c r="C27" s="10">
        <f t="shared" si="4"/>
        <v>21932</v>
      </c>
      <c r="D27" s="10">
        <f t="shared" si="4"/>
        <v>18254</v>
      </c>
      <c r="E27" s="10">
        <f t="shared" si="4"/>
        <v>62792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E27"/>
  <sheetViews>
    <sheetView workbookViewId="0"/>
  </sheetViews>
  <sheetFormatPr defaultColWidth="14.42578125" defaultRowHeight="15.75" customHeight="1" x14ac:dyDescent="0.2"/>
  <cols>
    <col min="1" max="1" width="65.140625" customWidth="1"/>
  </cols>
  <sheetData>
    <row r="2" spans="1:5" ht="54.7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5" x14ac:dyDescent="0.25">
      <c r="A3" s="3" t="s">
        <v>5</v>
      </c>
      <c r="B3" s="4">
        <f t="shared" ref="B3:E3" si="0">SUM(B4:B10)</f>
        <v>7421</v>
      </c>
      <c r="C3" s="4">
        <f t="shared" si="0"/>
        <v>2746</v>
      </c>
      <c r="D3" s="4">
        <f t="shared" si="0"/>
        <v>1892</v>
      </c>
      <c r="E3" s="4">
        <f t="shared" si="0"/>
        <v>6567</v>
      </c>
    </row>
    <row r="4" spans="1:5" ht="15" x14ac:dyDescent="0.25">
      <c r="A4" s="5" t="s">
        <v>6</v>
      </c>
      <c r="B4" s="6">
        <f>Julho.20!E4</f>
        <v>779</v>
      </c>
      <c r="C4" s="6">
        <v>836</v>
      </c>
      <c r="D4" s="6">
        <v>1812</v>
      </c>
      <c r="E4" s="7">
        <f t="shared" ref="E4:E26" si="1">B4-C4+D4</f>
        <v>1755</v>
      </c>
    </row>
    <row r="5" spans="1:5" ht="15" x14ac:dyDescent="0.25">
      <c r="A5" s="5" t="s">
        <v>7</v>
      </c>
      <c r="B5" s="6">
        <f>Julho.20!E5</f>
        <v>200</v>
      </c>
      <c r="C5" s="6">
        <v>8</v>
      </c>
      <c r="D5" s="6">
        <v>0</v>
      </c>
      <c r="E5" s="7">
        <f t="shared" si="1"/>
        <v>192</v>
      </c>
    </row>
    <row r="6" spans="1:5" ht="15" x14ac:dyDescent="0.25">
      <c r="A6" s="5" t="s">
        <v>8</v>
      </c>
      <c r="B6" s="6">
        <f>Julho.20!E6</f>
        <v>0</v>
      </c>
      <c r="C6" s="6">
        <v>0</v>
      </c>
      <c r="D6" s="6">
        <v>0</v>
      </c>
      <c r="E6" s="7">
        <f t="shared" si="1"/>
        <v>0</v>
      </c>
    </row>
    <row r="7" spans="1:5" ht="15" x14ac:dyDescent="0.25">
      <c r="A7" s="5" t="s">
        <v>9</v>
      </c>
      <c r="B7" s="6">
        <f>Julho.20!E7</f>
        <v>0</v>
      </c>
      <c r="C7" s="6">
        <v>0</v>
      </c>
      <c r="D7" s="6">
        <v>0</v>
      </c>
      <c r="E7" s="7">
        <f t="shared" si="1"/>
        <v>0</v>
      </c>
    </row>
    <row r="8" spans="1:5" ht="15" x14ac:dyDescent="0.25">
      <c r="A8" s="5" t="s">
        <v>10</v>
      </c>
      <c r="B8" s="6">
        <f>Julho.20!E8</f>
        <v>6212</v>
      </c>
      <c r="C8" s="6">
        <v>1902</v>
      </c>
      <c r="D8" s="6">
        <v>80</v>
      </c>
      <c r="E8" s="7">
        <f t="shared" si="1"/>
        <v>4390</v>
      </c>
    </row>
    <row r="9" spans="1:5" ht="15" x14ac:dyDescent="0.25">
      <c r="A9" s="5" t="s">
        <v>11</v>
      </c>
      <c r="B9" s="6">
        <f>Julho.20!E9</f>
        <v>230</v>
      </c>
      <c r="C9" s="6">
        <v>0</v>
      </c>
      <c r="D9" s="6">
        <v>0</v>
      </c>
      <c r="E9" s="7">
        <f t="shared" si="1"/>
        <v>230</v>
      </c>
    </row>
    <row r="10" spans="1:5" ht="15" x14ac:dyDescent="0.25">
      <c r="A10" s="5" t="s">
        <v>12</v>
      </c>
      <c r="B10" s="6">
        <f>Julho.20!E10</f>
        <v>0</v>
      </c>
      <c r="C10" s="6">
        <v>0</v>
      </c>
      <c r="D10" s="6">
        <v>0</v>
      </c>
      <c r="E10" s="7">
        <f t="shared" si="1"/>
        <v>0</v>
      </c>
    </row>
    <row r="11" spans="1:5" ht="15" x14ac:dyDescent="0.25">
      <c r="A11" s="3" t="s">
        <v>13</v>
      </c>
      <c r="B11" s="4">
        <f t="shared" ref="B11:D11" si="2">SUM(B12:B18)</f>
        <v>34720</v>
      </c>
      <c r="C11" s="4">
        <f t="shared" si="2"/>
        <v>13850</v>
      </c>
      <c r="D11" s="4">
        <f t="shared" si="2"/>
        <v>9550</v>
      </c>
      <c r="E11" s="4">
        <f t="shared" si="1"/>
        <v>30420</v>
      </c>
    </row>
    <row r="12" spans="1:5" ht="15" x14ac:dyDescent="0.25">
      <c r="A12" s="5" t="s">
        <v>6</v>
      </c>
      <c r="B12" s="6">
        <f>Julho.20!E12</f>
        <v>14988</v>
      </c>
      <c r="C12" s="6">
        <v>3290</v>
      </c>
      <c r="D12" s="6">
        <v>783</v>
      </c>
      <c r="E12" s="7">
        <f t="shared" si="1"/>
        <v>12481</v>
      </c>
    </row>
    <row r="13" spans="1:5" ht="15" x14ac:dyDescent="0.25">
      <c r="A13" s="5" t="s">
        <v>7</v>
      </c>
      <c r="B13" s="6">
        <f>Julho.20!E13</f>
        <v>1818</v>
      </c>
      <c r="C13" s="6">
        <v>1807</v>
      </c>
      <c r="D13" s="6">
        <v>4467</v>
      </c>
      <c r="E13" s="7">
        <f t="shared" si="1"/>
        <v>4478</v>
      </c>
    </row>
    <row r="14" spans="1:5" ht="15" x14ac:dyDescent="0.25">
      <c r="A14" s="5" t="s">
        <v>8</v>
      </c>
      <c r="B14" s="6">
        <f>Julho.20!E14</f>
        <v>3110</v>
      </c>
      <c r="C14" s="6">
        <v>1953</v>
      </c>
      <c r="D14" s="6">
        <v>480</v>
      </c>
      <c r="E14" s="7">
        <f t="shared" si="1"/>
        <v>1637</v>
      </c>
    </row>
    <row r="15" spans="1:5" ht="15" x14ac:dyDescent="0.25">
      <c r="A15" s="5" t="s">
        <v>9</v>
      </c>
      <c r="B15" s="6">
        <f>Julho.20!E15</f>
        <v>1239</v>
      </c>
      <c r="C15" s="6">
        <v>399</v>
      </c>
      <c r="D15" s="6">
        <v>0</v>
      </c>
      <c r="E15" s="7">
        <f t="shared" si="1"/>
        <v>840</v>
      </c>
    </row>
    <row r="16" spans="1:5" ht="15" x14ac:dyDescent="0.25">
      <c r="A16" s="5" t="s">
        <v>10</v>
      </c>
      <c r="B16" s="6">
        <f>Julho.20!E16</f>
        <v>8410</v>
      </c>
      <c r="C16" s="6">
        <v>5506</v>
      </c>
      <c r="D16" s="6">
        <f>4964-1144</f>
        <v>3820</v>
      </c>
      <c r="E16" s="7">
        <f t="shared" si="1"/>
        <v>6724</v>
      </c>
    </row>
    <row r="17" spans="1:5" ht="15" x14ac:dyDescent="0.25">
      <c r="A17" s="5" t="s">
        <v>11</v>
      </c>
      <c r="B17" s="6">
        <f>Julho.20!E17</f>
        <v>1051</v>
      </c>
      <c r="C17" s="6">
        <v>260</v>
      </c>
      <c r="D17" s="6">
        <v>0</v>
      </c>
      <c r="E17" s="7">
        <f t="shared" si="1"/>
        <v>791</v>
      </c>
    </row>
    <row r="18" spans="1:5" ht="15" x14ac:dyDescent="0.25">
      <c r="A18" s="5" t="s">
        <v>12</v>
      </c>
      <c r="B18" s="6">
        <f>Julho.20!E18</f>
        <v>4104</v>
      </c>
      <c r="C18" s="6">
        <v>635</v>
      </c>
      <c r="D18" s="6">
        <v>0</v>
      </c>
      <c r="E18" s="7">
        <f t="shared" si="1"/>
        <v>3469</v>
      </c>
    </row>
    <row r="19" spans="1:5" ht="15" x14ac:dyDescent="0.25">
      <c r="A19" s="3" t="s">
        <v>14</v>
      </c>
      <c r="B19" s="4">
        <f t="shared" ref="B19:D19" si="3">SUM(B20:B26)</f>
        <v>20651</v>
      </c>
      <c r="C19" s="4">
        <f t="shared" si="3"/>
        <v>1805</v>
      </c>
      <c r="D19" s="4">
        <f t="shared" si="3"/>
        <v>2610</v>
      </c>
      <c r="E19" s="4">
        <f t="shared" si="1"/>
        <v>21456</v>
      </c>
    </row>
    <row r="20" spans="1:5" ht="15" x14ac:dyDescent="0.25">
      <c r="A20" s="5" t="s">
        <v>6</v>
      </c>
      <c r="B20" s="6">
        <f>Julho.20!E20</f>
        <v>188</v>
      </c>
      <c r="C20" s="6">
        <v>344</v>
      </c>
      <c r="D20" s="6">
        <v>447</v>
      </c>
      <c r="E20" s="7">
        <f t="shared" si="1"/>
        <v>291</v>
      </c>
    </row>
    <row r="21" spans="1:5" ht="15" x14ac:dyDescent="0.25">
      <c r="A21" s="5" t="s">
        <v>7</v>
      </c>
      <c r="B21" s="6">
        <f>Julho.20!E21</f>
        <v>290</v>
      </c>
      <c r="C21" s="6">
        <v>23</v>
      </c>
      <c r="D21" s="6">
        <v>0</v>
      </c>
      <c r="E21" s="7">
        <f t="shared" si="1"/>
        <v>267</v>
      </c>
    </row>
    <row r="22" spans="1:5" ht="15" x14ac:dyDescent="0.25">
      <c r="A22" s="5" t="s">
        <v>8</v>
      </c>
      <c r="B22" s="6">
        <f>Julho.20!E22</f>
        <v>611</v>
      </c>
      <c r="C22" s="6">
        <v>601</v>
      </c>
      <c r="D22" s="6">
        <v>600</v>
      </c>
      <c r="E22" s="7">
        <f t="shared" si="1"/>
        <v>610</v>
      </c>
    </row>
    <row r="23" spans="1:5" ht="15" x14ac:dyDescent="0.25">
      <c r="A23" s="5" t="s">
        <v>9</v>
      </c>
      <c r="B23" s="6">
        <f>Julho.20!E23</f>
        <v>112</v>
      </c>
      <c r="C23" s="6">
        <v>235</v>
      </c>
      <c r="D23" s="6">
        <v>210</v>
      </c>
      <c r="E23" s="7">
        <f t="shared" si="1"/>
        <v>87</v>
      </c>
    </row>
    <row r="24" spans="1:5" ht="15" x14ac:dyDescent="0.25">
      <c r="A24" s="5" t="s">
        <v>10</v>
      </c>
      <c r="B24" s="6">
        <f>Julho.20!E24</f>
        <v>18844</v>
      </c>
      <c r="C24" s="6">
        <v>602</v>
      </c>
      <c r="D24" s="6">
        <v>1353</v>
      </c>
      <c r="E24" s="7">
        <f t="shared" si="1"/>
        <v>19595</v>
      </c>
    </row>
    <row r="25" spans="1:5" ht="15" x14ac:dyDescent="0.25">
      <c r="A25" s="5" t="s">
        <v>11</v>
      </c>
      <c r="B25" s="6">
        <f>Julho.20!E25</f>
        <v>550</v>
      </c>
      <c r="C25" s="6">
        <v>0</v>
      </c>
      <c r="D25" s="6">
        <v>0</v>
      </c>
      <c r="E25" s="7">
        <f t="shared" si="1"/>
        <v>550</v>
      </c>
    </row>
    <row r="26" spans="1:5" ht="15" x14ac:dyDescent="0.25">
      <c r="A26" s="8" t="s">
        <v>12</v>
      </c>
      <c r="B26" s="6">
        <f>Julho.20!E26</f>
        <v>56</v>
      </c>
      <c r="C26" s="6">
        <v>0</v>
      </c>
      <c r="D26" s="6">
        <v>0</v>
      </c>
      <c r="E26" s="7">
        <f t="shared" si="1"/>
        <v>56</v>
      </c>
    </row>
    <row r="27" spans="1:5" ht="15" x14ac:dyDescent="0.25">
      <c r="A27" s="9" t="s">
        <v>15</v>
      </c>
      <c r="B27" s="10">
        <f t="shared" ref="B27:E27" si="4">B3+B11+B19</f>
        <v>62792</v>
      </c>
      <c r="C27" s="10">
        <f t="shared" si="4"/>
        <v>18401</v>
      </c>
      <c r="D27" s="10">
        <f t="shared" si="4"/>
        <v>14052</v>
      </c>
      <c r="E27" s="10">
        <f t="shared" si="4"/>
        <v>58443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E27"/>
  <sheetViews>
    <sheetView workbookViewId="0"/>
  </sheetViews>
  <sheetFormatPr defaultColWidth="14.42578125" defaultRowHeight="15.75" customHeight="1" x14ac:dyDescent="0.2"/>
  <cols>
    <col min="1" max="1" width="65.140625" customWidth="1"/>
  </cols>
  <sheetData>
    <row r="2" spans="1:5" ht="54.7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5" x14ac:dyDescent="0.25">
      <c r="A3" s="3" t="s">
        <v>5</v>
      </c>
      <c r="B3" s="4">
        <f t="shared" ref="B3:E3" si="0">SUM(B4:B10)</f>
        <v>6567</v>
      </c>
      <c r="C3" s="4">
        <f t="shared" si="0"/>
        <v>2103</v>
      </c>
      <c r="D3" s="4">
        <f t="shared" si="0"/>
        <v>359</v>
      </c>
      <c r="E3" s="4">
        <f t="shared" si="0"/>
        <v>4823</v>
      </c>
    </row>
    <row r="4" spans="1:5" ht="15" x14ac:dyDescent="0.25">
      <c r="A4" s="5" t="s">
        <v>6</v>
      </c>
      <c r="B4" s="6">
        <f>Agosto.20!E4</f>
        <v>1755</v>
      </c>
      <c r="C4" s="6">
        <v>657</v>
      </c>
      <c r="D4" s="6">
        <v>316</v>
      </c>
      <c r="E4" s="7">
        <f t="shared" ref="E4:E26" si="1">B4-C4+D4</f>
        <v>1414</v>
      </c>
    </row>
    <row r="5" spans="1:5" ht="15" x14ac:dyDescent="0.25">
      <c r="A5" s="5" t="s">
        <v>7</v>
      </c>
      <c r="B5" s="6">
        <f>Agosto.20!E5</f>
        <v>192</v>
      </c>
      <c r="C5" s="6">
        <v>14</v>
      </c>
      <c r="D5" s="6">
        <v>0</v>
      </c>
      <c r="E5" s="7">
        <f t="shared" si="1"/>
        <v>178</v>
      </c>
    </row>
    <row r="6" spans="1:5" ht="15" x14ac:dyDescent="0.25">
      <c r="A6" s="5" t="s">
        <v>8</v>
      </c>
      <c r="B6" s="6">
        <f>Agosto.20!E6</f>
        <v>0</v>
      </c>
      <c r="C6" s="6">
        <v>0</v>
      </c>
      <c r="D6" s="6">
        <v>0</v>
      </c>
      <c r="E6" s="7">
        <f t="shared" si="1"/>
        <v>0</v>
      </c>
    </row>
    <row r="7" spans="1:5" ht="15" x14ac:dyDescent="0.25">
      <c r="A7" s="5" t="s">
        <v>9</v>
      </c>
      <c r="B7" s="6">
        <f>Agosto.20!E7</f>
        <v>0</v>
      </c>
      <c r="C7" s="6">
        <v>3</v>
      </c>
      <c r="D7" s="6">
        <v>3</v>
      </c>
      <c r="E7" s="7">
        <f t="shared" si="1"/>
        <v>0</v>
      </c>
    </row>
    <row r="8" spans="1:5" ht="15" x14ac:dyDescent="0.25">
      <c r="A8" s="5" t="s">
        <v>10</v>
      </c>
      <c r="B8" s="6">
        <f>Agosto.20!E8</f>
        <v>4390</v>
      </c>
      <c r="C8" s="6">
        <v>1429</v>
      </c>
      <c r="D8" s="6">
        <v>40</v>
      </c>
      <c r="E8" s="7">
        <f t="shared" si="1"/>
        <v>3001</v>
      </c>
    </row>
    <row r="9" spans="1:5" ht="15" x14ac:dyDescent="0.25">
      <c r="A9" s="5" t="s">
        <v>11</v>
      </c>
      <c r="B9" s="6">
        <f>Agosto.20!E9</f>
        <v>230</v>
      </c>
      <c r="C9" s="6">
        <v>0</v>
      </c>
      <c r="D9" s="6">
        <v>0</v>
      </c>
      <c r="E9" s="7">
        <f t="shared" si="1"/>
        <v>230</v>
      </c>
    </row>
    <row r="10" spans="1:5" ht="15" x14ac:dyDescent="0.25">
      <c r="A10" s="5" t="s">
        <v>12</v>
      </c>
      <c r="B10" s="6">
        <f>Agosto.20!E10</f>
        <v>0</v>
      </c>
      <c r="C10" s="6">
        <v>0</v>
      </c>
      <c r="D10" s="6">
        <v>0</v>
      </c>
      <c r="E10" s="7">
        <f t="shared" si="1"/>
        <v>0</v>
      </c>
    </row>
    <row r="11" spans="1:5" ht="15" x14ac:dyDescent="0.25">
      <c r="A11" s="3" t="s">
        <v>13</v>
      </c>
      <c r="B11" s="4">
        <f t="shared" ref="B11:D11" si="2">SUM(B12:B18)</f>
        <v>30420</v>
      </c>
      <c r="C11" s="4">
        <f t="shared" si="2"/>
        <v>12202</v>
      </c>
      <c r="D11" s="4">
        <f t="shared" si="2"/>
        <v>4112</v>
      </c>
      <c r="E11" s="4">
        <f t="shared" si="1"/>
        <v>22330</v>
      </c>
    </row>
    <row r="12" spans="1:5" ht="15" x14ac:dyDescent="0.25">
      <c r="A12" s="5" t="s">
        <v>6</v>
      </c>
      <c r="B12" s="6">
        <f>Agosto.20!E12</f>
        <v>12481</v>
      </c>
      <c r="C12" s="6">
        <v>3713</v>
      </c>
      <c r="D12" s="6">
        <v>744</v>
      </c>
      <c r="E12" s="7">
        <f t="shared" si="1"/>
        <v>9512</v>
      </c>
    </row>
    <row r="13" spans="1:5" ht="15" x14ac:dyDescent="0.25">
      <c r="A13" s="5" t="s">
        <v>7</v>
      </c>
      <c r="B13" s="6">
        <f>Agosto.20!E13</f>
        <v>4478</v>
      </c>
      <c r="C13" s="6">
        <v>1832</v>
      </c>
      <c r="D13" s="6">
        <v>0</v>
      </c>
      <c r="E13" s="7">
        <f t="shared" si="1"/>
        <v>2646</v>
      </c>
    </row>
    <row r="14" spans="1:5" ht="15" x14ac:dyDescent="0.25">
      <c r="A14" s="5" t="s">
        <v>8</v>
      </c>
      <c r="B14" s="6">
        <f>Agosto.20!E14</f>
        <v>1637</v>
      </c>
      <c r="C14" s="6">
        <v>2388</v>
      </c>
      <c r="D14" s="6">
        <v>2298</v>
      </c>
      <c r="E14" s="7">
        <f t="shared" si="1"/>
        <v>1547</v>
      </c>
    </row>
    <row r="15" spans="1:5" ht="15" x14ac:dyDescent="0.25">
      <c r="A15" s="5" t="s">
        <v>9</v>
      </c>
      <c r="B15" s="6">
        <f>Agosto.20!E15</f>
        <v>840</v>
      </c>
      <c r="C15" s="6">
        <v>557</v>
      </c>
      <c r="D15" s="6">
        <v>140</v>
      </c>
      <c r="E15" s="7">
        <f t="shared" si="1"/>
        <v>423</v>
      </c>
    </row>
    <row r="16" spans="1:5" ht="15" x14ac:dyDescent="0.25">
      <c r="A16" s="5" t="s">
        <v>10</v>
      </c>
      <c r="B16" s="6">
        <f>Agosto.20!E16</f>
        <v>6724</v>
      </c>
      <c r="C16" s="6">
        <v>2731</v>
      </c>
      <c r="D16" s="6">
        <v>480</v>
      </c>
      <c r="E16" s="7">
        <f t="shared" si="1"/>
        <v>4473</v>
      </c>
    </row>
    <row r="17" spans="1:5" ht="15" x14ac:dyDescent="0.25">
      <c r="A17" s="5" t="s">
        <v>11</v>
      </c>
      <c r="B17" s="6">
        <f>Agosto.20!E17</f>
        <v>791</v>
      </c>
      <c r="C17" s="6">
        <v>320</v>
      </c>
      <c r="D17" s="6">
        <v>450</v>
      </c>
      <c r="E17" s="7">
        <f t="shared" si="1"/>
        <v>921</v>
      </c>
    </row>
    <row r="18" spans="1:5" ht="15" x14ac:dyDescent="0.25">
      <c r="A18" s="5" t="s">
        <v>12</v>
      </c>
      <c r="B18" s="6">
        <f>Agosto.20!E18</f>
        <v>3469</v>
      </c>
      <c r="C18" s="6">
        <v>661</v>
      </c>
      <c r="D18" s="6">
        <v>0</v>
      </c>
      <c r="E18" s="7">
        <f t="shared" si="1"/>
        <v>2808</v>
      </c>
    </row>
    <row r="19" spans="1:5" ht="15" x14ac:dyDescent="0.25">
      <c r="A19" s="3" t="s">
        <v>14</v>
      </c>
      <c r="B19" s="4">
        <f t="shared" ref="B19:D19" si="3">SUM(B20:B26)</f>
        <v>21456</v>
      </c>
      <c r="C19" s="4">
        <f t="shared" si="3"/>
        <v>5132</v>
      </c>
      <c r="D19" s="4">
        <f t="shared" si="3"/>
        <v>1698</v>
      </c>
      <c r="E19" s="4">
        <f t="shared" si="1"/>
        <v>18022</v>
      </c>
    </row>
    <row r="20" spans="1:5" ht="15" x14ac:dyDescent="0.25">
      <c r="A20" s="5" t="s">
        <v>6</v>
      </c>
      <c r="B20" s="6">
        <f>Agosto.20!E20</f>
        <v>291</v>
      </c>
      <c r="C20" s="6">
        <v>380</v>
      </c>
      <c r="D20" s="6">
        <v>125</v>
      </c>
      <c r="E20" s="7">
        <f t="shared" si="1"/>
        <v>36</v>
      </c>
    </row>
    <row r="21" spans="1:5" ht="15" x14ac:dyDescent="0.25">
      <c r="A21" s="5" t="s">
        <v>7</v>
      </c>
      <c r="B21" s="6">
        <f>Agosto.20!E21</f>
        <v>267</v>
      </c>
      <c r="C21" s="6">
        <v>22</v>
      </c>
      <c r="D21" s="6">
        <v>0</v>
      </c>
      <c r="E21" s="7">
        <f t="shared" si="1"/>
        <v>245</v>
      </c>
    </row>
    <row r="22" spans="1:5" ht="15" x14ac:dyDescent="0.25">
      <c r="A22" s="5" t="s">
        <v>8</v>
      </c>
      <c r="B22" s="6">
        <f>Agosto.20!E22</f>
        <v>610</v>
      </c>
      <c r="C22" s="6">
        <v>402</v>
      </c>
      <c r="D22" s="6">
        <v>0</v>
      </c>
      <c r="E22" s="7">
        <f t="shared" si="1"/>
        <v>208</v>
      </c>
    </row>
    <row r="23" spans="1:5" ht="15" x14ac:dyDescent="0.25">
      <c r="A23" s="5" t="s">
        <v>9</v>
      </c>
      <c r="B23" s="6">
        <f>Agosto.20!E23</f>
        <v>87</v>
      </c>
      <c r="C23" s="6">
        <v>39</v>
      </c>
      <c r="D23" s="6">
        <v>0</v>
      </c>
      <c r="E23" s="7">
        <f t="shared" si="1"/>
        <v>48</v>
      </c>
    </row>
    <row r="24" spans="1:5" ht="15" x14ac:dyDescent="0.25">
      <c r="A24" s="5" t="s">
        <v>10</v>
      </c>
      <c r="B24" s="6">
        <f>Agosto.20!E24</f>
        <v>19595</v>
      </c>
      <c r="C24" s="6">
        <v>4274</v>
      </c>
      <c r="D24" s="6">
        <v>1573</v>
      </c>
      <c r="E24" s="7">
        <f t="shared" si="1"/>
        <v>16894</v>
      </c>
    </row>
    <row r="25" spans="1:5" ht="15" x14ac:dyDescent="0.25">
      <c r="A25" s="5" t="s">
        <v>11</v>
      </c>
      <c r="B25" s="6">
        <f>Agosto.20!E25</f>
        <v>550</v>
      </c>
      <c r="C25" s="6">
        <v>15</v>
      </c>
      <c r="D25" s="6">
        <v>0</v>
      </c>
      <c r="E25" s="7">
        <f t="shared" si="1"/>
        <v>535</v>
      </c>
    </row>
    <row r="26" spans="1:5" ht="15" x14ac:dyDescent="0.25">
      <c r="A26" s="8" t="s">
        <v>12</v>
      </c>
      <c r="B26" s="6">
        <f>Agosto.20!E26</f>
        <v>56</v>
      </c>
      <c r="C26" s="6">
        <v>0</v>
      </c>
      <c r="D26" s="6">
        <v>0</v>
      </c>
      <c r="E26" s="7">
        <f t="shared" si="1"/>
        <v>56</v>
      </c>
    </row>
    <row r="27" spans="1:5" ht="15" x14ac:dyDescent="0.25">
      <c r="A27" s="9" t="s">
        <v>15</v>
      </c>
      <c r="B27" s="10">
        <f t="shared" ref="B27:E27" si="4">B3+B11+B19</f>
        <v>58443</v>
      </c>
      <c r="C27" s="10">
        <f t="shared" si="4"/>
        <v>19437</v>
      </c>
      <c r="D27" s="10">
        <f t="shared" si="4"/>
        <v>6169</v>
      </c>
      <c r="E27" s="10">
        <f t="shared" si="4"/>
        <v>45175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E30"/>
  <sheetViews>
    <sheetView workbookViewId="0"/>
  </sheetViews>
  <sheetFormatPr defaultColWidth="14.42578125" defaultRowHeight="15.75" customHeight="1" x14ac:dyDescent="0.2"/>
  <cols>
    <col min="1" max="1" width="65.140625" customWidth="1"/>
  </cols>
  <sheetData>
    <row r="2" spans="1:5" ht="54.7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5" x14ac:dyDescent="0.25">
      <c r="A3" s="3" t="s">
        <v>5</v>
      </c>
      <c r="B3" s="4">
        <f t="shared" ref="B3:E3" si="0">SUM(B4:B11)</f>
        <v>4823</v>
      </c>
      <c r="C3" s="4">
        <f t="shared" si="0"/>
        <v>1665</v>
      </c>
      <c r="D3" s="4">
        <f t="shared" si="0"/>
        <v>10305</v>
      </c>
      <c r="E3" s="4">
        <f t="shared" si="0"/>
        <v>13463</v>
      </c>
    </row>
    <row r="4" spans="1:5" ht="15" x14ac:dyDescent="0.25">
      <c r="A4" s="5" t="s">
        <v>6</v>
      </c>
      <c r="B4" s="6">
        <f>Setembro.20!E4</f>
        <v>1414</v>
      </c>
      <c r="C4" s="6">
        <v>551</v>
      </c>
      <c r="D4" s="6">
        <v>316</v>
      </c>
      <c r="E4" s="7">
        <f t="shared" ref="E4:E29" si="1">B4-C4+D4</f>
        <v>1179</v>
      </c>
    </row>
    <row r="5" spans="1:5" ht="15" x14ac:dyDescent="0.25">
      <c r="A5" s="5" t="s">
        <v>7</v>
      </c>
      <c r="B5" s="6">
        <f>Setembro.20!E5</f>
        <v>178</v>
      </c>
      <c r="C5" s="6">
        <v>3</v>
      </c>
      <c r="D5" s="6">
        <v>0</v>
      </c>
      <c r="E5" s="7">
        <f t="shared" si="1"/>
        <v>175</v>
      </c>
    </row>
    <row r="6" spans="1:5" ht="15" x14ac:dyDescent="0.25">
      <c r="A6" s="5" t="s">
        <v>8</v>
      </c>
      <c r="B6" s="6">
        <f>Setembro.20!E6</f>
        <v>0</v>
      </c>
      <c r="C6" s="6">
        <v>0</v>
      </c>
      <c r="D6" s="6">
        <v>0</v>
      </c>
      <c r="E6" s="7">
        <f t="shared" si="1"/>
        <v>0</v>
      </c>
    </row>
    <row r="7" spans="1:5" ht="15" x14ac:dyDescent="0.25">
      <c r="A7" s="5" t="s">
        <v>9</v>
      </c>
      <c r="B7" s="6">
        <f>Setembro.20!E7</f>
        <v>0</v>
      </c>
      <c r="C7" s="6">
        <v>6</v>
      </c>
      <c r="D7" s="6">
        <v>6</v>
      </c>
      <c r="E7" s="7">
        <f t="shared" si="1"/>
        <v>0</v>
      </c>
    </row>
    <row r="8" spans="1:5" ht="15" x14ac:dyDescent="0.25">
      <c r="A8" s="5" t="s">
        <v>16</v>
      </c>
      <c r="B8" s="6">
        <v>543</v>
      </c>
      <c r="C8" s="6">
        <v>471</v>
      </c>
      <c r="D8" s="6">
        <v>8971</v>
      </c>
      <c r="E8" s="7">
        <f t="shared" si="1"/>
        <v>9043</v>
      </c>
    </row>
    <row r="9" spans="1:5" ht="15" x14ac:dyDescent="0.25">
      <c r="A9" s="5" t="s">
        <v>17</v>
      </c>
      <c r="B9" s="6">
        <v>2458</v>
      </c>
      <c r="C9" s="6">
        <v>634</v>
      </c>
      <c r="D9" s="6">
        <v>1012</v>
      </c>
      <c r="E9" s="7">
        <f t="shared" si="1"/>
        <v>2836</v>
      </c>
    </row>
    <row r="10" spans="1:5" ht="15" x14ac:dyDescent="0.25">
      <c r="A10" s="5" t="s">
        <v>11</v>
      </c>
      <c r="B10" s="6">
        <f>Setembro.20!E9</f>
        <v>230</v>
      </c>
      <c r="C10" s="6">
        <v>0</v>
      </c>
      <c r="D10" s="6">
        <v>0</v>
      </c>
      <c r="E10" s="7">
        <f t="shared" si="1"/>
        <v>230</v>
      </c>
    </row>
    <row r="11" spans="1:5" ht="15" x14ac:dyDescent="0.25">
      <c r="A11" s="5" t="s">
        <v>12</v>
      </c>
      <c r="B11" s="6">
        <f>Setembro.20!E10</f>
        <v>0</v>
      </c>
      <c r="C11" s="6">
        <v>0</v>
      </c>
      <c r="D11" s="6">
        <v>0</v>
      </c>
      <c r="E11" s="7">
        <f t="shared" si="1"/>
        <v>0</v>
      </c>
    </row>
    <row r="12" spans="1:5" ht="15" x14ac:dyDescent="0.25">
      <c r="A12" s="3" t="s">
        <v>13</v>
      </c>
      <c r="B12" s="4">
        <f t="shared" ref="B12:D12" si="2">SUM(B13:B20)</f>
        <v>22330</v>
      </c>
      <c r="C12" s="4">
        <f t="shared" si="2"/>
        <v>16192</v>
      </c>
      <c r="D12" s="4">
        <f t="shared" si="2"/>
        <v>76596</v>
      </c>
      <c r="E12" s="4">
        <f t="shared" si="1"/>
        <v>82734</v>
      </c>
    </row>
    <row r="13" spans="1:5" ht="15" x14ac:dyDescent="0.25">
      <c r="A13" s="5" t="s">
        <v>6</v>
      </c>
      <c r="B13" s="6">
        <f>Setembro.20!E12</f>
        <v>9512</v>
      </c>
      <c r="C13" s="6">
        <v>3805</v>
      </c>
      <c r="D13" s="6">
        <v>4400</v>
      </c>
      <c r="E13" s="7">
        <f t="shared" si="1"/>
        <v>10107</v>
      </c>
    </row>
    <row r="14" spans="1:5" ht="15" x14ac:dyDescent="0.25">
      <c r="A14" s="5" t="s">
        <v>7</v>
      </c>
      <c r="B14" s="6">
        <f>Setembro.20!E13</f>
        <v>2646</v>
      </c>
      <c r="C14" s="6">
        <f>1479+517</f>
        <v>1996</v>
      </c>
      <c r="D14" s="6">
        <f>280+517</f>
        <v>797</v>
      </c>
      <c r="E14" s="7">
        <f t="shared" si="1"/>
        <v>1447</v>
      </c>
    </row>
    <row r="15" spans="1:5" ht="15" x14ac:dyDescent="0.25">
      <c r="A15" s="5" t="s">
        <v>8</v>
      </c>
      <c r="B15" s="6">
        <f>Setembro.20!E14</f>
        <v>1547</v>
      </c>
      <c r="C15" s="6">
        <f>1164+1208</f>
        <v>2372</v>
      </c>
      <c r="D15" s="6">
        <f>669+1208</f>
        <v>1877</v>
      </c>
      <c r="E15" s="7">
        <f t="shared" si="1"/>
        <v>1052</v>
      </c>
    </row>
    <row r="16" spans="1:5" ht="15" x14ac:dyDescent="0.25">
      <c r="A16" s="5" t="s">
        <v>9</v>
      </c>
      <c r="B16" s="6">
        <f>Setembro.20!E15</f>
        <v>423</v>
      </c>
      <c r="C16" s="6">
        <v>649</v>
      </c>
      <c r="D16" s="6">
        <f>155+12+48+251</f>
        <v>466</v>
      </c>
      <c r="E16" s="7">
        <f t="shared" si="1"/>
        <v>240</v>
      </c>
    </row>
    <row r="17" spans="1:5" ht="15" x14ac:dyDescent="0.25">
      <c r="A17" s="5" t="s">
        <v>16</v>
      </c>
      <c r="B17" s="6">
        <v>1670</v>
      </c>
      <c r="C17" s="6">
        <v>1861</v>
      </c>
      <c r="D17" s="6">
        <v>23750</v>
      </c>
      <c r="E17" s="7">
        <f t="shared" si="1"/>
        <v>23559</v>
      </c>
    </row>
    <row r="18" spans="1:5" ht="15" x14ac:dyDescent="0.25">
      <c r="A18" s="5" t="s">
        <v>17</v>
      </c>
      <c r="B18" s="6">
        <v>2803</v>
      </c>
      <c r="C18" s="6">
        <v>4603</v>
      </c>
      <c r="D18" s="6">
        <v>40666</v>
      </c>
      <c r="E18" s="7">
        <f t="shared" si="1"/>
        <v>38866</v>
      </c>
    </row>
    <row r="19" spans="1:5" ht="15" x14ac:dyDescent="0.25">
      <c r="A19" s="5" t="s">
        <v>11</v>
      </c>
      <c r="B19" s="6">
        <f>Setembro.20!E17</f>
        <v>921</v>
      </c>
      <c r="C19" s="6">
        <v>193</v>
      </c>
      <c r="D19" s="6">
        <v>1100</v>
      </c>
      <c r="E19" s="7">
        <f t="shared" si="1"/>
        <v>1828</v>
      </c>
    </row>
    <row r="20" spans="1:5" ht="15" x14ac:dyDescent="0.25">
      <c r="A20" s="5" t="s">
        <v>12</v>
      </c>
      <c r="B20" s="6">
        <f>Setembro.20!E18</f>
        <v>2808</v>
      </c>
      <c r="C20" s="6">
        <v>713</v>
      </c>
      <c r="D20" s="6">
        <v>3540</v>
      </c>
      <c r="E20" s="7">
        <f t="shared" si="1"/>
        <v>5635</v>
      </c>
    </row>
    <row r="21" spans="1:5" ht="15" x14ac:dyDescent="0.25">
      <c r="A21" s="3" t="s">
        <v>14</v>
      </c>
      <c r="B21" s="4">
        <f t="shared" ref="B21:D21" si="3">SUM(B22:B29)</f>
        <v>18022</v>
      </c>
      <c r="C21" s="4">
        <f t="shared" si="3"/>
        <v>1704</v>
      </c>
      <c r="D21" s="4">
        <f t="shared" si="3"/>
        <v>7661</v>
      </c>
      <c r="E21" s="4">
        <f t="shared" si="1"/>
        <v>23979</v>
      </c>
    </row>
    <row r="22" spans="1:5" ht="15" x14ac:dyDescent="0.25">
      <c r="A22" s="5" t="s">
        <v>6</v>
      </c>
      <c r="B22" s="6">
        <f>Setembro.20!E20</f>
        <v>36</v>
      </c>
      <c r="C22" s="6">
        <v>290</v>
      </c>
      <c r="D22" s="6">
        <v>343</v>
      </c>
      <c r="E22" s="7">
        <f t="shared" si="1"/>
        <v>89</v>
      </c>
    </row>
    <row r="23" spans="1:5" ht="15" x14ac:dyDescent="0.25">
      <c r="A23" s="5" t="s">
        <v>7</v>
      </c>
      <c r="B23" s="6">
        <f>Setembro.20!E21</f>
        <v>245</v>
      </c>
      <c r="C23" s="6">
        <v>22</v>
      </c>
      <c r="D23" s="6">
        <v>0</v>
      </c>
      <c r="E23" s="7">
        <f t="shared" si="1"/>
        <v>223</v>
      </c>
    </row>
    <row r="24" spans="1:5" ht="15" x14ac:dyDescent="0.25">
      <c r="A24" s="5" t="s">
        <v>8</v>
      </c>
      <c r="B24" s="6">
        <f>Setembro.20!E22</f>
        <v>208</v>
      </c>
      <c r="C24" s="6">
        <v>166</v>
      </c>
      <c r="D24" s="6">
        <v>120</v>
      </c>
      <c r="E24" s="7">
        <f t="shared" si="1"/>
        <v>162</v>
      </c>
    </row>
    <row r="25" spans="1:5" ht="15" x14ac:dyDescent="0.25">
      <c r="A25" s="5" t="s">
        <v>9</v>
      </c>
      <c r="B25" s="6">
        <f>Setembro.20!E23</f>
        <v>48</v>
      </c>
      <c r="C25" s="6">
        <v>0</v>
      </c>
      <c r="D25" s="6">
        <v>0</v>
      </c>
      <c r="E25" s="7">
        <f t="shared" si="1"/>
        <v>48</v>
      </c>
    </row>
    <row r="26" spans="1:5" ht="15" x14ac:dyDescent="0.25">
      <c r="A26" s="5" t="s">
        <v>16</v>
      </c>
      <c r="B26" s="6">
        <v>1647</v>
      </c>
      <c r="C26" s="6">
        <v>1006</v>
      </c>
      <c r="D26" s="6">
        <v>265</v>
      </c>
      <c r="E26" s="7">
        <f t="shared" si="1"/>
        <v>906</v>
      </c>
    </row>
    <row r="27" spans="1:5" ht="15" x14ac:dyDescent="0.25">
      <c r="A27" s="5" t="s">
        <v>17</v>
      </c>
      <c r="B27" s="6">
        <v>15247</v>
      </c>
      <c r="C27" s="6">
        <v>214</v>
      </c>
      <c r="D27" s="6">
        <v>6927</v>
      </c>
      <c r="E27" s="7">
        <f t="shared" si="1"/>
        <v>21960</v>
      </c>
    </row>
    <row r="28" spans="1:5" ht="15" x14ac:dyDescent="0.25">
      <c r="A28" s="5" t="s">
        <v>11</v>
      </c>
      <c r="B28" s="6">
        <f>Setembro.20!E25</f>
        <v>535</v>
      </c>
      <c r="C28" s="6">
        <v>6</v>
      </c>
      <c r="D28" s="6">
        <v>6</v>
      </c>
      <c r="E28" s="7">
        <f t="shared" si="1"/>
        <v>535</v>
      </c>
    </row>
    <row r="29" spans="1:5" ht="15" x14ac:dyDescent="0.25">
      <c r="A29" s="8" t="s">
        <v>12</v>
      </c>
      <c r="B29" s="6">
        <f>Setembro.20!E26</f>
        <v>56</v>
      </c>
      <c r="C29" s="6">
        <v>0</v>
      </c>
      <c r="D29" s="6">
        <v>0</v>
      </c>
      <c r="E29" s="7">
        <f t="shared" si="1"/>
        <v>56</v>
      </c>
    </row>
    <row r="30" spans="1:5" ht="15" x14ac:dyDescent="0.25">
      <c r="A30" s="9" t="s">
        <v>15</v>
      </c>
      <c r="B30" s="10">
        <f t="shared" ref="B30:E30" si="4">B3+B12+B21</f>
        <v>45175</v>
      </c>
      <c r="C30" s="10">
        <f t="shared" si="4"/>
        <v>19561</v>
      </c>
      <c r="D30" s="10">
        <f t="shared" si="4"/>
        <v>94562</v>
      </c>
      <c r="E30" s="10">
        <f t="shared" si="4"/>
        <v>120176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E30"/>
  <sheetViews>
    <sheetView workbookViewId="0"/>
  </sheetViews>
  <sheetFormatPr defaultColWidth="14.42578125" defaultRowHeight="15.75" customHeight="1" x14ac:dyDescent="0.2"/>
  <cols>
    <col min="1" max="1" width="65.140625" customWidth="1"/>
  </cols>
  <sheetData>
    <row r="2" spans="1:5" ht="54.7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5" x14ac:dyDescent="0.25">
      <c r="A3" s="3" t="s">
        <v>5</v>
      </c>
      <c r="B3" s="4">
        <f t="shared" ref="B3:E3" si="0">SUM(B4:B11)</f>
        <v>13463</v>
      </c>
      <c r="C3" s="4">
        <f t="shared" si="0"/>
        <v>977</v>
      </c>
      <c r="D3" s="4">
        <f t="shared" si="0"/>
        <v>282</v>
      </c>
      <c r="E3" s="4">
        <f t="shared" si="0"/>
        <v>12768</v>
      </c>
    </row>
    <row r="4" spans="1:5" ht="15" x14ac:dyDescent="0.25">
      <c r="A4" s="5" t="s">
        <v>6</v>
      </c>
      <c r="B4" s="6">
        <f>Outubro.20!E4</f>
        <v>1179</v>
      </c>
      <c r="C4" s="6">
        <v>400</v>
      </c>
      <c r="D4" s="6">
        <v>276</v>
      </c>
      <c r="E4" s="7">
        <f t="shared" ref="E4:E29" si="1">B4-C4+D4</f>
        <v>1055</v>
      </c>
    </row>
    <row r="5" spans="1:5" ht="15" x14ac:dyDescent="0.25">
      <c r="A5" s="5" t="s">
        <v>7</v>
      </c>
      <c r="B5" s="6">
        <f>Outubro.20!E5</f>
        <v>175</v>
      </c>
      <c r="C5" s="6">
        <v>3</v>
      </c>
      <c r="D5" s="6">
        <v>0</v>
      </c>
      <c r="E5" s="7">
        <f t="shared" si="1"/>
        <v>172</v>
      </c>
    </row>
    <row r="6" spans="1:5" ht="15" x14ac:dyDescent="0.25">
      <c r="A6" s="5" t="s">
        <v>8</v>
      </c>
      <c r="B6" s="6">
        <f>Outubro.20!E6</f>
        <v>0</v>
      </c>
      <c r="C6" s="6">
        <v>0</v>
      </c>
      <c r="D6" s="6">
        <v>0</v>
      </c>
      <c r="E6" s="7">
        <f t="shared" si="1"/>
        <v>0</v>
      </c>
    </row>
    <row r="7" spans="1:5" ht="15" x14ac:dyDescent="0.25">
      <c r="A7" s="5" t="s">
        <v>9</v>
      </c>
      <c r="B7" s="6">
        <f>Outubro.20!E7</f>
        <v>0</v>
      </c>
      <c r="C7" s="6">
        <v>6</v>
      </c>
      <c r="D7" s="6">
        <v>6</v>
      </c>
      <c r="E7" s="7">
        <f t="shared" si="1"/>
        <v>0</v>
      </c>
    </row>
    <row r="8" spans="1:5" ht="15" x14ac:dyDescent="0.25">
      <c r="A8" s="5" t="s">
        <v>16</v>
      </c>
      <c r="B8" s="6">
        <f>Outubro.20!E8</f>
        <v>9043</v>
      </c>
      <c r="C8" s="6">
        <v>330</v>
      </c>
      <c r="D8" s="6">
        <v>0</v>
      </c>
      <c r="E8" s="7">
        <f t="shared" si="1"/>
        <v>8713</v>
      </c>
    </row>
    <row r="9" spans="1:5" ht="15" x14ac:dyDescent="0.25">
      <c r="A9" s="5" t="s">
        <v>17</v>
      </c>
      <c r="B9" s="6">
        <f>Outubro.20!E9</f>
        <v>2836</v>
      </c>
      <c r="C9" s="6">
        <v>238</v>
      </c>
      <c r="D9" s="6">
        <v>0</v>
      </c>
      <c r="E9" s="7">
        <f t="shared" si="1"/>
        <v>2598</v>
      </c>
    </row>
    <row r="10" spans="1:5" ht="15" x14ac:dyDescent="0.25">
      <c r="A10" s="5" t="s">
        <v>11</v>
      </c>
      <c r="B10" s="6">
        <f>Outubro.20!E10</f>
        <v>230</v>
      </c>
      <c r="C10" s="6">
        <v>0</v>
      </c>
      <c r="D10" s="6">
        <v>0</v>
      </c>
      <c r="E10" s="7">
        <f t="shared" si="1"/>
        <v>230</v>
      </c>
    </row>
    <row r="11" spans="1:5" ht="15" x14ac:dyDescent="0.25">
      <c r="A11" s="5" t="s">
        <v>12</v>
      </c>
      <c r="B11" s="6">
        <f>Outubro.20!E11</f>
        <v>0</v>
      </c>
      <c r="C11" s="6">
        <v>0</v>
      </c>
      <c r="D11" s="6">
        <v>0</v>
      </c>
      <c r="E11" s="7">
        <f t="shared" si="1"/>
        <v>0</v>
      </c>
    </row>
    <row r="12" spans="1:5" ht="15" x14ac:dyDescent="0.25">
      <c r="A12" s="3" t="s">
        <v>13</v>
      </c>
      <c r="B12" s="4">
        <f t="shared" ref="B12:D12" si="2">SUM(B13:B20)</f>
        <v>82734</v>
      </c>
      <c r="C12" s="4">
        <f t="shared" si="2"/>
        <v>14198</v>
      </c>
      <c r="D12" s="4">
        <f t="shared" si="2"/>
        <v>27435</v>
      </c>
      <c r="E12" s="4">
        <f t="shared" si="1"/>
        <v>95971</v>
      </c>
    </row>
    <row r="13" spans="1:5" ht="15" x14ac:dyDescent="0.25">
      <c r="A13" s="5" t="s">
        <v>6</v>
      </c>
      <c r="B13" s="6">
        <f>Outubro.20!E13</f>
        <v>10107</v>
      </c>
      <c r="C13" s="6">
        <v>3873</v>
      </c>
      <c r="D13" s="6">
        <v>3624</v>
      </c>
      <c r="E13" s="7">
        <f t="shared" si="1"/>
        <v>9858</v>
      </c>
    </row>
    <row r="14" spans="1:5" ht="15" x14ac:dyDescent="0.25">
      <c r="A14" s="5" t="s">
        <v>7</v>
      </c>
      <c r="B14" s="6">
        <f>Outubro.20!E14</f>
        <v>1447</v>
      </c>
      <c r="C14" s="6">
        <v>1628</v>
      </c>
      <c r="D14" s="6">
        <v>779</v>
      </c>
      <c r="E14" s="7">
        <f t="shared" si="1"/>
        <v>598</v>
      </c>
    </row>
    <row r="15" spans="1:5" ht="15" x14ac:dyDescent="0.25">
      <c r="A15" s="5" t="s">
        <v>8</v>
      </c>
      <c r="B15" s="6">
        <f>Outubro.20!E15</f>
        <v>1052</v>
      </c>
      <c r="C15" s="6">
        <v>1655</v>
      </c>
      <c r="D15" s="6">
        <v>12599</v>
      </c>
      <c r="E15" s="7">
        <f t="shared" si="1"/>
        <v>11996</v>
      </c>
    </row>
    <row r="16" spans="1:5" ht="15" x14ac:dyDescent="0.25">
      <c r="A16" s="5" t="s">
        <v>9</v>
      </c>
      <c r="B16" s="6">
        <f>Outubro.20!E16</f>
        <v>240</v>
      </c>
      <c r="C16" s="6">
        <v>495</v>
      </c>
      <c r="D16" s="6">
        <v>1392</v>
      </c>
      <c r="E16" s="7">
        <f t="shared" si="1"/>
        <v>1137</v>
      </c>
    </row>
    <row r="17" spans="1:5" ht="15" x14ac:dyDescent="0.25">
      <c r="A17" s="5" t="s">
        <v>16</v>
      </c>
      <c r="B17" s="6">
        <f>Outubro.20!E17</f>
        <v>23559</v>
      </c>
      <c r="C17" s="6">
        <v>2361</v>
      </c>
      <c r="D17" s="6">
        <v>0</v>
      </c>
      <c r="E17" s="7">
        <f t="shared" si="1"/>
        <v>21198</v>
      </c>
    </row>
    <row r="18" spans="1:5" ht="15" x14ac:dyDescent="0.25">
      <c r="A18" s="5" t="s">
        <v>17</v>
      </c>
      <c r="B18" s="6">
        <f>Outubro.20!E18</f>
        <v>38866</v>
      </c>
      <c r="C18" s="6">
        <v>3257</v>
      </c>
      <c r="D18" s="6">
        <v>8251</v>
      </c>
      <c r="E18" s="7">
        <f t="shared" si="1"/>
        <v>43860</v>
      </c>
    </row>
    <row r="19" spans="1:5" ht="15" x14ac:dyDescent="0.25">
      <c r="A19" s="5" t="s">
        <v>11</v>
      </c>
      <c r="B19" s="6">
        <f>Outubro.20!E19</f>
        <v>1828</v>
      </c>
      <c r="C19" s="6">
        <v>250</v>
      </c>
      <c r="D19" s="6">
        <v>790</v>
      </c>
      <c r="E19" s="7">
        <f t="shared" si="1"/>
        <v>2368</v>
      </c>
    </row>
    <row r="20" spans="1:5" ht="15" x14ac:dyDescent="0.25">
      <c r="A20" s="5" t="s">
        <v>12</v>
      </c>
      <c r="B20" s="6">
        <f>Outubro.20!E20</f>
        <v>5635</v>
      </c>
      <c r="C20" s="6">
        <v>679</v>
      </c>
      <c r="D20" s="6">
        <v>0</v>
      </c>
      <c r="E20" s="7">
        <f t="shared" si="1"/>
        <v>4956</v>
      </c>
    </row>
    <row r="21" spans="1:5" ht="15" x14ac:dyDescent="0.25">
      <c r="A21" s="3" t="s">
        <v>14</v>
      </c>
      <c r="B21" s="4">
        <f t="shared" ref="B21:D21" si="3">SUM(B22:B29)</f>
        <v>23979</v>
      </c>
      <c r="C21" s="4">
        <f t="shared" si="3"/>
        <v>2800</v>
      </c>
      <c r="D21" s="4">
        <f t="shared" si="3"/>
        <v>547</v>
      </c>
      <c r="E21" s="4">
        <f t="shared" si="1"/>
        <v>21726</v>
      </c>
    </row>
    <row r="22" spans="1:5" ht="15" x14ac:dyDescent="0.25">
      <c r="A22" s="5" t="s">
        <v>6</v>
      </c>
      <c r="B22" s="6">
        <f>Outubro.20!E22</f>
        <v>89</v>
      </c>
      <c r="C22" s="6">
        <v>150</v>
      </c>
      <c r="D22" s="6">
        <v>114</v>
      </c>
      <c r="E22" s="7">
        <f t="shared" si="1"/>
        <v>53</v>
      </c>
    </row>
    <row r="23" spans="1:5" ht="15" x14ac:dyDescent="0.25">
      <c r="A23" s="5" t="s">
        <v>7</v>
      </c>
      <c r="B23" s="6">
        <f>Outubro.20!E23</f>
        <v>223</v>
      </c>
      <c r="C23" s="6">
        <v>94</v>
      </c>
      <c r="D23" s="6">
        <v>0</v>
      </c>
      <c r="E23" s="7">
        <f t="shared" si="1"/>
        <v>129</v>
      </c>
    </row>
    <row r="24" spans="1:5" ht="15" x14ac:dyDescent="0.25">
      <c r="A24" s="5" t="s">
        <v>8</v>
      </c>
      <c r="B24" s="6">
        <f>Outubro.20!E24</f>
        <v>162</v>
      </c>
      <c r="C24" s="6">
        <v>162</v>
      </c>
      <c r="D24" s="6">
        <v>168</v>
      </c>
      <c r="E24" s="7">
        <f t="shared" si="1"/>
        <v>168</v>
      </c>
    </row>
    <row r="25" spans="1:5" ht="15" x14ac:dyDescent="0.25">
      <c r="A25" s="5" t="s">
        <v>9</v>
      </c>
      <c r="B25" s="6">
        <f>Outubro.20!E25</f>
        <v>48</v>
      </c>
      <c r="C25" s="6">
        <v>0</v>
      </c>
      <c r="D25" s="6">
        <v>0</v>
      </c>
      <c r="E25" s="7">
        <f t="shared" si="1"/>
        <v>48</v>
      </c>
    </row>
    <row r="26" spans="1:5" ht="15" x14ac:dyDescent="0.25">
      <c r="A26" s="5" t="s">
        <v>16</v>
      </c>
      <c r="B26" s="6">
        <f>Outubro.20!E26</f>
        <v>906</v>
      </c>
      <c r="C26" s="6">
        <v>553</v>
      </c>
      <c r="D26" s="6">
        <v>265</v>
      </c>
      <c r="E26" s="7">
        <f t="shared" si="1"/>
        <v>618</v>
      </c>
    </row>
    <row r="27" spans="1:5" ht="15" x14ac:dyDescent="0.25">
      <c r="A27" s="5" t="s">
        <v>17</v>
      </c>
      <c r="B27" s="6">
        <f>Outubro.20!E27</f>
        <v>21960</v>
      </c>
      <c r="C27" s="6">
        <v>1841</v>
      </c>
      <c r="D27" s="6">
        <v>0</v>
      </c>
      <c r="E27" s="7">
        <f t="shared" si="1"/>
        <v>20119</v>
      </c>
    </row>
    <row r="28" spans="1:5" ht="15" x14ac:dyDescent="0.25">
      <c r="A28" s="5" t="s">
        <v>11</v>
      </c>
      <c r="B28" s="6">
        <f>Outubro.20!E28</f>
        <v>535</v>
      </c>
      <c r="C28" s="6">
        <v>0</v>
      </c>
      <c r="D28" s="6">
        <v>0</v>
      </c>
      <c r="E28" s="7">
        <f t="shared" si="1"/>
        <v>535</v>
      </c>
    </row>
    <row r="29" spans="1:5" ht="15" x14ac:dyDescent="0.25">
      <c r="A29" s="8" t="s">
        <v>12</v>
      </c>
      <c r="B29" s="6">
        <f>Outubro.20!E29</f>
        <v>56</v>
      </c>
      <c r="C29" s="6">
        <v>0</v>
      </c>
      <c r="D29" s="6">
        <v>0</v>
      </c>
      <c r="E29" s="7">
        <f t="shared" si="1"/>
        <v>56</v>
      </c>
    </row>
    <row r="30" spans="1:5" ht="15" x14ac:dyDescent="0.25">
      <c r="A30" s="9" t="s">
        <v>15</v>
      </c>
      <c r="B30" s="10">
        <f t="shared" ref="B30:E30" si="4">B3+B12+B21</f>
        <v>120176</v>
      </c>
      <c r="C30" s="10">
        <f t="shared" si="4"/>
        <v>17975</v>
      </c>
      <c r="D30" s="10">
        <f t="shared" si="4"/>
        <v>28264</v>
      </c>
      <c r="E30" s="10">
        <f t="shared" si="4"/>
        <v>130465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F30"/>
  <sheetViews>
    <sheetView tabSelected="1" workbookViewId="0">
      <selection activeCell="E30" sqref="E30"/>
    </sheetView>
  </sheetViews>
  <sheetFormatPr defaultColWidth="14.42578125" defaultRowHeight="15.75" customHeight="1" x14ac:dyDescent="0.2"/>
  <cols>
    <col min="1" max="1" width="65.140625" customWidth="1"/>
  </cols>
  <sheetData>
    <row r="2" spans="1:6" ht="54.7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18</v>
      </c>
      <c r="F2" s="2" t="s">
        <v>4</v>
      </c>
    </row>
    <row r="3" spans="1:6" ht="15" x14ac:dyDescent="0.25">
      <c r="A3" s="3" t="s">
        <v>5</v>
      </c>
      <c r="B3" s="4">
        <f t="shared" ref="B3:F3" si="0">SUM(B4:B11)</f>
        <v>12768</v>
      </c>
      <c r="C3" s="4">
        <f t="shared" si="0"/>
        <v>0</v>
      </c>
      <c r="D3" s="4">
        <f t="shared" si="0"/>
        <v>0</v>
      </c>
      <c r="E3" s="4">
        <f t="shared" si="0"/>
        <v>36</v>
      </c>
      <c r="F3" s="4">
        <f t="shared" si="0"/>
        <v>12804</v>
      </c>
    </row>
    <row r="4" spans="1:6" ht="15" x14ac:dyDescent="0.25">
      <c r="A4" s="5" t="s">
        <v>6</v>
      </c>
      <c r="B4" s="6">
        <f>Novembro.20!E4</f>
        <v>1055</v>
      </c>
      <c r="C4" s="6"/>
      <c r="D4" s="6"/>
      <c r="E4" s="7">
        <v>1</v>
      </c>
      <c r="F4" s="7">
        <f t="shared" ref="F4:F11" si="1">B4-C4+D4+E4</f>
        <v>1056</v>
      </c>
    </row>
    <row r="5" spans="1:6" ht="15" x14ac:dyDescent="0.25">
      <c r="A5" s="5" t="s">
        <v>7</v>
      </c>
      <c r="B5" s="6">
        <f>Novembro.20!E5</f>
        <v>172</v>
      </c>
      <c r="C5" s="6"/>
      <c r="D5" s="13"/>
      <c r="E5" s="14">
        <v>2</v>
      </c>
      <c r="F5" s="7">
        <f t="shared" si="1"/>
        <v>174</v>
      </c>
    </row>
    <row r="6" spans="1:6" ht="15" x14ac:dyDescent="0.25">
      <c r="A6" s="5" t="s">
        <v>8</v>
      </c>
      <c r="B6" s="6">
        <f>Novembro.20!E6</f>
        <v>0</v>
      </c>
      <c r="C6" s="6"/>
      <c r="D6" s="6"/>
      <c r="E6" s="14">
        <v>3</v>
      </c>
      <c r="F6" s="7">
        <f t="shared" si="1"/>
        <v>3</v>
      </c>
    </row>
    <row r="7" spans="1:6" ht="15" x14ac:dyDescent="0.25">
      <c r="A7" s="5" t="s">
        <v>9</v>
      </c>
      <c r="B7" s="6">
        <f>Novembro.20!E7</f>
        <v>0</v>
      </c>
      <c r="C7" s="6"/>
      <c r="D7" s="6"/>
      <c r="E7" s="7">
        <v>4</v>
      </c>
      <c r="F7" s="7">
        <f t="shared" si="1"/>
        <v>4</v>
      </c>
    </row>
    <row r="8" spans="1:6" ht="15" x14ac:dyDescent="0.25">
      <c r="A8" s="5" t="s">
        <v>16</v>
      </c>
      <c r="B8" s="6">
        <f>Novembro.20!E8</f>
        <v>8713</v>
      </c>
      <c r="C8" s="6"/>
      <c r="D8" s="6"/>
      <c r="E8" s="7">
        <v>5</v>
      </c>
      <c r="F8" s="7">
        <f t="shared" si="1"/>
        <v>8718</v>
      </c>
    </row>
    <row r="9" spans="1:6" ht="15" x14ac:dyDescent="0.25">
      <c r="A9" s="5" t="s">
        <v>17</v>
      </c>
      <c r="B9" s="6">
        <f>Novembro.20!E9</f>
        <v>2598</v>
      </c>
      <c r="C9" s="6"/>
      <c r="D9" s="6"/>
      <c r="E9" s="7">
        <v>6</v>
      </c>
      <c r="F9" s="7">
        <f t="shared" si="1"/>
        <v>2604</v>
      </c>
    </row>
    <row r="10" spans="1:6" ht="15" x14ac:dyDescent="0.25">
      <c r="A10" s="5" t="s">
        <v>11</v>
      </c>
      <c r="B10" s="6">
        <f>Novembro.20!E10</f>
        <v>230</v>
      </c>
      <c r="C10" s="6"/>
      <c r="D10" s="6"/>
      <c r="E10" s="7">
        <v>7</v>
      </c>
      <c r="F10" s="7">
        <f t="shared" si="1"/>
        <v>237</v>
      </c>
    </row>
    <row r="11" spans="1:6" ht="15" x14ac:dyDescent="0.25">
      <c r="A11" s="5" t="s">
        <v>12</v>
      </c>
      <c r="B11" s="6">
        <f>Novembro.20!E11</f>
        <v>0</v>
      </c>
      <c r="C11" s="6"/>
      <c r="D11" s="6"/>
      <c r="E11" s="7">
        <v>8</v>
      </c>
      <c r="F11" s="7">
        <f t="shared" si="1"/>
        <v>8</v>
      </c>
    </row>
    <row r="12" spans="1:6" ht="15" x14ac:dyDescent="0.25">
      <c r="A12" s="3" t="s">
        <v>13</v>
      </c>
      <c r="B12" s="4">
        <f t="shared" ref="B12:E12" si="2">SUM(B13:B20)</f>
        <v>95971</v>
      </c>
      <c r="C12" s="4">
        <f t="shared" si="2"/>
        <v>0</v>
      </c>
      <c r="D12" s="4">
        <f t="shared" si="2"/>
        <v>0</v>
      </c>
      <c r="E12" s="4">
        <f t="shared" si="2"/>
        <v>96</v>
      </c>
      <c r="F12" s="4">
        <f>B12-C12+D12</f>
        <v>95971</v>
      </c>
    </row>
    <row r="13" spans="1:6" ht="15" x14ac:dyDescent="0.25">
      <c r="A13" s="5" t="s">
        <v>6</v>
      </c>
      <c r="B13" s="6">
        <f>Novembro.20!E13</f>
        <v>9858</v>
      </c>
      <c r="C13" s="6"/>
      <c r="D13" s="6"/>
      <c r="E13" s="7">
        <v>9</v>
      </c>
      <c r="F13" s="7">
        <f t="shared" ref="F13:F20" si="3">B13-C13+D13+E13</f>
        <v>9867</v>
      </c>
    </row>
    <row r="14" spans="1:6" ht="15" x14ac:dyDescent="0.25">
      <c r="A14" s="5" t="s">
        <v>7</v>
      </c>
      <c r="B14" s="6">
        <f>Novembro.20!E14</f>
        <v>598</v>
      </c>
      <c r="C14" s="6"/>
      <c r="D14" s="6"/>
      <c r="E14" s="7">
        <v>10</v>
      </c>
      <c r="F14" s="7">
        <f t="shared" si="3"/>
        <v>608</v>
      </c>
    </row>
    <row r="15" spans="1:6" ht="15" x14ac:dyDescent="0.25">
      <c r="A15" s="5" t="s">
        <v>8</v>
      </c>
      <c r="B15" s="6">
        <f>Novembro.20!E15</f>
        <v>11996</v>
      </c>
      <c r="C15" s="6"/>
      <c r="D15" s="6"/>
      <c r="E15" s="7">
        <v>11</v>
      </c>
      <c r="F15" s="7">
        <f t="shared" si="3"/>
        <v>12007</v>
      </c>
    </row>
    <row r="16" spans="1:6" ht="15" x14ac:dyDescent="0.25">
      <c r="A16" s="5" t="s">
        <v>9</v>
      </c>
      <c r="B16" s="6">
        <f>Novembro.20!E16</f>
        <v>1137</v>
      </c>
      <c r="C16" s="6"/>
      <c r="D16" s="6"/>
      <c r="E16" s="7">
        <v>12</v>
      </c>
      <c r="F16" s="7">
        <f t="shared" si="3"/>
        <v>1149</v>
      </c>
    </row>
    <row r="17" spans="1:6" ht="15" x14ac:dyDescent="0.25">
      <c r="A17" s="5" t="s">
        <v>16</v>
      </c>
      <c r="B17" s="6">
        <f>Novembro.20!E17</f>
        <v>21198</v>
      </c>
      <c r="C17" s="6"/>
      <c r="D17" s="6"/>
      <c r="E17" s="7">
        <v>13</v>
      </c>
      <c r="F17" s="7">
        <f t="shared" si="3"/>
        <v>21211</v>
      </c>
    </row>
    <row r="18" spans="1:6" ht="15" x14ac:dyDescent="0.25">
      <c r="A18" s="5" t="s">
        <v>17</v>
      </c>
      <c r="B18" s="6">
        <f>Novembro.20!E18</f>
        <v>43860</v>
      </c>
      <c r="C18" s="6"/>
      <c r="D18" s="6"/>
      <c r="E18" s="14">
        <v>14</v>
      </c>
      <c r="F18" s="7">
        <f t="shared" si="3"/>
        <v>43874</v>
      </c>
    </row>
    <row r="19" spans="1:6" ht="15" x14ac:dyDescent="0.25">
      <c r="A19" s="5" t="s">
        <v>11</v>
      </c>
      <c r="B19" s="6">
        <f>Novembro.20!E19</f>
        <v>2368</v>
      </c>
      <c r="C19" s="6"/>
      <c r="D19" s="6"/>
      <c r="E19" s="7">
        <v>15</v>
      </c>
      <c r="F19" s="7">
        <f t="shared" si="3"/>
        <v>2383</v>
      </c>
    </row>
    <row r="20" spans="1:6" ht="15" x14ac:dyDescent="0.25">
      <c r="A20" s="5" t="s">
        <v>12</v>
      </c>
      <c r="B20" s="6">
        <f>Novembro.20!E20</f>
        <v>4956</v>
      </c>
      <c r="C20" s="6"/>
      <c r="D20" s="6"/>
      <c r="E20" s="7">
        <v>12</v>
      </c>
      <c r="F20" s="7">
        <f t="shared" si="3"/>
        <v>4968</v>
      </c>
    </row>
    <row r="21" spans="1:6" ht="15" x14ac:dyDescent="0.25">
      <c r="A21" s="3" t="s">
        <v>14</v>
      </c>
      <c r="B21" s="4">
        <f t="shared" ref="B21:E21" si="4">SUM(B22:B29)</f>
        <v>21726</v>
      </c>
      <c r="C21" s="4">
        <f t="shared" si="4"/>
        <v>0</v>
      </c>
      <c r="D21" s="4">
        <f t="shared" si="4"/>
        <v>0</v>
      </c>
      <c r="E21" s="4">
        <f t="shared" si="4"/>
        <v>1289</v>
      </c>
      <c r="F21" s="4">
        <f>B21-C21+D21</f>
        <v>21726</v>
      </c>
    </row>
    <row r="22" spans="1:6" ht="15" x14ac:dyDescent="0.25">
      <c r="A22" s="5" t="s">
        <v>6</v>
      </c>
      <c r="B22" s="6">
        <f>Novembro.20!E22</f>
        <v>53</v>
      </c>
      <c r="C22" s="6"/>
      <c r="D22" s="6"/>
      <c r="E22" s="7">
        <v>17</v>
      </c>
      <c r="F22" s="7">
        <f t="shared" ref="F22:F29" si="5">B22-C22+D22+E22</f>
        <v>70</v>
      </c>
    </row>
    <row r="23" spans="1:6" ht="15" x14ac:dyDescent="0.25">
      <c r="A23" s="5" t="s">
        <v>7</v>
      </c>
      <c r="B23" s="6">
        <f>Novembro.20!E23</f>
        <v>129</v>
      </c>
      <c r="C23" s="6"/>
      <c r="D23" s="6"/>
      <c r="E23" s="7">
        <v>1212</v>
      </c>
      <c r="F23" s="7">
        <f t="shared" si="5"/>
        <v>1341</v>
      </c>
    </row>
    <row r="24" spans="1:6" ht="15" x14ac:dyDescent="0.25">
      <c r="A24" s="5" t="s">
        <v>8</v>
      </c>
      <c r="B24" s="6">
        <f>Novembro.20!E24</f>
        <v>168</v>
      </c>
      <c r="C24" s="6"/>
      <c r="D24" s="6"/>
      <c r="E24" s="7">
        <v>12</v>
      </c>
      <c r="F24" s="7">
        <f t="shared" si="5"/>
        <v>180</v>
      </c>
    </row>
    <row r="25" spans="1:6" ht="15" x14ac:dyDescent="0.25">
      <c r="A25" s="5" t="s">
        <v>9</v>
      </c>
      <c r="B25" s="6">
        <f>Novembro.20!E25</f>
        <v>48</v>
      </c>
      <c r="C25" s="6"/>
      <c r="D25" s="6"/>
      <c r="E25" s="7">
        <v>1</v>
      </c>
      <c r="F25" s="7">
        <f t="shared" si="5"/>
        <v>49</v>
      </c>
    </row>
    <row r="26" spans="1:6" ht="15" x14ac:dyDescent="0.25">
      <c r="A26" s="5" t="s">
        <v>16</v>
      </c>
      <c r="B26" s="6">
        <f>Novembro.20!E26</f>
        <v>618</v>
      </c>
      <c r="C26" s="6"/>
      <c r="D26" s="6"/>
      <c r="E26" s="7">
        <v>21</v>
      </c>
      <c r="F26" s="7">
        <f t="shared" si="5"/>
        <v>639</v>
      </c>
    </row>
    <row r="27" spans="1:6" ht="15" x14ac:dyDescent="0.25">
      <c r="A27" s="5" t="s">
        <v>17</v>
      </c>
      <c r="B27" s="6">
        <f>Novembro.20!E27</f>
        <v>20119</v>
      </c>
      <c r="C27" s="6"/>
      <c r="D27" s="6"/>
      <c r="E27" s="7">
        <v>2</v>
      </c>
      <c r="F27" s="7">
        <f t="shared" si="5"/>
        <v>20121</v>
      </c>
    </row>
    <row r="28" spans="1:6" ht="15" x14ac:dyDescent="0.25">
      <c r="A28" s="5" t="s">
        <v>11</v>
      </c>
      <c r="B28" s="6">
        <f>Novembro.20!E28</f>
        <v>535</v>
      </c>
      <c r="C28" s="6"/>
      <c r="D28" s="6"/>
      <c r="E28" s="7">
        <v>12</v>
      </c>
      <c r="F28" s="7">
        <f t="shared" si="5"/>
        <v>547</v>
      </c>
    </row>
    <row r="29" spans="1:6" ht="15" x14ac:dyDescent="0.25">
      <c r="A29" s="8" t="s">
        <v>12</v>
      </c>
      <c r="B29" s="6">
        <f>Novembro.20!E29</f>
        <v>56</v>
      </c>
      <c r="C29" s="6"/>
      <c r="D29" s="6"/>
      <c r="E29" s="7">
        <v>12</v>
      </c>
      <c r="F29" s="7">
        <f t="shared" si="5"/>
        <v>68</v>
      </c>
    </row>
    <row r="30" spans="1:6" ht="15" x14ac:dyDescent="0.25">
      <c r="A30" s="9" t="s">
        <v>15</v>
      </c>
      <c r="B30" s="10">
        <f t="shared" ref="B30:F30" si="6">B3+B12+B21</f>
        <v>130465</v>
      </c>
      <c r="C30" s="10">
        <f t="shared" si="6"/>
        <v>0</v>
      </c>
      <c r="D30" s="10">
        <f t="shared" si="6"/>
        <v>0</v>
      </c>
      <c r="E30" s="10">
        <f t="shared" si="6"/>
        <v>1421</v>
      </c>
      <c r="F30" s="10">
        <f t="shared" si="6"/>
        <v>130501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Abril.20</vt:lpstr>
      <vt:lpstr>Maio.20</vt:lpstr>
      <vt:lpstr>Junho.20</vt:lpstr>
      <vt:lpstr>Julho.20</vt:lpstr>
      <vt:lpstr>Agosto.20</vt:lpstr>
      <vt:lpstr>Setembro.20</vt:lpstr>
      <vt:lpstr>Outubro.20</vt:lpstr>
      <vt:lpstr>Novembro.20</vt:lpstr>
      <vt:lpstr>Dezembro.20</vt:lpstr>
      <vt:lpstr>Horas Totais</vt:lpstr>
      <vt:lpstr>Implantação</vt:lpstr>
      <vt:lpstr>Bancos</vt:lpstr>
      <vt:lpstr>Fundos</vt:lpstr>
      <vt:lpstr>Previdência</vt:lpstr>
      <vt:lpstr>Consórcio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Anndrey Macedo</cp:lastModifiedBy>
  <dcterms:modified xsi:type="dcterms:W3CDTF">2021-01-06T14:01:20Z</dcterms:modified>
</cp:coreProperties>
</file>