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ens11/Desktop/SteensmaKaste2024/data/licor data/"/>
    </mc:Choice>
  </mc:AlternateContent>
  <xr:revisionPtr revIDLastSave="0" documentId="13_ncr:1_{5E9C0D78-F445-C546-B8F3-2F7C9A499AFA}" xr6:coauthVersionLast="47" xr6:coauthVersionMax="47" xr10:uidLastSave="{00000000-0000-0000-0000-000000000000}"/>
  <bookViews>
    <workbookView xWindow="2220" yWindow="760" windowWidth="23520" windowHeight="17500" firstSheet="3" activeTab="10" xr2:uid="{00000000-000D-0000-FFFF-FFFF00000000}"/>
  </bookViews>
  <sheets>
    <sheet name="Measurements" sheetId="1" r:id="rId1"/>
    <sheet name="trying diffusion correction" sheetId="14" r:id="rId2"/>
    <sheet name="Sheet1" sheetId="13" r:id="rId3"/>
    <sheet name="rep1 light" sheetId="3" r:id="rId4"/>
    <sheet name="rep1 co2" sheetId="4" r:id="rId5"/>
    <sheet name="rep2 light" sheetId="5" r:id="rId6"/>
    <sheet name="rep2 co2" sheetId="6" r:id="rId7"/>
    <sheet name="rep3 light" sheetId="7" r:id="rId8"/>
    <sheet name="rep3 co2" sheetId="8" r:id="rId9"/>
    <sheet name="summary" sheetId="9" r:id="rId10"/>
    <sheet name="plots of co2 (0-700)" sheetId="11" r:id="rId11"/>
    <sheet name="plots of light" sheetId="12" r:id="rId12"/>
    <sheet name="plots of co2 (full fit)" sheetId="10" r:id="rId13"/>
    <sheet name="Remarks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1" l="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AL111" i="11"/>
  <c r="AL112" i="11"/>
  <c r="AL113" i="11"/>
  <c r="AL114" i="11"/>
  <c r="AL115" i="11"/>
  <c r="AL116" i="11"/>
  <c r="AL117" i="11"/>
  <c r="AL118" i="11"/>
  <c r="AL119" i="11"/>
  <c r="AL120" i="11"/>
  <c r="AL121" i="11"/>
  <c r="AL122" i="11"/>
  <c r="AL123" i="11"/>
  <c r="AL124" i="11"/>
  <c r="AL125" i="11"/>
  <c r="AL126" i="11"/>
  <c r="AL127" i="11"/>
  <c r="AL128" i="11"/>
  <c r="AL129" i="11"/>
  <c r="AL130" i="11"/>
  <c r="AL131" i="11"/>
  <c r="AL132" i="11"/>
  <c r="AL133" i="11"/>
  <c r="AL134" i="11"/>
  <c r="AL135" i="11"/>
  <c r="AL136" i="11"/>
  <c r="AL137" i="11"/>
  <c r="AL138" i="11"/>
  <c r="AL139" i="11"/>
  <c r="AL140" i="11"/>
  <c r="AL141" i="11"/>
  <c r="AL142" i="11"/>
  <c r="AL143" i="11"/>
  <c r="AL144" i="11"/>
  <c r="AL145" i="11"/>
  <c r="AL146" i="11"/>
  <c r="AL147" i="11"/>
  <c r="AL148" i="11"/>
  <c r="AL149" i="11"/>
  <c r="AL150" i="11"/>
  <c r="AL151" i="11"/>
  <c r="AL152" i="11"/>
  <c r="AL153" i="11"/>
  <c r="AL154" i="11"/>
  <c r="AL155" i="11"/>
  <c r="AL156" i="11"/>
  <c r="AL157" i="11"/>
  <c r="AL158" i="11"/>
  <c r="AL159" i="11"/>
  <c r="AL160" i="11"/>
  <c r="AL161" i="11"/>
  <c r="AL162" i="11"/>
  <c r="AL163" i="11"/>
  <c r="AL164" i="11"/>
  <c r="AL165" i="11"/>
  <c r="AL166" i="11"/>
  <c r="AL167" i="11"/>
  <c r="AL168" i="11"/>
  <c r="AL169" i="11"/>
  <c r="AL170" i="11"/>
  <c r="AL171" i="11"/>
  <c r="AL172" i="11"/>
  <c r="AL173" i="11"/>
  <c r="AL174" i="11"/>
  <c r="AL175" i="11"/>
  <c r="AL176" i="11"/>
  <c r="AL177" i="11"/>
  <c r="AL178" i="11"/>
  <c r="AL179" i="11"/>
  <c r="AL180" i="11"/>
  <c r="AL181" i="11"/>
  <c r="AL182" i="11"/>
  <c r="AL183" i="11"/>
  <c r="AL184" i="11"/>
  <c r="AL185" i="11"/>
  <c r="AL186" i="11"/>
  <c r="AL187" i="11"/>
  <c r="AL188" i="11"/>
  <c r="AL189" i="11"/>
  <c r="AL190" i="11"/>
  <c r="AL191" i="11"/>
  <c r="AL192" i="11"/>
  <c r="AL193" i="11"/>
  <c r="AL194" i="11"/>
  <c r="AL195" i="11"/>
  <c r="AL196" i="11"/>
  <c r="AL197" i="11"/>
  <c r="AL198" i="11"/>
  <c r="AL199" i="11"/>
  <c r="AL200" i="11"/>
  <c r="AL201" i="11"/>
  <c r="AL202" i="11"/>
  <c r="AL203" i="11"/>
  <c r="AL204" i="11"/>
  <c r="AL205" i="11"/>
  <c r="AL206" i="11"/>
  <c r="AL207" i="11"/>
  <c r="AL208" i="11"/>
  <c r="AL209" i="11"/>
  <c r="AL210" i="11"/>
  <c r="AL211" i="11"/>
  <c r="AL212" i="11"/>
  <c r="AL213" i="11"/>
  <c r="AL214" i="11"/>
  <c r="AL4" i="11"/>
  <c r="E3" i="9"/>
  <c r="E2" i="9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154" i="11"/>
  <c r="AK155" i="11"/>
  <c r="AK156" i="11"/>
  <c r="AK157" i="11"/>
  <c r="AK158" i="11"/>
  <c r="AK159" i="11"/>
  <c r="AK160" i="11"/>
  <c r="AK161" i="11"/>
  <c r="AK162" i="11"/>
  <c r="AK163" i="11"/>
  <c r="AK164" i="11"/>
  <c r="AK165" i="11"/>
  <c r="AK166" i="11"/>
  <c r="AK167" i="11"/>
  <c r="AK168" i="11"/>
  <c r="AK169" i="11"/>
  <c r="AK170" i="11"/>
  <c r="AK171" i="11"/>
  <c r="AK172" i="11"/>
  <c r="AK173" i="11"/>
  <c r="AK174" i="11"/>
  <c r="AK175" i="11"/>
  <c r="AK176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K202" i="11"/>
  <c r="AK203" i="11"/>
  <c r="AK204" i="11"/>
  <c r="AK205" i="11"/>
  <c r="AK206" i="11"/>
  <c r="AK207" i="11"/>
  <c r="AK208" i="11"/>
  <c r="AK209" i="11"/>
  <c r="AK210" i="11"/>
  <c r="AK211" i="11"/>
  <c r="AK212" i="11"/>
  <c r="AK213" i="11"/>
  <c r="AK214" i="11"/>
  <c r="AK4" i="11"/>
  <c r="AH4" i="11"/>
  <c r="AI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5" i="11"/>
  <c r="D5" i="11"/>
  <c r="AA8" i="11"/>
  <c r="AB7" i="11"/>
  <c r="AB6" i="11"/>
  <c r="AA5" i="11"/>
  <c r="AA4" i="11"/>
  <c r="D17" i="8"/>
  <c r="I5" i="8"/>
  <c r="I6" i="8"/>
  <c r="I7" i="8"/>
  <c r="I8" i="8"/>
  <c r="I9" i="8"/>
  <c r="I10" i="8"/>
  <c r="I11" i="8"/>
  <c r="I12" i="8"/>
  <c r="I4" i="8"/>
  <c r="Y4" i="12"/>
  <c r="Y3" i="12"/>
  <c r="X3" i="12"/>
  <c r="W3" i="12"/>
  <c r="S4" i="12"/>
  <c r="T4" i="12"/>
  <c r="U4" i="12"/>
  <c r="V4" i="12"/>
  <c r="S5" i="12"/>
  <c r="T5" i="12"/>
  <c r="U5" i="12"/>
  <c r="V5" i="12"/>
  <c r="S6" i="12"/>
  <c r="T6" i="12"/>
  <c r="U6" i="12"/>
  <c r="V6" i="12"/>
  <c r="S7" i="12"/>
  <c r="T7" i="12"/>
  <c r="U7" i="12"/>
  <c r="V7" i="12"/>
  <c r="S8" i="12"/>
  <c r="T8" i="12"/>
  <c r="U8" i="12"/>
  <c r="V8" i="12"/>
  <c r="S9" i="12"/>
  <c r="T9" i="12"/>
  <c r="U9" i="12"/>
  <c r="V9" i="12"/>
  <c r="V3" i="12"/>
  <c r="U3" i="12"/>
  <c r="T3" i="12"/>
  <c r="S3" i="12"/>
  <c r="AG4" i="11"/>
  <c r="AF4" i="11"/>
  <c r="AD4" i="11"/>
  <c r="AD5" i="11"/>
  <c r="AD6" i="11"/>
  <c r="AD7" i="11"/>
  <c r="AD8" i="11"/>
  <c r="AD9" i="11"/>
  <c r="AD10" i="11"/>
  <c r="AD11" i="11"/>
  <c r="AD12" i="11"/>
  <c r="AC5" i="11"/>
  <c r="AC6" i="11"/>
  <c r="AC7" i="11"/>
  <c r="AC8" i="11"/>
  <c r="AC9" i="11"/>
  <c r="AC10" i="11"/>
  <c r="AC11" i="11"/>
  <c r="AC12" i="11"/>
  <c r="AC4" i="11"/>
  <c r="AA9" i="11"/>
  <c r="AB9" i="11"/>
  <c r="AA10" i="11"/>
  <c r="AB10" i="11"/>
  <c r="AA11" i="11"/>
  <c r="AB11" i="11"/>
  <c r="AA12" i="11"/>
  <c r="AB12" i="11"/>
  <c r="I20" i="14"/>
  <c r="I21" i="14"/>
  <c r="I22" i="14"/>
  <c r="I23" i="14"/>
  <c r="I24" i="14"/>
  <c r="I9" i="14"/>
  <c r="I10" i="14"/>
  <c r="I11" i="14"/>
  <c r="I12" i="14"/>
  <c r="I13" i="14"/>
  <c r="I14" i="14"/>
  <c r="I15" i="14"/>
  <c r="I16" i="14"/>
  <c r="I17" i="14"/>
  <c r="I18" i="14"/>
  <c r="I19" i="14"/>
  <c r="AJ35" i="11" l="1"/>
  <c r="AJ119" i="11"/>
  <c r="AJ179" i="11"/>
  <c r="AJ178" i="11"/>
  <c r="AJ177" i="11"/>
  <c r="AJ170" i="11"/>
  <c r="AJ72" i="11"/>
  <c r="AJ46" i="11"/>
  <c r="AJ130" i="11"/>
  <c r="AJ214" i="11"/>
  <c r="AJ129" i="11"/>
  <c r="AJ38" i="11"/>
  <c r="AJ156" i="11"/>
  <c r="AJ131" i="11"/>
  <c r="AJ45" i="11"/>
  <c r="AJ213" i="11"/>
  <c r="AJ122" i="11"/>
  <c r="AJ36" i="11"/>
  <c r="AJ204" i="11"/>
  <c r="AJ34" i="11"/>
  <c r="AJ94" i="11"/>
  <c r="AJ93" i="11"/>
  <c r="AJ86" i="11"/>
  <c r="AJ22" i="11"/>
  <c r="AJ84" i="11"/>
  <c r="AJ158" i="11"/>
  <c r="AJ71" i="11"/>
  <c r="AJ6" i="11"/>
  <c r="AJ5" i="11"/>
  <c r="AJ206" i="11"/>
  <c r="AJ120" i="11"/>
  <c r="AJ189" i="11"/>
  <c r="AJ146" i="11"/>
  <c r="AJ98" i="11"/>
  <c r="AJ60" i="11"/>
  <c r="AJ10" i="11"/>
  <c r="AJ155" i="11"/>
  <c r="AJ118" i="11"/>
  <c r="AJ26" i="11"/>
  <c r="AJ69" i="11"/>
  <c r="AJ153" i="11"/>
  <c r="AJ62" i="11"/>
  <c r="AJ182" i="11"/>
  <c r="AJ144" i="11"/>
  <c r="AJ96" i="11"/>
  <c r="AJ59" i="11"/>
  <c r="AJ203" i="11"/>
  <c r="AJ70" i="11"/>
  <c r="AJ202" i="11"/>
  <c r="AJ154" i="11"/>
  <c r="AJ117" i="11"/>
  <c r="AJ24" i="11"/>
  <c r="AJ190" i="11"/>
  <c r="AJ105" i="11"/>
  <c r="AJ11" i="11"/>
  <c r="AJ180" i="11"/>
  <c r="AJ143" i="11"/>
  <c r="AJ95" i="11"/>
  <c r="AJ58" i="11"/>
  <c r="AB8" i="11"/>
  <c r="AA7" i="11"/>
  <c r="AA6" i="11"/>
  <c r="AB4" i="11"/>
  <c r="AB5" i="11"/>
  <c r="AJ83" i="11"/>
  <c r="AJ15" i="11"/>
  <c r="AJ167" i="11"/>
  <c r="AJ141" i="11"/>
  <c r="AJ108" i="11"/>
  <c r="AJ82" i="11"/>
  <c r="AJ50" i="11"/>
  <c r="AJ21" i="11"/>
  <c r="AJ33" i="11"/>
  <c r="AJ67" i="11"/>
  <c r="AJ205" i="11"/>
  <c r="AJ7" i="11"/>
  <c r="AJ168" i="11"/>
  <c r="AJ110" i="11"/>
  <c r="AJ57" i="11"/>
  <c r="AJ192" i="11"/>
  <c r="AJ166" i="11"/>
  <c r="AJ134" i="11"/>
  <c r="AJ107" i="11"/>
  <c r="AJ81" i="11"/>
  <c r="AJ48" i="11"/>
  <c r="AJ14" i="11"/>
  <c r="AJ201" i="11"/>
  <c r="AJ142" i="11"/>
  <c r="AJ23" i="11"/>
  <c r="AJ194" i="11"/>
  <c r="AJ8" i="11"/>
  <c r="AJ191" i="11"/>
  <c r="AJ165" i="11"/>
  <c r="AJ132" i="11"/>
  <c r="AJ106" i="11"/>
  <c r="AJ74" i="11"/>
  <c r="AJ47" i="11"/>
  <c r="AJ12" i="11"/>
  <c r="AJ193" i="11"/>
  <c r="AJ181" i="11"/>
  <c r="AJ169" i="11"/>
  <c r="AJ157" i="11"/>
  <c r="AJ145" i="11"/>
  <c r="AJ133" i="11"/>
  <c r="AJ121" i="11"/>
  <c r="AJ109" i="11"/>
  <c r="AJ97" i="11"/>
  <c r="AJ85" i="11"/>
  <c r="AJ73" i="11"/>
  <c r="AJ61" i="11"/>
  <c r="AJ49" i="11"/>
  <c r="AJ37" i="11"/>
  <c r="AJ25" i="11"/>
  <c r="AJ13" i="11"/>
  <c r="AJ212" i="11"/>
  <c r="AJ176" i="11"/>
  <c r="AJ140" i="11"/>
  <c r="AJ104" i="11"/>
  <c r="AJ32" i="11"/>
  <c r="AJ199" i="11"/>
  <c r="AJ163" i="11"/>
  <c r="AJ127" i="11"/>
  <c r="AJ79" i="11"/>
  <c r="AJ31" i="11"/>
  <c r="AJ198" i="11"/>
  <c r="AJ162" i="11"/>
  <c r="AJ126" i="11"/>
  <c r="AJ90" i="11"/>
  <c r="AJ54" i="11"/>
  <c r="AJ18" i="11"/>
  <c r="AJ209" i="11"/>
  <c r="AJ197" i="11"/>
  <c r="AJ185" i="11"/>
  <c r="AJ173" i="11"/>
  <c r="AJ161" i="11"/>
  <c r="AJ149" i="11"/>
  <c r="AJ137" i="11"/>
  <c r="AJ125" i="11"/>
  <c r="AJ113" i="11"/>
  <c r="AJ101" i="11"/>
  <c r="AJ89" i="11"/>
  <c r="AJ77" i="11"/>
  <c r="AJ65" i="11"/>
  <c r="AJ53" i="11"/>
  <c r="AJ41" i="11"/>
  <c r="AJ29" i="11"/>
  <c r="AJ17" i="11"/>
  <c r="AJ200" i="11"/>
  <c r="AJ164" i="11"/>
  <c r="AJ116" i="11"/>
  <c r="AJ56" i="11"/>
  <c r="AJ211" i="11"/>
  <c r="AJ187" i="11"/>
  <c r="AJ151" i="11"/>
  <c r="AJ115" i="11"/>
  <c r="AJ91" i="11"/>
  <c r="AJ55" i="11"/>
  <c r="AJ19" i="11"/>
  <c r="AJ210" i="11"/>
  <c r="AJ174" i="11"/>
  <c r="AJ138" i="11"/>
  <c r="AJ102" i="11"/>
  <c r="AJ66" i="11"/>
  <c r="AJ30" i="11"/>
  <c r="AJ4" i="11"/>
  <c r="AJ208" i="11"/>
  <c r="AJ196" i="11"/>
  <c r="AJ184" i="11"/>
  <c r="AJ172" i="11"/>
  <c r="AJ160" i="11"/>
  <c r="AJ148" i="11"/>
  <c r="AJ136" i="11"/>
  <c r="AJ124" i="11"/>
  <c r="AJ112" i="11"/>
  <c r="AJ100" i="11"/>
  <c r="AJ88" i="11"/>
  <c r="AJ76" i="11"/>
  <c r="AJ64" i="11"/>
  <c r="AJ52" i="11"/>
  <c r="AJ40" i="11"/>
  <c r="AJ28" i="11"/>
  <c r="AJ16" i="11"/>
  <c r="AJ188" i="11"/>
  <c r="AJ152" i="11"/>
  <c r="AJ128" i="11"/>
  <c r="AJ92" i="11"/>
  <c r="AJ80" i="11"/>
  <c r="AJ68" i="11"/>
  <c r="AJ44" i="11"/>
  <c r="AJ20" i="11"/>
  <c r="AJ175" i="11"/>
  <c r="AJ139" i="11"/>
  <c r="AJ103" i="11"/>
  <c r="AJ43" i="11"/>
  <c r="AJ186" i="11"/>
  <c r="AJ150" i="11"/>
  <c r="AJ114" i="11"/>
  <c r="AJ78" i="11"/>
  <c r="AJ42" i="11"/>
  <c r="AJ9" i="11"/>
  <c r="AJ207" i="11"/>
  <c r="AJ195" i="11"/>
  <c r="AJ183" i="11"/>
  <c r="AJ171" i="11"/>
  <c r="AJ159" i="11"/>
  <c r="AJ147" i="11"/>
  <c r="AJ135" i="11"/>
  <c r="AJ123" i="11"/>
  <c r="AJ111" i="11"/>
  <c r="AJ99" i="11"/>
  <c r="AJ87" i="11"/>
  <c r="AJ75" i="11"/>
  <c r="AJ63" i="11"/>
  <c r="AJ51" i="11"/>
  <c r="AJ39" i="11"/>
  <c r="AJ27" i="11"/>
  <c r="R56" i="14"/>
  <c r="Q56" i="14"/>
  <c r="S56" i="14" s="1"/>
  <c r="P56" i="14"/>
  <c r="N56" i="14"/>
  <c r="M56" i="14"/>
  <c r="H56" i="14"/>
  <c r="J56" i="14" s="1"/>
  <c r="R55" i="14"/>
  <c r="Q55" i="14"/>
  <c r="P55" i="14"/>
  <c r="N55" i="14"/>
  <c r="M55" i="14"/>
  <c r="H55" i="14"/>
  <c r="L55" i="14" s="1"/>
  <c r="R54" i="14"/>
  <c r="Q54" i="14"/>
  <c r="P54" i="14"/>
  <c r="N54" i="14"/>
  <c r="M54" i="14"/>
  <c r="H54" i="14"/>
  <c r="L54" i="14" s="1"/>
  <c r="R53" i="14"/>
  <c r="Q53" i="14"/>
  <c r="P53" i="14"/>
  <c r="N53" i="14"/>
  <c r="M53" i="14"/>
  <c r="H53" i="14"/>
  <c r="J53" i="14" s="1"/>
  <c r="R52" i="14"/>
  <c r="Q52" i="14"/>
  <c r="S52" i="14" s="1"/>
  <c r="P52" i="14"/>
  <c r="N52" i="14"/>
  <c r="M52" i="14"/>
  <c r="H52" i="14"/>
  <c r="L52" i="14" s="1"/>
  <c r="R51" i="14"/>
  <c r="Q51" i="14"/>
  <c r="P51" i="14"/>
  <c r="N51" i="14"/>
  <c r="M51" i="14"/>
  <c r="H51" i="14"/>
  <c r="L51" i="14" s="1"/>
  <c r="R50" i="14"/>
  <c r="Q50" i="14"/>
  <c r="P50" i="14"/>
  <c r="N50" i="14"/>
  <c r="M50" i="14"/>
  <c r="O50" i="14" s="1"/>
  <c r="H50" i="14"/>
  <c r="J50" i="14" s="1"/>
  <c r="R49" i="14"/>
  <c r="Q49" i="14"/>
  <c r="S49" i="14" s="1"/>
  <c r="T49" i="14" s="1"/>
  <c r="P49" i="14"/>
  <c r="N49" i="14"/>
  <c r="M49" i="14"/>
  <c r="H49" i="14"/>
  <c r="L49" i="14" s="1"/>
  <c r="R48" i="14"/>
  <c r="Q48" i="14"/>
  <c r="P48" i="14"/>
  <c r="N48" i="14"/>
  <c r="M48" i="14"/>
  <c r="H48" i="14"/>
  <c r="K48" i="14" s="1"/>
  <c r="R47" i="14"/>
  <c r="Q47" i="14"/>
  <c r="S47" i="14" s="1"/>
  <c r="P47" i="14"/>
  <c r="N47" i="14"/>
  <c r="M47" i="14"/>
  <c r="O47" i="14" s="1"/>
  <c r="H47" i="14"/>
  <c r="L47" i="14" s="1"/>
  <c r="R46" i="14"/>
  <c r="Q46" i="14"/>
  <c r="P46" i="14"/>
  <c r="N46" i="14"/>
  <c r="M46" i="14"/>
  <c r="L46" i="14"/>
  <c r="J46" i="14"/>
  <c r="H46" i="14"/>
  <c r="K46" i="14" s="1"/>
  <c r="R45" i="14"/>
  <c r="Q45" i="14"/>
  <c r="P45" i="14"/>
  <c r="N45" i="14"/>
  <c r="M45" i="14"/>
  <c r="H45" i="14"/>
  <c r="L45" i="14" s="1"/>
  <c r="R44" i="14"/>
  <c r="Q44" i="14"/>
  <c r="P44" i="14"/>
  <c r="N44" i="14"/>
  <c r="M44" i="14"/>
  <c r="L44" i="14"/>
  <c r="H44" i="14"/>
  <c r="J44" i="14" s="1"/>
  <c r="R43" i="14"/>
  <c r="Q43" i="14"/>
  <c r="S43" i="14" s="1"/>
  <c r="T43" i="14" s="1"/>
  <c r="P43" i="14"/>
  <c r="N43" i="14"/>
  <c r="M43" i="14"/>
  <c r="H43" i="14"/>
  <c r="L43" i="14" s="1"/>
  <c r="R42" i="14"/>
  <c r="Q42" i="14"/>
  <c r="P42" i="14"/>
  <c r="N42" i="14"/>
  <c r="M42" i="14"/>
  <c r="H42" i="14"/>
  <c r="K42" i="14" s="1"/>
  <c r="R41" i="14"/>
  <c r="Q41" i="14"/>
  <c r="P41" i="14"/>
  <c r="N41" i="14"/>
  <c r="M41" i="14"/>
  <c r="H41" i="14"/>
  <c r="K41" i="14" s="1"/>
  <c r="R40" i="14"/>
  <c r="Q40" i="14"/>
  <c r="S40" i="14" s="1"/>
  <c r="P40" i="14"/>
  <c r="N40" i="14"/>
  <c r="M40" i="14"/>
  <c r="H40" i="14"/>
  <c r="K40" i="14" s="1"/>
  <c r="R39" i="14"/>
  <c r="Q39" i="14"/>
  <c r="P39" i="14"/>
  <c r="N39" i="14"/>
  <c r="M39" i="14"/>
  <c r="L39" i="14"/>
  <c r="K39" i="14"/>
  <c r="J39" i="14"/>
  <c r="H39" i="14"/>
  <c r="R38" i="14"/>
  <c r="Q38" i="14"/>
  <c r="P38" i="14"/>
  <c r="N38" i="14"/>
  <c r="M38" i="14"/>
  <c r="O38" i="14" s="1"/>
  <c r="H38" i="14"/>
  <c r="J38" i="14" s="1"/>
  <c r="R37" i="14"/>
  <c r="Q37" i="14"/>
  <c r="S37" i="14" s="1"/>
  <c r="T37" i="14" s="1"/>
  <c r="P37" i="14"/>
  <c r="N37" i="14"/>
  <c r="O37" i="14" s="1"/>
  <c r="M37" i="14"/>
  <c r="H37" i="14"/>
  <c r="L37" i="14" s="1"/>
  <c r="R36" i="14"/>
  <c r="Q36" i="14"/>
  <c r="P36" i="14"/>
  <c r="N36" i="14"/>
  <c r="M36" i="14"/>
  <c r="O36" i="14" s="1"/>
  <c r="H36" i="14"/>
  <c r="K36" i="14" s="1"/>
  <c r="R35" i="14"/>
  <c r="Q35" i="14"/>
  <c r="P35" i="14"/>
  <c r="S35" i="14" s="1"/>
  <c r="T35" i="14" s="1"/>
  <c r="N35" i="14"/>
  <c r="M35" i="14"/>
  <c r="H35" i="14"/>
  <c r="K35" i="14" s="1"/>
  <c r="R34" i="14"/>
  <c r="Q34" i="14"/>
  <c r="P34" i="14"/>
  <c r="N34" i="14"/>
  <c r="M34" i="14"/>
  <c r="H34" i="14"/>
  <c r="K34" i="14" s="1"/>
  <c r="R33" i="14"/>
  <c r="Q33" i="14"/>
  <c r="S33" i="14" s="1"/>
  <c r="P33" i="14"/>
  <c r="N33" i="14"/>
  <c r="M33" i="14"/>
  <c r="H33" i="14"/>
  <c r="K33" i="14" s="1"/>
  <c r="R32" i="14"/>
  <c r="Q32" i="14"/>
  <c r="P32" i="14"/>
  <c r="N32" i="14"/>
  <c r="M32" i="14"/>
  <c r="L32" i="14"/>
  <c r="H32" i="14"/>
  <c r="J32" i="14" s="1"/>
  <c r="R31" i="14"/>
  <c r="Q31" i="14"/>
  <c r="P31" i="14"/>
  <c r="N31" i="14"/>
  <c r="M31" i="14"/>
  <c r="H31" i="14"/>
  <c r="L31" i="14" s="1"/>
  <c r="R30" i="14"/>
  <c r="Q30" i="14"/>
  <c r="S30" i="14" s="1"/>
  <c r="T30" i="14" s="1"/>
  <c r="P30" i="14"/>
  <c r="N30" i="14"/>
  <c r="M30" i="14"/>
  <c r="H30" i="14"/>
  <c r="L30" i="14" s="1"/>
  <c r="R29" i="14"/>
  <c r="Q29" i="14"/>
  <c r="P29" i="14"/>
  <c r="N29" i="14"/>
  <c r="M29" i="14"/>
  <c r="H29" i="14"/>
  <c r="K29" i="14" s="1"/>
  <c r="R28" i="14"/>
  <c r="Q28" i="14"/>
  <c r="S28" i="14" s="1"/>
  <c r="P28" i="14"/>
  <c r="N28" i="14"/>
  <c r="M28" i="14"/>
  <c r="H28" i="14"/>
  <c r="K28" i="14" s="1"/>
  <c r="R27" i="14"/>
  <c r="Q27" i="14"/>
  <c r="P27" i="14"/>
  <c r="N27" i="14"/>
  <c r="M27" i="14"/>
  <c r="J27" i="14"/>
  <c r="H27" i="14"/>
  <c r="L27" i="14" s="1"/>
  <c r="R26" i="14"/>
  <c r="Q26" i="14"/>
  <c r="P26" i="14"/>
  <c r="N26" i="14"/>
  <c r="M26" i="14"/>
  <c r="H26" i="14"/>
  <c r="J26" i="14" s="1"/>
  <c r="R25" i="14"/>
  <c r="Q25" i="14"/>
  <c r="P25" i="14"/>
  <c r="N25" i="14"/>
  <c r="M25" i="14"/>
  <c r="H25" i="14"/>
  <c r="L25" i="14" s="1"/>
  <c r="R24" i="14"/>
  <c r="Q24" i="14"/>
  <c r="P24" i="14"/>
  <c r="N24" i="14"/>
  <c r="M24" i="14"/>
  <c r="H24" i="14"/>
  <c r="L24" i="14" s="1"/>
  <c r="R23" i="14"/>
  <c r="Q23" i="14"/>
  <c r="S23" i="14" s="1"/>
  <c r="T23" i="14" s="1"/>
  <c r="P23" i="14"/>
  <c r="N23" i="14"/>
  <c r="M23" i="14"/>
  <c r="H23" i="14"/>
  <c r="K23" i="14" s="1"/>
  <c r="R22" i="14"/>
  <c r="Q22" i="14"/>
  <c r="P22" i="14"/>
  <c r="N22" i="14"/>
  <c r="M22" i="14"/>
  <c r="H22" i="14"/>
  <c r="K22" i="14" s="1"/>
  <c r="R21" i="14"/>
  <c r="Q21" i="14"/>
  <c r="P21" i="14"/>
  <c r="N21" i="14"/>
  <c r="M21" i="14"/>
  <c r="H21" i="14"/>
  <c r="J21" i="14" s="1"/>
  <c r="R20" i="14"/>
  <c r="Q20" i="14"/>
  <c r="P20" i="14"/>
  <c r="N20" i="14"/>
  <c r="M20" i="14"/>
  <c r="H20" i="14"/>
  <c r="J20" i="14" s="1"/>
  <c r="R19" i="14"/>
  <c r="Q19" i="14"/>
  <c r="P19" i="14"/>
  <c r="N19" i="14"/>
  <c r="M19" i="14"/>
  <c r="H19" i="14"/>
  <c r="L19" i="14" s="1"/>
  <c r="R18" i="14"/>
  <c r="Q18" i="14"/>
  <c r="P18" i="14"/>
  <c r="N18" i="14"/>
  <c r="M18" i="14"/>
  <c r="H18" i="14"/>
  <c r="K18" i="14" s="1"/>
  <c r="R17" i="14"/>
  <c r="Q17" i="14"/>
  <c r="P17" i="14"/>
  <c r="N17" i="14"/>
  <c r="M17" i="14"/>
  <c r="H17" i="14"/>
  <c r="L17" i="14" s="1"/>
  <c r="R16" i="14"/>
  <c r="Q16" i="14"/>
  <c r="P16" i="14"/>
  <c r="N16" i="14"/>
  <c r="M16" i="14"/>
  <c r="H16" i="14"/>
  <c r="K16" i="14" s="1"/>
  <c r="R15" i="14"/>
  <c r="Q15" i="14"/>
  <c r="P15" i="14"/>
  <c r="N15" i="14"/>
  <c r="M15" i="14"/>
  <c r="L15" i="14"/>
  <c r="H15" i="14"/>
  <c r="K15" i="14" s="1"/>
  <c r="R14" i="14"/>
  <c r="Q14" i="14"/>
  <c r="P14" i="14"/>
  <c r="N14" i="14"/>
  <c r="M14" i="14"/>
  <c r="O14" i="14" s="1"/>
  <c r="H14" i="14"/>
  <c r="J14" i="14" s="1"/>
  <c r="R13" i="14"/>
  <c r="Q13" i="14"/>
  <c r="S13" i="14" s="1"/>
  <c r="T13" i="14" s="1"/>
  <c r="P13" i="14"/>
  <c r="N13" i="14"/>
  <c r="M13" i="14"/>
  <c r="H13" i="14"/>
  <c r="L13" i="14" s="1"/>
  <c r="R12" i="14"/>
  <c r="Q12" i="14"/>
  <c r="P12" i="14"/>
  <c r="N12" i="14"/>
  <c r="M12" i="14"/>
  <c r="O12" i="14" s="1"/>
  <c r="H12" i="14"/>
  <c r="L12" i="14" s="1"/>
  <c r="R11" i="14"/>
  <c r="Q11" i="14"/>
  <c r="S11" i="14" s="1"/>
  <c r="T11" i="14" s="1"/>
  <c r="P11" i="14"/>
  <c r="N11" i="14"/>
  <c r="M11" i="14"/>
  <c r="H11" i="14"/>
  <c r="L11" i="14" s="1"/>
  <c r="R10" i="14"/>
  <c r="Q10" i="14"/>
  <c r="P10" i="14"/>
  <c r="N10" i="14"/>
  <c r="M10" i="14"/>
  <c r="H10" i="14"/>
  <c r="K10" i="14" s="1"/>
  <c r="R9" i="14"/>
  <c r="Q9" i="14"/>
  <c r="P9" i="14"/>
  <c r="N9" i="14"/>
  <c r="O9" i="14" s="1"/>
  <c r="M9" i="14"/>
  <c r="H9" i="14"/>
  <c r="L9" i="14" s="1"/>
  <c r="J5" i="12"/>
  <c r="J4" i="12"/>
  <c r="G5" i="12"/>
  <c r="G4" i="12"/>
  <c r="D5" i="12"/>
  <c r="D4" i="12"/>
  <c r="P6" i="11"/>
  <c r="Q6" i="11" s="1"/>
  <c r="R6" i="11" s="1"/>
  <c r="P7" i="11"/>
  <c r="Q7" i="11" s="1"/>
  <c r="R7" i="11" s="1"/>
  <c r="P8" i="11"/>
  <c r="Q8" i="11" s="1"/>
  <c r="R8" i="11" s="1"/>
  <c r="P9" i="11"/>
  <c r="Q9" i="11" s="1"/>
  <c r="R9" i="11" s="1"/>
  <c r="P10" i="11"/>
  <c r="Q10" i="11" s="1"/>
  <c r="R10" i="11" s="1"/>
  <c r="P11" i="11"/>
  <c r="Q11" i="11" s="1"/>
  <c r="R11" i="11" s="1"/>
  <c r="P12" i="11"/>
  <c r="Q12" i="11" s="1"/>
  <c r="R12" i="11" s="1"/>
  <c r="P13" i="11"/>
  <c r="Q13" i="11" s="1"/>
  <c r="R13" i="11" s="1"/>
  <c r="P14" i="11"/>
  <c r="Q14" i="11" s="1"/>
  <c r="R14" i="11" s="1"/>
  <c r="P15" i="11"/>
  <c r="Q15" i="11" s="1"/>
  <c r="R15" i="11" s="1"/>
  <c r="P16" i="11"/>
  <c r="Q16" i="11" s="1"/>
  <c r="R16" i="11" s="1"/>
  <c r="P17" i="11"/>
  <c r="Q17" i="11" s="1"/>
  <c r="R17" i="11" s="1"/>
  <c r="P18" i="11"/>
  <c r="Q18" i="11" s="1"/>
  <c r="R18" i="11" s="1"/>
  <c r="P19" i="11"/>
  <c r="Q19" i="11" s="1"/>
  <c r="R19" i="11" s="1"/>
  <c r="P20" i="11"/>
  <c r="Q20" i="11" s="1"/>
  <c r="R20" i="11" s="1"/>
  <c r="P21" i="11"/>
  <c r="Q21" i="11" s="1"/>
  <c r="R21" i="11" s="1"/>
  <c r="P22" i="11"/>
  <c r="Q22" i="11" s="1"/>
  <c r="R22" i="11" s="1"/>
  <c r="P23" i="11"/>
  <c r="Q23" i="11" s="1"/>
  <c r="R23" i="11" s="1"/>
  <c r="P24" i="11"/>
  <c r="Q24" i="11" s="1"/>
  <c r="R24" i="11" s="1"/>
  <c r="P25" i="11"/>
  <c r="Q25" i="11" s="1"/>
  <c r="R25" i="11" s="1"/>
  <c r="P26" i="11"/>
  <c r="Q26" i="11" s="1"/>
  <c r="R26" i="11" s="1"/>
  <c r="P27" i="11"/>
  <c r="Q27" i="11" s="1"/>
  <c r="R27" i="11" s="1"/>
  <c r="P28" i="11"/>
  <c r="Q28" i="11" s="1"/>
  <c r="R28" i="11" s="1"/>
  <c r="P29" i="11"/>
  <c r="Q29" i="11" s="1"/>
  <c r="R29" i="11" s="1"/>
  <c r="P30" i="11"/>
  <c r="Q30" i="11" s="1"/>
  <c r="R30" i="11" s="1"/>
  <c r="P31" i="11"/>
  <c r="Q31" i="11" s="1"/>
  <c r="R31" i="11" s="1"/>
  <c r="P32" i="11"/>
  <c r="Q32" i="11" s="1"/>
  <c r="R32" i="11" s="1"/>
  <c r="P33" i="11"/>
  <c r="Q33" i="11" s="1"/>
  <c r="R33" i="11" s="1"/>
  <c r="P34" i="11"/>
  <c r="Q34" i="11" s="1"/>
  <c r="R34" i="11" s="1"/>
  <c r="P35" i="11"/>
  <c r="Q35" i="11" s="1"/>
  <c r="R35" i="11" s="1"/>
  <c r="P36" i="11"/>
  <c r="Q36" i="11" s="1"/>
  <c r="R36" i="11" s="1"/>
  <c r="P37" i="11"/>
  <c r="Q37" i="11" s="1"/>
  <c r="R37" i="11" s="1"/>
  <c r="P38" i="11"/>
  <c r="Q38" i="11" s="1"/>
  <c r="R38" i="11" s="1"/>
  <c r="P39" i="11"/>
  <c r="Q39" i="11" s="1"/>
  <c r="R39" i="11" s="1"/>
  <c r="P40" i="11"/>
  <c r="Q40" i="11" s="1"/>
  <c r="R40" i="11" s="1"/>
  <c r="P41" i="11"/>
  <c r="Q41" i="11" s="1"/>
  <c r="R41" i="11" s="1"/>
  <c r="P42" i="11"/>
  <c r="Q42" i="11" s="1"/>
  <c r="R42" i="11" s="1"/>
  <c r="P43" i="11"/>
  <c r="Q43" i="11" s="1"/>
  <c r="R43" i="11" s="1"/>
  <c r="P44" i="11"/>
  <c r="Q44" i="11" s="1"/>
  <c r="R44" i="11" s="1"/>
  <c r="P45" i="11"/>
  <c r="Q45" i="11" s="1"/>
  <c r="R45" i="11" s="1"/>
  <c r="P46" i="11"/>
  <c r="Q46" i="11" s="1"/>
  <c r="R46" i="11" s="1"/>
  <c r="P47" i="11"/>
  <c r="Q47" i="11" s="1"/>
  <c r="R47" i="11" s="1"/>
  <c r="P48" i="11"/>
  <c r="Q48" i="11" s="1"/>
  <c r="R48" i="11" s="1"/>
  <c r="P49" i="11"/>
  <c r="Q49" i="11" s="1"/>
  <c r="R49" i="11" s="1"/>
  <c r="P50" i="11"/>
  <c r="Q50" i="11" s="1"/>
  <c r="R50" i="11" s="1"/>
  <c r="P51" i="11"/>
  <c r="Q51" i="11" s="1"/>
  <c r="R51" i="11" s="1"/>
  <c r="P52" i="11"/>
  <c r="Q52" i="11" s="1"/>
  <c r="R52" i="11" s="1"/>
  <c r="P53" i="11"/>
  <c r="Q53" i="11" s="1"/>
  <c r="R53" i="11" s="1"/>
  <c r="P54" i="11"/>
  <c r="Q54" i="11" s="1"/>
  <c r="R54" i="11" s="1"/>
  <c r="P55" i="11"/>
  <c r="Q55" i="11" s="1"/>
  <c r="R55" i="11" s="1"/>
  <c r="P56" i="11"/>
  <c r="Q56" i="11" s="1"/>
  <c r="R56" i="11" s="1"/>
  <c r="P57" i="11"/>
  <c r="Q57" i="11" s="1"/>
  <c r="R57" i="11" s="1"/>
  <c r="P58" i="11"/>
  <c r="Q58" i="11" s="1"/>
  <c r="R58" i="11" s="1"/>
  <c r="P59" i="11"/>
  <c r="Q59" i="11" s="1"/>
  <c r="R59" i="11" s="1"/>
  <c r="P60" i="11"/>
  <c r="Q60" i="11" s="1"/>
  <c r="R60" i="11" s="1"/>
  <c r="P61" i="11"/>
  <c r="Q61" i="11" s="1"/>
  <c r="R61" i="11" s="1"/>
  <c r="P62" i="11"/>
  <c r="Q62" i="11" s="1"/>
  <c r="R62" i="11" s="1"/>
  <c r="P63" i="11"/>
  <c r="Q63" i="11" s="1"/>
  <c r="R63" i="11" s="1"/>
  <c r="P64" i="11"/>
  <c r="Q64" i="11" s="1"/>
  <c r="R64" i="11" s="1"/>
  <c r="P65" i="11"/>
  <c r="Q65" i="11" s="1"/>
  <c r="R65" i="11" s="1"/>
  <c r="P66" i="11"/>
  <c r="Q66" i="11" s="1"/>
  <c r="R66" i="11" s="1"/>
  <c r="P67" i="11"/>
  <c r="Q67" i="11" s="1"/>
  <c r="R67" i="11" s="1"/>
  <c r="P68" i="11"/>
  <c r="Q68" i="11" s="1"/>
  <c r="R68" i="11" s="1"/>
  <c r="P69" i="11"/>
  <c r="Q69" i="11" s="1"/>
  <c r="R69" i="11" s="1"/>
  <c r="P70" i="11"/>
  <c r="Q70" i="11" s="1"/>
  <c r="R70" i="11" s="1"/>
  <c r="P71" i="11"/>
  <c r="Q71" i="11" s="1"/>
  <c r="R71" i="11" s="1"/>
  <c r="P72" i="11"/>
  <c r="Q72" i="11" s="1"/>
  <c r="R72" i="11" s="1"/>
  <c r="P73" i="11"/>
  <c r="Q73" i="11" s="1"/>
  <c r="R73" i="11" s="1"/>
  <c r="P74" i="11"/>
  <c r="Q74" i="11" s="1"/>
  <c r="R74" i="11" s="1"/>
  <c r="P75" i="11"/>
  <c r="Q75" i="11" s="1"/>
  <c r="R75" i="11" s="1"/>
  <c r="P76" i="11"/>
  <c r="Q76" i="11" s="1"/>
  <c r="R76" i="11" s="1"/>
  <c r="P77" i="11"/>
  <c r="Q77" i="11" s="1"/>
  <c r="R77" i="11" s="1"/>
  <c r="P78" i="11"/>
  <c r="Q78" i="11" s="1"/>
  <c r="R78" i="11" s="1"/>
  <c r="P79" i="11"/>
  <c r="Q79" i="11" s="1"/>
  <c r="R79" i="11" s="1"/>
  <c r="P80" i="11"/>
  <c r="Q80" i="11" s="1"/>
  <c r="R80" i="11" s="1"/>
  <c r="P81" i="11"/>
  <c r="Q81" i="11" s="1"/>
  <c r="R81" i="11" s="1"/>
  <c r="P82" i="11"/>
  <c r="Q82" i="11" s="1"/>
  <c r="R82" i="11" s="1"/>
  <c r="P83" i="11"/>
  <c r="Q83" i="11" s="1"/>
  <c r="R83" i="11" s="1"/>
  <c r="P84" i="11"/>
  <c r="Q84" i="11" s="1"/>
  <c r="R84" i="11" s="1"/>
  <c r="P85" i="11"/>
  <c r="Q85" i="11" s="1"/>
  <c r="R85" i="11" s="1"/>
  <c r="P86" i="11"/>
  <c r="Q86" i="11" s="1"/>
  <c r="R86" i="11" s="1"/>
  <c r="P87" i="11"/>
  <c r="Q87" i="11" s="1"/>
  <c r="R87" i="11" s="1"/>
  <c r="P88" i="11"/>
  <c r="Q88" i="11" s="1"/>
  <c r="R88" i="11" s="1"/>
  <c r="P89" i="11"/>
  <c r="Q89" i="11" s="1"/>
  <c r="R89" i="11" s="1"/>
  <c r="P90" i="11"/>
  <c r="Q90" i="11" s="1"/>
  <c r="R90" i="11" s="1"/>
  <c r="P91" i="11"/>
  <c r="Q91" i="11" s="1"/>
  <c r="R91" i="11" s="1"/>
  <c r="P92" i="11"/>
  <c r="Q92" i="11" s="1"/>
  <c r="R92" i="11" s="1"/>
  <c r="P93" i="11"/>
  <c r="Q93" i="11" s="1"/>
  <c r="R93" i="11" s="1"/>
  <c r="P94" i="11"/>
  <c r="Q94" i="11" s="1"/>
  <c r="R94" i="11" s="1"/>
  <c r="P95" i="11"/>
  <c r="Q95" i="11" s="1"/>
  <c r="R95" i="11" s="1"/>
  <c r="P96" i="11"/>
  <c r="Q96" i="11" s="1"/>
  <c r="R96" i="11" s="1"/>
  <c r="P97" i="11"/>
  <c r="Q97" i="11" s="1"/>
  <c r="R97" i="11" s="1"/>
  <c r="P98" i="11"/>
  <c r="Q98" i="11" s="1"/>
  <c r="R98" i="11" s="1"/>
  <c r="P99" i="11"/>
  <c r="Q99" i="11" s="1"/>
  <c r="R99" i="11" s="1"/>
  <c r="P100" i="11"/>
  <c r="Q100" i="11" s="1"/>
  <c r="R100" i="11" s="1"/>
  <c r="P101" i="11"/>
  <c r="Q101" i="11" s="1"/>
  <c r="R101" i="11" s="1"/>
  <c r="P102" i="11"/>
  <c r="Q102" i="11" s="1"/>
  <c r="R102" i="11" s="1"/>
  <c r="P103" i="11"/>
  <c r="Q103" i="11" s="1"/>
  <c r="R103" i="11" s="1"/>
  <c r="P104" i="11"/>
  <c r="Q104" i="11" s="1"/>
  <c r="R104" i="11" s="1"/>
  <c r="P105" i="11"/>
  <c r="Q105" i="11" s="1"/>
  <c r="R105" i="11" s="1"/>
  <c r="P106" i="11"/>
  <c r="Q106" i="11" s="1"/>
  <c r="R106" i="11" s="1"/>
  <c r="P107" i="11"/>
  <c r="Q107" i="11" s="1"/>
  <c r="R107" i="11" s="1"/>
  <c r="P108" i="11"/>
  <c r="Q108" i="11" s="1"/>
  <c r="R108" i="11" s="1"/>
  <c r="P109" i="11"/>
  <c r="Q109" i="11" s="1"/>
  <c r="R109" i="11" s="1"/>
  <c r="P110" i="11"/>
  <c r="Q110" i="11" s="1"/>
  <c r="R110" i="11" s="1"/>
  <c r="P111" i="11"/>
  <c r="Q111" i="11" s="1"/>
  <c r="R111" i="11" s="1"/>
  <c r="P112" i="11"/>
  <c r="Q112" i="11" s="1"/>
  <c r="R112" i="11" s="1"/>
  <c r="P113" i="11"/>
  <c r="Q113" i="11" s="1"/>
  <c r="R113" i="11" s="1"/>
  <c r="P114" i="11"/>
  <c r="Q114" i="11" s="1"/>
  <c r="R114" i="11" s="1"/>
  <c r="P115" i="11"/>
  <c r="Q115" i="11" s="1"/>
  <c r="R115" i="11" s="1"/>
  <c r="P116" i="11"/>
  <c r="Q116" i="11" s="1"/>
  <c r="R116" i="11" s="1"/>
  <c r="P117" i="11"/>
  <c r="Q117" i="11" s="1"/>
  <c r="R117" i="11" s="1"/>
  <c r="P118" i="11"/>
  <c r="Q118" i="11" s="1"/>
  <c r="R118" i="11" s="1"/>
  <c r="P119" i="11"/>
  <c r="Q119" i="11" s="1"/>
  <c r="R119" i="11" s="1"/>
  <c r="P120" i="11"/>
  <c r="Q120" i="11" s="1"/>
  <c r="R120" i="11" s="1"/>
  <c r="P121" i="11"/>
  <c r="Q121" i="11" s="1"/>
  <c r="R121" i="11" s="1"/>
  <c r="P122" i="11"/>
  <c r="Q122" i="11" s="1"/>
  <c r="R122" i="11" s="1"/>
  <c r="P123" i="11"/>
  <c r="Q123" i="11" s="1"/>
  <c r="R123" i="11" s="1"/>
  <c r="P124" i="11"/>
  <c r="Q124" i="11" s="1"/>
  <c r="R124" i="11" s="1"/>
  <c r="P125" i="11"/>
  <c r="Q125" i="11" s="1"/>
  <c r="R125" i="11" s="1"/>
  <c r="P126" i="11"/>
  <c r="Q126" i="11" s="1"/>
  <c r="R126" i="11" s="1"/>
  <c r="P127" i="11"/>
  <c r="Q127" i="11" s="1"/>
  <c r="R127" i="11" s="1"/>
  <c r="P128" i="11"/>
  <c r="Q128" i="11" s="1"/>
  <c r="R128" i="11" s="1"/>
  <c r="P129" i="11"/>
  <c r="Q129" i="11" s="1"/>
  <c r="R129" i="11" s="1"/>
  <c r="P130" i="11"/>
  <c r="Q130" i="11" s="1"/>
  <c r="R130" i="11" s="1"/>
  <c r="P131" i="11"/>
  <c r="Q131" i="11" s="1"/>
  <c r="R131" i="11" s="1"/>
  <c r="P132" i="11"/>
  <c r="Q132" i="11" s="1"/>
  <c r="R132" i="11" s="1"/>
  <c r="P133" i="11"/>
  <c r="Q133" i="11" s="1"/>
  <c r="R133" i="11" s="1"/>
  <c r="P134" i="11"/>
  <c r="Q134" i="11" s="1"/>
  <c r="R134" i="11" s="1"/>
  <c r="P135" i="11"/>
  <c r="Q135" i="11" s="1"/>
  <c r="R135" i="11" s="1"/>
  <c r="P136" i="11"/>
  <c r="Q136" i="11" s="1"/>
  <c r="R136" i="11" s="1"/>
  <c r="P137" i="11"/>
  <c r="Q137" i="11" s="1"/>
  <c r="R137" i="11" s="1"/>
  <c r="P138" i="11"/>
  <c r="Q138" i="11" s="1"/>
  <c r="R138" i="11" s="1"/>
  <c r="P139" i="11"/>
  <c r="Q139" i="11" s="1"/>
  <c r="R139" i="11" s="1"/>
  <c r="P140" i="11"/>
  <c r="Q140" i="11" s="1"/>
  <c r="R140" i="11" s="1"/>
  <c r="P141" i="11"/>
  <c r="Q141" i="11" s="1"/>
  <c r="R141" i="11" s="1"/>
  <c r="P142" i="11"/>
  <c r="Q142" i="11" s="1"/>
  <c r="R142" i="11" s="1"/>
  <c r="P143" i="11"/>
  <c r="Q143" i="11" s="1"/>
  <c r="R143" i="11" s="1"/>
  <c r="P144" i="11"/>
  <c r="Q144" i="11" s="1"/>
  <c r="R144" i="11" s="1"/>
  <c r="P145" i="11"/>
  <c r="Q145" i="11" s="1"/>
  <c r="R145" i="11" s="1"/>
  <c r="P146" i="11"/>
  <c r="Q146" i="11" s="1"/>
  <c r="R146" i="11" s="1"/>
  <c r="P147" i="11"/>
  <c r="Q147" i="11" s="1"/>
  <c r="R147" i="11" s="1"/>
  <c r="P148" i="11"/>
  <c r="Q148" i="11" s="1"/>
  <c r="R148" i="11" s="1"/>
  <c r="P149" i="11"/>
  <c r="Q149" i="11" s="1"/>
  <c r="R149" i="11" s="1"/>
  <c r="P150" i="11"/>
  <c r="Q150" i="11" s="1"/>
  <c r="R150" i="11" s="1"/>
  <c r="P151" i="11"/>
  <c r="Q151" i="11" s="1"/>
  <c r="R151" i="11" s="1"/>
  <c r="P152" i="11"/>
  <c r="Q152" i="11" s="1"/>
  <c r="R152" i="11" s="1"/>
  <c r="P153" i="11"/>
  <c r="Q153" i="11" s="1"/>
  <c r="R153" i="11" s="1"/>
  <c r="P154" i="11"/>
  <c r="Q154" i="11" s="1"/>
  <c r="R154" i="11" s="1"/>
  <c r="P155" i="11"/>
  <c r="Q155" i="11" s="1"/>
  <c r="R155" i="11" s="1"/>
  <c r="P156" i="11"/>
  <c r="Q156" i="11" s="1"/>
  <c r="R156" i="11" s="1"/>
  <c r="P157" i="11"/>
  <c r="Q157" i="11" s="1"/>
  <c r="R157" i="11" s="1"/>
  <c r="P158" i="11"/>
  <c r="Q158" i="11" s="1"/>
  <c r="R158" i="11" s="1"/>
  <c r="P159" i="11"/>
  <c r="Q159" i="11" s="1"/>
  <c r="R159" i="11" s="1"/>
  <c r="P160" i="11"/>
  <c r="Q160" i="11" s="1"/>
  <c r="R160" i="11" s="1"/>
  <c r="P161" i="11"/>
  <c r="Q161" i="11" s="1"/>
  <c r="R161" i="11" s="1"/>
  <c r="P162" i="11"/>
  <c r="Q162" i="11" s="1"/>
  <c r="R162" i="11" s="1"/>
  <c r="P163" i="11"/>
  <c r="Q163" i="11" s="1"/>
  <c r="R163" i="11" s="1"/>
  <c r="P164" i="11"/>
  <c r="Q164" i="11" s="1"/>
  <c r="R164" i="11" s="1"/>
  <c r="P165" i="11"/>
  <c r="Q165" i="11" s="1"/>
  <c r="R165" i="11" s="1"/>
  <c r="P166" i="11"/>
  <c r="Q166" i="11" s="1"/>
  <c r="R166" i="11" s="1"/>
  <c r="P167" i="11"/>
  <c r="Q167" i="11" s="1"/>
  <c r="R167" i="11" s="1"/>
  <c r="P168" i="11"/>
  <c r="Q168" i="11" s="1"/>
  <c r="R168" i="11" s="1"/>
  <c r="P169" i="11"/>
  <c r="Q169" i="11" s="1"/>
  <c r="R169" i="11" s="1"/>
  <c r="P170" i="11"/>
  <c r="Q170" i="11" s="1"/>
  <c r="R170" i="11" s="1"/>
  <c r="P171" i="11"/>
  <c r="Q171" i="11" s="1"/>
  <c r="R171" i="11" s="1"/>
  <c r="P172" i="11"/>
  <c r="Q172" i="11" s="1"/>
  <c r="R172" i="11" s="1"/>
  <c r="P173" i="11"/>
  <c r="Q173" i="11" s="1"/>
  <c r="R173" i="11" s="1"/>
  <c r="P174" i="11"/>
  <c r="Q174" i="11" s="1"/>
  <c r="R174" i="11" s="1"/>
  <c r="P175" i="11"/>
  <c r="Q175" i="11" s="1"/>
  <c r="R175" i="11" s="1"/>
  <c r="P176" i="11"/>
  <c r="Q176" i="11" s="1"/>
  <c r="R176" i="11" s="1"/>
  <c r="P177" i="11"/>
  <c r="Q177" i="11" s="1"/>
  <c r="R177" i="11" s="1"/>
  <c r="P178" i="11"/>
  <c r="Q178" i="11" s="1"/>
  <c r="R178" i="11" s="1"/>
  <c r="P179" i="11"/>
  <c r="Q179" i="11" s="1"/>
  <c r="R179" i="11" s="1"/>
  <c r="P180" i="11"/>
  <c r="Q180" i="11" s="1"/>
  <c r="R180" i="11" s="1"/>
  <c r="P181" i="11"/>
  <c r="Q181" i="11" s="1"/>
  <c r="R181" i="11" s="1"/>
  <c r="P182" i="11"/>
  <c r="Q182" i="11" s="1"/>
  <c r="R182" i="11" s="1"/>
  <c r="P183" i="11"/>
  <c r="Q183" i="11" s="1"/>
  <c r="R183" i="11" s="1"/>
  <c r="P184" i="11"/>
  <c r="Q184" i="11" s="1"/>
  <c r="R184" i="11" s="1"/>
  <c r="P185" i="11"/>
  <c r="Q185" i="11" s="1"/>
  <c r="R185" i="11" s="1"/>
  <c r="P186" i="11"/>
  <c r="Q186" i="11" s="1"/>
  <c r="R186" i="11" s="1"/>
  <c r="P187" i="11"/>
  <c r="Q187" i="11" s="1"/>
  <c r="R187" i="11" s="1"/>
  <c r="P188" i="11"/>
  <c r="Q188" i="11" s="1"/>
  <c r="R188" i="11" s="1"/>
  <c r="P189" i="11"/>
  <c r="Q189" i="11" s="1"/>
  <c r="R189" i="11" s="1"/>
  <c r="P190" i="11"/>
  <c r="Q190" i="11" s="1"/>
  <c r="R190" i="11" s="1"/>
  <c r="P191" i="11"/>
  <c r="Q191" i="11" s="1"/>
  <c r="R191" i="11" s="1"/>
  <c r="P192" i="11"/>
  <c r="Q192" i="11" s="1"/>
  <c r="R192" i="11" s="1"/>
  <c r="P193" i="11"/>
  <c r="Q193" i="11" s="1"/>
  <c r="R193" i="11" s="1"/>
  <c r="P194" i="11"/>
  <c r="Q194" i="11" s="1"/>
  <c r="R194" i="11" s="1"/>
  <c r="P195" i="11"/>
  <c r="Q195" i="11" s="1"/>
  <c r="R195" i="11" s="1"/>
  <c r="P196" i="11"/>
  <c r="Q196" i="11" s="1"/>
  <c r="R196" i="11" s="1"/>
  <c r="P197" i="11"/>
  <c r="Q197" i="11" s="1"/>
  <c r="R197" i="11" s="1"/>
  <c r="P198" i="11"/>
  <c r="Q198" i="11" s="1"/>
  <c r="R198" i="11" s="1"/>
  <c r="P199" i="11"/>
  <c r="Q199" i="11" s="1"/>
  <c r="R199" i="11" s="1"/>
  <c r="P200" i="11"/>
  <c r="Q200" i="11" s="1"/>
  <c r="R200" i="11" s="1"/>
  <c r="P201" i="11"/>
  <c r="Q201" i="11" s="1"/>
  <c r="R201" i="11" s="1"/>
  <c r="P202" i="11"/>
  <c r="Q202" i="11" s="1"/>
  <c r="R202" i="11" s="1"/>
  <c r="P203" i="11"/>
  <c r="Q203" i="11" s="1"/>
  <c r="R203" i="11" s="1"/>
  <c r="P204" i="11"/>
  <c r="Q204" i="11" s="1"/>
  <c r="R204" i="11" s="1"/>
  <c r="P205" i="11"/>
  <c r="Q205" i="11" s="1"/>
  <c r="R205" i="11" s="1"/>
  <c r="P206" i="11"/>
  <c r="Q206" i="11" s="1"/>
  <c r="R206" i="11" s="1"/>
  <c r="P207" i="11"/>
  <c r="Q207" i="11" s="1"/>
  <c r="R207" i="11" s="1"/>
  <c r="P208" i="11"/>
  <c r="Q208" i="11" s="1"/>
  <c r="R208" i="11" s="1"/>
  <c r="P209" i="11"/>
  <c r="Q209" i="11" s="1"/>
  <c r="R209" i="11" s="1"/>
  <c r="P210" i="11"/>
  <c r="Q210" i="11" s="1"/>
  <c r="R210" i="11" s="1"/>
  <c r="P211" i="11"/>
  <c r="Q211" i="11" s="1"/>
  <c r="R211" i="11" s="1"/>
  <c r="P212" i="11"/>
  <c r="Q212" i="11" s="1"/>
  <c r="R212" i="11" s="1"/>
  <c r="P213" i="11"/>
  <c r="Q213" i="11" s="1"/>
  <c r="R213" i="11" s="1"/>
  <c r="P214" i="11"/>
  <c r="Q214" i="11" s="1"/>
  <c r="R214" i="11" s="1"/>
  <c r="P215" i="11"/>
  <c r="Q215" i="11" s="1"/>
  <c r="R215" i="11" s="1"/>
  <c r="P5" i="11"/>
  <c r="J6" i="11"/>
  <c r="K6" i="11" s="1"/>
  <c r="L6" i="11" s="1"/>
  <c r="J7" i="11"/>
  <c r="K7" i="11" s="1"/>
  <c r="L7" i="11" s="1"/>
  <c r="J8" i="11"/>
  <c r="K8" i="11" s="1"/>
  <c r="L8" i="11" s="1"/>
  <c r="J9" i="11"/>
  <c r="K9" i="11" s="1"/>
  <c r="L9" i="11" s="1"/>
  <c r="J10" i="11"/>
  <c r="K10" i="11" s="1"/>
  <c r="L10" i="11" s="1"/>
  <c r="J11" i="11"/>
  <c r="K11" i="11" s="1"/>
  <c r="L11" i="11" s="1"/>
  <c r="J12" i="11"/>
  <c r="K12" i="11" s="1"/>
  <c r="L12" i="11" s="1"/>
  <c r="J13" i="11"/>
  <c r="K13" i="11" s="1"/>
  <c r="L13" i="11" s="1"/>
  <c r="J14" i="11"/>
  <c r="K14" i="11" s="1"/>
  <c r="L14" i="11" s="1"/>
  <c r="J15" i="11"/>
  <c r="K15" i="11" s="1"/>
  <c r="L15" i="11" s="1"/>
  <c r="J16" i="11"/>
  <c r="K16" i="11" s="1"/>
  <c r="L16" i="11" s="1"/>
  <c r="J17" i="11"/>
  <c r="K17" i="11" s="1"/>
  <c r="L17" i="11" s="1"/>
  <c r="J18" i="11"/>
  <c r="K18" i="11" s="1"/>
  <c r="L18" i="11" s="1"/>
  <c r="J19" i="11"/>
  <c r="K19" i="11" s="1"/>
  <c r="L19" i="11" s="1"/>
  <c r="J20" i="11"/>
  <c r="K20" i="11" s="1"/>
  <c r="L20" i="11" s="1"/>
  <c r="J21" i="11"/>
  <c r="K21" i="11" s="1"/>
  <c r="L21" i="11" s="1"/>
  <c r="J22" i="11"/>
  <c r="K22" i="11" s="1"/>
  <c r="L22" i="11" s="1"/>
  <c r="J23" i="11"/>
  <c r="K23" i="11" s="1"/>
  <c r="L23" i="11" s="1"/>
  <c r="J24" i="11"/>
  <c r="K24" i="11" s="1"/>
  <c r="L24" i="11" s="1"/>
  <c r="J25" i="11"/>
  <c r="K25" i="11" s="1"/>
  <c r="L25" i="11" s="1"/>
  <c r="J26" i="11"/>
  <c r="K26" i="11" s="1"/>
  <c r="L26" i="11" s="1"/>
  <c r="J27" i="11"/>
  <c r="K27" i="11" s="1"/>
  <c r="L27" i="11" s="1"/>
  <c r="J28" i="11"/>
  <c r="K28" i="11" s="1"/>
  <c r="L28" i="11" s="1"/>
  <c r="J29" i="11"/>
  <c r="K29" i="11" s="1"/>
  <c r="L29" i="11" s="1"/>
  <c r="J30" i="11"/>
  <c r="K30" i="11" s="1"/>
  <c r="L30" i="11" s="1"/>
  <c r="J31" i="11"/>
  <c r="K31" i="11" s="1"/>
  <c r="L31" i="11" s="1"/>
  <c r="J32" i="11"/>
  <c r="K32" i="11" s="1"/>
  <c r="L32" i="11" s="1"/>
  <c r="J33" i="11"/>
  <c r="K33" i="11" s="1"/>
  <c r="L33" i="11" s="1"/>
  <c r="J34" i="11"/>
  <c r="K34" i="11" s="1"/>
  <c r="L34" i="11" s="1"/>
  <c r="J35" i="11"/>
  <c r="K35" i="11" s="1"/>
  <c r="L35" i="11" s="1"/>
  <c r="J36" i="11"/>
  <c r="K36" i="11" s="1"/>
  <c r="L36" i="11" s="1"/>
  <c r="J37" i="11"/>
  <c r="K37" i="11" s="1"/>
  <c r="L37" i="11" s="1"/>
  <c r="J38" i="11"/>
  <c r="K38" i="11" s="1"/>
  <c r="L38" i="11" s="1"/>
  <c r="J39" i="11"/>
  <c r="K39" i="11" s="1"/>
  <c r="L39" i="11" s="1"/>
  <c r="J40" i="11"/>
  <c r="K40" i="11" s="1"/>
  <c r="L40" i="11" s="1"/>
  <c r="J41" i="11"/>
  <c r="K41" i="11" s="1"/>
  <c r="L41" i="11" s="1"/>
  <c r="J42" i="11"/>
  <c r="K42" i="11" s="1"/>
  <c r="L42" i="11" s="1"/>
  <c r="J43" i="11"/>
  <c r="K43" i="11" s="1"/>
  <c r="L43" i="11" s="1"/>
  <c r="J44" i="11"/>
  <c r="K44" i="11" s="1"/>
  <c r="L44" i="11" s="1"/>
  <c r="J45" i="11"/>
  <c r="K45" i="11" s="1"/>
  <c r="L45" i="11" s="1"/>
  <c r="J46" i="11"/>
  <c r="K46" i="11" s="1"/>
  <c r="L46" i="11" s="1"/>
  <c r="J47" i="11"/>
  <c r="K47" i="11" s="1"/>
  <c r="L47" i="11" s="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L51" i="11" s="1"/>
  <c r="J52" i="11"/>
  <c r="K52" i="11" s="1"/>
  <c r="L52" i="11" s="1"/>
  <c r="J53" i="11"/>
  <c r="K53" i="11" s="1"/>
  <c r="L53" i="11" s="1"/>
  <c r="J54" i="11"/>
  <c r="K54" i="11" s="1"/>
  <c r="L54" i="11" s="1"/>
  <c r="J55" i="11"/>
  <c r="K55" i="11" s="1"/>
  <c r="L55" i="11" s="1"/>
  <c r="J56" i="11"/>
  <c r="K56" i="11" s="1"/>
  <c r="L56" i="11" s="1"/>
  <c r="J57" i="11"/>
  <c r="K57" i="11" s="1"/>
  <c r="L57" i="11" s="1"/>
  <c r="J58" i="11"/>
  <c r="K58" i="11" s="1"/>
  <c r="L58" i="11" s="1"/>
  <c r="J59" i="11"/>
  <c r="K59" i="11" s="1"/>
  <c r="L59" i="11" s="1"/>
  <c r="J60" i="11"/>
  <c r="K60" i="11" s="1"/>
  <c r="L60" i="11" s="1"/>
  <c r="J61" i="11"/>
  <c r="K61" i="11" s="1"/>
  <c r="L61" i="11" s="1"/>
  <c r="J62" i="11"/>
  <c r="K62" i="11" s="1"/>
  <c r="L62" i="11" s="1"/>
  <c r="J63" i="11"/>
  <c r="K63" i="11" s="1"/>
  <c r="L63" i="11" s="1"/>
  <c r="J64" i="11"/>
  <c r="K64" i="11" s="1"/>
  <c r="L64" i="11" s="1"/>
  <c r="J65" i="11"/>
  <c r="K65" i="11" s="1"/>
  <c r="L65" i="11" s="1"/>
  <c r="J66" i="11"/>
  <c r="K66" i="11" s="1"/>
  <c r="L66" i="11" s="1"/>
  <c r="J67" i="11"/>
  <c r="K67" i="11" s="1"/>
  <c r="L67" i="11" s="1"/>
  <c r="J68" i="11"/>
  <c r="K68" i="11" s="1"/>
  <c r="L68" i="11" s="1"/>
  <c r="J69" i="11"/>
  <c r="K69" i="11" s="1"/>
  <c r="L69" i="11" s="1"/>
  <c r="J70" i="11"/>
  <c r="K70" i="11" s="1"/>
  <c r="L70" i="11" s="1"/>
  <c r="J71" i="11"/>
  <c r="K71" i="11" s="1"/>
  <c r="L71" i="11" s="1"/>
  <c r="J72" i="11"/>
  <c r="K72" i="11" s="1"/>
  <c r="L72" i="11" s="1"/>
  <c r="J73" i="11"/>
  <c r="K73" i="11" s="1"/>
  <c r="L73" i="11" s="1"/>
  <c r="J74" i="11"/>
  <c r="K74" i="11" s="1"/>
  <c r="L74" i="11" s="1"/>
  <c r="J75" i="11"/>
  <c r="K75" i="11" s="1"/>
  <c r="L75" i="11" s="1"/>
  <c r="J76" i="11"/>
  <c r="K76" i="11" s="1"/>
  <c r="L76" i="11" s="1"/>
  <c r="J77" i="11"/>
  <c r="K77" i="11" s="1"/>
  <c r="L77" i="11" s="1"/>
  <c r="J78" i="11"/>
  <c r="K78" i="11" s="1"/>
  <c r="L78" i="11" s="1"/>
  <c r="J79" i="11"/>
  <c r="K79" i="11" s="1"/>
  <c r="L79" i="11" s="1"/>
  <c r="J80" i="11"/>
  <c r="K80" i="11" s="1"/>
  <c r="L80" i="11" s="1"/>
  <c r="J81" i="11"/>
  <c r="K81" i="11" s="1"/>
  <c r="L81" i="11" s="1"/>
  <c r="J82" i="11"/>
  <c r="K82" i="11" s="1"/>
  <c r="L82" i="11" s="1"/>
  <c r="J83" i="11"/>
  <c r="K83" i="11" s="1"/>
  <c r="L83" i="11" s="1"/>
  <c r="J84" i="11"/>
  <c r="K84" i="11" s="1"/>
  <c r="L84" i="11" s="1"/>
  <c r="J85" i="11"/>
  <c r="K85" i="11" s="1"/>
  <c r="L85" i="11" s="1"/>
  <c r="J86" i="11"/>
  <c r="K86" i="11" s="1"/>
  <c r="L86" i="11" s="1"/>
  <c r="J87" i="11"/>
  <c r="K87" i="11" s="1"/>
  <c r="L87" i="11" s="1"/>
  <c r="J88" i="11"/>
  <c r="K88" i="11" s="1"/>
  <c r="L88" i="11" s="1"/>
  <c r="J89" i="11"/>
  <c r="K89" i="11" s="1"/>
  <c r="L89" i="11" s="1"/>
  <c r="J90" i="11"/>
  <c r="K90" i="11" s="1"/>
  <c r="L90" i="11" s="1"/>
  <c r="J91" i="11"/>
  <c r="K91" i="11" s="1"/>
  <c r="L91" i="11" s="1"/>
  <c r="J92" i="11"/>
  <c r="K92" i="11" s="1"/>
  <c r="L92" i="11" s="1"/>
  <c r="J93" i="11"/>
  <c r="K93" i="11" s="1"/>
  <c r="L93" i="11" s="1"/>
  <c r="J94" i="11"/>
  <c r="K94" i="11" s="1"/>
  <c r="L94" i="11" s="1"/>
  <c r="J95" i="11"/>
  <c r="K95" i="11" s="1"/>
  <c r="L95" i="11" s="1"/>
  <c r="J96" i="11"/>
  <c r="K96" i="11" s="1"/>
  <c r="L96" i="11" s="1"/>
  <c r="J97" i="11"/>
  <c r="K97" i="11" s="1"/>
  <c r="L97" i="11" s="1"/>
  <c r="J98" i="11"/>
  <c r="K98" i="11" s="1"/>
  <c r="L98" i="11" s="1"/>
  <c r="J99" i="11"/>
  <c r="K99" i="11" s="1"/>
  <c r="L99" i="11" s="1"/>
  <c r="J100" i="11"/>
  <c r="K100" i="11" s="1"/>
  <c r="L100" i="11" s="1"/>
  <c r="J101" i="11"/>
  <c r="K101" i="11" s="1"/>
  <c r="L101" i="11" s="1"/>
  <c r="J102" i="11"/>
  <c r="K102" i="11" s="1"/>
  <c r="L102" i="11" s="1"/>
  <c r="J103" i="11"/>
  <c r="K103" i="11" s="1"/>
  <c r="L103" i="11" s="1"/>
  <c r="J104" i="11"/>
  <c r="K104" i="11" s="1"/>
  <c r="L104" i="11" s="1"/>
  <c r="J105" i="11"/>
  <c r="K105" i="11" s="1"/>
  <c r="L105" i="11" s="1"/>
  <c r="J106" i="11"/>
  <c r="K106" i="11" s="1"/>
  <c r="L106" i="11" s="1"/>
  <c r="J107" i="11"/>
  <c r="K107" i="11" s="1"/>
  <c r="L107" i="11" s="1"/>
  <c r="J108" i="11"/>
  <c r="K108" i="11" s="1"/>
  <c r="L108" i="11" s="1"/>
  <c r="J109" i="11"/>
  <c r="K109" i="11" s="1"/>
  <c r="L109" i="11" s="1"/>
  <c r="J110" i="11"/>
  <c r="K110" i="11" s="1"/>
  <c r="L110" i="11" s="1"/>
  <c r="J111" i="11"/>
  <c r="K111" i="11" s="1"/>
  <c r="L111" i="11" s="1"/>
  <c r="J112" i="11"/>
  <c r="K112" i="11" s="1"/>
  <c r="L112" i="11" s="1"/>
  <c r="J113" i="11"/>
  <c r="K113" i="11" s="1"/>
  <c r="L113" i="11" s="1"/>
  <c r="J114" i="11"/>
  <c r="K114" i="11" s="1"/>
  <c r="L114" i="11" s="1"/>
  <c r="J115" i="11"/>
  <c r="K115" i="11" s="1"/>
  <c r="L115" i="11" s="1"/>
  <c r="J116" i="11"/>
  <c r="K116" i="11" s="1"/>
  <c r="L116" i="11" s="1"/>
  <c r="J117" i="11"/>
  <c r="K117" i="11" s="1"/>
  <c r="L117" i="11" s="1"/>
  <c r="J118" i="11"/>
  <c r="K118" i="11" s="1"/>
  <c r="L118" i="11" s="1"/>
  <c r="J119" i="11"/>
  <c r="K119" i="11" s="1"/>
  <c r="L119" i="11" s="1"/>
  <c r="J120" i="11"/>
  <c r="K120" i="11" s="1"/>
  <c r="L120" i="11" s="1"/>
  <c r="J121" i="11"/>
  <c r="K121" i="11" s="1"/>
  <c r="L121" i="11" s="1"/>
  <c r="J122" i="11"/>
  <c r="K122" i="11" s="1"/>
  <c r="L122" i="11" s="1"/>
  <c r="J123" i="11"/>
  <c r="K123" i="11" s="1"/>
  <c r="L123" i="11" s="1"/>
  <c r="J124" i="11"/>
  <c r="K124" i="11" s="1"/>
  <c r="L124" i="11" s="1"/>
  <c r="J125" i="11"/>
  <c r="K125" i="11" s="1"/>
  <c r="L125" i="11" s="1"/>
  <c r="J126" i="11"/>
  <c r="K126" i="11" s="1"/>
  <c r="L126" i="11" s="1"/>
  <c r="J127" i="11"/>
  <c r="K127" i="11" s="1"/>
  <c r="L127" i="11" s="1"/>
  <c r="J128" i="11"/>
  <c r="K128" i="11" s="1"/>
  <c r="L128" i="11" s="1"/>
  <c r="J129" i="11"/>
  <c r="K129" i="11" s="1"/>
  <c r="L129" i="11" s="1"/>
  <c r="J130" i="11"/>
  <c r="K130" i="11" s="1"/>
  <c r="L130" i="11" s="1"/>
  <c r="J131" i="11"/>
  <c r="K131" i="11" s="1"/>
  <c r="L131" i="11" s="1"/>
  <c r="J132" i="11"/>
  <c r="K132" i="11" s="1"/>
  <c r="L132" i="11" s="1"/>
  <c r="J133" i="11"/>
  <c r="K133" i="11" s="1"/>
  <c r="L133" i="11" s="1"/>
  <c r="J134" i="11"/>
  <c r="K134" i="11" s="1"/>
  <c r="L134" i="11" s="1"/>
  <c r="J135" i="11"/>
  <c r="K135" i="11" s="1"/>
  <c r="L135" i="11" s="1"/>
  <c r="J136" i="11"/>
  <c r="K136" i="11" s="1"/>
  <c r="L136" i="11" s="1"/>
  <c r="J137" i="11"/>
  <c r="K137" i="11" s="1"/>
  <c r="L137" i="11" s="1"/>
  <c r="J138" i="11"/>
  <c r="K138" i="11" s="1"/>
  <c r="L138" i="11" s="1"/>
  <c r="J139" i="11"/>
  <c r="K139" i="11" s="1"/>
  <c r="L139" i="11" s="1"/>
  <c r="J140" i="11"/>
  <c r="K140" i="11" s="1"/>
  <c r="L140" i="11" s="1"/>
  <c r="J141" i="11"/>
  <c r="K141" i="11" s="1"/>
  <c r="L141" i="11" s="1"/>
  <c r="J142" i="11"/>
  <c r="K142" i="11" s="1"/>
  <c r="L142" i="11" s="1"/>
  <c r="J143" i="11"/>
  <c r="K143" i="11" s="1"/>
  <c r="L143" i="11" s="1"/>
  <c r="J144" i="11"/>
  <c r="K144" i="11" s="1"/>
  <c r="L144" i="11" s="1"/>
  <c r="J145" i="11"/>
  <c r="K145" i="11" s="1"/>
  <c r="L145" i="11" s="1"/>
  <c r="J146" i="11"/>
  <c r="K146" i="11" s="1"/>
  <c r="L146" i="11" s="1"/>
  <c r="J147" i="11"/>
  <c r="K147" i="11" s="1"/>
  <c r="L147" i="11" s="1"/>
  <c r="J148" i="11"/>
  <c r="K148" i="11" s="1"/>
  <c r="L148" i="11" s="1"/>
  <c r="J149" i="11"/>
  <c r="K149" i="11" s="1"/>
  <c r="L149" i="11" s="1"/>
  <c r="J150" i="11"/>
  <c r="K150" i="11" s="1"/>
  <c r="L150" i="11" s="1"/>
  <c r="J151" i="11"/>
  <c r="K151" i="11" s="1"/>
  <c r="L151" i="11" s="1"/>
  <c r="J152" i="11"/>
  <c r="K152" i="11" s="1"/>
  <c r="L152" i="11" s="1"/>
  <c r="J153" i="11"/>
  <c r="K153" i="11" s="1"/>
  <c r="L153" i="11" s="1"/>
  <c r="J154" i="11"/>
  <c r="K154" i="11" s="1"/>
  <c r="L154" i="11" s="1"/>
  <c r="J155" i="11"/>
  <c r="K155" i="11" s="1"/>
  <c r="L155" i="11" s="1"/>
  <c r="J156" i="11"/>
  <c r="K156" i="11" s="1"/>
  <c r="L156" i="11" s="1"/>
  <c r="J157" i="11"/>
  <c r="K157" i="11" s="1"/>
  <c r="L157" i="11" s="1"/>
  <c r="J158" i="11"/>
  <c r="K158" i="11" s="1"/>
  <c r="L158" i="11" s="1"/>
  <c r="J159" i="11"/>
  <c r="K159" i="11" s="1"/>
  <c r="L159" i="11" s="1"/>
  <c r="J160" i="11"/>
  <c r="K160" i="11" s="1"/>
  <c r="L160" i="11" s="1"/>
  <c r="J161" i="11"/>
  <c r="K161" i="11" s="1"/>
  <c r="L161" i="11" s="1"/>
  <c r="J162" i="11"/>
  <c r="K162" i="11" s="1"/>
  <c r="L162" i="11" s="1"/>
  <c r="J163" i="11"/>
  <c r="K163" i="11" s="1"/>
  <c r="L163" i="11" s="1"/>
  <c r="J164" i="11"/>
  <c r="K164" i="11" s="1"/>
  <c r="L164" i="11" s="1"/>
  <c r="J165" i="11"/>
  <c r="K165" i="11" s="1"/>
  <c r="L165" i="11" s="1"/>
  <c r="J166" i="11"/>
  <c r="K166" i="11" s="1"/>
  <c r="L166" i="11" s="1"/>
  <c r="J167" i="11"/>
  <c r="K167" i="11" s="1"/>
  <c r="L167" i="11" s="1"/>
  <c r="J168" i="11"/>
  <c r="K168" i="11" s="1"/>
  <c r="L168" i="11" s="1"/>
  <c r="J169" i="11"/>
  <c r="K169" i="11" s="1"/>
  <c r="L169" i="11" s="1"/>
  <c r="J170" i="11"/>
  <c r="K170" i="11" s="1"/>
  <c r="L170" i="11" s="1"/>
  <c r="J171" i="11"/>
  <c r="K171" i="11" s="1"/>
  <c r="L171" i="11" s="1"/>
  <c r="J172" i="11"/>
  <c r="K172" i="11" s="1"/>
  <c r="L172" i="11" s="1"/>
  <c r="J173" i="11"/>
  <c r="K173" i="11" s="1"/>
  <c r="L173" i="11" s="1"/>
  <c r="J174" i="11"/>
  <c r="K174" i="11" s="1"/>
  <c r="L174" i="11" s="1"/>
  <c r="J175" i="11"/>
  <c r="K175" i="11" s="1"/>
  <c r="L175" i="11" s="1"/>
  <c r="J176" i="11"/>
  <c r="K176" i="11" s="1"/>
  <c r="L176" i="11" s="1"/>
  <c r="J177" i="11"/>
  <c r="K177" i="11" s="1"/>
  <c r="L177" i="11" s="1"/>
  <c r="J178" i="11"/>
  <c r="K178" i="11" s="1"/>
  <c r="L178" i="11" s="1"/>
  <c r="J179" i="11"/>
  <c r="K179" i="11" s="1"/>
  <c r="L179" i="11" s="1"/>
  <c r="J180" i="11"/>
  <c r="K180" i="11" s="1"/>
  <c r="L180" i="11" s="1"/>
  <c r="J181" i="11"/>
  <c r="K181" i="11" s="1"/>
  <c r="L181" i="11" s="1"/>
  <c r="J182" i="11"/>
  <c r="K182" i="11" s="1"/>
  <c r="L182" i="11" s="1"/>
  <c r="J183" i="11"/>
  <c r="K183" i="11" s="1"/>
  <c r="L183" i="11" s="1"/>
  <c r="J184" i="11"/>
  <c r="K184" i="11" s="1"/>
  <c r="L184" i="11" s="1"/>
  <c r="J185" i="11"/>
  <c r="K185" i="11" s="1"/>
  <c r="L185" i="11" s="1"/>
  <c r="J186" i="11"/>
  <c r="K186" i="11" s="1"/>
  <c r="L186" i="11" s="1"/>
  <c r="J187" i="11"/>
  <c r="K187" i="11" s="1"/>
  <c r="L187" i="11" s="1"/>
  <c r="J188" i="11"/>
  <c r="K188" i="11" s="1"/>
  <c r="L188" i="11" s="1"/>
  <c r="J189" i="11"/>
  <c r="K189" i="11" s="1"/>
  <c r="L189" i="11" s="1"/>
  <c r="J190" i="11"/>
  <c r="K190" i="11" s="1"/>
  <c r="L190" i="11" s="1"/>
  <c r="J191" i="11"/>
  <c r="K191" i="11" s="1"/>
  <c r="L191" i="11" s="1"/>
  <c r="J192" i="11"/>
  <c r="K192" i="11" s="1"/>
  <c r="L192" i="11" s="1"/>
  <c r="J193" i="11"/>
  <c r="K193" i="11" s="1"/>
  <c r="L193" i="11" s="1"/>
  <c r="J194" i="11"/>
  <c r="K194" i="11" s="1"/>
  <c r="L194" i="11" s="1"/>
  <c r="J195" i="11"/>
  <c r="K195" i="11" s="1"/>
  <c r="L195" i="11" s="1"/>
  <c r="J196" i="11"/>
  <c r="K196" i="11" s="1"/>
  <c r="L196" i="11" s="1"/>
  <c r="J197" i="11"/>
  <c r="K197" i="11" s="1"/>
  <c r="L197" i="11" s="1"/>
  <c r="J198" i="11"/>
  <c r="K198" i="11" s="1"/>
  <c r="L198" i="11" s="1"/>
  <c r="J199" i="11"/>
  <c r="K199" i="11" s="1"/>
  <c r="L199" i="11" s="1"/>
  <c r="J200" i="11"/>
  <c r="K200" i="11" s="1"/>
  <c r="L200" i="11" s="1"/>
  <c r="J201" i="11"/>
  <c r="K201" i="11" s="1"/>
  <c r="L201" i="11" s="1"/>
  <c r="J202" i="11"/>
  <c r="K202" i="11" s="1"/>
  <c r="L202" i="11" s="1"/>
  <c r="J203" i="11"/>
  <c r="K203" i="11" s="1"/>
  <c r="L203" i="11" s="1"/>
  <c r="J204" i="11"/>
  <c r="K204" i="11" s="1"/>
  <c r="L204" i="11" s="1"/>
  <c r="J205" i="11"/>
  <c r="K205" i="11" s="1"/>
  <c r="L205" i="11" s="1"/>
  <c r="J206" i="11"/>
  <c r="K206" i="11" s="1"/>
  <c r="L206" i="11" s="1"/>
  <c r="J207" i="11"/>
  <c r="K207" i="11" s="1"/>
  <c r="L207" i="11" s="1"/>
  <c r="J208" i="11"/>
  <c r="K208" i="11" s="1"/>
  <c r="L208" i="11" s="1"/>
  <c r="J209" i="11"/>
  <c r="K209" i="11" s="1"/>
  <c r="L209" i="11" s="1"/>
  <c r="J210" i="11"/>
  <c r="K210" i="11" s="1"/>
  <c r="L210" i="11" s="1"/>
  <c r="J211" i="11"/>
  <c r="K211" i="11" s="1"/>
  <c r="L211" i="11" s="1"/>
  <c r="J212" i="11"/>
  <c r="K212" i="11" s="1"/>
  <c r="L212" i="11" s="1"/>
  <c r="J213" i="11"/>
  <c r="K213" i="11" s="1"/>
  <c r="L213" i="11" s="1"/>
  <c r="J214" i="11"/>
  <c r="K214" i="11" s="1"/>
  <c r="L214" i="11" s="1"/>
  <c r="J215" i="11"/>
  <c r="K215" i="11" s="1"/>
  <c r="L215" i="11" s="1"/>
  <c r="J5" i="11"/>
  <c r="K5" i="11" s="1"/>
  <c r="L5" i="11" s="1"/>
  <c r="D34" i="11"/>
  <c r="E34" i="11" s="1"/>
  <c r="F34" i="11" s="1"/>
  <c r="D35" i="11"/>
  <c r="E35" i="11" s="1"/>
  <c r="F35" i="11" s="1"/>
  <c r="D36" i="11"/>
  <c r="E36" i="11" s="1"/>
  <c r="F36" i="11" s="1"/>
  <c r="D37" i="11"/>
  <c r="E37" i="11" s="1"/>
  <c r="F37" i="11" s="1"/>
  <c r="D38" i="11"/>
  <c r="E38" i="11" s="1"/>
  <c r="F38" i="11" s="1"/>
  <c r="D39" i="11"/>
  <c r="E39" i="11" s="1"/>
  <c r="F39" i="11" s="1"/>
  <c r="D40" i="11"/>
  <c r="E40" i="11" s="1"/>
  <c r="F40" i="11" s="1"/>
  <c r="D41" i="11"/>
  <c r="E41" i="11" s="1"/>
  <c r="F41" i="11" s="1"/>
  <c r="D42" i="11"/>
  <c r="E42" i="11" s="1"/>
  <c r="F42" i="11" s="1"/>
  <c r="D43" i="11"/>
  <c r="E43" i="11" s="1"/>
  <c r="F43" i="11" s="1"/>
  <c r="D44" i="11"/>
  <c r="E44" i="11" s="1"/>
  <c r="F44" i="11" s="1"/>
  <c r="D45" i="11"/>
  <c r="E45" i="11" s="1"/>
  <c r="F45" i="11" s="1"/>
  <c r="D46" i="11"/>
  <c r="E46" i="11" s="1"/>
  <c r="F46" i="11" s="1"/>
  <c r="D47" i="11"/>
  <c r="E47" i="11" s="1"/>
  <c r="F47" i="11" s="1"/>
  <c r="D48" i="11"/>
  <c r="E48" i="11" s="1"/>
  <c r="F48" i="11" s="1"/>
  <c r="D49" i="11"/>
  <c r="E49" i="11" s="1"/>
  <c r="F49" i="11" s="1"/>
  <c r="D50" i="11"/>
  <c r="E50" i="11" s="1"/>
  <c r="F50" i="11" s="1"/>
  <c r="D51" i="11"/>
  <c r="E51" i="11" s="1"/>
  <c r="F51" i="11" s="1"/>
  <c r="D52" i="11"/>
  <c r="E52" i="11" s="1"/>
  <c r="F52" i="11" s="1"/>
  <c r="D53" i="11"/>
  <c r="E53" i="11" s="1"/>
  <c r="F53" i="11" s="1"/>
  <c r="D54" i="11"/>
  <c r="E54" i="11" s="1"/>
  <c r="F54" i="11" s="1"/>
  <c r="D55" i="11"/>
  <c r="E55" i="11" s="1"/>
  <c r="F55" i="11" s="1"/>
  <c r="D56" i="11"/>
  <c r="E56" i="11" s="1"/>
  <c r="F56" i="11" s="1"/>
  <c r="D57" i="11"/>
  <c r="E57" i="11" s="1"/>
  <c r="F57" i="11" s="1"/>
  <c r="D58" i="11"/>
  <c r="E58" i="11" s="1"/>
  <c r="F58" i="11" s="1"/>
  <c r="D59" i="11"/>
  <c r="E59" i="11" s="1"/>
  <c r="F59" i="11" s="1"/>
  <c r="D60" i="11"/>
  <c r="E60" i="11" s="1"/>
  <c r="F60" i="11" s="1"/>
  <c r="D61" i="11"/>
  <c r="E61" i="11" s="1"/>
  <c r="F61" i="11" s="1"/>
  <c r="D62" i="11"/>
  <c r="E62" i="11" s="1"/>
  <c r="F62" i="11" s="1"/>
  <c r="D63" i="11"/>
  <c r="E63" i="11" s="1"/>
  <c r="F63" i="11" s="1"/>
  <c r="D64" i="11"/>
  <c r="E64" i="11" s="1"/>
  <c r="F64" i="11" s="1"/>
  <c r="D65" i="11"/>
  <c r="E65" i="11" s="1"/>
  <c r="F65" i="11" s="1"/>
  <c r="D66" i="11"/>
  <c r="E66" i="11" s="1"/>
  <c r="F66" i="11" s="1"/>
  <c r="D67" i="11"/>
  <c r="E67" i="11" s="1"/>
  <c r="F67" i="11" s="1"/>
  <c r="D68" i="11"/>
  <c r="E68" i="11" s="1"/>
  <c r="F68" i="11" s="1"/>
  <c r="D69" i="11"/>
  <c r="E69" i="11" s="1"/>
  <c r="F69" i="11" s="1"/>
  <c r="D70" i="11"/>
  <c r="E70" i="11" s="1"/>
  <c r="F70" i="11" s="1"/>
  <c r="D71" i="11"/>
  <c r="E71" i="11" s="1"/>
  <c r="F71" i="11" s="1"/>
  <c r="D72" i="11"/>
  <c r="E72" i="11" s="1"/>
  <c r="F72" i="11" s="1"/>
  <c r="D73" i="11"/>
  <c r="E73" i="11" s="1"/>
  <c r="F73" i="11" s="1"/>
  <c r="D74" i="11"/>
  <c r="E74" i="11" s="1"/>
  <c r="F74" i="11" s="1"/>
  <c r="D75" i="11"/>
  <c r="E75" i="11" s="1"/>
  <c r="F75" i="11" s="1"/>
  <c r="D76" i="11"/>
  <c r="E76" i="11" s="1"/>
  <c r="F76" i="11" s="1"/>
  <c r="D77" i="11"/>
  <c r="E77" i="11" s="1"/>
  <c r="F77" i="11" s="1"/>
  <c r="D78" i="11"/>
  <c r="E78" i="11" s="1"/>
  <c r="F78" i="11" s="1"/>
  <c r="D79" i="11"/>
  <c r="E79" i="11" s="1"/>
  <c r="F79" i="11" s="1"/>
  <c r="D80" i="11"/>
  <c r="E80" i="11" s="1"/>
  <c r="F80" i="11" s="1"/>
  <c r="D81" i="11"/>
  <c r="E81" i="11" s="1"/>
  <c r="F81" i="11" s="1"/>
  <c r="D82" i="11"/>
  <c r="E82" i="11" s="1"/>
  <c r="F82" i="11" s="1"/>
  <c r="D83" i="11"/>
  <c r="E83" i="11" s="1"/>
  <c r="F83" i="11" s="1"/>
  <c r="D84" i="11"/>
  <c r="E84" i="11" s="1"/>
  <c r="F84" i="11" s="1"/>
  <c r="D85" i="11"/>
  <c r="E85" i="11" s="1"/>
  <c r="F85" i="11" s="1"/>
  <c r="D86" i="11"/>
  <c r="E86" i="11" s="1"/>
  <c r="F86" i="11" s="1"/>
  <c r="D87" i="11"/>
  <c r="E87" i="11" s="1"/>
  <c r="F87" i="11" s="1"/>
  <c r="D88" i="11"/>
  <c r="E88" i="11" s="1"/>
  <c r="F88" i="11" s="1"/>
  <c r="D89" i="11"/>
  <c r="E89" i="11" s="1"/>
  <c r="F89" i="11" s="1"/>
  <c r="D90" i="11"/>
  <c r="E90" i="11" s="1"/>
  <c r="F90" i="11" s="1"/>
  <c r="D91" i="11"/>
  <c r="E91" i="11" s="1"/>
  <c r="F91" i="11" s="1"/>
  <c r="D92" i="11"/>
  <c r="E92" i="11" s="1"/>
  <c r="F92" i="11" s="1"/>
  <c r="D93" i="11"/>
  <c r="E93" i="11" s="1"/>
  <c r="F93" i="11" s="1"/>
  <c r="D94" i="11"/>
  <c r="E94" i="11" s="1"/>
  <c r="F94" i="11" s="1"/>
  <c r="D95" i="11"/>
  <c r="E95" i="11" s="1"/>
  <c r="F95" i="11" s="1"/>
  <c r="D96" i="11"/>
  <c r="E96" i="11" s="1"/>
  <c r="F96" i="11" s="1"/>
  <c r="D97" i="11"/>
  <c r="E97" i="11" s="1"/>
  <c r="F97" i="11" s="1"/>
  <c r="D98" i="11"/>
  <c r="E98" i="11" s="1"/>
  <c r="F98" i="11" s="1"/>
  <c r="D99" i="11"/>
  <c r="E99" i="11" s="1"/>
  <c r="F99" i="11" s="1"/>
  <c r="D100" i="11"/>
  <c r="E100" i="11" s="1"/>
  <c r="F100" i="11" s="1"/>
  <c r="D101" i="11"/>
  <c r="E101" i="11" s="1"/>
  <c r="F101" i="11" s="1"/>
  <c r="D102" i="11"/>
  <c r="E102" i="11" s="1"/>
  <c r="F102" i="11" s="1"/>
  <c r="D103" i="11"/>
  <c r="E103" i="11" s="1"/>
  <c r="F103" i="11" s="1"/>
  <c r="D104" i="11"/>
  <c r="E104" i="11" s="1"/>
  <c r="F104" i="11" s="1"/>
  <c r="D105" i="11"/>
  <c r="E105" i="11" s="1"/>
  <c r="F105" i="11" s="1"/>
  <c r="D106" i="11"/>
  <c r="E106" i="11" s="1"/>
  <c r="F106" i="11" s="1"/>
  <c r="D107" i="11"/>
  <c r="E107" i="11" s="1"/>
  <c r="F107" i="11" s="1"/>
  <c r="D108" i="11"/>
  <c r="E108" i="11" s="1"/>
  <c r="F108" i="11" s="1"/>
  <c r="D109" i="11"/>
  <c r="E109" i="11" s="1"/>
  <c r="F109" i="11" s="1"/>
  <c r="D110" i="11"/>
  <c r="E110" i="11" s="1"/>
  <c r="F110" i="11" s="1"/>
  <c r="D111" i="11"/>
  <c r="E111" i="11" s="1"/>
  <c r="F111" i="11" s="1"/>
  <c r="D112" i="11"/>
  <c r="E112" i="11" s="1"/>
  <c r="F112" i="11" s="1"/>
  <c r="D113" i="11"/>
  <c r="E113" i="11" s="1"/>
  <c r="F113" i="11" s="1"/>
  <c r="D114" i="11"/>
  <c r="E114" i="11" s="1"/>
  <c r="F114" i="11" s="1"/>
  <c r="D115" i="11"/>
  <c r="E115" i="11" s="1"/>
  <c r="F115" i="11" s="1"/>
  <c r="D116" i="11"/>
  <c r="E116" i="11" s="1"/>
  <c r="F116" i="11" s="1"/>
  <c r="D117" i="11"/>
  <c r="E117" i="11" s="1"/>
  <c r="F117" i="11" s="1"/>
  <c r="D118" i="11"/>
  <c r="E118" i="11" s="1"/>
  <c r="F118" i="11" s="1"/>
  <c r="D119" i="11"/>
  <c r="E119" i="11" s="1"/>
  <c r="F119" i="11" s="1"/>
  <c r="D120" i="11"/>
  <c r="E120" i="11" s="1"/>
  <c r="F120" i="11" s="1"/>
  <c r="D121" i="11"/>
  <c r="E121" i="11" s="1"/>
  <c r="F121" i="11" s="1"/>
  <c r="D122" i="11"/>
  <c r="E122" i="11" s="1"/>
  <c r="F122" i="11" s="1"/>
  <c r="D123" i="11"/>
  <c r="E123" i="11" s="1"/>
  <c r="F123" i="11" s="1"/>
  <c r="D124" i="11"/>
  <c r="E124" i="11" s="1"/>
  <c r="F124" i="11" s="1"/>
  <c r="D125" i="11"/>
  <c r="E125" i="11" s="1"/>
  <c r="F125" i="11" s="1"/>
  <c r="D126" i="11"/>
  <c r="E126" i="11" s="1"/>
  <c r="F126" i="11" s="1"/>
  <c r="D127" i="11"/>
  <c r="E127" i="11" s="1"/>
  <c r="F127" i="11" s="1"/>
  <c r="D128" i="11"/>
  <c r="E128" i="11" s="1"/>
  <c r="F128" i="11" s="1"/>
  <c r="D129" i="11"/>
  <c r="E129" i="11" s="1"/>
  <c r="F129" i="11" s="1"/>
  <c r="D130" i="11"/>
  <c r="E130" i="11" s="1"/>
  <c r="F130" i="11" s="1"/>
  <c r="D131" i="11"/>
  <c r="E131" i="11" s="1"/>
  <c r="F131" i="11" s="1"/>
  <c r="D132" i="11"/>
  <c r="E132" i="11" s="1"/>
  <c r="F132" i="11" s="1"/>
  <c r="D133" i="11"/>
  <c r="E133" i="11" s="1"/>
  <c r="F133" i="11" s="1"/>
  <c r="D134" i="11"/>
  <c r="E134" i="11" s="1"/>
  <c r="F134" i="11" s="1"/>
  <c r="D135" i="11"/>
  <c r="E135" i="11" s="1"/>
  <c r="F135" i="11" s="1"/>
  <c r="D136" i="11"/>
  <c r="E136" i="11" s="1"/>
  <c r="F136" i="11" s="1"/>
  <c r="D137" i="11"/>
  <c r="E137" i="11" s="1"/>
  <c r="F137" i="11" s="1"/>
  <c r="D138" i="11"/>
  <c r="E138" i="11" s="1"/>
  <c r="F138" i="11" s="1"/>
  <c r="D139" i="11"/>
  <c r="E139" i="11" s="1"/>
  <c r="F139" i="11" s="1"/>
  <c r="D140" i="11"/>
  <c r="E140" i="11" s="1"/>
  <c r="F140" i="11" s="1"/>
  <c r="D141" i="11"/>
  <c r="E141" i="11" s="1"/>
  <c r="F141" i="11" s="1"/>
  <c r="D142" i="11"/>
  <c r="E142" i="11" s="1"/>
  <c r="F142" i="11" s="1"/>
  <c r="D143" i="11"/>
  <c r="E143" i="11" s="1"/>
  <c r="F143" i="11" s="1"/>
  <c r="D144" i="11"/>
  <c r="E144" i="11" s="1"/>
  <c r="F144" i="11" s="1"/>
  <c r="D145" i="11"/>
  <c r="E145" i="11" s="1"/>
  <c r="F145" i="11" s="1"/>
  <c r="D146" i="11"/>
  <c r="E146" i="11" s="1"/>
  <c r="F146" i="11" s="1"/>
  <c r="D147" i="11"/>
  <c r="E147" i="11" s="1"/>
  <c r="F147" i="11" s="1"/>
  <c r="D148" i="11"/>
  <c r="E148" i="11" s="1"/>
  <c r="F148" i="11" s="1"/>
  <c r="D149" i="11"/>
  <c r="E149" i="11" s="1"/>
  <c r="F149" i="11" s="1"/>
  <c r="D150" i="11"/>
  <c r="E150" i="11" s="1"/>
  <c r="F150" i="11" s="1"/>
  <c r="D151" i="11"/>
  <c r="E151" i="11" s="1"/>
  <c r="F151" i="11" s="1"/>
  <c r="D152" i="11"/>
  <c r="E152" i="11" s="1"/>
  <c r="F152" i="11" s="1"/>
  <c r="D153" i="11"/>
  <c r="E153" i="11" s="1"/>
  <c r="F153" i="11" s="1"/>
  <c r="D154" i="11"/>
  <c r="E154" i="11" s="1"/>
  <c r="F154" i="11" s="1"/>
  <c r="D155" i="11"/>
  <c r="E155" i="11" s="1"/>
  <c r="F155" i="11" s="1"/>
  <c r="D156" i="11"/>
  <c r="E156" i="11" s="1"/>
  <c r="F156" i="11" s="1"/>
  <c r="D157" i="11"/>
  <c r="E157" i="11" s="1"/>
  <c r="F157" i="11" s="1"/>
  <c r="D158" i="11"/>
  <c r="E158" i="11" s="1"/>
  <c r="F158" i="11" s="1"/>
  <c r="D159" i="11"/>
  <c r="E159" i="11" s="1"/>
  <c r="F159" i="11" s="1"/>
  <c r="D160" i="11"/>
  <c r="E160" i="11" s="1"/>
  <c r="F160" i="11" s="1"/>
  <c r="D161" i="11"/>
  <c r="E161" i="11" s="1"/>
  <c r="F161" i="11" s="1"/>
  <c r="D162" i="11"/>
  <c r="E162" i="11" s="1"/>
  <c r="F162" i="11" s="1"/>
  <c r="D163" i="11"/>
  <c r="E163" i="11" s="1"/>
  <c r="F163" i="11" s="1"/>
  <c r="D164" i="11"/>
  <c r="E164" i="11" s="1"/>
  <c r="F164" i="11" s="1"/>
  <c r="D165" i="11"/>
  <c r="E165" i="11" s="1"/>
  <c r="F165" i="11" s="1"/>
  <c r="D166" i="11"/>
  <c r="E166" i="11" s="1"/>
  <c r="F166" i="11" s="1"/>
  <c r="D167" i="11"/>
  <c r="E167" i="11" s="1"/>
  <c r="F167" i="11" s="1"/>
  <c r="D168" i="11"/>
  <c r="E168" i="11" s="1"/>
  <c r="F168" i="11" s="1"/>
  <c r="D169" i="11"/>
  <c r="E169" i="11" s="1"/>
  <c r="F169" i="11" s="1"/>
  <c r="D170" i="11"/>
  <c r="E170" i="11" s="1"/>
  <c r="F170" i="11" s="1"/>
  <c r="D171" i="11"/>
  <c r="E171" i="11" s="1"/>
  <c r="F171" i="11" s="1"/>
  <c r="D172" i="11"/>
  <c r="E172" i="11" s="1"/>
  <c r="F172" i="11" s="1"/>
  <c r="D173" i="11"/>
  <c r="E173" i="11" s="1"/>
  <c r="F173" i="11" s="1"/>
  <c r="D174" i="11"/>
  <c r="E174" i="11" s="1"/>
  <c r="F174" i="11" s="1"/>
  <c r="D175" i="11"/>
  <c r="E175" i="11" s="1"/>
  <c r="F175" i="11" s="1"/>
  <c r="D176" i="11"/>
  <c r="E176" i="11" s="1"/>
  <c r="F176" i="11" s="1"/>
  <c r="D177" i="11"/>
  <c r="E177" i="11" s="1"/>
  <c r="F177" i="11" s="1"/>
  <c r="D178" i="11"/>
  <c r="E178" i="11" s="1"/>
  <c r="F178" i="11" s="1"/>
  <c r="D179" i="11"/>
  <c r="E179" i="11" s="1"/>
  <c r="F179" i="11" s="1"/>
  <c r="D180" i="11"/>
  <c r="E180" i="11" s="1"/>
  <c r="F180" i="11" s="1"/>
  <c r="D181" i="11"/>
  <c r="E181" i="11" s="1"/>
  <c r="F181" i="11" s="1"/>
  <c r="D182" i="11"/>
  <c r="E182" i="11" s="1"/>
  <c r="F182" i="11" s="1"/>
  <c r="D183" i="11"/>
  <c r="E183" i="11" s="1"/>
  <c r="F183" i="11" s="1"/>
  <c r="D184" i="11"/>
  <c r="E184" i="11" s="1"/>
  <c r="F184" i="11" s="1"/>
  <c r="D185" i="11"/>
  <c r="E185" i="11" s="1"/>
  <c r="F185" i="11" s="1"/>
  <c r="D186" i="11"/>
  <c r="E186" i="11" s="1"/>
  <c r="F186" i="11" s="1"/>
  <c r="D187" i="11"/>
  <c r="E187" i="11" s="1"/>
  <c r="F187" i="11" s="1"/>
  <c r="D188" i="11"/>
  <c r="E188" i="11" s="1"/>
  <c r="F188" i="11" s="1"/>
  <c r="D189" i="11"/>
  <c r="E189" i="11" s="1"/>
  <c r="F189" i="11" s="1"/>
  <c r="D190" i="11"/>
  <c r="E190" i="11" s="1"/>
  <c r="F190" i="11" s="1"/>
  <c r="D191" i="11"/>
  <c r="E191" i="11" s="1"/>
  <c r="F191" i="11" s="1"/>
  <c r="D192" i="11"/>
  <c r="E192" i="11" s="1"/>
  <c r="F192" i="11" s="1"/>
  <c r="D193" i="11"/>
  <c r="E193" i="11" s="1"/>
  <c r="F193" i="11" s="1"/>
  <c r="D194" i="11"/>
  <c r="E194" i="11" s="1"/>
  <c r="F194" i="11" s="1"/>
  <c r="D195" i="11"/>
  <c r="E195" i="11" s="1"/>
  <c r="F195" i="11" s="1"/>
  <c r="D196" i="11"/>
  <c r="E196" i="11" s="1"/>
  <c r="F196" i="11" s="1"/>
  <c r="D197" i="11"/>
  <c r="E197" i="11" s="1"/>
  <c r="F197" i="11" s="1"/>
  <c r="D198" i="11"/>
  <c r="E198" i="11" s="1"/>
  <c r="F198" i="11" s="1"/>
  <c r="D199" i="11"/>
  <c r="E199" i="11" s="1"/>
  <c r="F199" i="11" s="1"/>
  <c r="D200" i="11"/>
  <c r="E200" i="11" s="1"/>
  <c r="F200" i="11" s="1"/>
  <c r="D201" i="11"/>
  <c r="E201" i="11" s="1"/>
  <c r="F201" i="11" s="1"/>
  <c r="D202" i="11"/>
  <c r="E202" i="11" s="1"/>
  <c r="F202" i="11" s="1"/>
  <c r="D203" i="11"/>
  <c r="E203" i="11" s="1"/>
  <c r="F203" i="11" s="1"/>
  <c r="D204" i="11"/>
  <c r="E204" i="11" s="1"/>
  <c r="F204" i="11" s="1"/>
  <c r="D205" i="11"/>
  <c r="E205" i="11" s="1"/>
  <c r="F205" i="11" s="1"/>
  <c r="D206" i="11"/>
  <c r="E206" i="11" s="1"/>
  <c r="F206" i="11" s="1"/>
  <c r="D207" i="11"/>
  <c r="E207" i="11" s="1"/>
  <c r="F207" i="11" s="1"/>
  <c r="D208" i="11"/>
  <c r="E208" i="11" s="1"/>
  <c r="F208" i="11" s="1"/>
  <c r="D209" i="11"/>
  <c r="E209" i="11" s="1"/>
  <c r="F209" i="11" s="1"/>
  <c r="D210" i="11"/>
  <c r="E210" i="11" s="1"/>
  <c r="F210" i="11" s="1"/>
  <c r="D211" i="11"/>
  <c r="E211" i="11" s="1"/>
  <c r="F211" i="11" s="1"/>
  <c r="D212" i="11"/>
  <c r="E212" i="11" s="1"/>
  <c r="F212" i="11" s="1"/>
  <c r="D213" i="11"/>
  <c r="E213" i="11" s="1"/>
  <c r="F213" i="11" s="1"/>
  <c r="D214" i="11"/>
  <c r="E214" i="11" s="1"/>
  <c r="F214" i="11" s="1"/>
  <c r="D215" i="11"/>
  <c r="E215" i="11" s="1"/>
  <c r="F215" i="11" s="1"/>
  <c r="D6" i="11"/>
  <c r="E6" i="11" s="1"/>
  <c r="F6" i="11" s="1"/>
  <c r="D7" i="11"/>
  <c r="E7" i="11" s="1"/>
  <c r="F7" i="11" s="1"/>
  <c r="D8" i="11"/>
  <c r="E8" i="11" s="1"/>
  <c r="F8" i="11" s="1"/>
  <c r="D9" i="11"/>
  <c r="E9" i="11" s="1"/>
  <c r="F9" i="11" s="1"/>
  <c r="D10" i="11"/>
  <c r="E10" i="11" s="1"/>
  <c r="F10" i="11" s="1"/>
  <c r="D11" i="11"/>
  <c r="E11" i="11" s="1"/>
  <c r="F11" i="11" s="1"/>
  <c r="D12" i="11"/>
  <c r="E12" i="11" s="1"/>
  <c r="F12" i="11" s="1"/>
  <c r="D13" i="11"/>
  <c r="E13" i="11" s="1"/>
  <c r="F13" i="11" s="1"/>
  <c r="D14" i="11"/>
  <c r="E14" i="11" s="1"/>
  <c r="F14" i="11" s="1"/>
  <c r="D15" i="11"/>
  <c r="E15" i="11" s="1"/>
  <c r="F15" i="11" s="1"/>
  <c r="D16" i="11"/>
  <c r="E16" i="11" s="1"/>
  <c r="F16" i="11" s="1"/>
  <c r="D17" i="11"/>
  <c r="E17" i="11" s="1"/>
  <c r="F17" i="11" s="1"/>
  <c r="D18" i="11"/>
  <c r="E18" i="11" s="1"/>
  <c r="F18" i="11" s="1"/>
  <c r="D19" i="11"/>
  <c r="E19" i="11" s="1"/>
  <c r="F19" i="11" s="1"/>
  <c r="D20" i="11"/>
  <c r="E20" i="11" s="1"/>
  <c r="F20" i="11" s="1"/>
  <c r="D21" i="11"/>
  <c r="E21" i="11" s="1"/>
  <c r="F21" i="11" s="1"/>
  <c r="D22" i="11"/>
  <c r="E22" i="11" s="1"/>
  <c r="F22" i="11" s="1"/>
  <c r="D23" i="11"/>
  <c r="E23" i="11" s="1"/>
  <c r="F23" i="11" s="1"/>
  <c r="D24" i="11"/>
  <c r="E24" i="11" s="1"/>
  <c r="F24" i="11" s="1"/>
  <c r="D25" i="11"/>
  <c r="E25" i="11" s="1"/>
  <c r="F25" i="11" s="1"/>
  <c r="D26" i="11"/>
  <c r="E26" i="11" s="1"/>
  <c r="F26" i="11" s="1"/>
  <c r="D27" i="11"/>
  <c r="E27" i="11" s="1"/>
  <c r="F27" i="11" s="1"/>
  <c r="D28" i="11"/>
  <c r="E28" i="11" s="1"/>
  <c r="F28" i="11" s="1"/>
  <c r="D29" i="11"/>
  <c r="E29" i="11" s="1"/>
  <c r="F29" i="11" s="1"/>
  <c r="D30" i="11"/>
  <c r="E30" i="11" s="1"/>
  <c r="F30" i="11" s="1"/>
  <c r="D31" i="11"/>
  <c r="E31" i="11" s="1"/>
  <c r="F31" i="11" s="1"/>
  <c r="D32" i="11"/>
  <c r="E32" i="11" s="1"/>
  <c r="F32" i="11" s="1"/>
  <c r="D33" i="11"/>
  <c r="E33" i="11" s="1"/>
  <c r="F33" i="11" s="1"/>
  <c r="E5" i="11"/>
  <c r="F5" i="11" s="1"/>
  <c r="P18" i="10"/>
  <c r="P19" i="10"/>
  <c r="P39" i="10"/>
  <c r="P42" i="10"/>
  <c r="P55" i="10"/>
  <c r="P57" i="10"/>
  <c r="P58" i="10"/>
  <c r="P59" i="10"/>
  <c r="P60" i="10"/>
  <c r="P78" i="10"/>
  <c r="P91" i="10"/>
  <c r="P97" i="10"/>
  <c r="P98" i="10"/>
  <c r="P111" i="10"/>
  <c r="P114" i="10"/>
  <c r="P115" i="10"/>
  <c r="P116" i="10"/>
  <c r="P117" i="10"/>
  <c r="P134" i="10"/>
  <c r="P150" i="10"/>
  <c r="P151" i="10"/>
  <c r="P157" i="10"/>
  <c r="P169" i="10"/>
  <c r="P170" i="10"/>
  <c r="P171" i="10"/>
  <c r="P174" i="10"/>
  <c r="P175" i="10"/>
  <c r="P183" i="10"/>
  <c r="P192" i="10"/>
  <c r="P193" i="10"/>
  <c r="P206" i="10"/>
  <c r="P213" i="10"/>
  <c r="P21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G237" i="10"/>
  <c r="G238" i="10"/>
  <c r="G239" i="10"/>
  <c r="G240" i="10"/>
  <c r="G241" i="10"/>
  <c r="G242" i="10"/>
  <c r="G243" i="10"/>
  <c r="G244" i="10"/>
  <c r="G236" i="10"/>
  <c r="O13" i="10"/>
  <c r="P13" i="10" s="1"/>
  <c r="O14" i="10"/>
  <c r="P14" i="10" s="1"/>
  <c r="O15" i="10"/>
  <c r="P15" i="10" s="1"/>
  <c r="O16" i="10"/>
  <c r="P16" i="10" s="1"/>
  <c r="O17" i="10"/>
  <c r="P17" i="10" s="1"/>
  <c r="O23" i="10"/>
  <c r="P23" i="10" s="1"/>
  <c r="O27" i="10"/>
  <c r="P27" i="10" s="1"/>
  <c r="O28" i="10"/>
  <c r="P28" i="10" s="1"/>
  <c r="O29" i="10"/>
  <c r="P29" i="10" s="1"/>
  <c r="O33" i="10"/>
  <c r="P33" i="10" s="1"/>
  <c r="O34" i="10"/>
  <c r="P34" i="10" s="1"/>
  <c r="O35" i="10"/>
  <c r="P35" i="10" s="1"/>
  <c r="O36" i="10"/>
  <c r="P36" i="10" s="1"/>
  <c r="O37" i="10"/>
  <c r="P37" i="10" s="1"/>
  <c r="O47" i="10"/>
  <c r="P47" i="10" s="1"/>
  <c r="O48" i="10"/>
  <c r="P48" i="10" s="1"/>
  <c r="O49" i="10"/>
  <c r="P49" i="10" s="1"/>
  <c r="O50" i="10"/>
  <c r="P50" i="10" s="1"/>
  <c r="O51" i="10"/>
  <c r="P51" i="10" s="1"/>
  <c r="O57" i="10"/>
  <c r="O58" i="10"/>
  <c r="O59" i="10"/>
  <c r="O60" i="10"/>
  <c r="O61" i="10"/>
  <c r="P61" i="10" s="1"/>
  <c r="O62" i="10"/>
  <c r="P62" i="10" s="1"/>
  <c r="O63" i="10"/>
  <c r="P63" i="10" s="1"/>
  <c r="O64" i="10"/>
  <c r="P64" i="10" s="1"/>
  <c r="O71" i="10"/>
  <c r="P71" i="10" s="1"/>
  <c r="O72" i="10"/>
  <c r="P72" i="10" s="1"/>
  <c r="O73" i="10"/>
  <c r="P73" i="10" s="1"/>
  <c r="O74" i="10"/>
  <c r="P74" i="10" s="1"/>
  <c r="O75" i="10"/>
  <c r="P75" i="10" s="1"/>
  <c r="O76" i="10"/>
  <c r="P76" i="10" s="1"/>
  <c r="O85" i="10"/>
  <c r="P85" i="10" s="1"/>
  <c r="O86" i="10"/>
  <c r="P86" i="10" s="1"/>
  <c r="O87" i="10"/>
  <c r="P87" i="10" s="1"/>
  <c r="O88" i="10"/>
  <c r="P88" i="10" s="1"/>
  <c r="O89" i="10"/>
  <c r="P89" i="10" s="1"/>
  <c r="O92" i="10"/>
  <c r="P92" i="10" s="1"/>
  <c r="O93" i="10"/>
  <c r="P93" i="10" s="1"/>
  <c r="O94" i="10"/>
  <c r="P94" i="10" s="1"/>
  <c r="O95" i="10"/>
  <c r="P95" i="10" s="1"/>
  <c r="O107" i="10"/>
  <c r="P107" i="10" s="1"/>
  <c r="O108" i="10"/>
  <c r="P108" i="10" s="1"/>
  <c r="O109" i="10"/>
  <c r="P109" i="10" s="1"/>
  <c r="O113" i="10"/>
  <c r="P113" i="10" s="1"/>
  <c r="O116" i="10"/>
  <c r="O119" i="10"/>
  <c r="P119" i="10" s="1"/>
  <c r="O120" i="10"/>
  <c r="P120" i="10" s="1"/>
  <c r="O121" i="10"/>
  <c r="P121" i="10" s="1"/>
  <c r="O122" i="10"/>
  <c r="P122" i="10" s="1"/>
  <c r="O123" i="10"/>
  <c r="P123" i="10" s="1"/>
  <c r="O130" i="10"/>
  <c r="P130" i="10" s="1"/>
  <c r="O131" i="10"/>
  <c r="P131" i="10" s="1"/>
  <c r="O132" i="10"/>
  <c r="P132" i="10" s="1"/>
  <c r="O133" i="10"/>
  <c r="P133" i="10" s="1"/>
  <c r="O134" i="10"/>
  <c r="O143" i="10"/>
  <c r="P143" i="10" s="1"/>
  <c r="O144" i="10"/>
  <c r="P144" i="10" s="1"/>
  <c r="O145" i="10"/>
  <c r="P145" i="10" s="1"/>
  <c r="O146" i="10"/>
  <c r="P146" i="10" s="1"/>
  <c r="O147" i="10"/>
  <c r="P147" i="10" s="1"/>
  <c r="O148" i="10"/>
  <c r="P148" i="10" s="1"/>
  <c r="O149" i="10"/>
  <c r="P149" i="10" s="1"/>
  <c r="O152" i="10"/>
  <c r="P152" i="10" s="1"/>
  <c r="O157" i="10"/>
  <c r="O158" i="10"/>
  <c r="P158" i="10" s="1"/>
  <c r="O160" i="10"/>
  <c r="P160" i="10" s="1"/>
  <c r="O161" i="10"/>
  <c r="P161" i="10" s="1"/>
  <c r="O166" i="10"/>
  <c r="P166" i="10" s="1"/>
  <c r="O167" i="10"/>
  <c r="P167" i="10" s="1"/>
  <c r="O171" i="10"/>
  <c r="O172" i="10"/>
  <c r="P172" i="10" s="1"/>
  <c r="O179" i="10"/>
  <c r="P179" i="10" s="1"/>
  <c r="O180" i="10"/>
  <c r="P180" i="10" s="1"/>
  <c r="O181" i="10"/>
  <c r="P181" i="10" s="1"/>
  <c r="O185" i="10"/>
  <c r="P185" i="10" s="1"/>
  <c r="O188" i="10"/>
  <c r="P188" i="10" s="1"/>
  <c r="O189" i="10"/>
  <c r="P189" i="10" s="1"/>
  <c r="O190" i="10"/>
  <c r="P190" i="10" s="1"/>
  <c r="O191" i="10"/>
  <c r="P191" i="10" s="1"/>
  <c r="O192" i="10"/>
  <c r="O193" i="10"/>
  <c r="O194" i="10"/>
  <c r="P194" i="10" s="1"/>
  <c r="O203" i="10"/>
  <c r="P203" i="10" s="1"/>
  <c r="O204" i="10"/>
  <c r="P204" i="10" s="1"/>
  <c r="O205" i="10"/>
  <c r="P205" i="10" s="1"/>
  <c r="O206" i="10"/>
  <c r="O207" i="10"/>
  <c r="P207" i="10" s="1"/>
  <c r="O208" i="10"/>
  <c r="P208" i="10" s="1"/>
  <c r="O215" i="10"/>
  <c r="O5" i="10"/>
  <c r="P5" i="10" s="1"/>
  <c r="N6" i="10"/>
  <c r="O6" i="10" s="1"/>
  <c r="P6" i="10" s="1"/>
  <c r="N7" i="10"/>
  <c r="O7" i="10" s="1"/>
  <c r="P7" i="10" s="1"/>
  <c r="N8" i="10"/>
  <c r="O8" i="10" s="1"/>
  <c r="P8" i="10" s="1"/>
  <c r="N9" i="10"/>
  <c r="O9" i="10" s="1"/>
  <c r="P9" i="10" s="1"/>
  <c r="N10" i="10"/>
  <c r="O10" i="10" s="1"/>
  <c r="P10" i="10" s="1"/>
  <c r="N11" i="10"/>
  <c r="O11" i="10" s="1"/>
  <c r="P11" i="10" s="1"/>
  <c r="N12" i="10"/>
  <c r="O12" i="10" s="1"/>
  <c r="P12" i="10" s="1"/>
  <c r="N13" i="10"/>
  <c r="N14" i="10"/>
  <c r="N15" i="10"/>
  <c r="N16" i="10"/>
  <c r="N17" i="10"/>
  <c r="N18" i="10"/>
  <c r="O18" i="10" s="1"/>
  <c r="N19" i="10"/>
  <c r="O19" i="10" s="1"/>
  <c r="N20" i="10"/>
  <c r="O20" i="10" s="1"/>
  <c r="P20" i="10" s="1"/>
  <c r="N21" i="10"/>
  <c r="O21" i="10" s="1"/>
  <c r="P21" i="10" s="1"/>
  <c r="N22" i="10"/>
  <c r="O22" i="10" s="1"/>
  <c r="P22" i="10" s="1"/>
  <c r="N23" i="10"/>
  <c r="N24" i="10"/>
  <c r="O24" i="10" s="1"/>
  <c r="P24" i="10" s="1"/>
  <c r="N25" i="10"/>
  <c r="O25" i="10" s="1"/>
  <c r="P25" i="10" s="1"/>
  <c r="N26" i="10"/>
  <c r="O26" i="10" s="1"/>
  <c r="P26" i="10" s="1"/>
  <c r="N27" i="10"/>
  <c r="N28" i="10"/>
  <c r="N29" i="10"/>
  <c r="N30" i="10"/>
  <c r="O30" i="10" s="1"/>
  <c r="P30" i="10" s="1"/>
  <c r="N31" i="10"/>
  <c r="O31" i="10" s="1"/>
  <c r="P31" i="10" s="1"/>
  <c r="N32" i="10"/>
  <c r="O32" i="10" s="1"/>
  <c r="P32" i="10" s="1"/>
  <c r="N33" i="10"/>
  <c r="N34" i="10"/>
  <c r="N35" i="10"/>
  <c r="N36" i="10"/>
  <c r="N37" i="10"/>
  <c r="N38" i="10"/>
  <c r="O38" i="10" s="1"/>
  <c r="P38" i="10" s="1"/>
  <c r="N39" i="10"/>
  <c r="O39" i="10" s="1"/>
  <c r="N40" i="10"/>
  <c r="O40" i="10" s="1"/>
  <c r="P40" i="10" s="1"/>
  <c r="N41" i="10"/>
  <c r="O41" i="10" s="1"/>
  <c r="P41" i="10" s="1"/>
  <c r="N42" i="10"/>
  <c r="O42" i="10" s="1"/>
  <c r="N43" i="10"/>
  <c r="O43" i="10" s="1"/>
  <c r="P43" i="10" s="1"/>
  <c r="N44" i="10"/>
  <c r="O44" i="10" s="1"/>
  <c r="P44" i="10" s="1"/>
  <c r="N45" i="10"/>
  <c r="O45" i="10" s="1"/>
  <c r="P45" i="10" s="1"/>
  <c r="N46" i="10"/>
  <c r="O46" i="10" s="1"/>
  <c r="P46" i="10" s="1"/>
  <c r="N47" i="10"/>
  <c r="N48" i="10"/>
  <c r="N49" i="10"/>
  <c r="N50" i="10"/>
  <c r="N51" i="10"/>
  <c r="N52" i="10"/>
  <c r="O52" i="10" s="1"/>
  <c r="P52" i="10" s="1"/>
  <c r="N53" i="10"/>
  <c r="O53" i="10" s="1"/>
  <c r="P53" i="10" s="1"/>
  <c r="N54" i="10"/>
  <c r="O54" i="10" s="1"/>
  <c r="P54" i="10" s="1"/>
  <c r="N55" i="10"/>
  <c r="O55" i="10" s="1"/>
  <c r="N56" i="10"/>
  <c r="O56" i="10" s="1"/>
  <c r="P56" i="10" s="1"/>
  <c r="N57" i="10"/>
  <c r="N58" i="10"/>
  <c r="N59" i="10"/>
  <c r="N60" i="10"/>
  <c r="N61" i="10"/>
  <c r="N62" i="10"/>
  <c r="N63" i="10"/>
  <c r="N64" i="10"/>
  <c r="N65" i="10"/>
  <c r="O65" i="10" s="1"/>
  <c r="P65" i="10" s="1"/>
  <c r="N66" i="10"/>
  <c r="O66" i="10" s="1"/>
  <c r="P66" i="10" s="1"/>
  <c r="N67" i="10"/>
  <c r="O67" i="10" s="1"/>
  <c r="P67" i="10" s="1"/>
  <c r="N68" i="10"/>
  <c r="O68" i="10" s="1"/>
  <c r="P68" i="10" s="1"/>
  <c r="N69" i="10"/>
  <c r="O69" i="10" s="1"/>
  <c r="P69" i="10" s="1"/>
  <c r="N70" i="10"/>
  <c r="O70" i="10" s="1"/>
  <c r="P70" i="10" s="1"/>
  <c r="N71" i="10"/>
  <c r="N72" i="10"/>
  <c r="N73" i="10"/>
  <c r="N74" i="10"/>
  <c r="N75" i="10"/>
  <c r="N76" i="10"/>
  <c r="N77" i="10"/>
  <c r="O77" i="10" s="1"/>
  <c r="P77" i="10" s="1"/>
  <c r="N78" i="10"/>
  <c r="O78" i="10" s="1"/>
  <c r="N79" i="10"/>
  <c r="O79" i="10" s="1"/>
  <c r="P79" i="10" s="1"/>
  <c r="N80" i="10"/>
  <c r="O80" i="10" s="1"/>
  <c r="P80" i="10" s="1"/>
  <c r="N81" i="10"/>
  <c r="O81" i="10" s="1"/>
  <c r="P81" i="10" s="1"/>
  <c r="N82" i="10"/>
  <c r="O82" i="10" s="1"/>
  <c r="P82" i="10" s="1"/>
  <c r="N83" i="10"/>
  <c r="O83" i="10" s="1"/>
  <c r="P83" i="10" s="1"/>
  <c r="N84" i="10"/>
  <c r="O84" i="10" s="1"/>
  <c r="P84" i="10" s="1"/>
  <c r="N85" i="10"/>
  <c r="N86" i="10"/>
  <c r="N87" i="10"/>
  <c r="N88" i="10"/>
  <c r="N89" i="10"/>
  <c r="N90" i="10"/>
  <c r="O90" i="10" s="1"/>
  <c r="P90" i="10" s="1"/>
  <c r="N91" i="10"/>
  <c r="O91" i="10" s="1"/>
  <c r="N92" i="10"/>
  <c r="N93" i="10"/>
  <c r="N94" i="10"/>
  <c r="N95" i="10"/>
  <c r="N96" i="10"/>
  <c r="O96" i="10" s="1"/>
  <c r="P96" i="10" s="1"/>
  <c r="N97" i="10"/>
  <c r="O97" i="10" s="1"/>
  <c r="N98" i="10"/>
  <c r="O98" i="10" s="1"/>
  <c r="N99" i="10"/>
  <c r="O99" i="10" s="1"/>
  <c r="P99" i="10" s="1"/>
  <c r="N100" i="10"/>
  <c r="O100" i="10" s="1"/>
  <c r="P100" i="10" s="1"/>
  <c r="N101" i="10"/>
  <c r="O101" i="10" s="1"/>
  <c r="P101" i="10" s="1"/>
  <c r="N102" i="10"/>
  <c r="O102" i="10" s="1"/>
  <c r="P102" i="10" s="1"/>
  <c r="N103" i="10"/>
  <c r="O103" i="10" s="1"/>
  <c r="P103" i="10" s="1"/>
  <c r="N104" i="10"/>
  <c r="O104" i="10" s="1"/>
  <c r="P104" i="10" s="1"/>
  <c r="N105" i="10"/>
  <c r="O105" i="10" s="1"/>
  <c r="P105" i="10" s="1"/>
  <c r="N106" i="10"/>
  <c r="O106" i="10" s="1"/>
  <c r="P106" i="10" s="1"/>
  <c r="N107" i="10"/>
  <c r="N108" i="10"/>
  <c r="N109" i="10"/>
  <c r="N110" i="10"/>
  <c r="O110" i="10" s="1"/>
  <c r="P110" i="10" s="1"/>
  <c r="N111" i="10"/>
  <c r="O111" i="10" s="1"/>
  <c r="N112" i="10"/>
  <c r="O112" i="10" s="1"/>
  <c r="P112" i="10" s="1"/>
  <c r="N113" i="10"/>
  <c r="N114" i="10"/>
  <c r="O114" i="10" s="1"/>
  <c r="N115" i="10"/>
  <c r="O115" i="10" s="1"/>
  <c r="N116" i="10"/>
  <c r="N117" i="10"/>
  <c r="O117" i="10" s="1"/>
  <c r="N118" i="10"/>
  <c r="O118" i="10" s="1"/>
  <c r="P118" i="10" s="1"/>
  <c r="N119" i="10"/>
  <c r="N120" i="10"/>
  <c r="N121" i="10"/>
  <c r="N122" i="10"/>
  <c r="N123" i="10"/>
  <c r="N124" i="10"/>
  <c r="O124" i="10" s="1"/>
  <c r="P124" i="10" s="1"/>
  <c r="N125" i="10"/>
  <c r="O125" i="10" s="1"/>
  <c r="P125" i="10" s="1"/>
  <c r="N126" i="10"/>
  <c r="O126" i="10" s="1"/>
  <c r="P126" i="10" s="1"/>
  <c r="N127" i="10"/>
  <c r="O127" i="10" s="1"/>
  <c r="P127" i="10" s="1"/>
  <c r="N128" i="10"/>
  <c r="O128" i="10" s="1"/>
  <c r="P128" i="10" s="1"/>
  <c r="N129" i="10"/>
  <c r="O129" i="10" s="1"/>
  <c r="P129" i="10" s="1"/>
  <c r="N130" i="10"/>
  <c r="N131" i="10"/>
  <c r="N132" i="10"/>
  <c r="N133" i="10"/>
  <c r="N134" i="10"/>
  <c r="N135" i="10"/>
  <c r="O135" i="10" s="1"/>
  <c r="P135" i="10" s="1"/>
  <c r="N136" i="10"/>
  <c r="O136" i="10" s="1"/>
  <c r="P136" i="10" s="1"/>
  <c r="N137" i="10"/>
  <c r="O137" i="10" s="1"/>
  <c r="P137" i="10" s="1"/>
  <c r="N138" i="10"/>
  <c r="O138" i="10" s="1"/>
  <c r="P138" i="10" s="1"/>
  <c r="N139" i="10"/>
  <c r="O139" i="10" s="1"/>
  <c r="P139" i="10" s="1"/>
  <c r="N140" i="10"/>
  <c r="O140" i="10" s="1"/>
  <c r="P140" i="10" s="1"/>
  <c r="N141" i="10"/>
  <c r="O141" i="10" s="1"/>
  <c r="P141" i="10" s="1"/>
  <c r="N142" i="10"/>
  <c r="O142" i="10" s="1"/>
  <c r="P142" i="10" s="1"/>
  <c r="N143" i="10"/>
  <c r="N144" i="10"/>
  <c r="N145" i="10"/>
  <c r="N146" i="10"/>
  <c r="N147" i="10"/>
  <c r="N148" i="10"/>
  <c r="N149" i="10"/>
  <c r="N150" i="10"/>
  <c r="O150" i="10" s="1"/>
  <c r="N151" i="10"/>
  <c r="O151" i="10" s="1"/>
  <c r="N152" i="10"/>
  <c r="N153" i="10"/>
  <c r="O153" i="10" s="1"/>
  <c r="P153" i="10" s="1"/>
  <c r="N154" i="10"/>
  <c r="O154" i="10" s="1"/>
  <c r="P154" i="10" s="1"/>
  <c r="N155" i="10"/>
  <c r="O155" i="10" s="1"/>
  <c r="P155" i="10" s="1"/>
  <c r="N156" i="10"/>
  <c r="O156" i="10" s="1"/>
  <c r="P156" i="10" s="1"/>
  <c r="N157" i="10"/>
  <c r="N158" i="10"/>
  <c r="N159" i="10"/>
  <c r="O159" i="10" s="1"/>
  <c r="P159" i="10" s="1"/>
  <c r="N160" i="10"/>
  <c r="N161" i="10"/>
  <c r="N162" i="10"/>
  <c r="O162" i="10" s="1"/>
  <c r="P162" i="10" s="1"/>
  <c r="N163" i="10"/>
  <c r="O163" i="10" s="1"/>
  <c r="P163" i="10" s="1"/>
  <c r="N164" i="10"/>
  <c r="O164" i="10" s="1"/>
  <c r="P164" i="10" s="1"/>
  <c r="N165" i="10"/>
  <c r="O165" i="10" s="1"/>
  <c r="P165" i="10" s="1"/>
  <c r="N166" i="10"/>
  <c r="N167" i="10"/>
  <c r="N168" i="10"/>
  <c r="O168" i="10" s="1"/>
  <c r="P168" i="10" s="1"/>
  <c r="N169" i="10"/>
  <c r="O169" i="10" s="1"/>
  <c r="N170" i="10"/>
  <c r="O170" i="10" s="1"/>
  <c r="N171" i="10"/>
  <c r="N172" i="10"/>
  <c r="N173" i="10"/>
  <c r="O173" i="10" s="1"/>
  <c r="P173" i="10" s="1"/>
  <c r="N174" i="10"/>
  <c r="O174" i="10" s="1"/>
  <c r="N175" i="10"/>
  <c r="O175" i="10" s="1"/>
  <c r="N176" i="10"/>
  <c r="O176" i="10" s="1"/>
  <c r="P176" i="10" s="1"/>
  <c r="N177" i="10"/>
  <c r="O177" i="10" s="1"/>
  <c r="P177" i="10" s="1"/>
  <c r="N178" i="10"/>
  <c r="O178" i="10" s="1"/>
  <c r="P178" i="10" s="1"/>
  <c r="N179" i="10"/>
  <c r="N180" i="10"/>
  <c r="N181" i="10"/>
  <c r="N182" i="10"/>
  <c r="O182" i="10" s="1"/>
  <c r="P182" i="10" s="1"/>
  <c r="N183" i="10"/>
  <c r="O183" i="10" s="1"/>
  <c r="N184" i="10"/>
  <c r="O184" i="10" s="1"/>
  <c r="P184" i="10" s="1"/>
  <c r="N185" i="10"/>
  <c r="N186" i="10"/>
  <c r="O186" i="10" s="1"/>
  <c r="P186" i="10" s="1"/>
  <c r="N187" i="10"/>
  <c r="O187" i="10" s="1"/>
  <c r="P187" i="10" s="1"/>
  <c r="N188" i="10"/>
  <c r="N189" i="10"/>
  <c r="N190" i="10"/>
  <c r="N191" i="10"/>
  <c r="N192" i="10"/>
  <c r="N193" i="10"/>
  <c r="N194" i="10"/>
  <c r="N195" i="10"/>
  <c r="O195" i="10" s="1"/>
  <c r="P195" i="10" s="1"/>
  <c r="N196" i="10"/>
  <c r="O196" i="10" s="1"/>
  <c r="P196" i="10" s="1"/>
  <c r="N197" i="10"/>
  <c r="O197" i="10" s="1"/>
  <c r="P197" i="10" s="1"/>
  <c r="N198" i="10"/>
  <c r="O198" i="10" s="1"/>
  <c r="P198" i="10" s="1"/>
  <c r="N199" i="10"/>
  <c r="O199" i="10" s="1"/>
  <c r="P199" i="10" s="1"/>
  <c r="N200" i="10"/>
  <c r="O200" i="10" s="1"/>
  <c r="P200" i="10" s="1"/>
  <c r="N201" i="10"/>
  <c r="O201" i="10" s="1"/>
  <c r="P201" i="10" s="1"/>
  <c r="N202" i="10"/>
  <c r="O202" i="10" s="1"/>
  <c r="P202" i="10" s="1"/>
  <c r="N203" i="10"/>
  <c r="N204" i="10"/>
  <c r="N205" i="10"/>
  <c r="N206" i="10"/>
  <c r="N207" i="10"/>
  <c r="N208" i="10"/>
  <c r="N209" i="10"/>
  <c r="O209" i="10" s="1"/>
  <c r="P209" i="10" s="1"/>
  <c r="N210" i="10"/>
  <c r="O210" i="10" s="1"/>
  <c r="P210" i="10" s="1"/>
  <c r="N211" i="10"/>
  <c r="O211" i="10" s="1"/>
  <c r="P211" i="10" s="1"/>
  <c r="N212" i="10"/>
  <c r="O212" i="10" s="1"/>
  <c r="P212" i="10" s="1"/>
  <c r="N213" i="10"/>
  <c r="O213" i="10" s="1"/>
  <c r="N214" i="10"/>
  <c r="O214" i="10" s="1"/>
  <c r="P214" i="10" s="1"/>
  <c r="N215" i="10"/>
  <c r="N5" i="10"/>
  <c r="K19" i="10"/>
  <c r="K21" i="10"/>
  <c r="K34" i="10"/>
  <c r="K35" i="10"/>
  <c r="K36" i="10"/>
  <c r="K67" i="10"/>
  <c r="K69" i="10"/>
  <c r="K81" i="10"/>
  <c r="K82" i="10"/>
  <c r="K83" i="10"/>
  <c r="K84" i="10"/>
  <c r="K115" i="10"/>
  <c r="K117" i="10"/>
  <c r="K131" i="10"/>
  <c r="K132" i="10"/>
  <c r="K163" i="10"/>
  <c r="K164" i="10"/>
  <c r="K165" i="10"/>
  <c r="K179" i="10"/>
  <c r="K206" i="10"/>
  <c r="K211" i="10"/>
  <c r="J6" i="10"/>
  <c r="K6" i="10" s="1"/>
  <c r="J7" i="10"/>
  <c r="K7" i="10" s="1"/>
  <c r="J8" i="10"/>
  <c r="K8" i="10" s="1"/>
  <c r="J16" i="10"/>
  <c r="K16" i="10" s="1"/>
  <c r="J17" i="10"/>
  <c r="K17" i="10" s="1"/>
  <c r="J18" i="10"/>
  <c r="K18" i="10" s="1"/>
  <c r="J28" i="10"/>
  <c r="K28" i="10" s="1"/>
  <c r="J29" i="10"/>
  <c r="K29" i="10" s="1"/>
  <c r="J30" i="10"/>
  <c r="K30" i="10" s="1"/>
  <c r="J31" i="10"/>
  <c r="K31" i="10" s="1"/>
  <c r="J32" i="10"/>
  <c r="K32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64" i="10"/>
  <c r="K64" i="10" s="1"/>
  <c r="J65" i="10"/>
  <c r="K65" i="10" s="1"/>
  <c r="J66" i="10"/>
  <c r="K66" i="10" s="1"/>
  <c r="J67" i="10"/>
  <c r="J68" i="10"/>
  <c r="K68" i="10" s="1"/>
  <c r="J69" i="10"/>
  <c r="J70" i="10"/>
  <c r="K70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J82" i="10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100" i="10"/>
  <c r="K100" i="10" s="1"/>
  <c r="J101" i="10"/>
  <c r="K101" i="10" s="1"/>
  <c r="J102" i="10"/>
  <c r="K102" i="10" s="1"/>
  <c r="J103" i="10"/>
  <c r="K103" i="10" s="1"/>
  <c r="J104" i="10"/>
  <c r="K104" i="10" s="1"/>
  <c r="J105" i="10"/>
  <c r="K105" i="10" s="1"/>
  <c r="J106" i="10"/>
  <c r="K106" i="10" s="1"/>
  <c r="J112" i="10"/>
  <c r="K112" i="10" s="1"/>
  <c r="J113" i="10"/>
  <c r="K113" i="10" s="1"/>
  <c r="J114" i="10"/>
  <c r="K114" i="10" s="1"/>
  <c r="J115" i="10"/>
  <c r="J116" i="10"/>
  <c r="K116" i="10" s="1"/>
  <c r="J117" i="10"/>
  <c r="J118" i="10"/>
  <c r="K118" i="10" s="1"/>
  <c r="J124" i="10"/>
  <c r="K124" i="10" s="1"/>
  <c r="J125" i="10"/>
  <c r="K125" i="10" s="1"/>
  <c r="J126" i="10"/>
  <c r="K126" i="10" s="1"/>
  <c r="J127" i="10"/>
  <c r="K127" i="10" s="1"/>
  <c r="J128" i="10"/>
  <c r="K128" i="10" s="1"/>
  <c r="J129" i="10"/>
  <c r="K129" i="10" s="1"/>
  <c r="J130" i="10"/>
  <c r="K130" i="10" s="1"/>
  <c r="J136" i="10"/>
  <c r="K136" i="10" s="1"/>
  <c r="J137" i="10"/>
  <c r="K137" i="10" s="1"/>
  <c r="J138" i="10"/>
  <c r="K138" i="10" s="1"/>
  <c r="J139" i="10"/>
  <c r="K139" i="10" s="1"/>
  <c r="J140" i="10"/>
  <c r="K140" i="10" s="1"/>
  <c r="J141" i="10"/>
  <c r="K141" i="10" s="1"/>
  <c r="J142" i="10"/>
  <c r="K142" i="10" s="1"/>
  <c r="J148" i="10"/>
  <c r="K148" i="10" s="1"/>
  <c r="J149" i="10"/>
  <c r="K149" i="10" s="1"/>
  <c r="J150" i="10"/>
  <c r="K150" i="10" s="1"/>
  <c r="J151" i="10"/>
  <c r="K151" i="10" s="1"/>
  <c r="J152" i="10"/>
  <c r="K152" i="10" s="1"/>
  <c r="J153" i="10"/>
  <c r="K153" i="10" s="1"/>
  <c r="J154" i="10"/>
  <c r="K154" i="10" s="1"/>
  <c r="J160" i="10"/>
  <c r="K160" i="10" s="1"/>
  <c r="J161" i="10"/>
  <c r="K161" i="10" s="1"/>
  <c r="J162" i="10"/>
  <c r="K162" i="10" s="1"/>
  <c r="J163" i="10"/>
  <c r="J164" i="10"/>
  <c r="J165" i="10"/>
  <c r="J166" i="10"/>
  <c r="K166" i="10" s="1"/>
  <c r="J172" i="10"/>
  <c r="K172" i="10" s="1"/>
  <c r="J173" i="10"/>
  <c r="K173" i="10" s="1"/>
  <c r="J174" i="10"/>
  <c r="K174" i="10" s="1"/>
  <c r="J175" i="10"/>
  <c r="K175" i="10" s="1"/>
  <c r="J176" i="10"/>
  <c r="K176" i="10" s="1"/>
  <c r="J177" i="10"/>
  <c r="K177" i="10" s="1"/>
  <c r="J178" i="10"/>
  <c r="K178" i="10" s="1"/>
  <c r="J184" i="10"/>
  <c r="K184" i="10" s="1"/>
  <c r="J185" i="10"/>
  <c r="K185" i="10" s="1"/>
  <c r="J186" i="10"/>
  <c r="K186" i="10" s="1"/>
  <c r="J187" i="10"/>
  <c r="K187" i="10" s="1"/>
  <c r="J188" i="10"/>
  <c r="K188" i="10" s="1"/>
  <c r="J189" i="10"/>
  <c r="K189" i="10" s="1"/>
  <c r="J190" i="10"/>
  <c r="K190" i="10" s="1"/>
  <c r="J196" i="10"/>
  <c r="K196" i="10" s="1"/>
  <c r="J197" i="10"/>
  <c r="K197" i="10" s="1"/>
  <c r="J198" i="10"/>
  <c r="K198" i="10" s="1"/>
  <c r="J199" i="10"/>
  <c r="K199" i="10" s="1"/>
  <c r="J200" i="10"/>
  <c r="K200" i="10" s="1"/>
  <c r="J201" i="10"/>
  <c r="K201" i="10" s="1"/>
  <c r="J202" i="10"/>
  <c r="K202" i="10" s="1"/>
  <c r="J208" i="10"/>
  <c r="K208" i="10" s="1"/>
  <c r="J209" i="10"/>
  <c r="K209" i="10" s="1"/>
  <c r="J210" i="10"/>
  <c r="K210" i="10" s="1"/>
  <c r="J211" i="10"/>
  <c r="J212" i="10"/>
  <c r="K212" i="10" s="1"/>
  <c r="J213" i="10"/>
  <c r="K213" i="10" s="1"/>
  <c r="J214" i="10"/>
  <c r="K214" i="10" s="1"/>
  <c r="I6" i="10"/>
  <c r="I7" i="10"/>
  <c r="I8" i="10"/>
  <c r="I9" i="10"/>
  <c r="J9" i="10" s="1"/>
  <c r="K9" i="10" s="1"/>
  <c r="I10" i="10"/>
  <c r="J10" i="10" s="1"/>
  <c r="K10" i="10" s="1"/>
  <c r="I11" i="10"/>
  <c r="J11" i="10" s="1"/>
  <c r="K11" i="10" s="1"/>
  <c r="I12" i="10"/>
  <c r="J12" i="10" s="1"/>
  <c r="K12" i="10" s="1"/>
  <c r="I13" i="10"/>
  <c r="J13" i="10" s="1"/>
  <c r="K13" i="10" s="1"/>
  <c r="I14" i="10"/>
  <c r="J14" i="10" s="1"/>
  <c r="K14" i="10" s="1"/>
  <c r="I15" i="10"/>
  <c r="J15" i="10" s="1"/>
  <c r="K15" i="10" s="1"/>
  <c r="I16" i="10"/>
  <c r="I17" i="10"/>
  <c r="I18" i="10"/>
  <c r="I19" i="10"/>
  <c r="J19" i="10" s="1"/>
  <c r="I20" i="10"/>
  <c r="J20" i="10" s="1"/>
  <c r="K20" i="10" s="1"/>
  <c r="I21" i="10"/>
  <c r="J21" i="10" s="1"/>
  <c r="I22" i="10"/>
  <c r="J22" i="10" s="1"/>
  <c r="K22" i="10" s="1"/>
  <c r="I23" i="10"/>
  <c r="J23" i="10" s="1"/>
  <c r="K23" i="10" s="1"/>
  <c r="I24" i="10"/>
  <c r="J24" i="10" s="1"/>
  <c r="K24" i="10" s="1"/>
  <c r="I25" i="10"/>
  <c r="J25" i="10" s="1"/>
  <c r="K25" i="10" s="1"/>
  <c r="I26" i="10"/>
  <c r="J26" i="10" s="1"/>
  <c r="K26" i="10" s="1"/>
  <c r="I27" i="10"/>
  <c r="J27" i="10" s="1"/>
  <c r="K27" i="10" s="1"/>
  <c r="I28" i="10"/>
  <c r="I29" i="10"/>
  <c r="I30" i="10"/>
  <c r="I31" i="10"/>
  <c r="I32" i="10"/>
  <c r="I33" i="10"/>
  <c r="J33" i="10" s="1"/>
  <c r="K33" i="10" s="1"/>
  <c r="I34" i="10"/>
  <c r="J34" i="10" s="1"/>
  <c r="I35" i="10"/>
  <c r="J35" i="10" s="1"/>
  <c r="I36" i="10"/>
  <c r="J36" i="10" s="1"/>
  <c r="I37" i="10"/>
  <c r="J37" i="10" s="1"/>
  <c r="K37" i="10" s="1"/>
  <c r="I38" i="10"/>
  <c r="J38" i="10" s="1"/>
  <c r="K38" i="10" s="1"/>
  <c r="I39" i="10"/>
  <c r="J39" i="10" s="1"/>
  <c r="K39" i="10" s="1"/>
  <c r="I40" i="10"/>
  <c r="I41" i="10"/>
  <c r="I42" i="10"/>
  <c r="I43" i="10"/>
  <c r="I44" i="10"/>
  <c r="I45" i="10"/>
  <c r="I46" i="10"/>
  <c r="J46" i="10" s="1"/>
  <c r="K46" i="10" s="1"/>
  <c r="I47" i="10"/>
  <c r="J47" i="10" s="1"/>
  <c r="K47" i="10" s="1"/>
  <c r="I48" i="10"/>
  <c r="J48" i="10" s="1"/>
  <c r="K48" i="10" s="1"/>
  <c r="I49" i="10"/>
  <c r="J49" i="10" s="1"/>
  <c r="K49" i="10" s="1"/>
  <c r="I50" i="10"/>
  <c r="J50" i="10" s="1"/>
  <c r="K50" i="10" s="1"/>
  <c r="I51" i="10"/>
  <c r="J51" i="10" s="1"/>
  <c r="K51" i="10" s="1"/>
  <c r="I52" i="10"/>
  <c r="I53" i="10"/>
  <c r="I54" i="10"/>
  <c r="I55" i="10"/>
  <c r="I56" i="10"/>
  <c r="I57" i="10"/>
  <c r="I58" i="10"/>
  <c r="I59" i="10"/>
  <c r="J59" i="10" s="1"/>
  <c r="K59" i="10" s="1"/>
  <c r="I60" i="10"/>
  <c r="J60" i="10" s="1"/>
  <c r="K60" i="10" s="1"/>
  <c r="I61" i="10"/>
  <c r="J61" i="10" s="1"/>
  <c r="K61" i="10" s="1"/>
  <c r="I62" i="10"/>
  <c r="J62" i="10" s="1"/>
  <c r="K62" i="10" s="1"/>
  <c r="I63" i="10"/>
  <c r="J63" i="10" s="1"/>
  <c r="K63" i="10" s="1"/>
  <c r="I64" i="10"/>
  <c r="I65" i="10"/>
  <c r="I66" i="10"/>
  <c r="I67" i="10"/>
  <c r="I68" i="10"/>
  <c r="I69" i="10"/>
  <c r="I70" i="10"/>
  <c r="I71" i="10"/>
  <c r="J71" i="10" s="1"/>
  <c r="K71" i="10" s="1"/>
  <c r="I72" i="10"/>
  <c r="J72" i="10" s="1"/>
  <c r="K72" i="10" s="1"/>
  <c r="I73" i="10"/>
  <c r="J73" i="10" s="1"/>
  <c r="K73" i="10" s="1"/>
  <c r="I74" i="10"/>
  <c r="J74" i="10" s="1"/>
  <c r="K74" i="10" s="1"/>
  <c r="I75" i="10"/>
  <c r="J75" i="10" s="1"/>
  <c r="K75" i="10" s="1"/>
  <c r="I76" i="10"/>
  <c r="I77" i="10"/>
  <c r="I78" i="10"/>
  <c r="I79" i="10"/>
  <c r="I80" i="10"/>
  <c r="I81" i="10"/>
  <c r="I82" i="10"/>
  <c r="I83" i="10"/>
  <c r="J83" i="10" s="1"/>
  <c r="I84" i="10"/>
  <c r="J84" i="10" s="1"/>
  <c r="I85" i="10"/>
  <c r="J85" i="10" s="1"/>
  <c r="K85" i="10" s="1"/>
  <c r="I86" i="10"/>
  <c r="J86" i="10" s="1"/>
  <c r="K86" i="10" s="1"/>
  <c r="I87" i="10"/>
  <c r="J87" i="10" s="1"/>
  <c r="K87" i="10" s="1"/>
  <c r="I88" i="10"/>
  <c r="I89" i="10"/>
  <c r="I90" i="10"/>
  <c r="I91" i="10"/>
  <c r="I92" i="10"/>
  <c r="I93" i="10"/>
  <c r="I94" i="10"/>
  <c r="I95" i="10"/>
  <c r="J95" i="10" s="1"/>
  <c r="K95" i="10" s="1"/>
  <c r="I96" i="10"/>
  <c r="J96" i="10" s="1"/>
  <c r="K96" i="10" s="1"/>
  <c r="I97" i="10"/>
  <c r="J97" i="10" s="1"/>
  <c r="K97" i="10" s="1"/>
  <c r="I98" i="10"/>
  <c r="J98" i="10" s="1"/>
  <c r="K98" i="10" s="1"/>
  <c r="I99" i="10"/>
  <c r="J99" i="10" s="1"/>
  <c r="K99" i="10" s="1"/>
  <c r="I100" i="10"/>
  <c r="I101" i="10"/>
  <c r="I102" i="10"/>
  <c r="I103" i="10"/>
  <c r="I104" i="10"/>
  <c r="I105" i="10"/>
  <c r="I106" i="10"/>
  <c r="I107" i="10"/>
  <c r="J107" i="10" s="1"/>
  <c r="K107" i="10" s="1"/>
  <c r="I108" i="10"/>
  <c r="J108" i="10" s="1"/>
  <c r="K108" i="10" s="1"/>
  <c r="I109" i="10"/>
  <c r="J109" i="10" s="1"/>
  <c r="K109" i="10" s="1"/>
  <c r="I110" i="10"/>
  <c r="J110" i="10" s="1"/>
  <c r="K110" i="10" s="1"/>
  <c r="I111" i="10"/>
  <c r="J111" i="10" s="1"/>
  <c r="K111" i="10" s="1"/>
  <c r="I112" i="10"/>
  <c r="I113" i="10"/>
  <c r="I114" i="10"/>
  <c r="I115" i="10"/>
  <c r="I116" i="10"/>
  <c r="I117" i="10"/>
  <c r="I118" i="10"/>
  <c r="I119" i="10"/>
  <c r="J119" i="10" s="1"/>
  <c r="K119" i="10" s="1"/>
  <c r="I120" i="10"/>
  <c r="J120" i="10" s="1"/>
  <c r="K120" i="10" s="1"/>
  <c r="I121" i="10"/>
  <c r="J121" i="10" s="1"/>
  <c r="K121" i="10" s="1"/>
  <c r="I122" i="10"/>
  <c r="J122" i="10" s="1"/>
  <c r="K122" i="10" s="1"/>
  <c r="I123" i="10"/>
  <c r="J123" i="10" s="1"/>
  <c r="K123" i="10" s="1"/>
  <c r="I124" i="10"/>
  <c r="I125" i="10"/>
  <c r="I126" i="10"/>
  <c r="I127" i="10"/>
  <c r="I128" i="10"/>
  <c r="I129" i="10"/>
  <c r="I130" i="10"/>
  <c r="I131" i="10"/>
  <c r="J131" i="10" s="1"/>
  <c r="I132" i="10"/>
  <c r="J132" i="10" s="1"/>
  <c r="I133" i="10"/>
  <c r="J133" i="10" s="1"/>
  <c r="K133" i="10" s="1"/>
  <c r="I134" i="10"/>
  <c r="J134" i="10" s="1"/>
  <c r="K134" i="10" s="1"/>
  <c r="I135" i="10"/>
  <c r="J135" i="10" s="1"/>
  <c r="K135" i="10" s="1"/>
  <c r="I136" i="10"/>
  <c r="I137" i="10"/>
  <c r="I138" i="10"/>
  <c r="I139" i="10"/>
  <c r="I140" i="10"/>
  <c r="I141" i="10"/>
  <c r="I142" i="10"/>
  <c r="I143" i="10"/>
  <c r="J143" i="10" s="1"/>
  <c r="K143" i="10" s="1"/>
  <c r="I144" i="10"/>
  <c r="J144" i="10" s="1"/>
  <c r="K144" i="10" s="1"/>
  <c r="I145" i="10"/>
  <c r="J145" i="10" s="1"/>
  <c r="K145" i="10" s="1"/>
  <c r="I146" i="10"/>
  <c r="J146" i="10" s="1"/>
  <c r="K146" i="10" s="1"/>
  <c r="I147" i="10"/>
  <c r="J147" i="10" s="1"/>
  <c r="K147" i="10" s="1"/>
  <c r="I148" i="10"/>
  <c r="I149" i="10"/>
  <c r="I150" i="10"/>
  <c r="I151" i="10"/>
  <c r="I152" i="10"/>
  <c r="I153" i="10"/>
  <c r="I154" i="10"/>
  <c r="I155" i="10"/>
  <c r="J155" i="10" s="1"/>
  <c r="K155" i="10" s="1"/>
  <c r="I156" i="10"/>
  <c r="J156" i="10" s="1"/>
  <c r="K156" i="10" s="1"/>
  <c r="I157" i="10"/>
  <c r="J157" i="10" s="1"/>
  <c r="K157" i="10" s="1"/>
  <c r="I158" i="10"/>
  <c r="J158" i="10" s="1"/>
  <c r="K158" i="10" s="1"/>
  <c r="I159" i="10"/>
  <c r="J159" i="10" s="1"/>
  <c r="K159" i="10" s="1"/>
  <c r="I160" i="10"/>
  <c r="I161" i="10"/>
  <c r="I162" i="10"/>
  <c r="I163" i="10"/>
  <c r="I164" i="10"/>
  <c r="I165" i="10"/>
  <c r="I166" i="10"/>
  <c r="I167" i="10"/>
  <c r="J167" i="10" s="1"/>
  <c r="K167" i="10" s="1"/>
  <c r="I168" i="10"/>
  <c r="J168" i="10" s="1"/>
  <c r="K168" i="10" s="1"/>
  <c r="I169" i="10"/>
  <c r="J169" i="10" s="1"/>
  <c r="K169" i="10" s="1"/>
  <c r="I170" i="10"/>
  <c r="J170" i="10" s="1"/>
  <c r="K170" i="10" s="1"/>
  <c r="I171" i="10"/>
  <c r="J171" i="10" s="1"/>
  <c r="K171" i="10" s="1"/>
  <c r="I172" i="10"/>
  <c r="I173" i="10"/>
  <c r="I174" i="10"/>
  <c r="I175" i="10"/>
  <c r="I176" i="10"/>
  <c r="I177" i="10"/>
  <c r="I178" i="10"/>
  <c r="I179" i="10"/>
  <c r="J179" i="10" s="1"/>
  <c r="I180" i="10"/>
  <c r="J180" i="10" s="1"/>
  <c r="K180" i="10" s="1"/>
  <c r="I181" i="10"/>
  <c r="J181" i="10" s="1"/>
  <c r="K181" i="10" s="1"/>
  <c r="I182" i="10"/>
  <c r="J182" i="10" s="1"/>
  <c r="K182" i="10" s="1"/>
  <c r="I183" i="10"/>
  <c r="J183" i="10" s="1"/>
  <c r="K183" i="10" s="1"/>
  <c r="I184" i="10"/>
  <c r="I185" i="10"/>
  <c r="I186" i="10"/>
  <c r="I187" i="10"/>
  <c r="I188" i="10"/>
  <c r="I189" i="10"/>
  <c r="I190" i="10"/>
  <c r="I191" i="10"/>
  <c r="J191" i="10" s="1"/>
  <c r="K191" i="10" s="1"/>
  <c r="I192" i="10"/>
  <c r="J192" i="10" s="1"/>
  <c r="K192" i="10" s="1"/>
  <c r="I193" i="10"/>
  <c r="J193" i="10" s="1"/>
  <c r="K193" i="10" s="1"/>
  <c r="I194" i="10"/>
  <c r="J194" i="10" s="1"/>
  <c r="K194" i="10" s="1"/>
  <c r="I195" i="10"/>
  <c r="J195" i="10" s="1"/>
  <c r="K195" i="10" s="1"/>
  <c r="I196" i="10"/>
  <c r="I197" i="10"/>
  <c r="I198" i="10"/>
  <c r="I199" i="10"/>
  <c r="I200" i="10"/>
  <c r="I201" i="10"/>
  <c r="I202" i="10"/>
  <c r="I203" i="10"/>
  <c r="J203" i="10" s="1"/>
  <c r="K203" i="10" s="1"/>
  <c r="I204" i="10"/>
  <c r="J204" i="10" s="1"/>
  <c r="K204" i="10" s="1"/>
  <c r="I205" i="10"/>
  <c r="J205" i="10" s="1"/>
  <c r="K205" i="10" s="1"/>
  <c r="I206" i="10"/>
  <c r="J206" i="10" s="1"/>
  <c r="I207" i="10"/>
  <c r="J207" i="10" s="1"/>
  <c r="K207" i="10" s="1"/>
  <c r="I208" i="10"/>
  <c r="I209" i="10"/>
  <c r="I210" i="10"/>
  <c r="I211" i="10"/>
  <c r="I212" i="10"/>
  <c r="I213" i="10"/>
  <c r="I214" i="10"/>
  <c r="I215" i="10"/>
  <c r="J215" i="10" s="1"/>
  <c r="K215" i="10" s="1"/>
  <c r="I5" i="10"/>
  <c r="J5" i="10" s="1"/>
  <c r="K5" i="10" s="1"/>
  <c r="D5" i="10"/>
  <c r="E5" i="10" s="1"/>
  <c r="F5" i="10" s="1"/>
  <c r="E10" i="10"/>
  <c r="F10" i="10" s="1"/>
  <c r="E11" i="10"/>
  <c r="F11" i="10" s="1"/>
  <c r="E36" i="10"/>
  <c r="F36" i="10" s="1"/>
  <c r="E107" i="10"/>
  <c r="F107" i="10" s="1"/>
  <c r="E108" i="10"/>
  <c r="F108" i="10" s="1"/>
  <c r="E118" i="10"/>
  <c r="F118" i="10" s="1"/>
  <c r="E135" i="10"/>
  <c r="F135" i="10" s="1"/>
  <c r="E147" i="10"/>
  <c r="F147" i="10" s="1"/>
  <c r="E159" i="10"/>
  <c r="E168" i="10"/>
  <c r="F168" i="10" s="1"/>
  <c r="E169" i="10"/>
  <c r="F169" i="10" s="1"/>
  <c r="E171" i="10"/>
  <c r="F171" i="10" s="1"/>
  <c r="E178" i="10"/>
  <c r="F178" i="10" s="1"/>
  <c r="E183" i="10"/>
  <c r="F183" i="10" s="1"/>
  <c r="E195" i="10"/>
  <c r="F195" i="10" s="1"/>
  <c r="E207" i="10"/>
  <c r="F207" i="10" s="1"/>
  <c r="D6" i="10"/>
  <c r="E6" i="10" s="1"/>
  <c r="F6" i="10" s="1"/>
  <c r="D7" i="10"/>
  <c r="E7" i="10" s="1"/>
  <c r="F7" i="10" s="1"/>
  <c r="D8" i="10"/>
  <c r="E8" i="10" s="1"/>
  <c r="F8" i="10" s="1"/>
  <c r="D9" i="10"/>
  <c r="E9" i="10" s="1"/>
  <c r="F9" i="10" s="1"/>
  <c r="D10" i="10"/>
  <c r="D11" i="10"/>
  <c r="D12" i="10"/>
  <c r="E12" i="10" s="1"/>
  <c r="F12" i="10" s="1"/>
  <c r="D13" i="10"/>
  <c r="E13" i="10" s="1"/>
  <c r="F13" i="10" s="1"/>
  <c r="D14" i="10"/>
  <c r="E14" i="10" s="1"/>
  <c r="F14" i="10" s="1"/>
  <c r="D15" i="10"/>
  <c r="E15" i="10" s="1"/>
  <c r="F15" i="10" s="1"/>
  <c r="D16" i="10"/>
  <c r="E16" i="10" s="1"/>
  <c r="F16" i="10" s="1"/>
  <c r="D17" i="10"/>
  <c r="E17" i="10" s="1"/>
  <c r="F17" i="10" s="1"/>
  <c r="D18" i="10"/>
  <c r="E18" i="10" s="1"/>
  <c r="F18" i="10" s="1"/>
  <c r="D19" i="10"/>
  <c r="E19" i="10" s="1"/>
  <c r="F19" i="10" s="1"/>
  <c r="D20" i="10"/>
  <c r="E20" i="10" s="1"/>
  <c r="F20" i="10" s="1"/>
  <c r="D21" i="10"/>
  <c r="E21" i="10" s="1"/>
  <c r="F21" i="10" s="1"/>
  <c r="D22" i="10"/>
  <c r="E22" i="10" s="1"/>
  <c r="F22" i="10" s="1"/>
  <c r="D23" i="10"/>
  <c r="E23" i="10" s="1"/>
  <c r="F23" i="10" s="1"/>
  <c r="D24" i="10"/>
  <c r="E24" i="10" s="1"/>
  <c r="F24" i="10" s="1"/>
  <c r="D25" i="10"/>
  <c r="E25" i="10" s="1"/>
  <c r="F25" i="10" s="1"/>
  <c r="D26" i="10"/>
  <c r="E26" i="10" s="1"/>
  <c r="F26" i="10" s="1"/>
  <c r="D27" i="10"/>
  <c r="E27" i="10" s="1"/>
  <c r="F27" i="10" s="1"/>
  <c r="D28" i="10"/>
  <c r="E28" i="10" s="1"/>
  <c r="F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E34" i="10" s="1"/>
  <c r="F34" i="10" s="1"/>
  <c r="D35" i="10"/>
  <c r="E35" i="10" s="1"/>
  <c r="F35" i="10" s="1"/>
  <c r="D36" i="10"/>
  <c r="D37" i="10"/>
  <c r="E37" i="10" s="1"/>
  <c r="F37" i="10" s="1"/>
  <c r="D38" i="10"/>
  <c r="E38" i="10" s="1"/>
  <c r="F38" i="10" s="1"/>
  <c r="D39" i="10"/>
  <c r="E39" i="10" s="1"/>
  <c r="F39" i="10" s="1"/>
  <c r="D40" i="10"/>
  <c r="E40" i="10" s="1"/>
  <c r="F40" i="10" s="1"/>
  <c r="D41" i="10"/>
  <c r="E41" i="10" s="1"/>
  <c r="F41" i="10" s="1"/>
  <c r="D42" i="10"/>
  <c r="E42" i="10" s="1"/>
  <c r="F42" i="10" s="1"/>
  <c r="D43" i="10"/>
  <c r="E43" i="10" s="1"/>
  <c r="F43" i="10" s="1"/>
  <c r="D44" i="10"/>
  <c r="E44" i="10" s="1"/>
  <c r="F44" i="10" s="1"/>
  <c r="D45" i="10"/>
  <c r="E45" i="10" s="1"/>
  <c r="F45" i="10" s="1"/>
  <c r="D46" i="10"/>
  <c r="E46" i="10" s="1"/>
  <c r="F46" i="10" s="1"/>
  <c r="D47" i="10"/>
  <c r="E47" i="10" s="1"/>
  <c r="F47" i="10" s="1"/>
  <c r="D48" i="10"/>
  <c r="E48" i="10" s="1"/>
  <c r="F48" i="10" s="1"/>
  <c r="D49" i="10"/>
  <c r="E49" i="10" s="1"/>
  <c r="F49" i="10" s="1"/>
  <c r="D50" i="10"/>
  <c r="E50" i="10" s="1"/>
  <c r="F50" i="10" s="1"/>
  <c r="D51" i="10"/>
  <c r="E51" i="10" s="1"/>
  <c r="F51" i="10" s="1"/>
  <c r="D52" i="10"/>
  <c r="E52" i="10" s="1"/>
  <c r="F52" i="10" s="1"/>
  <c r="D53" i="10"/>
  <c r="E53" i="10" s="1"/>
  <c r="F53" i="10" s="1"/>
  <c r="D54" i="10"/>
  <c r="E54" i="10" s="1"/>
  <c r="F54" i="10" s="1"/>
  <c r="D55" i="10"/>
  <c r="E55" i="10" s="1"/>
  <c r="F55" i="10" s="1"/>
  <c r="D56" i="10"/>
  <c r="E56" i="10" s="1"/>
  <c r="F56" i="10" s="1"/>
  <c r="D57" i="10"/>
  <c r="E57" i="10" s="1"/>
  <c r="F57" i="10" s="1"/>
  <c r="D58" i="10"/>
  <c r="E58" i="10" s="1"/>
  <c r="F58" i="10" s="1"/>
  <c r="D59" i="10"/>
  <c r="E59" i="10" s="1"/>
  <c r="F59" i="10" s="1"/>
  <c r="D60" i="10"/>
  <c r="E60" i="10" s="1"/>
  <c r="F60" i="10" s="1"/>
  <c r="D61" i="10"/>
  <c r="E61" i="10" s="1"/>
  <c r="F61" i="10" s="1"/>
  <c r="D62" i="10"/>
  <c r="E62" i="10" s="1"/>
  <c r="F62" i="10" s="1"/>
  <c r="D63" i="10"/>
  <c r="E63" i="10" s="1"/>
  <c r="F63" i="10" s="1"/>
  <c r="D64" i="10"/>
  <c r="E64" i="10" s="1"/>
  <c r="F64" i="10" s="1"/>
  <c r="D65" i="10"/>
  <c r="E65" i="10" s="1"/>
  <c r="F65" i="10" s="1"/>
  <c r="D66" i="10"/>
  <c r="E66" i="10" s="1"/>
  <c r="F66" i="10" s="1"/>
  <c r="D67" i="10"/>
  <c r="E67" i="10" s="1"/>
  <c r="F67" i="10" s="1"/>
  <c r="D68" i="10"/>
  <c r="E68" i="10" s="1"/>
  <c r="F68" i="10" s="1"/>
  <c r="D69" i="10"/>
  <c r="E69" i="10" s="1"/>
  <c r="F69" i="10" s="1"/>
  <c r="D70" i="10"/>
  <c r="E70" i="10" s="1"/>
  <c r="F70" i="10" s="1"/>
  <c r="D71" i="10"/>
  <c r="E71" i="10" s="1"/>
  <c r="F71" i="10" s="1"/>
  <c r="D72" i="10"/>
  <c r="E72" i="10" s="1"/>
  <c r="F72" i="10" s="1"/>
  <c r="D73" i="10"/>
  <c r="E73" i="10" s="1"/>
  <c r="F73" i="10" s="1"/>
  <c r="D74" i="10"/>
  <c r="E74" i="10" s="1"/>
  <c r="F74" i="10" s="1"/>
  <c r="D75" i="10"/>
  <c r="E75" i="10" s="1"/>
  <c r="F75" i="10" s="1"/>
  <c r="D76" i="10"/>
  <c r="E76" i="10" s="1"/>
  <c r="F76" i="10" s="1"/>
  <c r="D77" i="10"/>
  <c r="E77" i="10" s="1"/>
  <c r="F77" i="10" s="1"/>
  <c r="D78" i="10"/>
  <c r="E78" i="10" s="1"/>
  <c r="F78" i="10" s="1"/>
  <c r="D79" i="10"/>
  <c r="E79" i="10" s="1"/>
  <c r="F79" i="10" s="1"/>
  <c r="D80" i="10"/>
  <c r="E80" i="10" s="1"/>
  <c r="F80" i="10" s="1"/>
  <c r="D81" i="10"/>
  <c r="E81" i="10" s="1"/>
  <c r="F81" i="10" s="1"/>
  <c r="D82" i="10"/>
  <c r="E82" i="10" s="1"/>
  <c r="F82" i="10" s="1"/>
  <c r="D83" i="10"/>
  <c r="E83" i="10" s="1"/>
  <c r="F83" i="10" s="1"/>
  <c r="D84" i="10"/>
  <c r="E84" i="10" s="1"/>
  <c r="F84" i="10" s="1"/>
  <c r="D85" i="10"/>
  <c r="E85" i="10" s="1"/>
  <c r="F85" i="10" s="1"/>
  <c r="D86" i="10"/>
  <c r="E86" i="10" s="1"/>
  <c r="F86" i="10" s="1"/>
  <c r="D87" i="10"/>
  <c r="E87" i="10" s="1"/>
  <c r="F87" i="10" s="1"/>
  <c r="D88" i="10"/>
  <c r="E88" i="10" s="1"/>
  <c r="F88" i="10" s="1"/>
  <c r="D89" i="10"/>
  <c r="E89" i="10" s="1"/>
  <c r="F89" i="10" s="1"/>
  <c r="D90" i="10"/>
  <c r="E90" i="10" s="1"/>
  <c r="F90" i="10" s="1"/>
  <c r="D91" i="10"/>
  <c r="E91" i="10" s="1"/>
  <c r="F91" i="10" s="1"/>
  <c r="D92" i="10"/>
  <c r="E92" i="10" s="1"/>
  <c r="F92" i="10" s="1"/>
  <c r="D93" i="10"/>
  <c r="E93" i="10" s="1"/>
  <c r="F93" i="10" s="1"/>
  <c r="D94" i="10"/>
  <c r="E94" i="10" s="1"/>
  <c r="F94" i="10" s="1"/>
  <c r="D95" i="10"/>
  <c r="E95" i="10" s="1"/>
  <c r="F95" i="10" s="1"/>
  <c r="D96" i="10"/>
  <c r="E96" i="10" s="1"/>
  <c r="F96" i="10" s="1"/>
  <c r="D97" i="10"/>
  <c r="E97" i="10" s="1"/>
  <c r="F97" i="10" s="1"/>
  <c r="D98" i="10"/>
  <c r="E98" i="10" s="1"/>
  <c r="F98" i="10" s="1"/>
  <c r="D99" i="10"/>
  <c r="E99" i="10" s="1"/>
  <c r="F99" i="10" s="1"/>
  <c r="D100" i="10"/>
  <c r="E100" i="10" s="1"/>
  <c r="F100" i="10" s="1"/>
  <c r="D101" i="10"/>
  <c r="E101" i="10" s="1"/>
  <c r="F101" i="10" s="1"/>
  <c r="D102" i="10"/>
  <c r="E102" i="10" s="1"/>
  <c r="F102" i="10" s="1"/>
  <c r="D103" i="10"/>
  <c r="E103" i="10" s="1"/>
  <c r="F103" i="10" s="1"/>
  <c r="D104" i="10"/>
  <c r="E104" i="10" s="1"/>
  <c r="F104" i="10" s="1"/>
  <c r="D105" i="10"/>
  <c r="E105" i="10" s="1"/>
  <c r="F105" i="10" s="1"/>
  <c r="D106" i="10"/>
  <c r="E106" i="10" s="1"/>
  <c r="F106" i="10" s="1"/>
  <c r="D107" i="10"/>
  <c r="D108" i="10"/>
  <c r="D109" i="10"/>
  <c r="E109" i="10" s="1"/>
  <c r="F109" i="10" s="1"/>
  <c r="D110" i="10"/>
  <c r="E110" i="10" s="1"/>
  <c r="F110" i="10" s="1"/>
  <c r="D111" i="10"/>
  <c r="E111" i="10" s="1"/>
  <c r="F111" i="10" s="1"/>
  <c r="D112" i="10"/>
  <c r="E112" i="10" s="1"/>
  <c r="F112" i="10" s="1"/>
  <c r="D113" i="10"/>
  <c r="E113" i="10" s="1"/>
  <c r="F113" i="10" s="1"/>
  <c r="D114" i="10"/>
  <c r="E114" i="10" s="1"/>
  <c r="F114" i="10" s="1"/>
  <c r="D115" i="10"/>
  <c r="E115" i="10" s="1"/>
  <c r="F115" i="10" s="1"/>
  <c r="D116" i="10"/>
  <c r="E116" i="10" s="1"/>
  <c r="F116" i="10" s="1"/>
  <c r="D117" i="10"/>
  <c r="E117" i="10" s="1"/>
  <c r="F117" i="10" s="1"/>
  <c r="D118" i="10"/>
  <c r="D119" i="10"/>
  <c r="E119" i="10" s="1"/>
  <c r="F119" i="10" s="1"/>
  <c r="D120" i="10"/>
  <c r="E120" i="10" s="1"/>
  <c r="F120" i="10" s="1"/>
  <c r="D121" i="10"/>
  <c r="E121" i="10" s="1"/>
  <c r="F121" i="10" s="1"/>
  <c r="D122" i="10"/>
  <c r="E122" i="10" s="1"/>
  <c r="F122" i="10" s="1"/>
  <c r="D123" i="10"/>
  <c r="E123" i="10" s="1"/>
  <c r="F123" i="10" s="1"/>
  <c r="D124" i="10"/>
  <c r="E124" i="10" s="1"/>
  <c r="F124" i="10" s="1"/>
  <c r="D125" i="10"/>
  <c r="E125" i="10" s="1"/>
  <c r="F125" i="10" s="1"/>
  <c r="D126" i="10"/>
  <c r="E126" i="10" s="1"/>
  <c r="F126" i="10" s="1"/>
  <c r="D127" i="10"/>
  <c r="E127" i="10" s="1"/>
  <c r="F127" i="10" s="1"/>
  <c r="D128" i="10"/>
  <c r="E128" i="10" s="1"/>
  <c r="F128" i="10" s="1"/>
  <c r="D129" i="10"/>
  <c r="E129" i="10" s="1"/>
  <c r="F129" i="10" s="1"/>
  <c r="D130" i="10"/>
  <c r="E130" i="10" s="1"/>
  <c r="D131" i="10"/>
  <c r="E131" i="10" s="1"/>
  <c r="D132" i="10"/>
  <c r="E132" i="10" s="1"/>
  <c r="F132" i="10" s="1"/>
  <c r="D133" i="10"/>
  <c r="E133" i="10" s="1"/>
  <c r="F133" i="10" s="1"/>
  <c r="D134" i="10"/>
  <c r="E134" i="10" s="1"/>
  <c r="F134" i="10" s="1"/>
  <c r="D135" i="10"/>
  <c r="D136" i="10"/>
  <c r="E136" i="10" s="1"/>
  <c r="F136" i="10" s="1"/>
  <c r="D137" i="10"/>
  <c r="E137" i="10" s="1"/>
  <c r="F137" i="10" s="1"/>
  <c r="D138" i="10"/>
  <c r="E138" i="10" s="1"/>
  <c r="F138" i="10" s="1"/>
  <c r="D139" i="10"/>
  <c r="E139" i="10" s="1"/>
  <c r="F139" i="10" s="1"/>
  <c r="D140" i="10"/>
  <c r="E140" i="10" s="1"/>
  <c r="F140" i="10" s="1"/>
  <c r="D141" i="10"/>
  <c r="E141" i="10" s="1"/>
  <c r="F141" i="10" s="1"/>
  <c r="D142" i="10"/>
  <c r="E142" i="10" s="1"/>
  <c r="F142" i="10" s="1"/>
  <c r="D143" i="10"/>
  <c r="E143" i="10" s="1"/>
  <c r="F143" i="10" s="1"/>
  <c r="D144" i="10"/>
  <c r="E144" i="10" s="1"/>
  <c r="F144" i="10" s="1"/>
  <c r="D145" i="10"/>
  <c r="E145" i="10" s="1"/>
  <c r="F145" i="10" s="1"/>
  <c r="D146" i="10"/>
  <c r="E146" i="10" s="1"/>
  <c r="F146" i="10" s="1"/>
  <c r="D147" i="10"/>
  <c r="D148" i="10"/>
  <c r="E148" i="10" s="1"/>
  <c r="F148" i="10" s="1"/>
  <c r="D149" i="10"/>
  <c r="E149" i="10" s="1"/>
  <c r="F149" i="10" s="1"/>
  <c r="D150" i="10"/>
  <c r="E150" i="10" s="1"/>
  <c r="F150" i="10" s="1"/>
  <c r="D151" i="10"/>
  <c r="E151" i="10" s="1"/>
  <c r="F151" i="10" s="1"/>
  <c r="D152" i="10"/>
  <c r="E152" i="10" s="1"/>
  <c r="F152" i="10" s="1"/>
  <c r="D153" i="10"/>
  <c r="E153" i="10" s="1"/>
  <c r="F153" i="10" s="1"/>
  <c r="D154" i="10"/>
  <c r="E154" i="10" s="1"/>
  <c r="F154" i="10" s="1"/>
  <c r="D155" i="10"/>
  <c r="E155" i="10" s="1"/>
  <c r="F155" i="10" s="1"/>
  <c r="D156" i="10"/>
  <c r="E156" i="10" s="1"/>
  <c r="F156" i="10" s="1"/>
  <c r="D157" i="10"/>
  <c r="E157" i="10" s="1"/>
  <c r="F157" i="10" s="1"/>
  <c r="D158" i="10"/>
  <c r="E158" i="10" s="1"/>
  <c r="F158" i="10" s="1"/>
  <c r="D159" i="10"/>
  <c r="D160" i="10"/>
  <c r="E160" i="10" s="1"/>
  <c r="F160" i="10" s="1"/>
  <c r="D161" i="10"/>
  <c r="E161" i="10" s="1"/>
  <c r="F161" i="10" s="1"/>
  <c r="D162" i="10"/>
  <c r="E162" i="10" s="1"/>
  <c r="F162" i="10" s="1"/>
  <c r="D163" i="10"/>
  <c r="E163" i="10" s="1"/>
  <c r="F163" i="10" s="1"/>
  <c r="D164" i="10"/>
  <c r="E164" i="10" s="1"/>
  <c r="F164" i="10" s="1"/>
  <c r="D165" i="10"/>
  <c r="E165" i="10" s="1"/>
  <c r="F165" i="10" s="1"/>
  <c r="D166" i="10"/>
  <c r="E166" i="10" s="1"/>
  <c r="F166" i="10" s="1"/>
  <c r="D167" i="10"/>
  <c r="E167" i="10" s="1"/>
  <c r="F167" i="10" s="1"/>
  <c r="D168" i="10"/>
  <c r="D169" i="10"/>
  <c r="D170" i="10"/>
  <c r="E170" i="10" s="1"/>
  <c r="F170" i="10" s="1"/>
  <c r="D171" i="10"/>
  <c r="D172" i="10"/>
  <c r="E172" i="10" s="1"/>
  <c r="F172" i="10" s="1"/>
  <c r="D173" i="10"/>
  <c r="E173" i="10" s="1"/>
  <c r="F173" i="10" s="1"/>
  <c r="D174" i="10"/>
  <c r="E174" i="10" s="1"/>
  <c r="F174" i="10" s="1"/>
  <c r="D175" i="10"/>
  <c r="E175" i="10" s="1"/>
  <c r="F175" i="10" s="1"/>
  <c r="D176" i="10"/>
  <c r="E176" i="10" s="1"/>
  <c r="F176" i="10" s="1"/>
  <c r="D177" i="10"/>
  <c r="E177" i="10" s="1"/>
  <c r="F177" i="10" s="1"/>
  <c r="D178" i="10"/>
  <c r="D179" i="10"/>
  <c r="E179" i="10" s="1"/>
  <c r="F179" i="10" s="1"/>
  <c r="D180" i="10"/>
  <c r="E180" i="10" s="1"/>
  <c r="F180" i="10" s="1"/>
  <c r="D181" i="10"/>
  <c r="E181" i="10" s="1"/>
  <c r="F181" i="10" s="1"/>
  <c r="D182" i="10"/>
  <c r="E182" i="10" s="1"/>
  <c r="F182" i="10" s="1"/>
  <c r="D183" i="10"/>
  <c r="D184" i="10"/>
  <c r="E184" i="10" s="1"/>
  <c r="F184" i="10" s="1"/>
  <c r="D185" i="10"/>
  <c r="E185" i="10" s="1"/>
  <c r="F185" i="10" s="1"/>
  <c r="D186" i="10"/>
  <c r="E186" i="10" s="1"/>
  <c r="F186" i="10" s="1"/>
  <c r="D187" i="10"/>
  <c r="E187" i="10" s="1"/>
  <c r="F187" i="10" s="1"/>
  <c r="D188" i="10"/>
  <c r="E188" i="10" s="1"/>
  <c r="F188" i="10" s="1"/>
  <c r="D189" i="10"/>
  <c r="E189" i="10" s="1"/>
  <c r="F189" i="10" s="1"/>
  <c r="D190" i="10"/>
  <c r="E190" i="10" s="1"/>
  <c r="D191" i="10"/>
  <c r="E191" i="10" s="1"/>
  <c r="D192" i="10"/>
  <c r="E192" i="10" s="1"/>
  <c r="F192" i="10" s="1"/>
  <c r="D193" i="10"/>
  <c r="E193" i="10" s="1"/>
  <c r="F193" i="10" s="1"/>
  <c r="D194" i="10"/>
  <c r="E194" i="10" s="1"/>
  <c r="F194" i="10" s="1"/>
  <c r="D195" i="10"/>
  <c r="D196" i="10"/>
  <c r="E196" i="10" s="1"/>
  <c r="F196" i="10" s="1"/>
  <c r="D197" i="10"/>
  <c r="E197" i="10" s="1"/>
  <c r="F197" i="10" s="1"/>
  <c r="D198" i="10"/>
  <c r="E198" i="10" s="1"/>
  <c r="F198" i="10" s="1"/>
  <c r="D199" i="10"/>
  <c r="E199" i="10" s="1"/>
  <c r="F199" i="10" s="1"/>
  <c r="D200" i="10"/>
  <c r="E200" i="10" s="1"/>
  <c r="F200" i="10" s="1"/>
  <c r="D201" i="10"/>
  <c r="E201" i="10" s="1"/>
  <c r="F201" i="10" s="1"/>
  <c r="D202" i="10"/>
  <c r="E202" i="10" s="1"/>
  <c r="F202" i="10" s="1"/>
  <c r="D203" i="10"/>
  <c r="E203" i="10" s="1"/>
  <c r="F203" i="10" s="1"/>
  <c r="D204" i="10"/>
  <c r="E204" i="10" s="1"/>
  <c r="F204" i="10" s="1"/>
  <c r="D205" i="10"/>
  <c r="E205" i="10" s="1"/>
  <c r="F205" i="10" s="1"/>
  <c r="D206" i="10"/>
  <c r="E206" i="10" s="1"/>
  <c r="F206" i="10" s="1"/>
  <c r="D207" i="10"/>
  <c r="D208" i="10"/>
  <c r="E208" i="10" s="1"/>
  <c r="F208" i="10" s="1"/>
  <c r="D209" i="10"/>
  <c r="E209" i="10" s="1"/>
  <c r="F209" i="10" s="1"/>
  <c r="D210" i="10"/>
  <c r="E210" i="10" s="1"/>
  <c r="F210" i="10" s="1"/>
  <c r="D211" i="10"/>
  <c r="E211" i="10" s="1"/>
  <c r="F211" i="10" s="1"/>
  <c r="D212" i="10"/>
  <c r="E212" i="10" s="1"/>
  <c r="F212" i="10" s="1"/>
  <c r="D213" i="10"/>
  <c r="E213" i="10" s="1"/>
  <c r="F213" i="10" s="1"/>
  <c r="D214" i="10"/>
  <c r="E214" i="10" s="1"/>
  <c r="F214" i="10" s="1"/>
  <c r="D215" i="10"/>
  <c r="E215" i="10" s="1"/>
  <c r="F215" i="10" s="1"/>
  <c r="F130" i="10"/>
  <c r="F131" i="10"/>
  <c r="F159" i="10"/>
  <c r="F190" i="10"/>
  <c r="F191" i="10"/>
  <c r="Q5" i="11" l="1"/>
  <c r="R5" i="11" s="1"/>
  <c r="J11" i="14"/>
  <c r="O53" i="14"/>
  <c r="L41" i="14"/>
  <c r="S53" i="14"/>
  <c r="T53" i="14" s="1"/>
  <c r="S55" i="14"/>
  <c r="J52" i="14"/>
  <c r="S17" i="14"/>
  <c r="T17" i="14" s="1"/>
  <c r="S19" i="14"/>
  <c r="T19" i="14" s="1"/>
  <c r="S21" i="14"/>
  <c r="U21" i="14" s="1"/>
  <c r="V21" i="14" s="1"/>
  <c r="K27" i="14"/>
  <c r="S50" i="14"/>
  <c r="T50" i="14" s="1"/>
  <c r="K47" i="14"/>
  <c r="S25" i="14"/>
  <c r="T25" i="14" s="1"/>
  <c r="S41" i="14"/>
  <c r="T41" i="14" s="1"/>
  <c r="O45" i="14"/>
  <c r="L35" i="14"/>
  <c r="J51" i="14"/>
  <c r="S10" i="14"/>
  <c r="U10" i="14" s="1"/>
  <c r="V10" i="14" s="1"/>
  <c r="O22" i="14"/>
  <c r="L26" i="14"/>
  <c r="O49" i="14"/>
  <c r="K51" i="14"/>
  <c r="U23" i="14"/>
  <c r="V23" i="14" s="1"/>
  <c r="S14" i="14"/>
  <c r="U14" i="14" s="1"/>
  <c r="V14" i="14" s="1"/>
  <c r="O26" i="14"/>
  <c r="S29" i="14"/>
  <c r="T29" i="14" s="1"/>
  <c r="S31" i="14"/>
  <c r="T31" i="14" s="1"/>
  <c r="J23" i="14"/>
  <c r="J33" i="14"/>
  <c r="S34" i="14"/>
  <c r="T34" i="14" s="1"/>
  <c r="L38" i="14"/>
  <c r="O18" i="14"/>
  <c r="O20" i="14"/>
  <c r="O32" i="14"/>
  <c r="O42" i="14"/>
  <c r="O55" i="14"/>
  <c r="S16" i="14"/>
  <c r="T16" i="14" s="1"/>
  <c r="L29" i="14"/>
  <c r="O44" i="14"/>
  <c r="O52" i="14"/>
  <c r="U37" i="14"/>
  <c r="V37" i="14" s="1"/>
  <c r="T47" i="14"/>
  <c r="L10" i="14"/>
  <c r="S27" i="14"/>
  <c r="U27" i="14" s="1"/>
  <c r="V27" i="14" s="1"/>
  <c r="O31" i="14"/>
  <c r="S44" i="14"/>
  <c r="T44" i="14" s="1"/>
  <c r="J54" i="14"/>
  <c r="O56" i="14"/>
  <c r="O15" i="14"/>
  <c r="K14" i="14"/>
  <c r="L23" i="14"/>
  <c r="U31" i="14"/>
  <c r="V31" i="14" s="1"/>
  <c r="L33" i="14"/>
  <c r="S36" i="14"/>
  <c r="T36" i="14" s="1"/>
  <c r="J45" i="14"/>
  <c r="L53" i="14"/>
  <c r="K53" i="14"/>
  <c r="K45" i="14"/>
  <c r="J17" i="14"/>
  <c r="O10" i="14"/>
  <c r="S15" i="14"/>
  <c r="U15" i="14" s="1"/>
  <c r="V15" i="14" s="1"/>
  <c r="O19" i="14"/>
  <c r="O21" i="14"/>
  <c r="S39" i="14"/>
  <c r="T39" i="14" s="1"/>
  <c r="O43" i="14"/>
  <c r="J48" i="14"/>
  <c r="J9" i="14"/>
  <c r="S12" i="14"/>
  <c r="L16" i="14"/>
  <c r="O30" i="14"/>
  <c r="U43" i="14"/>
  <c r="V43" i="14" s="1"/>
  <c r="S9" i="14"/>
  <c r="U9" i="14" s="1"/>
  <c r="V9" i="14" s="1"/>
  <c r="L20" i="14"/>
  <c r="S24" i="14"/>
  <c r="T24" i="14" s="1"/>
  <c r="O29" i="14"/>
  <c r="O35" i="14"/>
  <c r="O41" i="14"/>
  <c r="S45" i="14"/>
  <c r="U45" i="14" s="1"/>
  <c r="V45" i="14" s="1"/>
  <c r="J47" i="14"/>
  <c r="O48" i="14"/>
  <c r="U32" i="14"/>
  <c r="V32" i="14" s="1"/>
  <c r="U55" i="14"/>
  <c r="V55" i="14" s="1"/>
  <c r="U26" i="14"/>
  <c r="V26" i="14" s="1"/>
  <c r="K11" i="14"/>
  <c r="L14" i="14"/>
  <c r="K17" i="14"/>
  <c r="S18" i="14"/>
  <c r="O23" i="14"/>
  <c r="S26" i="14"/>
  <c r="L28" i="14"/>
  <c r="S32" i="14"/>
  <c r="T32" i="14" s="1"/>
  <c r="L34" i="14"/>
  <c r="S38" i="14"/>
  <c r="U38" i="14" s="1"/>
  <c r="V38" i="14" s="1"/>
  <c r="L40" i="14"/>
  <c r="L50" i="14"/>
  <c r="O51" i="14"/>
  <c r="O11" i="14"/>
  <c r="O17" i="14"/>
  <c r="S20" i="14"/>
  <c r="L22" i="14"/>
  <c r="O25" i="14"/>
  <c r="O28" i="14"/>
  <c r="U29" i="14"/>
  <c r="V29" i="14" s="1"/>
  <c r="O34" i="14"/>
  <c r="U35" i="14"/>
  <c r="V35" i="14" s="1"/>
  <c r="O40" i="14"/>
  <c r="U41" i="14"/>
  <c r="V41" i="14" s="1"/>
  <c r="S51" i="14"/>
  <c r="T51" i="14" s="1"/>
  <c r="K54" i="14"/>
  <c r="O54" i="14"/>
  <c r="T55" i="14"/>
  <c r="U47" i="14"/>
  <c r="V47" i="14" s="1"/>
  <c r="K9" i="14"/>
  <c r="O13" i="14"/>
  <c r="U25" i="14"/>
  <c r="V25" i="14" s="1"/>
  <c r="J30" i="14"/>
  <c r="J36" i="14"/>
  <c r="J42" i="14"/>
  <c r="U11" i="14"/>
  <c r="V11" i="14" s="1"/>
  <c r="O16" i="14"/>
  <c r="K21" i="14"/>
  <c r="S22" i="14"/>
  <c r="U22" i="14" s="1"/>
  <c r="V22" i="14" s="1"/>
  <c r="K52" i="14"/>
  <c r="J15" i="14"/>
  <c r="U19" i="14"/>
  <c r="V19" i="14" s="1"/>
  <c r="L21" i="14"/>
  <c r="O24" i="14"/>
  <c r="O27" i="14"/>
  <c r="J29" i="14"/>
  <c r="O33" i="14"/>
  <c r="J35" i="14"/>
  <c r="O39" i="14"/>
  <c r="J41" i="14"/>
  <c r="S46" i="14"/>
  <c r="T46" i="14" s="1"/>
  <c r="U56" i="14"/>
  <c r="V56" i="14" s="1"/>
  <c r="O46" i="14"/>
  <c r="U13" i="14"/>
  <c r="V13" i="14" s="1"/>
  <c r="T27" i="14"/>
  <c r="U30" i="14"/>
  <c r="V30" i="14" s="1"/>
  <c r="T33" i="14"/>
  <c r="U36" i="14"/>
  <c r="V36" i="14" s="1"/>
  <c r="U49" i="14"/>
  <c r="V49" i="14" s="1"/>
  <c r="T52" i="14"/>
  <c r="U52" i="14"/>
  <c r="V52" i="14" s="1"/>
  <c r="U18" i="14"/>
  <c r="V18" i="14" s="1"/>
  <c r="T18" i="14"/>
  <c r="U12" i="14"/>
  <c r="V12" i="14" s="1"/>
  <c r="T12" i="14"/>
  <c r="U20" i="14"/>
  <c r="V20" i="14" s="1"/>
  <c r="T28" i="14"/>
  <c r="U28" i="14"/>
  <c r="V28" i="14" s="1"/>
  <c r="U34" i="14"/>
  <c r="V34" i="14" s="1"/>
  <c r="T40" i="14"/>
  <c r="U40" i="14"/>
  <c r="V40" i="14" s="1"/>
  <c r="U16" i="14"/>
  <c r="V16" i="14" s="1"/>
  <c r="T9" i="14"/>
  <c r="T45" i="14"/>
  <c r="K12" i="14"/>
  <c r="K30" i="14"/>
  <c r="K20" i="14"/>
  <c r="K26" i="14"/>
  <c r="K32" i="14"/>
  <c r="U33" i="14"/>
  <c r="V33" i="14" s="1"/>
  <c r="K38" i="14"/>
  <c r="U39" i="14"/>
  <c r="V39" i="14" s="1"/>
  <c r="K44" i="14"/>
  <c r="K50" i="14"/>
  <c r="K56" i="14"/>
  <c r="L56" i="14"/>
  <c r="J10" i="14"/>
  <c r="J16" i="14"/>
  <c r="J22" i="14"/>
  <c r="J28" i="14"/>
  <c r="J34" i="14"/>
  <c r="J40" i="14"/>
  <c r="S42" i="14"/>
  <c r="T42" i="14" s="1"/>
  <c r="S48" i="14"/>
  <c r="T48" i="14" s="1"/>
  <c r="S54" i="14"/>
  <c r="T54" i="14" s="1"/>
  <c r="J12" i="14"/>
  <c r="J18" i="14"/>
  <c r="J24" i="14"/>
  <c r="K24" i="14"/>
  <c r="J13" i="14"/>
  <c r="L18" i="14"/>
  <c r="J19" i="14"/>
  <c r="T20" i="14"/>
  <c r="J25" i="14"/>
  <c r="T26" i="14"/>
  <c r="J31" i="14"/>
  <c r="L36" i="14"/>
  <c r="J37" i="14"/>
  <c r="L42" i="14"/>
  <c r="J43" i="14"/>
  <c r="L48" i="14"/>
  <c r="J49" i="14"/>
  <c r="J55" i="14"/>
  <c r="T56" i="14"/>
  <c r="K13" i="14"/>
  <c r="K19" i="14"/>
  <c r="K25" i="14"/>
  <c r="K31" i="14"/>
  <c r="K37" i="14"/>
  <c r="K43" i="14"/>
  <c r="K49" i="14"/>
  <c r="K55" i="14"/>
  <c r="Q3" i="9"/>
  <c r="Q4" i="9"/>
  <c r="P3" i="9"/>
  <c r="P4" i="9"/>
  <c r="O3" i="9"/>
  <c r="O4" i="9"/>
  <c r="N26" i="9"/>
  <c r="O26" i="9" s="1"/>
  <c r="P26" i="9" s="1"/>
  <c r="N30" i="9"/>
  <c r="O30" i="9" s="1"/>
  <c r="P30" i="9" s="1"/>
  <c r="N39" i="9"/>
  <c r="O39" i="9" s="1"/>
  <c r="P39" i="9" s="1"/>
  <c r="N43" i="9"/>
  <c r="O43" i="9" s="1"/>
  <c r="P43" i="9" s="1"/>
  <c r="N45" i="9"/>
  <c r="O45" i="9" s="1"/>
  <c r="P45" i="9" s="1"/>
  <c r="N61" i="9"/>
  <c r="O61" i="9" s="1"/>
  <c r="P61" i="9" s="1"/>
  <c r="N62" i="9"/>
  <c r="O62" i="9" s="1"/>
  <c r="P62" i="9" s="1"/>
  <c r="N67" i="9"/>
  <c r="O67" i="9" s="1"/>
  <c r="P67" i="9" s="1"/>
  <c r="N71" i="9"/>
  <c r="O71" i="9" s="1"/>
  <c r="P71" i="9" s="1"/>
  <c r="N81" i="9"/>
  <c r="O81" i="9" s="1"/>
  <c r="P81" i="9" s="1"/>
  <c r="N23" i="9"/>
  <c r="O23" i="9" s="1"/>
  <c r="P23" i="9" s="1"/>
  <c r="K24" i="9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E6" i="9"/>
  <c r="D6" i="9"/>
  <c r="D5" i="9"/>
  <c r="E5" i="9"/>
  <c r="Q6" i="9"/>
  <c r="Q7" i="9"/>
  <c r="Q8" i="9"/>
  <c r="Q9" i="9"/>
  <c r="Q10" i="9"/>
  <c r="Q11" i="9"/>
  <c r="Q5" i="9"/>
  <c r="P6" i="9"/>
  <c r="P7" i="9"/>
  <c r="P8" i="9"/>
  <c r="P9" i="9"/>
  <c r="P10" i="9"/>
  <c r="P11" i="9"/>
  <c r="O6" i="9"/>
  <c r="O7" i="9"/>
  <c r="O8" i="9"/>
  <c r="O9" i="9"/>
  <c r="O10" i="9"/>
  <c r="O11" i="9"/>
  <c r="O5" i="9"/>
  <c r="P5" i="9"/>
  <c r="C4" i="9"/>
  <c r="C3" i="9"/>
  <c r="C2" i="9"/>
  <c r="B6" i="9"/>
  <c r="B3" i="9"/>
  <c r="B2" i="9"/>
  <c r="J8" i="8"/>
  <c r="J9" i="8"/>
  <c r="J10" i="8"/>
  <c r="J11" i="8"/>
  <c r="J12" i="8"/>
  <c r="H7" i="8"/>
  <c r="H8" i="8"/>
  <c r="G5" i="8"/>
  <c r="G6" i="8"/>
  <c r="H6" i="8" s="1"/>
  <c r="G7" i="8"/>
  <c r="G8" i="8"/>
  <c r="G9" i="8"/>
  <c r="G10" i="8"/>
  <c r="G11" i="8"/>
  <c r="H11" i="8" s="1"/>
  <c r="G12" i="8"/>
  <c r="G4" i="8"/>
  <c r="F5" i="8"/>
  <c r="H5" i="8" s="1"/>
  <c r="F6" i="8"/>
  <c r="F7" i="8"/>
  <c r="F8" i="8"/>
  <c r="F9" i="8"/>
  <c r="H9" i="8" s="1"/>
  <c r="F10" i="8"/>
  <c r="H10" i="8" s="1"/>
  <c r="F11" i="8"/>
  <c r="F12" i="8"/>
  <c r="H12" i="8" s="1"/>
  <c r="F4" i="8"/>
  <c r="H4" i="8" s="1"/>
  <c r="C13" i="7"/>
  <c r="E6" i="7"/>
  <c r="E7" i="7"/>
  <c r="D5" i="7"/>
  <c r="E5" i="7" s="1"/>
  <c r="D6" i="7"/>
  <c r="D7" i="7"/>
  <c r="D8" i="7"/>
  <c r="E8" i="7" s="1"/>
  <c r="D9" i="7"/>
  <c r="E9" i="7" s="1"/>
  <c r="D10" i="7"/>
  <c r="E10" i="7" s="1"/>
  <c r="D4" i="7"/>
  <c r="J8" i="6"/>
  <c r="J12" i="4"/>
  <c r="D17" i="6"/>
  <c r="J9" i="6"/>
  <c r="J10" i="6"/>
  <c r="J11" i="6"/>
  <c r="J12" i="6"/>
  <c r="I7" i="6"/>
  <c r="H7" i="6"/>
  <c r="H10" i="6"/>
  <c r="I10" i="6" s="1"/>
  <c r="H11" i="6"/>
  <c r="I11" i="6" s="1"/>
  <c r="H12" i="6"/>
  <c r="I12" i="6" s="1"/>
  <c r="G5" i="6"/>
  <c r="G6" i="6"/>
  <c r="G7" i="6"/>
  <c r="G8" i="6"/>
  <c r="G9" i="6"/>
  <c r="H9" i="6" s="1"/>
  <c r="I9" i="6" s="1"/>
  <c r="G10" i="6"/>
  <c r="G11" i="6"/>
  <c r="G12" i="6"/>
  <c r="G4" i="6"/>
  <c r="F5" i="6"/>
  <c r="H5" i="6" s="1"/>
  <c r="I5" i="6" s="1"/>
  <c r="F6" i="6"/>
  <c r="H6" i="6" s="1"/>
  <c r="I6" i="6" s="1"/>
  <c r="F7" i="6"/>
  <c r="F8" i="6"/>
  <c r="H8" i="6" s="1"/>
  <c r="I8" i="6" s="1"/>
  <c r="F9" i="6"/>
  <c r="F10" i="6"/>
  <c r="F11" i="6"/>
  <c r="F12" i="6"/>
  <c r="F4" i="6"/>
  <c r="H4" i="6" s="1"/>
  <c r="I4" i="6" s="1"/>
  <c r="C13" i="5"/>
  <c r="D5" i="5"/>
  <c r="D6" i="5"/>
  <c r="D7" i="5"/>
  <c r="D8" i="5"/>
  <c r="D9" i="5"/>
  <c r="D10" i="5"/>
  <c r="D4" i="5"/>
  <c r="D17" i="4"/>
  <c r="J8" i="4"/>
  <c r="J9" i="4"/>
  <c r="J10" i="4"/>
  <c r="J11" i="4"/>
  <c r="I7" i="4"/>
  <c r="G5" i="4"/>
  <c r="H5" i="4" s="1"/>
  <c r="I5" i="4" s="1"/>
  <c r="G6" i="4"/>
  <c r="H6" i="4" s="1"/>
  <c r="I6" i="4" s="1"/>
  <c r="G7" i="4"/>
  <c r="G8" i="4"/>
  <c r="G9" i="4"/>
  <c r="G10" i="4"/>
  <c r="G11" i="4"/>
  <c r="G12" i="4"/>
  <c r="G4" i="4"/>
  <c r="H7" i="4"/>
  <c r="F5" i="4"/>
  <c r="F6" i="4"/>
  <c r="F7" i="4"/>
  <c r="F8" i="4"/>
  <c r="F9" i="4"/>
  <c r="F10" i="4"/>
  <c r="F11" i="4"/>
  <c r="F12" i="4"/>
  <c r="F4" i="4"/>
  <c r="C13" i="3"/>
  <c r="D4" i="3"/>
  <c r="D5" i="3"/>
  <c r="D6" i="3"/>
  <c r="D7" i="3"/>
  <c r="D8" i="3"/>
  <c r="D9" i="3"/>
  <c r="D10" i="3"/>
  <c r="U44" i="14" l="1"/>
  <c r="V44" i="14" s="1"/>
  <c r="U50" i="14"/>
  <c r="V50" i="14" s="1"/>
  <c r="T14" i="14"/>
  <c r="U53" i="14"/>
  <c r="V53" i="14" s="1"/>
  <c r="U17" i="14"/>
  <c r="V17" i="14" s="1"/>
  <c r="T21" i="14"/>
  <c r="T10" i="14"/>
  <c r="T15" i="14"/>
  <c r="U24" i="14"/>
  <c r="V24" i="14" s="1"/>
  <c r="U51" i="14"/>
  <c r="V51" i="14" s="1"/>
  <c r="T38" i="14"/>
  <c r="T22" i="14"/>
  <c r="U48" i="14"/>
  <c r="V48" i="14" s="1"/>
  <c r="U46" i="14"/>
  <c r="V46" i="14" s="1"/>
  <c r="U54" i="14"/>
  <c r="V54" i="14" s="1"/>
  <c r="U42" i="14"/>
  <c r="V42" i="14" s="1"/>
  <c r="N70" i="9"/>
  <c r="O70" i="9" s="1"/>
  <c r="P70" i="9" s="1"/>
  <c r="N48" i="9"/>
  <c r="O48" i="9" s="1"/>
  <c r="P48" i="9" s="1"/>
  <c r="N27" i="9"/>
  <c r="O27" i="9" s="1"/>
  <c r="P27" i="9" s="1"/>
  <c r="N66" i="9"/>
  <c r="O66" i="9" s="1"/>
  <c r="P66" i="9" s="1"/>
  <c r="N25" i="9"/>
  <c r="O25" i="9" s="1"/>
  <c r="P25" i="9" s="1"/>
  <c r="H8" i="4"/>
  <c r="I8" i="4" s="1"/>
  <c r="N63" i="9"/>
  <c r="O63" i="9" s="1"/>
  <c r="P63" i="9" s="1"/>
  <c r="N44" i="9"/>
  <c r="O44" i="9" s="1"/>
  <c r="P44" i="9" s="1"/>
  <c r="H11" i="4"/>
  <c r="I11" i="4" s="1"/>
  <c r="H10" i="4"/>
  <c r="I10" i="4" s="1"/>
  <c r="H9" i="4"/>
  <c r="I9" i="4" s="1"/>
  <c r="N80" i="9"/>
  <c r="O80" i="9" s="1"/>
  <c r="P80" i="9" s="1"/>
  <c r="N58" i="9"/>
  <c r="O58" i="9" s="1"/>
  <c r="P58" i="9" s="1"/>
  <c r="N36" i="9"/>
  <c r="O36" i="9" s="1"/>
  <c r="P36" i="9" s="1"/>
  <c r="N79" i="9"/>
  <c r="O79" i="9" s="1"/>
  <c r="P79" i="9" s="1"/>
  <c r="N57" i="9"/>
  <c r="O57" i="9" s="1"/>
  <c r="P57" i="9" s="1"/>
  <c r="N75" i="9"/>
  <c r="O75" i="9" s="1"/>
  <c r="P75" i="9" s="1"/>
  <c r="N54" i="9"/>
  <c r="O54" i="9" s="1"/>
  <c r="P54" i="9" s="1"/>
  <c r="N35" i="9"/>
  <c r="O35" i="9" s="1"/>
  <c r="P35" i="9" s="1"/>
  <c r="N72" i="9"/>
  <c r="O72" i="9" s="1"/>
  <c r="P72" i="9" s="1"/>
  <c r="N53" i="9"/>
  <c r="O53" i="9" s="1"/>
  <c r="P53" i="9" s="1"/>
  <c r="N34" i="9"/>
  <c r="O34" i="9" s="1"/>
  <c r="P34" i="9" s="1"/>
  <c r="H4" i="4"/>
  <c r="I4" i="4" s="1"/>
  <c r="C5" i="9"/>
  <c r="N52" i="9"/>
  <c r="O52" i="9" s="1"/>
  <c r="P52" i="9" s="1"/>
  <c r="N31" i="9"/>
  <c r="O31" i="9" s="1"/>
  <c r="P31" i="9" s="1"/>
  <c r="C6" i="9"/>
  <c r="K83" i="9"/>
  <c r="N82" i="9"/>
  <c r="O82" i="9" s="1"/>
  <c r="P82" i="9" s="1"/>
  <c r="B5" i="9"/>
  <c r="N73" i="9"/>
  <c r="O73" i="9" s="1"/>
  <c r="P73" i="9" s="1"/>
  <c r="N64" i="9"/>
  <c r="O64" i="9" s="1"/>
  <c r="P64" i="9" s="1"/>
  <c r="N56" i="9"/>
  <c r="O56" i="9" s="1"/>
  <c r="P56" i="9" s="1"/>
  <c r="N47" i="9"/>
  <c r="O47" i="9" s="1"/>
  <c r="P47" i="9" s="1"/>
  <c r="N37" i="9"/>
  <c r="O37" i="9" s="1"/>
  <c r="P37" i="9" s="1"/>
  <c r="N74" i="9"/>
  <c r="O74" i="9" s="1"/>
  <c r="P74" i="9" s="1"/>
  <c r="N65" i="9"/>
  <c r="O65" i="9" s="1"/>
  <c r="P65" i="9" s="1"/>
  <c r="N38" i="9"/>
  <c r="O38" i="9" s="1"/>
  <c r="P38" i="9" s="1"/>
  <c r="N29" i="9"/>
  <c r="O29" i="9" s="1"/>
  <c r="P29" i="9" s="1"/>
  <c r="N55" i="9"/>
  <c r="O55" i="9" s="1"/>
  <c r="P55" i="9" s="1"/>
  <c r="N46" i="9"/>
  <c r="O46" i="9" s="1"/>
  <c r="P46" i="9" s="1"/>
  <c r="N28" i="9"/>
  <c r="O28" i="9" s="1"/>
  <c r="P28" i="9" s="1"/>
  <c r="N77" i="9"/>
  <c r="O77" i="9" s="1"/>
  <c r="P77" i="9" s="1"/>
  <c r="N50" i="9"/>
  <c r="O50" i="9" s="1"/>
  <c r="P50" i="9" s="1"/>
  <c r="N41" i="9"/>
  <c r="O41" i="9" s="1"/>
  <c r="P41" i="9" s="1"/>
  <c r="N78" i="9"/>
  <c r="O78" i="9" s="1"/>
  <c r="P78" i="9" s="1"/>
  <c r="N69" i="9"/>
  <c r="O69" i="9" s="1"/>
  <c r="P69" i="9" s="1"/>
  <c r="N60" i="9"/>
  <c r="O60" i="9" s="1"/>
  <c r="P60" i="9" s="1"/>
  <c r="N51" i="9"/>
  <c r="O51" i="9" s="1"/>
  <c r="P51" i="9" s="1"/>
  <c r="N42" i="9"/>
  <c r="O42" i="9" s="1"/>
  <c r="P42" i="9" s="1"/>
  <c r="N33" i="9"/>
  <c r="O33" i="9" s="1"/>
  <c r="P33" i="9" s="1"/>
  <c r="N24" i="9"/>
  <c r="O24" i="9" s="1"/>
  <c r="P24" i="9" s="1"/>
  <c r="N76" i="9"/>
  <c r="O76" i="9" s="1"/>
  <c r="P76" i="9" s="1"/>
  <c r="N68" i="9"/>
  <c r="O68" i="9" s="1"/>
  <c r="P68" i="9" s="1"/>
  <c r="N59" i="9"/>
  <c r="O59" i="9" s="1"/>
  <c r="P59" i="9" s="1"/>
  <c r="N49" i="9"/>
  <c r="O49" i="9" s="1"/>
  <c r="P49" i="9" s="1"/>
  <c r="N40" i="9"/>
  <c r="O40" i="9" s="1"/>
  <c r="P40" i="9" s="1"/>
  <c r="N32" i="9"/>
  <c r="O32" i="9" s="1"/>
  <c r="P32" i="9" s="1"/>
  <c r="H12" i="4"/>
  <c r="I12" i="4" s="1"/>
  <c r="Q56" i="1"/>
  <c r="P56" i="1"/>
  <c r="O56" i="1"/>
  <c r="M56" i="1"/>
  <c r="L56" i="1"/>
  <c r="H56" i="1"/>
  <c r="I56" i="1" s="1"/>
  <c r="Q55" i="1"/>
  <c r="P55" i="1"/>
  <c r="O55" i="1"/>
  <c r="N55" i="1"/>
  <c r="M55" i="1"/>
  <c r="L55" i="1"/>
  <c r="K55" i="1"/>
  <c r="H55" i="1"/>
  <c r="I55" i="1" s="1"/>
  <c r="Q54" i="1"/>
  <c r="P54" i="1"/>
  <c r="R54" i="1" s="1"/>
  <c r="S54" i="1" s="1"/>
  <c r="O54" i="1"/>
  <c r="M54" i="1"/>
  <c r="L54" i="1"/>
  <c r="N54" i="1" s="1"/>
  <c r="I54" i="1"/>
  <c r="H54" i="1"/>
  <c r="K54" i="1" s="1"/>
  <c r="R53" i="1"/>
  <c r="S53" i="1" s="1"/>
  <c r="Q53" i="1"/>
  <c r="P53" i="1"/>
  <c r="O53" i="1"/>
  <c r="M53" i="1"/>
  <c r="N53" i="1" s="1"/>
  <c r="L53" i="1"/>
  <c r="H53" i="1"/>
  <c r="K53" i="1" s="1"/>
  <c r="Q52" i="1"/>
  <c r="P52" i="1"/>
  <c r="R52" i="1" s="1"/>
  <c r="O52" i="1"/>
  <c r="M52" i="1"/>
  <c r="L52" i="1"/>
  <c r="H52" i="1"/>
  <c r="J52" i="1" s="1"/>
  <c r="Q51" i="1"/>
  <c r="P51" i="1"/>
  <c r="O51" i="1"/>
  <c r="M51" i="1"/>
  <c r="L51" i="1"/>
  <c r="K51" i="1"/>
  <c r="J51" i="1"/>
  <c r="I51" i="1"/>
  <c r="H51" i="1"/>
  <c r="Q50" i="1"/>
  <c r="P50" i="1"/>
  <c r="O50" i="1"/>
  <c r="M50" i="1"/>
  <c r="N50" i="1" s="1"/>
  <c r="L50" i="1"/>
  <c r="H50" i="1"/>
  <c r="I50" i="1" s="1"/>
  <c r="Q49" i="1"/>
  <c r="P49" i="1"/>
  <c r="O49" i="1"/>
  <c r="N49" i="1"/>
  <c r="M49" i="1"/>
  <c r="L49" i="1"/>
  <c r="H49" i="1"/>
  <c r="K49" i="1" s="1"/>
  <c r="Q48" i="1"/>
  <c r="P48" i="1"/>
  <c r="R48" i="1" s="1"/>
  <c r="S48" i="1" s="1"/>
  <c r="O48" i="1"/>
  <c r="M48" i="1"/>
  <c r="L48" i="1"/>
  <c r="N48" i="1" s="1"/>
  <c r="H48" i="1"/>
  <c r="K48" i="1" s="1"/>
  <c r="R47" i="1"/>
  <c r="S47" i="1" s="1"/>
  <c r="Q47" i="1"/>
  <c r="P47" i="1"/>
  <c r="O47" i="1"/>
  <c r="M47" i="1"/>
  <c r="L47" i="1"/>
  <c r="N47" i="1" s="1"/>
  <c r="H47" i="1"/>
  <c r="K47" i="1" s="1"/>
  <c r="Q46" i="1"/>
  <c r="P46" i="1"/>
  <c r="O46" i="1"/>
  <c r="M46" i="1"/>
  <c r="N46" i="1" s="1"/>
  <c r="L46" i="1"/>
  <c r="H46" i="1"/>
  <c r="J46" i="1" s="1"/>
  <c r="Q45" i="1"/>
  <c r="P45" i="1"/>
  <c r="O45" i="1"/>
  <c r="M45" i="1"/>
  <c r="L45" i="1"/>
  <c r="K45" i="1"/>
  <c r="J45" i="1"/>
  <c r="I45" i="1"/>
  <c r="H45" i="1"/>
  <c r="Q44" i="1"/>
  <c r="P44" i="1"/>
  <c r="O44" i="1"/>
  <c r="M44" i="1"/>
  <c r="N44" i="1" s="1"/>
  <c r="L44" i="1"/>
  <c r="H44" i="1"/>
  <c r="I44" i="1" s="1"/>
  <c r="Q43" i="1"/>
  <c r="P43" i="1"/>
  <c r="O43" i="1"/>
  <c r="M43" i="1"/>
  <c r="N43" i="1" s="1"/>
  <c r="L43" i="1"/>
  <c r="H43" i="1"/>
  <c r="K43" i="1" s="1"/>
  <c r="Q42" i="1"/>
  <c r="P42" i="1"/>
  <c r="O42" i="1"/>
  <c r="M42" i="1"/>
  <c r="L42" i="1"/>
  <c r="N42" i="1" s="1"/>
  <c r="I42" i="1"/>
  <c r="H42" i="1"/>
  <c r="K42" i="1" s="1"/>
  <c r="R41" i="1"/>
  <c r="S41" i="1" s="1"/>
  <c r="Q41" i="1"/>
  <c r="T41" i="1" s="1"/>
  <c r="U41" i="1" s="1"/>
  <c r="P41" i="1"/>
  <c r="O41" i="1"/>
  <c r="M41" i="1"/>
  <c r="L41" i="1"/>
  <c r="N41" i="1" s="1"/>
  <c r="H41" i="1"/>
  <c r="K41" i="1" s="1"/>
  <c r="Q40" i="1"/>
  <c r="P40" i="1"/>
  <c r="O40" i="1"/>
  <c r="M40" i="1"/>
  <c r="N40" i="1" s="1"/>
  <c r="L40" i="1"/>
  <c r="H40" i="1"/>
  <c r="K40" i="1" s="1"/>
  <c r="Q39" i="1"/>
  <c r="P39" i="1"/>
  <c r="O39" i="1"/>
  <c r="M39" i="1"/>
  <c r="L39" i="1"/>
  <c r="H39" i="1"/>
  <c r="K39" i="1" s="1"/>
  <c r="Q38" i="1"/>
  <c r="P38" i="1"/>
  <c r="O38" i="1"/>
  <c r="M38" i="1"/>
  <c r="L38" i="1"/>
  <c r="H38" i="1"/>
  <c r="I38" i="1" s="1"/>
  <c r="Q37" i="1"/>
  <c r="P37" i="1"/>
  <c r="O37" i="1"/>
  <c r="M37" i="1"/>
  <c r="L37" i="1"/>
  <c r="N37" i="1" s="1"/>
  <c r="K37" i="1"/>
  <c r="H37" i="1"/>
  <c r="J37" i="1" s="1"/>
  <c r="Q36" i="1"/>
  <c r="P36" i="1"/>
  <c r="O36" i="1"/>
  <c r="M36" i="1"/>
  <c r="N36" i="1" s="1"/>
  <c r="L36" i="1"/>
  <c r="H36" i="1"/>
  <c r="K36" i="1" s="1"/>
  <c r="Q35" i="1"/>
  <c r="P35" i="1"/>
  <c r="R35" i="1" s="1"/>
  <c r="S35" i="1" s="1"/>
  <c r="O35" i="1"/>
  <c r="M35" i="1"/>
  <c r="L35" i="1"/>
  <c r="N35" i="1" s="1"/>
  <c r="J35" i="1"/>
  <c r="H35" i="1"/>
  <c r="K35" i="1" s="1"/>
  <c r="Q34" i="1"/>
  <c r="P34" i="1"/>
  <c r="R34" i="1" s="1"/>
  <c r="O34" i="1"/>
  <c r="M34" i="1"/>
  <c r="L34" i="1"/>
  <c r="H34" i="1"/>
  <c r="K34" i="1" s="1"/>
  <c r="Q33" i="1"/>
  <c r="P33" i="1"/>
  <c r="O33" i="1"/>
  <c r="M33" i="1"/>
  <c r="N33" i="1" s="1"/>
  <c r="L33" i="1"/>
  <c r="I33" i="1"/>
  <c r="H33" i="1"/>
  <c r="J33" i="1" s="1"/>
  <c r="Q32" i="1"/>
  <c r="P32" i="1"/>
  <c r="O32" i="1"/>
  <c r="M32" i="1"/>
  <c r="L32" i="1"/>
  <c r="H32" i="1"/>
  <c r="K32" i="1" s="1"/>
  <c r="Q31" i="1"/>
  <c r="P31" i="1"/>
  <c r="O31" i="1"/>
  <c r="M31" i="1"/>
  <c r="L31" i="1"/>
  <c r="N31" i="1" s="1"/>
  <c r="K31" i="1"/>
  <c r="H31" i="1"/>
  <c r="J31" i="1" s="1"/>
  <c r="Q30" i="1"/>
  <c r="P30" i="1"/>
  <c r="O30" i="1"/>
  <c r="M30" i="1"/>
  <c r="N30" i="1" s="1"/>
  <c r="L30" i="1"/>
  <c r="H30" i="1"/>
  <c r="K30" i="1" s="1"/>
  <c r="Q29" i="1"/>
  <c r="P29" i="1"/>
  <c r="R29" i="1" s="1"/>
  <c r="S29" i="1" s="1"/>
  <c r="O29" i="1"/>
  <c r="M29" i="1"/>
  <c r="L29" i="1"/>
  <c r="J29" i="1"/>
  <c r="H29" i="1"/>
  <c r="K29" i="1" s="1"/>
  <c r="Q28" i="1"/>
  <c r="P28" i="1"/>
  <c r="R28" i="1" s="1"/>
  <c r="T28" i="1" s="1"/>
  <c r="U28" i="1" s="1"/>
  <c r="O28" i="1"/>
  <c r="M28" i="1"/>
  <c r="L28" i="1"/>
  <c r="H28" i="1"/>
  <c r="K28" i="1" s="1"/>
  <c r="Q27" i="1"/>
  <c r="P27" i="1"/>
  <c r="O27" i="1"/>
  <c r="M27" i="1"/>
  <c r="N27" i="1" s="1"/>
  <c r="L27" i="1"/>
  <c r="I27" i="1"/>
  <c r="H27" i="1"/>
  <c r="J27" i="1" s="1"/>
  <c r="Q26" i="1"/>
  <c r="P26" i="1"/>
  <c r="O26" i="1"/>
  <c r="M26" i="1"/>
  <c r="L26" i="1"/>
  <c r="H26" i="1"/>
  <c r="K26" i="1" s="1"/>
  <c r="Q25" i="1"/>
  <c r="P25" i="1"/>
  <c r="O25" i="1"/>
  <c r="M25" i="1"/>
  <c r="L25" i="1"/>
  <c r="N25" i="1" s="1"/>
  <c r="K25" i="1"/>
  <c r="H25" i="1"/>
  <c r="J25" i="1" s="1"/>
  <c r="Q24" i="1"/>
  <c r="P24" i="1"/>
  <c r="R24" i="1" s="1"/>
  <c r="O24" i="1"/>
  <c r="M24" i="1"/>
  <c r="L24" i="1"/>
  <c r="H24" i="1"/>
  <c r="K24" i="1" s="1"/>
  <c r="Q23" i="1"/>
  <c r="P23" i="1"/>
  <c r="R23" i="1" s="1"/>
  <c r="O23" i="1"/>
  <c r="M23" i="1"/>
  <c r="L23" i="1"/>
  <c r="H23" i="1"/>
  <c r="K23" i="1" s="1"/>
  <c r="Q22" i="1"/>
  <c r="P22" i="1"/>
  <c r="R22" i="1" s="1"/>
  <c r="O22" i="1"/>
  <c r="M22" i="1"/>
  <c r="L22" i="1"/>
  <c r="H22" i="1"/>
  <c r="K22" i="1" s="1"/>
  <c r="Q21" i="1"/>
  <c r="P21" i="1"/>
  <c r="O21" i="1"/>
  <c r="M21" i="1"/>
  <c r="L21" i="1"/>
  <c r="H21" i="1"/>
  <c r="K21" i="1" s="1"/>
  <c r="Q20" i="1"/>
  <c r="P20" i="1"/>
  <c r="R20" i="1" s="1"/>
  <c r="O20" i="1"/>
  <c r="S20" i="1" s="1"/>
  <c r="M20" i="1"/>
  <c r="L20" i="1"/>
  <c r="N20" i="1" s="1"/>
  <c r="H20" i="1"/>
  <c r="K20" i="1" s="1"/>
  <c r="Q19" i="1"/>
  <c r="P19" i="1"/>
  <c r="O19" i="1"/>
  <c r="M19" i="1"/>
  <c r="L19" i="1"/>
  <c r="N19" i="1" s="1"/>
  <c r="H19" i="1"/>
  <c r="K19" i="1" s="1"/>
  <c r="Q18" i="1"/>
  <c r="P18" i="1"/>
  <c r="O18" i="1"/>
  <c r="M18" i="1"/>
  <c r="L18" i="1"/>
  <c r="H18" i="1"/>
  <c r="K18" i="1" s="1"/>
  <c r="Q17" i="1"/>
  <c r="P17" i="1"/>
  <c r="R17" i="1" s="1"/>
  <c r="O17" i="1"/>
  <c r="M17" i="1"/>
  <c r="L17" i="1"/>
  <c r="H17" i="1"/>
  <c r="J17" i="1" s="1"/>
  <c r="Q16" i="1"/>
  <c r="P16" i="1"/>
  <c r="O16" i="1"/>
  <c r="M16" i="1"/>
  <c r="N16" i="1" s="1"/>
  <c r="L16" i="1"/>
  <c r="H16" i="1"/>
  <c r="K16" i="1" s="1"/>
  <c r="Q15" i="1"/>
  <c r="P15" i="1"/>
  <c r="O15" i="1"/>
  <c r="R15" i="1" s="1"/>
  <c r="S15" i="1" s="1"/>
  <c r="M15" i="1"/>
  <c r="L15" i="1"/>
  <c r="J15" i="1"/>
  <c r="H15" i="1"/>
  <c r="K15" i="1" s="1"/>
  <c r="Q14" i="1"/>
  <c r="P14" i="1"/>
  <c r="O14" i="1"/>
  <c r="R14" i="1" s="1"/>
  <c r="S14" i="1" s="1"/>
  <c r="M14" i="1"/>
  <c r="L14" i="1"/>
  <c r="N14" i="1" s="1"/>
  <c r="I14" i="1"/>
  <c r="H14" i="1"/>
  <c r="K14" i="1" s="1"/>
  <c r="Q13" i="1"/>
  <c r="P13" i="1"/>
  <c r="O13" i="1"/>
  <c r="N13" i="1"/>
  <c r="M13" i="1"/>
  <c r="L13" i="1"/>
  <c r="H13" i="1"/>
  <c r="J13" i="1" s="1"/>
  <c r="Q12" i="1"/>
  <c r="P12" i="1"/>
  <c r="O12" i="1"/>
  <c r="M12" i="1"/>
  <c r="L12" i="1"/>
  <c r="H12" i="1"/>
  <c r="K12" i="1" s="1"/>
  <c r="Q11" i="1"/>
  <c r="P11" i="1"/>
  <c r="R11" i="1" s="1"/>
  <c r="O11" i="1"/>
  <c r="M11" i="1"/>
  <c r="L11" i="1"/>
  <c r="H11" i="1"/>
  <c r="J11" i="1" s="1"/>
  <c r="Q10" i="1"/>
  <c r="P10" i="1"/>
  <c r="O10" i="1"/>
  <c r="M10" i="1"/>
  <c r="N10" i="1" s="1"/>
  <c r="L10" i="1"/>
  <c r="H10" i="1"/>
  <c r="K10" i="1" s="1"/>
  <c r="Q9" i="1"/>
  <c r="P9" i="1"/>
  <c r="O9" i="1"/>
  <c r="M9" i="1"/>
  <c r="L9" i="1"/>
  <c r="J9" i="1"/>
  <c r="H9" i="1"/>
  <c r="K9" i="1" s="1"/>
  <c r="N28" i="1" l="1"/>
  <c r="I13" i="1"/>
  <c r="J19" i="1"/>
  <c r="S28" i="1"/>
  <c r="I39" i="1"/>
  <c r="R40" i="1"/>
  <c r="T40" i="1" s="1"/>
  <c r="U40" i="1" s="1"/>
  <c r="I48" i="1"/>
  <c r="J48" i="1"/>
  <c r="I19" i="1"/>
  <c r="T20" i="1"/>
  <c r="U20" i="1" s="1"/>
  <c r="N22" i="1"/>
  <c r="I36" i="1"/>
  <c r="J42" i="1"/>
  <c r="N45" i="1"/>
  <c r="I47" i="1"/>
  <c r="N51" i="1"/>
  <c r="I53" i="1"/>
  <c r="I12" i="1"/>
  <c r="T14" i="1"/>
  <c r="U14" i="1" s="1"/>
  <c r="R16" i="1"/>
  <c r="S16" i="1" s="1"/>
  <c r="J18" i="1"/>
  <c r="S22" i="1"/>
  <c r="N24" i="1"/>
  <c r="K27" i="1"/>
  <c r="J30" i="1"/>
  <c r="K33" i="1"/>
  <c r="J36" i="1"/>
  <c r="I41" i="1"/>
  <c r="J47" i="1"/>
  <c r="J53" i="1"/>
  <c r="R55" i="1"/>
  <c r="S55" i="1" s="1"/>
  <c r="T11" i="1"/>
  <c r="U11" i="1" s="1"/>
  <c r="R46" i="1"/>
  <c r="I18" i="1"/>
  <c r="J12" i="1"/>
  <c r="T22" i="1"/>
  <c r="U22" i="1" s="1"/>
  <c r="T24" i="1"/>
  <c r="U24" i="1" s="1"/>
  <c r="I29" i="1"/>
  <c r="I35" i="1"/>
  <c r="N39" i="1"/>
  <c r="J41" i="1"/>
  <c r="R45" i="1"/>
  <c r="T45" i="1" s="1"/>
  <c r="U45" i="1" s="1"/>
  <c r="T48" i="1"/>
  <c r="U48" i="1" s="1"/>
  <c r="T54" i="1"/>
  <c r="U54" i="1" s="1"/>
  <c r="J39" i="1"/>
  <c r="K13" i="1"/>
  <c r="N18" i="1"/>
  <c r="R19" i="1"/>
  <c r="I26" i="1"/>
  <c r="N9" i="1"/>
  <c r="K11" i="1"/>
  <c r="N12" i="1"/>
  <c r="R13" i="1"/>
  <c r="S13" i="1" s="1"/>
  <c r="N15" i="1"/>
  <c r="R30" i="1"/>
  <c r="S30" i="1" s="1"/>
  <c r="R33" i="1"/>
  <c r="R36" i="1"/>
  <c r="S36" i="1" s="1"/>
  <c r="N38" i="1"/>
  <c r="K46" i="1"/>
  <c r="K52" i="1"/>
  <c r="N56" i="1"/>
  <c r="N17" i="1"/>
  <c r="R18" i="1"/>
  <c r="N21" i="1"/>
  <c r="N23" i="1"/>
  <c r="I25" i="1"/>
  <c r="N26" i="1"/>
  <c r="N29" i="1"/>
  <c r="N32" i="1"/>
  <c r="J49" i="1"/>
  <c r="T53" i="1"/>
  <c r="U53" i="1" s="1"/>
  <c r="N34" i="1"/>
  <c r="I30" i="1"/>
  <c r="J54" i="1"/>
  <c r="I11" i="1"/>
  <c r="K17" i="1"/>
  <c r="J21" i="1"/>
  <c r="I32" i="1"/>
  <c r="S33" i="1"/>
  <c r="T36" i="1"/>
  <c r="U36" i="1" s="1"/>
  <c r="R39" i="1"/>
  <c r="R42" i="1"/>
  <c r="S42" i="1" s="1"/>
  <c r="N11" i="1"/>
  <c r="R12" i="1"/>
  <c r="S12" i="1" s="1"/>
  <c r="T17" i="1"/>
  <c r="U17" i="1" s="1"/>
  <c r="I20" i="1"/>
  <c r="R21" i="1"/>
  <c r="S21" i="1" s="1"/>
  <c r="T23" i="1"/>
  <c r="U23" i="1" s="1"/>
  <c r="T29" i="1"/>
  <c r="U29" i="1" s="1"/>
  <c r="T35" i="1"/>
  <c r="U35" i="1" s="1"/>
  <c r="T47" i="1"/>
  <c r="U47" i="1" s="1"/>
  <c r="N52" i="1"/>
  <c r="J55" i="1"/>
  <c r="R56" i="1"/>
  <c r="T56" i="1" s="1"/>
  <c r="U56" i="1" s="1"/>
  <c r="K84" i="9"/>
  <c r="N83" i="9"/>
  <c r="O83" i="9" s="1"/>
  <c r="P83" i="9" s="1"/>
  <c r="T49" i="1"/>
  <c r="U49" i="1" s="1"/>
  <c r="T34" i="1"/>
  <c r="U34" i="1" s="1"/>
  <c r="S34" i="1"/>
  <c r="T16" i="1"/>
  <c r="U16" i="1" s="1"/>
  <c r="T46" i="1"/>
  <c r="U46" i="1" s="1"/>
  <c r="S46" i="1"/>
  <c r="S39" i="1"/>
  <c r="T42" i="1"/>
  <c r="U42" i="1" s="1"/>
  <c r="T52" i="1"/>
  <c r="U52" i="1" s="1"/>
  <c r="S52" i="1"/>
  <c r="T19" i="1"/>
  <c r="U19" i="1" s="1"/>
  <c r="S19" i="1"/>
  <c r="T13" i="1"/>
  <c r="U13" i="1" s="1"/>
  <c r="T18" i="1"/>
  <c r="U18" i="1" s="1"/>
  <c r="S18" i="1"/>
  <c r="T55" i="1"/>
  <c r="U55" i="1" s="1"/>
  <c r="T12" i="1"/>
  <c r="U12" i="1" s="1"/>
  <c r="R10" i="1"/>
  <c r="S10" i="1" s="1"/>
  <c r="J14" i="1"/>
  <c r="T15" i="1"/>
  <c r="U15" i="1" s="1"/>
  <c r="T21" i="1"/>
  <c r="U21" i="1" s="1"/>
  <c r="J26" i="1"/>
  <c r="J32" i="1"/>
  <c r="T33" i="1"/>
  <c r="U33" i="1" s="1"/>
  <c r="J38" i="1"/>
  <c r="T39" i="1"/>
  <c r="U39" i="1" s="1"/>
  <c r="J44" i="1"/>
  <c r="J50" i="1"/>
  <c r="J56" i="1"/>
  <c r="J20" i="1"/>
  <c r="I9" i="1"/>
  <c r="I15" i="1"/>
  <c r="I21" i="1"/>
  <c r="K38" i="1"/>
  <c r="K44" i="1"/>
  <c r="K50" i="1"/>
  <c r="K56" i="1"/>
  <c r="I10" i="1"/>
  <c r="S11" i="1"/>
  <c r="I16" i="1"/>
  <c r="S17" i="1"/>
  <c r="I22" i="1"/>
  <c r="S23" i="1"/>
  <c r="I28" i="1"/>
  <c r="I34" i="1"/>
  <c r="I40" i="1"/>
  <c r="I46" i="1"/>
  <c r="I52" i="1"/>
  <c r="J10" i="1"/>
  <c r="J16" i="1"/>
  <c r="J22" i="1"/>
  <c r="J28" i="1"/>
  <c r="J34" i="1"/>
  <c r="J40" i="1"/>
  <c r="I23" i="1"/>
  <c r="S24" i="1"/>
  <c r="I17" i="1"/>
  <c r="J23" i="1"/>
  <c r="R25" i="1"/>
  <c r="S25" i="1" s="1"/>
  <c r="R31" i="1"/>
  <c r="S31" i="1" s="1"/>
  <c r="R37" i="1"/>
  <c r="S37" i="1" s="1"/>
  <c r="R43" i="1"/>
  <c r="S43" i="1" s="1"/>
  <c r="R49" i="1"/>
  <c r="S49" i="1" s="1"/>
  <c r="I24" i="1"/>
  <c r="J24" i="1"/>
  <c r="R26" i="1"/>
  <c r="T26" i="1" s="1"/>
  <c r="U26" i="1" s="1"/>
  <c r="R32" i="1"/>
  <c r="T32" i="1" s="1"/>
  <c r="U32" i="1" s="1"/>
  <c r="R38" i="1"/>
  <c r="S38" i="1" s="1"/>
  <c r="R44" i="1"/>
  <c r="S44" i="1" s="1"/>
  <c r="R50" i="1"/>
  <c r="S50" i="1" s="1"/>
  <c r="S26" i="1"/>
  <c r="I31" i="1"/>
  <c r="I37" i="1"/>
  <c r="I43" i="1"/>
  <c r="I49" i="1"/>
  <c r="S56" i="1"/>
  <c r="R9" i="1"/>
  <c r="S9" i="1" s="1"/>
  <c r="R27" i="1"/>
  <c r="T27" i="1" s="1"/>
  <c r="U27" i="1" s="1"/>
  <c r="J43" i="1"/>
  <c r="R51" i="1"/>
  <c r="S51" i="1" s="1"/>
  <c r="T30" i="1" l="1"/>
  <c r="U30" i="1" s="1"/>
  <c r="T44" i="1"/>
  <c r="U44" i="1" s="1"/>
  <c r="S45" i="1"/>
  <c r="S40" i="1"/>
  <c r="T51" i="1"/>
  <c r="U51" i="1" s="1"/>
  <c r="S27" i="1"/>
  <c r="T9" i="1"/>
  <c r="U9" i="1" s="1"/>
  <c r="S32" i="1"/>
  <c r="K85" i="9"/>
  <c r="N84" i="9"/>
  <c r="O84" i="9" s="1"/>
  <c r="P84" i="9" s="1"/>
  <c r="T37" i="1"/>
  <c r="U37" i="1" s="1"/>
  <c r="T31" i="1"/>
  <c r="U31" i="1" s="1"/>
  <c r="T10" i="1"/>
  <c r="U10" i="1" s="1"/>
  <c r="T38" i="1"/>
  <c r="U38" i="1" s="1"/>
  <c r="T43" i="1"/>
  <c r="U43" i="1" s="1"/>
  <c r="T50" i="1"/>
  <c r="U50" i="1" s="1"/>
  <c r="T25" i="1"/>
  <c r="U25" i="1" s="1"/>
  <c r="K86" i="9" l="1"/>
  <c r="N85" i="9"/>
  <c r="O85" i="9" s="1"/>
  <c r="P85" i="9" s="1"/>
  <c r="K87" i="9" l="1"/>
  <c r="N86" i="9"/>
  <c r="O86" i="9" s="1"/>
  <c r="P86" i="9" s="1"/>
  <c r="K88" i="9" l="1"/>
  <c r="N87" i="9"/>
  <c r="O87" i="9" s="1"/>
  <c r="P87" i="9" s="1"/>
  <c r="K89" i="9" l="1"/>
  <c r="N88" i="9"/>
  <c r="O88" i="9" s="1"/>
  <c r="P88" i="9" s="1"/>
  <c r="K90" i="9" l="1"/>
  <c r="N89" i="9"/>
  <c r="O89" i="9" s="1"/>
  <c r="P89" i="9" s="1"/>
  <c r="K91" i="9" l="1"/>
  <c r="N90" i="9"/>
  <c r="O90" i="9" s="1"/>
  <c r="P90" i="9" s="1"/>
  <c r="K92" i="9" l="1"/>
  <c r="N91" i="9"/>
  <c r="O91" i="9" s="1"/>
  <c r="P91" i="9" s="1"/>
  <c r="K93" i="9" l="1"/>
  <c r="N92" i="9"/>
  <c r="O92" i="9" s="1"/>
  <c r="P92" i="9" s="1"/>
  <c r="K94" i="9" l="1"/>
  <c r="N93" i="9"/>
  <c r="O93" i="9" s="1"/>
  <c r="P93" i="9" s="1"/>
  <c r="K95" i="9" l="1"/>
  <c r="N94" i="9"/>
  <c r="O94" i="9" s="1"/>
  <c r="P94" i="9" s="1"/>
  <c r="K96" i="9" l="1"/>
  <c r="N95" i="9"/>
  <c r="O95" i="9" s="1"/>
  <c r="P95" i="9" s="1"/>
  <c r="K97" i="9" l="1"/>
  <c r="N96" i="9"/>
  <c r="O96" i="9" s="1"/>
  <c r="P96" i="9" s="1"/>
  <c r="K98" i="9" l="1"/>
  <c r="N97" i="9"/>
  <c r="O97" i="9" s="1"/>
  <c r="P97" i="9" s="1"/>
  <c r="K99" i="9" l="1"/>
  <c r="N98" i="9"/>
  <c r="O98" i="9" s="1"/>
  <c r="P98" i="9" s="1"/>
  <c r="K100" i="9" l="1"/>
  <c r="N99" i="9"/>
  <c r="O99" i="9" s="1"/>
  <c r="P99" i="9" s="1"/>
  <c r="K101" i="9" l="1"/>
  <c r="N100" i="9"/>
  <c r="O100" i="9" s="1"/>
  <c r="P100" i="9" s="1"/>
  <c r="K102" i="9" l="1"/>
  <c r="N101" i="9"/>
  <c r="O101" i="9" s="1"/>
  <c r="P101" i="9" s="1"/>
  <c r="K103" i="9" l="1"/>
  <c r="N102" i="9"/>
  <c r="O102" i="9" s="1"/>
  <c r="P102" i="9" s="1"/>
  <c r="K104" i="9" l="1"/>
  <c r="N103" i="9"/>
  <c r="O103" i="9" s="1"/>
  <c r="P103" i="9" s="1"/>
  <c r="K105" i="9" l="1"/>
  <c r="N104" i="9"/>
  <c r="O104" i="9" s="1"/>
  <c r="P104" i="9" s="1"/>
  <c r="K106" i="9" l="1"/>
  <c r="N105" i="9"/>
  <c r="O105" i="9" s="1"/>
  <c r="P105" i="9" s="1"/>
  <c r="K107" i="9" l="1"/>
  <c r="N106" i="9"/>
  <c r="O106" i="9" s="1"/>
  <c r="P106" i="9" s="1"/>
  <c r="K108" i="9" l="1"/>
  <c r="N107" i="9"/>
  <c r="O107" i="9" s="1"/>
  <c r="P107" i="9" s="1"/>
  <c r="K109" i="9" l="1"/>
  <c r="N108" i="9"/>
  <c r="O108" i="9" s="1"/>
  <c r="P108" i="9" s="1"/>
  <c r="K110" i="9" l="1"/>
  <c r="N109" i="9"/>
  <c r="O109" i="9" s="1"/>
  <c r="P109" i="9" s="1"/>
  <c r="K111" i="9" l="1"/>
  <c r="N110" i="9"/>
  <c r="O110" i="9" s="1"/>
  <c r="P110" i="9" s="1"/>
  <c r="K112" i="9" l="1"/>
  <c r="N111" i="9"/>
  <c r="O111" i="9" s="1"/>
  <c r="P111" i="9" s="1"/>
  <c r="K113" i="9" l="1"/>
  <c r="N112" i="9"/>
  <c r="O112" i="9" s="1"/>
  <c r="P112" i="9" s="1"/>
  <c r="K114" i="9" l="1"/>
  <c r="N113" i="9"/>
  <c r="O113" i="9" s="1"/>
  <c r="P113" i="9" s="1"/>
  <c r="K115" i="9" l="1"/>
  <c r="N114" i="9"/>
  <c r="O114" i="9" s="1"/>
  <c r="P114" i="9" s="1"/>
  <c r="K116" i="9" l="1"/>
  <c r="N115" i="9"/>
  <c r="O115" i="9" s="1"/>
  <c r="P115" i="9" s="1"/>
  <c r="K117" i="9" l="1"/>
  <c r="N116" i="9"/>
  <c r="O116" i="9" s="1"/>
  <c r="P116" i="9" s="1"/>
  <c r="K118" i="9" l="1"/>
  <c r="N117" i="9"/>
  <c r="O117" i="9" s="1"/>
  <c r="P117" i="9" s="1"/>
  <c r="K119" i="9" l="1"/>
  <c r="N118" i="9"/>
  <c r="O118" i="9" s="1"/>
  <c r="P118" i="9" s="1"/>
  <c r="K120" i="9" l="1"/>
  <c r="N119" i="9"/>
  <c r="O119" i="9" s="1"/>
  <c r="P119" i="9" s="1"/>
  <c r="K121" i="9" l="1"/>
  <c r="N120" i="9"/>
  <c r="O120" i="9" s="1"/>
  <c r="P120" i="9" s="1"/>
  <c r="K122" i="9" l="1"/>
  <c r="N121" i="9"/>
  <c r="O121" i="9" s="1"/>
  <c r="P121" i="9" s="1"/>
  <c r="K123" i="9" l="1"/>
  <c r="N122" i="9"/>
  <c r="O122" i="9" s="1"/>
  <c r="P122" i="9" s="1"/>
  <c r="K124" i="9" l="1"/>
  <c r="N123" i="9"/>
  <c r="O123" i="9" s="1"/>
  <c r="P123" i="9" s="1"/>
  <c r="K125" i="9" l="1"/>
  <c r="N124" i="9"/>
  <c r="O124" i="9" s="1"/>
  <c r="P124" i="9" s="1"/>
  <c r="K126" i="9" l="1"/>
  <c r="N125" i="9"/>
  <c r="O125" i="9" s="1"/>
  <c r="P125" i="9" s="1"/>
  <c r="K127" i="9" l="1"/>
  <c r="N126" i="9"/>
  <c r="O126" i="9" s="1"/>
  <c r="P126" i="9" s="1"/>
  <c r="K128" i="9" l="1"/>
  <c r="N127" i="9"/>
  <c r="O127" i="9" s="1"/>
  <c r="P127" i="9" s="1"/>
  <c r="K129" i="9" l="1"/>
  <c r="N128" i="9"/>
  <c r="O128" i="9" s="1"/>
  <c r="P128" i="9" s="1"/>
  <c r="K130" i="9" l="1"/>
  <c r="N129" i="9"/>
  <c r="O129" i="9" s="1"/>
  <c r="P129" i="9" s="1"/>
  <c r="K131" i="9" l="1"/>
  <c r="N130" i="9"/>
  <c r="O130" i="9" s="1"/>
  <c r="P130" i="9" s="1"/>
  <c r="K132" i="9" l="1"/>
  <c r="N131" i="9"/>
  <c r="O131" i="9" s="1"/>
  <c r="P131" i="9" s="1"/>
  <c r="K133" i="9" l="1"/>
  <c r="N132" i="9"/>
  <c r="O132" i="9" s="1"/>
  <c r="P132" i="9" s="1"/>
  <c r="K134" i="9" l="1"/>
  <c r="N133" i="9"/>
  <c r="O133" i="9" s="1"/>
  <c r="P133" i="9" s="1"/>
  <c r="K135" i="9" l="1"/>
  <c r="N134" i="9"/>
  <c r="O134" i="9" s="1"/>
  <c r="P134" i="9" s="1"/>
  <c r="K136" i="9" l="1"/>
  <c r="N135" i="9"/>
  <c r="O135" i="9" s="1"/>
  <c r="P135" i="9" s="1"/>
  <c r="K137" i="9" l="1"/>
  <c r="N136" i="9"/>
  <c r="O136" i="9" s="1"/>
  <c r="P136" i="9" s="1"/>
  <c r="K138" i="9" l="1"/>
  <c r="N137" i="9"/>
  <c r="O137" i="9" s="1"/>
  <c r="P137" i="9" s="1"/>
  <c r="K139" i="9" l="1"/>
  <c r="N138" i="9"/>
  <c r="O138" i="9" s="1"/>
  <c r="P138" i="9" s="1"/>
  <c r="K140" i="9" l="1"/>
  <c r="N139" i="9"/>
  <c r="O139" i="9" s="1"/>
  <c r="P139" i="9" s="1"/>
  <c r="K141" i="9" l="1"/>
  <c r="N140" i="9"/>
  <c r="O140" i="9" s="1"/>
  <c r="P140" i="9" s="1"/>
  <c r="K142" i="9" l="1"/>
  <c r="N141" i="9"/>
  <c r="O141" i="9" s="1"/>
  <c r="P141" i="9" s="1"/>
  <c r="K143" i="9" l="1"/>
  <c r="N142" i="9"/>
  <c r="O142" i="9" s="1"/>
  <c r="P142" i="9" s="1"/>
  <c r="K144" i="9" l="1"/>
  <c r="N143" i="9"/>
  <c r="O143" i="9" s="1"/>
  <c r="P143" i="9" s="1"/>
  <c r="K145" i="9" l="1"/>
  <c r="N144" i="9"/>
  <c r="O144" i="9" s="1"/>
  <c r="P144" i="9" s="1"/>
  <c r="K146" i="9" l="1"/>
  <c r="N145" i="9"/>
  <c r="O145" i="9" s="1"/>
  <c r="P145" i="9" s="1"/>
  <c r="K147" i="9" l="1"/>
  <c r="N146" i="9"/>
  <c r="O146" i="9" s="1"/>
  <c r="P146" i="9" s="1"/>
  <c r="K148" i="9" l="1"/>
  <c r="N147" i="9"/>
  <c r="O147" i="9" s="1"/>
  <c r="P147" i="9" s="1"/>
  <c r="K149" i="9" l="1"/>
  <c r="N148" i="9"/>
  <c r="O148" i="9" s="1"/>
  <c r="P148" i="9" s="1"/>
  <c r="K150" i="9" l="1"/>
  <c r="N149" i="9"/>
  <c r="O149" i="9" s="1"/>
  <c r="P149" i="9" s="1"/>
  <c r="K151" i="9" l="1"/>
  <c r="N150" i="9"/>
  <c r="O150" i="9" s="1"/>
  <c r="P150" i="9" s="1"/>
  <c r="K152" i="9" l="1"/>
  <c r="N151" i="9"/>
  <c r="O151" i="9" s="1"/>
  <c r="P151" i="9" s="1"/>
  <c r="K153" i="9" l="1"/>
  <c r="N152" i="9"/>
  <c r="O152" i="9" s="1"/>
  <c r="P152" i="9" s="1"/>
  <c r="K154" i="9" l="1"/>
  <c r="N153" i="9"/>
  <c r="O153" i="9" s="1"/>
  <c r="P153" i="9" s="1"/>
  <c r="K155" i="9" l="1"/>
  <c r="N154" i="9"/>
  <c r="O154" i="9" s="1"/>
  <c r="P154" i="9" s="1"/>
  <c r="K156" i="9" l="1"/>
  <c r="N155" i="9"/>
  <c r="O155" i="9" s="1"/>
  <c r="P155" i="9" s="1"/>
  <c r="K157" i="9" l="1"/>
  <c r="N156" i="9"/>
  <c r="O156" i="9" s="1"/>
  <c r="P156" i="9" s="1"/>
  <c r="K158" i="9" l="1"/>
  <c r="N157" i="9"/>
  <c r="O157" i="9" s="1"/>
  <c r="P157" i="9" s="1"/>
  <c r="K159" i="9" l="1"/>
  <c r="N158" i="9"/>
  <c r="O158" i="9" s="1"/>
  <c r="P158" i="9" s="1"/>
  <c r="K160" i="9" l="1"/>
  <c r="N159" i="9"/>
  <c r="O159" i="9" s="1"/>
  <c r="P159" i="9" s="1"/>
  <c r="K161" i="9" l="1"/>
  <c r="N160" i="9"/>
  <c r="O160" i="9" s="1"/>
  <c r="P160" i="9" s="1"/>
  <c r="K162" i="9" l="1"/>
  <c r="N161" i="9"/>
  <c r="O161" i="9" s="1"/>
  <c r="P161" i="9" s="1"/>
  <c r="K163" i="9" l="1"/>
  <c r="N162" i="9"/>
  <c r="O162" i="9" s="1"/>
  <c r="P162" i="9" s="1"/>
  <c r="K164" i="9" l="1"/>
  <c r="N163" i="9"/>
  <c r="O163" i="9" s="1"/>
  <c r="P163" i="9" s="1"/>
  <c r="K165" i="9" l="1"/>
  <c r="N164" i="9"/>
  <c r="O164" i="9" s="1"/>
  <c r="P164" i="9" s="1"/>
  <c r="K166" i="9" l="1"/>
  <c r="N165" i="9"/>
  <c r="O165" i="9" s="1"/>
  <c r="P165" i="9" s="1"/>
  <c r="K167" i="9" l="1"/>
  <c r="N166" i="9"/>
  <c r="O166" i="9" s="1"/>
  <c r="P166" i="9" s="1"/>
  <c r="K168" i="9" l="1"/>
  <c r="N167" i="9"/>
  <c r="O167" i="9" s="1"/>
  <c r="P167" i="9" s="1"/>
  <c r="K169" i="9" l="1"/>
  <c r="N168" i="9"/>
  <c r="O168" i="9" s="1"/>
  <c r="P168" i="9" s="1"/>
  <c r="K170" i="9" l="1"/>
  <c r="N169" i="9"/>
  <c r="O169" i="9" s="1"/>
  <c r="P169" i="9" s="1"/>
  <c r="K171" i="9" l="1"/>
  <c r="N170" i="9"/>
  <c r="O170" i="9" s="1"/>
  <c r="P170" i="9" s="1"/>
  <c r="K172" i="9" l="1"/>
  <c r="N171" i="9"/>
  <c r="O171" i="9" s="1"/>
  <c r="P171" i="9" s="1"/>
  <c r="K173" i="9" l="1"/>
  <c r="N172" i="9"/>
  <c r="O172" i="9" s="1"/>
  <c r="P172" i="9" s="1"/>
  <c r="K174" i="9" l="1"/>
  <c r="N173" i="9"/>
  <c r="O173" i="9" s="1"/>
  <c r="P173" i="9" s="1"/>
  <c r="K175" i="9" l="1"/>
  <c r="N174" i="9"/>
  <c r="O174" i="9" s="1"/>
  <c r="P174" i="9" s="1"/>
  <c r="K176" i="9" l="1"/>
  <c r="N175" i="9"/>
  <c r="O175" i="9" s="1"/>
  <c r="P175" i="9" s="1"/>
  <c r="K177" i="9" l="1"/>
  <c r="N176" i="9"/>
  <c r="O176" i="9" s="1"/>
  <c r="P176" i="9" s="1"/>
  <c r="K178" i="9" l="1"/>
  <c r="N177" i="9"/>
  <c r="O177" i="9" s="1"/>
  <c r="P177" i="9" s="1"/>
  <c r="K179" i="9" l="1"/>
  <c r="N178" i="9"/>
  <c r="O178" i="9" s="1"/>
  <c r="P178" i="9" s="1"/>
  <c r="K180" i="9" l="1"/>
  <c r="N179" i="9"/>
  <c r="O179" i="9" s="1"/>
  <c r="P179" i="9" s="1"/>
  <c r="K181" i="9" l="1"/>
  <c r="N180" i="9"/>
  <c r="O180" i="9" s="1"/>
  <c r="P180" i="9" s="1"/>
  <c r="K182" i="9" l="1"/>
  <c r="N181" i="9"/>
  <c r="O181" i="9" s="1"/>
  <c r="P181" i="9" s="1"/>
  <c r="K183" i="9" l="1"/>
  <c r="N182" i="9"/>
  <c r="O182" i="9" s="1"/>
  <c r="P182" i="9" s="1"/>
  <c r="K184" i="9" l="1"/>
  <c r="N183" i="9"/>
  <c r="O183" i="9" s="1"/>
  <c r="P183" i="9" s="1"/>
  <c r="K185" i="9" l="1"/>
  <c r="N184" i="9"/>
  <c r="O184" i="9" s="1"/>
  <c r="P184" i="9" s="1"/>
  <c r="K186" i="9" l="1"/>
  <c r="N185" i="9"/>
  <c r="O185" i="9" s="1"/>
  <c r="P185" i="9" s="1"/>
  <c r="K187" i="9" l="1"/>
  <c r="N186" i="9"/>
  <c r="O186" i="9" s="1"/>
  <c r="P186" i="9" s="1"/>
  <c r="K188" i="9" l="1"/>
  <c r="N187" i="9"/>
  <c r="O187" i="9" s="1"/>
  <c r="P187" i="9" s="1"/>
  <c r="K189" i="9" l="1"/>
  <c r="N188" i="9"/>
  <c r="O188" i="9" s="1"/>
  <c r="P188" i="9" s="1"/>
  <c r="K190" i="9" l="1"/>
  <c r="N189" i="9"/>
  <c r="O189" i="9" s="1"/>
  <c r="P189" i="9" s="1"/>
  <c r="K191" i="9" l="1"/>
  <c r="N190" i="9"/>
  <c r="O190" i="9" s="1"/>
  <c r="P190" i="9" s="1"/>
  <c r="K192" i="9" l="1"/>
  <c r="N191" i="9"/>
  <c r="O191" i="9" s="1"/>
  <c r="P191" i="9" s="1"/>
  <c r="K193" i="9" l="1"/>
  <c r="N192" i="9"/>
  <c r="O192" i="9" s="1"/>
  <c r="P192" i="9" s="1"/>
  <c r="K194" i="9" l="1"/>
  <c r="N193" i="9"/>
  <c r="O193" i="9" s="1"/>
  <c r="P193" i="9" s="1"/>
  <c r="K195" i="9" l="1"/>
  <c r="N194" i="9"/>
  <c r="O194" i="9" s="1"/>
  <c r="P194" i="9" s="1"/>
  <c r="K196" i="9" l="1"/>
  <c r="N195" i="9"/>
  <c r="O195" i="9" s="1"/>
  <c r="P195" i="9" s="1"/>
  <c r="K197" i="9" l="1"/>
  <c r="N196" i="9"/>
  <c r="O196" i="9" s="1"/>
  <c r="P196" i="9" s="1"/>
  <c r="K198" i="9" l="1"/>
  <c r="N197" i="9"/>
  <c r="O197" i="9" s="1"/>
  <c r="P197" i="9" s="1"/>
  <c r="K199" i="9" l="1"/>
  <c r="N198" i="9"/>
  <c r="O198" i="9" s="1"/>
  <c r="P198" i="9" s="1"/>
  <c r="K200" i="9" l="1"/>
  <c r="N199" i="9"/>
  <c r="O199" i="9" s="1"/>
  <c r="P199" i="9" s="1"/>
  <c r="K201" i="9" l="1"/>
  <c r="N200" i="9"/>
  <c r="O200" i="9" s="1"/>
  <c r="P200" i="9" s="1"/>
  <c r="K202" i="9" l="1"/>
  <c r="N201" i="9"/>
  <c r="O201" i="9" s="1"/>
  <c r="P201" i="9" s="1"/>
  <c r="K203" i="9" l="1"/>
  <c r="N202" i="9"/>
  <c r="O202" i="9" s="1"/>
  <c r="P202" i="9" s="1"/>
  <c r="K204" i="9" l="1"/>
  <c r="N203" i="9"/>
  <c r="O203" i="9" s="1"/>
  <c r="P203" i="9" s="1"/>
  <c r="K205" i="9" l="1"/>
  <c r="N204" i="9"/>
  <c r="O204" i="9" s="1"/>
  <c r="P204" i="9" s="1"/>
  <c r="K206" i="9" l="1"/>
  <c r="N205" i="9"/>
  <c r="O205" i="9" s="1"/>
  <c r="P205" i="9" s="1"/>
  <c r="K207" i="9" l="1"/>
  <c r="N206" i="9"/>
  <c r="O206" i="9" s="1"/>
  <c r="P206" i="9" s="1"/>
  <c r="K208" i="9" l="1"/>
  <c r="N207" i="9"/>
  <c r="O207" i="9" s="1"/>
  <c r="P207" i="9" s="1"/>
  <c r="K209" i="9" l="1"/>
  <c r="N208" i="9"/>
  <c r="O208" i="9" s="1"/>
  <c r="P208" i="9" s="1"/>
  <c r="K210" i="9" l="1"/>
  <c r="N209" i="9"/>
  <c r="O209" i="9" s="1"/>
  <c r="P209" i="9" s="1"/>
  <c r="K211" i="9" l="1"/>
  <c r="N210" i="9"/>
  <c r="O210" i="9" s="1"/>
  <c r="P210" i="9" s="1"/>
  <c r="K212" i="9" l="1"/>
  <c r="N211" i="9"/>
  <c r="O211" i="9" s="1"/>
  <c r="P211" i="9" s="1"/>
  <c r="K213" i="9" l="1"/>
  <c r="N212" i="9"/>
  <c r="O212" i="9" s="1"/>
  <c r="P212" i="9" s="1"/>
  <c r="K214" i="9" l="1"/>
  <c r="N213" i="9"/>
  <c r="O213" i="9" s="1"/>
  <c r="P213" i="9" s="1"/>
  <c r="K215" i="9" l="1"/>
  <c r="N214" i="9"/>
  <c r="O214" i="9" s="1"/>
  <c r="P214" i="9" s="1"/>
  <c r="K216" i="9" l="1"/>
  <c r="N215" i="9"/>
  <c r="O215" i="9" s="1"/>
  <c r="P215" i="9" s="1"/>
  <c r="K217" i="9" l="1"/>
  <c r="N216" i="9"/>
  <c r="O216" i="9" s="1"/>
  <c r="P216" i="9" s="1"/>
  <c r="K218" i="9" l="1"/>
  <c r="N217" i="9"/>
  <c r="O217" i="9" s="1"/>
  <c r="P217" i="9" s="1"/>
  <c r="K219" i="9" l="1"/>
  <c r="N218" i="9"/>
  <c r="O218" i="9" s="1"/>
  <c r="P218" i="9" s="1"/>
  <c r="K220" i="9" l="1"/>
  <c r="N219" i="9"/>
  <c r="O219" i="9" s="1"/>
  <c r="P219" i="9" s="1"/>
  <c r="K221" i="9" l="1"/>
  <c r="N220" i="9"/>
  <c r="O220" i="9" s="1"/>
  <c r="P220" i="9" s="1"/>
  <c r="K222" i="9" l="1"/>
  <c r="N221" i="9"/>
  <c r="O221" i="9" s="1"/>
  <c r="P221" i="9" s="1"/>
  <c r="K223" i="9" l="1"/>
  <c r="N222" i="9"/>
  <c r="O222" i="9" s="1"/>
  <c r="P222" i="9" s="1"/>
  <c r="K224" i="9" l="1"/>
  <c r="N223" i="9"/>
  <c r="O223" i="9" s="1"/>
  <c r="P223" i="9" s="1"/>
  <c r="N224" i="9" l="1"/>
  <c r="O224" i="9" s="1"/>
  <c r="P224" i="9" s="1"/>
  <c r="K225" i="9"/>
  <c r="K226" i="9" l="1"/>
  <c r="N225" i="9"/>
  <c r="O225" i="9" s="1"/>
  <c r="P225" i="9" s="1"/>
  <c r="N226" i="9" l="1"/>
  <c r="O226" i="9" s="1"/>
  <c r="P226" i="9" s="1"/>
  <c r="K227" i="9"/>
  <c r="N227" i="9" l="1"/>
  <c r="O227" i="9" s="1"/>
  <c r="P227" i="9" s="1"/>
  <c r="K228" i="9"/>
  <c r="N228" i="9" l="1"/>
  <c r="O228" i="9" s="1"/>
  <c r="P228" i="9" s="1"/>
  <c r="K229" i="9"/>
  <c r="N229" i="9" l="1"/>
  <c r="O229" i="9" s="1"/>
  <c r="P229" i="9" s="1"/>
  <c r="K230" i="9"/>
  <c r="N230" i="9" l="1"/>
  <c r="O230" i="9" s="1"/>
  <c r="P230" i="9" s="1"/>
  <c r="K231" i="9"/>
  <c r="N231" i="9" l="1"/>
  <c r="O231" i="9" s="1"/>
  <c r="P231" i="9" s="1"/>
  <c r="K232" i="9"/>
  <c r="N232" i="9" l="1"/>
  <c r="O232" i="9" s="1"/>
  <c r="P232" i="9" s="1"/>
  <c r="K233" i="9"/>
  <c r="N233" i="9" s="1"/>
  <c r="O233" i="9" s="1"/>
  <c r="P233" i="9" s="1"/>
</calcChain>
</file>

<file path=xl/sharedStrings.xml><?xml version="1.0" encoding="utf-8"?>
<sst xmlns="http://schemas.openxmlformats.org/spreadsheetml/2006/main" count="2262" uniqueCount="489">
  <si>
    <t>File opened</t>
  </si>
  <si>
    <t>2023-10-12 09:13:19</t>
  </si>
  <si>
    <t>Console s/n</t>
  </si>
  <si>
    <t>68C-831554</t>
  </si>
  <si>
    <t>Console ver</t>
  </si>
  <si>
    <t>Bluestem v.2.1.11</t>
  </si>
  <si>
    <t>Scripts ver</t>
  </si>
  <si>
    <t>2023.02  2.1.11, Jun 2023</t>
  </si>
  <si>
    <t>Head s/n</t>
  </si>
  <si>
    <t>68H-891555</t>
  </si>
  <si>
    <t>Head ver</t>
  </si>
  <si>
    <t>1.4.23</t>
  </si>
  <si>
    <t>Head cal</t>
  </si>
  <si>
    <t>{"h2oaspanconc1": "12.28", "co2aspanconc2": "293.8", "co2bspan2b": "0.286004", "flowazero": "0.38401", "h2obspanconc2": "0", "tazero": "0.191704", "chamberpressurezero": "2.62333", "co2aspan2a": "0.287837", "h2oaspan1": "1.00067", "h2oaspan2b": "0.0680996", "h2obzero": "1.06133", "h2oaspanconc2": "0", "ssb_ref": "34633.4", "co2bspan2a": "0.288265", "co2bspanconc2": "293.8", "h2oaspan2": "0", "h2obspan2a": "0.0677355", "flowmeterzero": "2.4998", "co2aspan2b": "0.285612", "h2obspan1": "1.00055", "co2aspan2": "-0.0340616", "co2aspanconc1": "2470", "h2oazero": "1.07237", "oxygen": "21", "h2obspanconc1": "12.28", "co2azero": "0.962153", "ssa_ref": "36946.5", "co2bzero": "0.937205", "tbzero": "0.259201", "h2oaspan2a": "0.0680537", "co2bspan1": "1.00244", "flowbzero": "0.2568", "co2bspanconc1": "2470", "h2obspan2b": "0.067773", "co2aspan1": "1.00207", "co2bspan2": "-0.0356725", "h2obspan2": "0"}</t>
  </si>
  <si>
    <t>Factory cal date</t>
  </si>
  <si>
    <t>20 Jul 2023</t>
  </si>
  <si>
    <t>CO2 rangematch</t>
  </si>
  <si>
    <t>Fri Sep 15 10:47</t>
  </si>
  <si>
    <t>H2O rangematch</t>
  </si>
  <si>
    <t>Fri Sep 15 10:56</t>
  </si>
  <si>
    <t>Chamber type</t>
  </si>
  <si>
    <t>6800-01A</t>
  </si>
  <si>
    <t>Chamber s/n</t>
  </si>
  <si>
    <t>MPF-651437</t>
  </si>
  <si>
    <t>Chamber rev</t>
  </si>
  <si>
    <t>0</t>
  </si>
  <si>
    <t>Chamber cal</t>
  </si>
  <si>
    <t>Fluorometer</t>
  </si>
  <si>
    <t>Flr. Version</t>
  </si>
  <si>
    <t>1.4.22</t>
  </si>
  <si>
    <t>09:13:19</t>
  </si>
  <si>
    <t>Stability Definition:	ΔH2O (Meas2): Slp&lt;0.1 Per=20	ΔCO2 (Meas2): Slp&lt;0.1 Per=20</t>
  </si>
  <si>
    <t>SysConst</t>
  </si>
  <si>
    <t>AvgTime</t>
  </si>
  <si>
    <t>5</t>
  </si>
  <si>
    <t>Oxygen</t>
  </si>
  <si>
    <t>ChambConst</t>
  </si>
  <si>
    <t>Chamber</t>
  </si>
  <si>
    <t>Aperture</t>
  </si>
  <si>
    <t>Aquatic Chamber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</si>
  <si>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</si>
  <si>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</si>
  <si>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</si>
  <si>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</si>
  <si>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</si>
  <si>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</si>
  <si>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</si>
  <si>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</si>
  <si>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</si>
  <si>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GasEx</t>
  </si>
  <si>
    <t>AquaticQ</t>
  </si>
  <si>
    <t>Const</t>
  </si>
  <si>
    <t>pH_cal</t>
  </si>
  <si>
    <t>Aquatic</t>
  </si>
  <si>
    <t>Auxiliary</t>
  </si>
  <si>
    <t>Status2</t>
  </si>
  <si>
    <t>Meas</t>
  </si>
  <si>
    <t>FlrLS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</si>
  <si>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</si>
  <si>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</si>
  <si>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</si>
  <si>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</si>
  <si>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</si>
  <si>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</si>
  <si>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</si>
  <si>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</si>
  <si>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</si>
  <si>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</si>
  <si>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</si>
  <si>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</si>
  <si>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Flux*</t>
  </si>
  <si>
    <t>Flux_cell</t>
  </si>
  <si>
    <t xml:space="preserve">Flux_chl </t>
  </si>
  <si>
    <t>Flux_mass</t>
  </si>
  <si>
    <t>Taq</t>
  </si>
  <si>
    <t>pH Signal</t>
  </si>
  <si>
    <t>pH</t>
  </si>
  <si>
    <t>Qin</t>
  </si>
  <si>
    <t>Qout</t>
  </si>
  <si>
    <t>tau_w</t>
  </si>
  <si>
    <t>tau_s</t>
  </si>
  <si>
    <t>Qavg</t>
  </si>
  <si>
    <t>Qabs</t>
  </si>
  <si>
    <t>Qabs*</t>
  </si>
  <si>
    <t>Volume</t>
  </si>
  <si>
    <t>Dcell</t>
  </si>
  <si>
    <t>Dchl</t>
  </si>
  <si>
    <t>Dmass</t>
  </si>
  <si>
    <t>Cal 0 pH</t>
  </si>
  <si>
    <t>Cal 0 Signal</t>
  </si>
  <si>
    <t>Use Cal 1</t>
  </si>
  <si>
    <t>Cal 1 pH</t>
  </si>
  <si>
    <t>Cal 1 T</t>
  </si>
  <si>
    <t>Cal 1 Signal</t>
  </si>
  <si>
    <t>Use Cal 2</t>
  </si>
  <si>
    <t>Cal 2 pH</t>
  </si>
  <si>
    <t>Cal 2 T</t>
  </si>
  <si>
    <t>Cal 2 Signal</t>
  </si>
  <si>
    <t>Cal Factor</t>
  </si>
  <si>
    <t>Pump On</t>
  </si>
  <si>
    <t>Pump Speed</t>
  </si>
  <si>
    <t>Red adjust</t>
  </si>
  <si>
    <t>Blue adjust</t>
  </si>
  <si>
    <t>tau_wr</t>
  </si>
  <si>
    <t>tau_wb</t>
  </si>
  <si>
    <t>Bubble effect</t>
  </si>
  <si>
    <t>Fan On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</si>
  <si>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</si>
  <si>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</si>
  <si>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</si>
  <si>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</si>
  <si>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</si>
  <si>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</si>
  <si>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</si>
  <si>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</si>
  <si>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</si>
  <si>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</si>
  <si>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</si>
  <si>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</si>
  <si>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</si>
  <si>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</si>
  <si>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</si>
  <si>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</si>
  <si>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</si>
  <si>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</si>
  <si>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</si>
  <si>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</si>
  <si>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</si>
  <si>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</si>
  <si>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</si>
  <si>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</si>
  <si>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</si>
  <si>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</si>
  <si>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</si>
  <si>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</si>
  <si>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</si>
  <si>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</si>
  <si>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</si>
  <si>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</si>
  <si>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</si>
  <si>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</si>
  <si>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</si>
  <si>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</si>
  <si>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</si>
  <si>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</si>
  <si>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</si>
  <si>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</si>
  <si>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</si>
  <si>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</si>
  <si>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</si>
  <si>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</si>
  <si>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</si>
  <si>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</si>
  <si>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</si>
  <si>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</si>
  <si>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</si>
  <si>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</si>
  <si>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</si>
  <si>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</si>
  <si>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</si>
  <si>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</si>
  <si>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</si>
  <si>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</si>
  <si>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</si>
  <si>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</si>
  <si>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</si>
  <si>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</si>
  <si>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</si>
  <si>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</si>
  <si>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</si>
  <si>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</si>
  <si>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</si>
  <si>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</si>
  <si>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</si>
  <si>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</si>
  <si>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</si>
  <si>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</si>
  <si>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</si>
  <si>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</si>
  <si>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</si>
  <si>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</si>
  <si>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</si>
  <si>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</si>
  <si>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</si>
  <si>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</si>
  <si>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</si>
  <si>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</si>
  <si>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</si>
  <si>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</si>
  <si>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</si>
  <si>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</si>
  <si>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</si>
  <si>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</si>
  <si>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</si>
  <si>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</si>
  <si>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</si>
  <si>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</si>
  <si>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</si>
  <si>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</si>
  <si>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</si>
  <si>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</si>
  <si>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</si>
  <si>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</si>
  <si>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</si>
  <si>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</si>
  <si>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</si>
  <si>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</si>
  <si>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</si>
  <si>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</si>
  <si>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</si>
  <si>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</si>
  <si>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</si>
  <si>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</si>
  <si>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</si>
  <si>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</si>
  <si>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</si>
  <si>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</si>
  <si>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</si>
  <si>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</si>
  <si>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</si>
  <si>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</si>
  <si>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</si>
  <si>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</si>
  <si>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</si>
  <si>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</si>
  <si>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</si>
  <si>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</si>
  <si>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</si>
  <si>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</si>
  <si>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</si>
  <si>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</si>
  <si>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</si>
  <si>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</si>
  <si>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</si>
  <si>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</si>
  <si>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</si>
  <si>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</si>
  <si>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</si>
  <si>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</si>
  <si>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</si>
  <si>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</si>
  <si>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</si>
  <si>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</si>
  <si>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</si>
  <si>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</si>
  <si>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s⁻¹</t>
  </si>
  <si>
    <t>µmol cell⁻¹ s⁻¹</t>
  </si>
  <si>
    <t>µmol µg⁻¹ s⁻¹</t>
  </si>
  <si>
    <t>µmol mg⁻¹ s⁻¹</t>
  </si>
  <si>
    <t>°C</t>
  </si>
  <si>
    <t>V</t>
  </si>
  <si>
    <t>µmol m⁻² s⁻¹</t>
  </si>
  <si>
    <t>ml</t>
  </si>
  <si>
    <t>cells ml⁻¹</t>
  </si>
  <si>
    <t>µg ml⁻¹</t>
  </si>
  <si>
    <t>mg ml⁻¹</t>
  </si>
  <si>
    <t>%</t>
  </si>
  <si>
    <t>mmol mol⁻¹</t>
  </si>
  <si>
    <t>mg</t>
  </si>
  <si>
    <t>hrs</t>
  </si>
  <si>
    <t>µmol mol⁻¹</t>
  </si>
  <si>
    <t>kPa</t>
  </si>
  <si>
    <t>rpm</t>
  </si>
  <si>
    <t>secs</t>
  </si>
  <si>
    <t>µmol/mol</t>
  </si>
  <si>
    <t>mmol/mol</t>
  </si>
  <si>
    <t>µmol mol⁻¹ min⁻¹</t>
  </si>
  <si>
    <t>mmol mol⁻¹ min⁻¹</t>
  </si>
  <si>
    <t>min</t>
  </si>
  <si>
    <t>20220831 18:15:13</t>
  </si>
  <si>
    <t>18:15:13</t>
  </si>
  <si>
    <t>10111111</t>
  </si>
  <si>
    <t>oioooooo</t>
  </si>
  <si>
    <t>off</t>
  </si>
  <si>
    <t>on</t>
  </si>
  <si>
    <t>18:15:45</t>
  </si>
  <si>
    <t>0/2</t>
  </si>
  <si>
    <t>20220831 18:23:47</t>
  </si>
  <si>
    <t>18:23:47</t>
  </si>
  <si>
    <t>18:24:21</t>
  </si>
  <si>
    <t>1/2</t>
  </si>
  <si>
    <t>20220831 18:32:23</t>
  </si>
  <si>
    <t>18:32:23</t>
  </si>
  <si>
    <t>18:32:57</t>
  </si>
  <si>
    <t>2/2</t>
  </si>
  <si>
    <t>20220831 18:40:59</t>
  </si>
  <si>
    <t>18:40:59</t>
  </si>
  <si>
    <t>18:41:40</t>
  </si>
  <si>
    <t>20220831 18:49:42</t>
  </si>
  <si>
    <t>18:49:42</t>
  </si>
  <si>
    <t>18:50:21</t>
  </si>
  <si>
    <t>20220831 18:58:23</t>
  </si>
  <si>
    <t>18:58:23</t>
  </si>
  <si>
    <t>18:59:04</t>
  </si>
  <si>
    <t>20220831 19:07:07</t>
  </si>
  <si>
    <t>19:07:07</t>
  </si>
  <si>
    <t>19:07:45</t>
  </si>
  <si>
    <t>20220831 19:19:52</t>
  </si>
  <si>
    <t>19:19:52</t>
  </si>
  <si>
    <t>19:20:29</t>
  </si>
  <si>
    <t>20220831 19:28:31</t>
  </si>
  <si>
    <t>19:28:31</t>
  </si>
  <si>
    <t>19:29:07</t>
  </si>
  <si>
    <t>20220831 19:37:09</t>
  </si>
  <si>
    <t>19:37:09</t>
  </si>
  <si>
    <t>19:37:47</t>
  </si>
  <si>
    <t>20220831 19:45:49</t>
  </si>
  <si>
    <t>19:45:49</t>
  </si>
  <si>
    <t>19:46:30</t>
  </si>
  <si>
    <t>20220831 19:54:32</t>
  </si>
  <si>
    <t>19:54:32</t>
  </si>
  <si>
    <t>19:55:11</t>
  </si>
  <si>
    <t>20220831 20:03:14</t>
  </si>
  <si>
    <t>20:03:14</t>
  </si>
  <si>
    <t>20:03:46</t>
  </si>
  <si>
    <t>20220831 20:11:48</t>
  </si>
  <si>
    <t>20:11:48</t>
  </si>
  <si>
    <t>20:12:29</t>
  </si>
  <si>
    <t>20220831 20:20:31</t>
  </si>
  <si>
    <t>20:20:31</t>
  </si>
  <si>
    <t>20:21:12</t>
  </si>
  <si>
    <t>20220831 20:29:14</t>
  </si>
  <si>
    <t>20:29:14</t>
  </si>
  <si>
    <t>20:29:55</t>
  </si>
  <si>
    <t>20220831 20:56:48</t>
  </si>
  <si>
    <t>20:56:48</t>
  </si>
  <si>
    <t>20:57:20</t>
  </si>
  <si>
    <t>20220831 21:05:22</t>
  </si>
  <si>
    <t>21:05:22</t>
  </si>
  <si>
    <t>21:05:56</t>
  </si>
  <si>
    <t>20220831 21:13:58</t>
  </si>
  <si>
    <t>21:13:58</t>
  </si>
  <si>
    <t>21:14:26</t>
  </si>
  <si>
    <t>20220831 21:22:28</t>
  </si>
  <si>
    <t>21:22:28</t>
  </si>
  <si>
    <t>21:23:06</t>
  </si>
  <si>
    <t>20220831 21:31:08</t>
  </si>
  <si>
    <t>21:31:08</t>
  </si>
  <si>
    <t>21:31:42</t>
  </si>
  <si>
    <t>20220831 21:39:45</t>
  </si>
  <si>
    <t>21:39:45</t>
  </si>
  <si>
    <t>21:40:19</t>
  </si>
  <si>
    <t>20220831 21:48:21</t>
  </si>
  <si>
    <t>21:48:21</t>
  </si>
  <si>
    <t>21:48:56</t>
  </si>
  <si>
    <t>20220831 21:59:02</t>
  </si>
  <si>
    <t>21:59:02</t>
  </si>
  <si>
    <t>21:59:43</t>
  </si>
  <si>
    <t>20220831 22:07:45</t>
  </si>
  <si>
    <t>22:07:45</t>
  </si>
  <si>
    <t>22:08:23</t>
  </si>
  <si>
    <t>20220831 22:16:25</t>
  </si>
  <si>
    <t>22:16:25</t>
  </si>
  <si>
    <t>22:17:01</t>
  </si>
  <si>
    <t>20220831 22:25:03</t>
  </si>
  <si>
    <t>22:25:03</t>
  </si>
  <si>
    <t>22:25:31</t>
  </si>
  <si>
    <t>20220831 22:33:34</t>
  </si>
  <si>
    <t>22:33:34</t>
  </si>
  <si>
    <t>22:34:05</t>
  </si>
  <si>
    <t>20220831 22:42:07</t>
  </si>
  <si>
    <t>22:42:07</t>
  </si>
  <si>
    <t>22:42:39</t>
  </si>
  <si>
    <t>20220831 22:50:41</t>
  </si>
  <si>
    <t>22:50:41</t>
  </si>
  <si>
    <t>22:51:21</t>
  </si>
  <si>
    <t>20220831 22:59:23</t>
  </si>
  <si>
    <t>22:59:23</t>
  </si>
  <si>
    <t>22:59:57</t>
  </si>
  <si>
    <t>20220831 23:07:59</t>
  </si>
  <si>
    <t>23:07:59</t>
  </si>
  <si>
    <t>23:08:25</t>
  </si>
  <si>
    <t>20220831 23:40:14</t>
  </si>
  <si>
    <t>23:40:14</t>
  </si>
  <si>
    <t>23:40:47</t>
  </si>
  <si>
    <t>20220831 23:48:49</t>
  </si>
  <si>
    <t>23:48:49</t>
  </si>
  <si>
    <t>23:49:25</t>
  </si>
  <si>
    <t>20220831 23:57:27</t>
  </si>
  <si>
    <t>23:57:27</t>
  </si>
  <si>
    <t>23:58:02</t>
  </si>
  <si>
    <t>20220901 00:06:04</t>
  </si>
  <si>
    <t>00:06:04</t>
  </si>
  <si>
    <t>00:06:36</t>
  </si>
  <si>
    <t>20220901 00:14:38</t>
  </si>
  <si>
    <t>00:14:38</t>
  </si>
  <si>
    <t>00:15:08</t>
  </si>
  <si>
    <t>20220901 00:23:11</t>
  </si>
  <si>
    <t>00:23:11</t>
  </si>
  <si>
    <t>00:23:45</t>
  </si>
  <si>
    <t>20220901 00:31:47</t>
  </si>
  <si>
    <t>00:31:47</t>
  </si>
  <si>
    <t>00:32:21</t>
  </si>
  <si>
    <t>20220901 00:41:15</t>
  </si>
  <si>
    <t>00:41:15</t>
  </si>
  <si>
    <t>00:41:56</t>
  </si>
  <si>
    <t>20220901 00:49:58</t>
  </si>
  <si>
    <t>00:49:58</t>
  </si>
  <si>
    <t>00:50:31</t>
  </si>
  <si>
    <t>20220901 00:58:33</t>
  </si>
  <si>
    <t>00:58:33</t>
  </si>
  <si>
    <t>00:59:06</t>
  </si>
  <si>
    <t>20220901 01:07:08</t>
  </si>
  <si>
    <t>01:07:08</t>
  </si>
  <si>
    <t>01:07:45</t>
  </si>
  <si>
    <t>20220901 01:15:48</t>
  </si>
  <si>
    <t>01:15:48</t>
  </si>
  <si>
    <t>01:16:18</t>
  </si>
  <si>
    <t>20220901 01:24:20</t>
  </si>
  <si>
    <t>01:24:20</t>
  </si>
  <si>
    <t>01:24:56</t>
  </si>
  <si>
    <t>20220901 01:32:58</t>
  </si>
  <si>
    <t>01:32:58</t>
  </si>
  <si>
    <t>01:33:29</t>
  </si>
  <si>
    <t>20220901 01:41:31</t>
  </si>
  <si>
    <t>01:41:31</t>
  </si>
  <si>
    <t>01:41:59</t>
  </si>
  <si>
    <t>20220901 01:50:01</t>
  </si>
  <si>
    <t>01:50:01</t>
  </si>
  <si>
    <t>01:50:29</t>
  </si>
  <si>
    <t>ui sub</t>
  </si>
  <si>
    <t>deltaC</t>
  </si>
  <si>
    <t>ui/uisub</t>
  </si>
  <si>
    <t>deltaCsub</t>
  </si>
  <si>
    <t>headspace co2</t>
  </si>
  <si>
    <t>fluxE13</t>
  </si>
  <si>
    <t>fluxE13 for trendline</t>
  </si>
  <si>
    <t>RL</t>
  </si>
  <si>
    <t>mol/cell/s</t>
  </si>
  <si>
    <t>compensation point:</t>
  </si>
  <si>
    <t>compensation points</t>
  </si>
  <si>
    <t>avg</t>
  </si>
  <si>
    <t>rep1co2</t>
  </si>
  <si>
    <t>rep2co2</t>
  </si>
  <si>
    <t>rep3co2</t>
  </si>
  <si>
    <t>rep1flux</t>
  </si>
  <si>
    <t>rep2flux</t>
  </si>
  <si>
    <t>rep3flux</t>
  </si>
  <si>
    <t>Km (uM)</t>
  </si>
  <si>
    <t>se</t>
  </si>
  <si>
    <t>rep:</t>
  </si>
  <si>
    <t>vmax offset</t>
  </si>
  <si>
    <t>offset y values</t>
  </si>
  <si>
    <t>real y values</t>
  </si>
  <si>
    <t>real y value molar</t>
  </si>
  <si>
    <t>km ppm</t>
  </si>
  <si>
    <t>co2 ppm</t>
  </si>
  <si>
    <t>MM curve fits</t>
  </si>
  <si>
    <t>Vmax (mol/cell/s)</t>
  </si>
  <si>
    <t>RL (mol/cell/s)</t>
  </si>
  <si>
    <t>km ppm (offset and real are the same)</t>
  </si>
  <si>
    <t>rep1flux molar</t>
  </si>
  <si>
    <t>rep2flux molar</t>
  </si>
  <si>
    <t>rep3flux molar</t>
  </si>
  <si>
    <t>rep1qabs</t>
  </si>
  <si>
    <t>rep2qabs</t>
  </si>
  <si>
    <t>rep3qabs</t>
  </si>
  <si>
    <t>real data</t>
  </si>
  <si>
    <t>linear curve fits</t>
  </si>
  <si>
    <t>data</t>
  </si>
  <si>
    <t>slope</t>
  </si>
  <si>
    <t>intercept</t>
  </si>
  <si>
    <t>flux e19</t>
  </si>
  <si>
    <t>uM</t>
  </si>
  <si>
    <t>flux diffusion corrected</t>
  </si>
  <si>
    <t>k</t>
  </si>
  <si>
    <t>Ca</t>
  </si>
  <si>
    <t>co2 mean</t>
  </si>
  <si>
    <t>co2 se</t>
  </si>
  <si>
    <t>flux mean</t>
  </si>
  <si>
    <t>flux se</t>
  </si>
  <si>
    <t>km average</t>
  </si>
  <si>
    <t>vmax average</t>
  </si>
  <si>
    <t>real data (summarized)</t>
  </si>
  <si>
    <t>MM fits (summarized)</t>
  </si>
  <si>
    <t>fit y real</t>
  </si>
  <si>
    <t>fit y offset</t>
  </si>
  <si>
    <t>data (summarized)</t>
  </si>
  <si>
    <t>mean x</t>
  </si>
  <si>
    <t>ste x</t>
  </si>
  <si>
    <t>mean y</t>
  </si>
  <si>
    <t>ste y</t>
  </si>
  <si>
    <t>mean intercept</t>
  </si>
  <si>
    <t>mean slope</t>
  </si>
  <si>
    <t>mean fit data</t>
  </si>
  <si>
    <t>real x values</t>
  </si>
  <si>
    <t>y offset average</t>
  </si>
  <si>
    <t>x offset average</t>
  </si>
  <si>
    <t>fit x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</si>
</sst>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8">
    <xf numFmtId="0" fontId="0" fillId="0" borderId="0" xfId="0"/>
    <xf numFmtId="0" fontId="6" fillId="2" borderId="0" xfId="1"/>
    <xf numFmtId="0" fontId="6" fillId="4" borderId="0" xfId="3"/>
    <xf numFmtId="0" fontId="6" fillId="5" borderId="0" xfId="4"/>
    <xf numFmtId="0" fontId="6" fillId="3" borderId="0" xfId="2"/>
    <xf numFmtId="0" fontId="6" fillId="0" borderId="0" xfId="0" applyFont="1"/>
    <xf numFmtId="0" fontId="5" fillId="3" borderId="0" xfId="2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4" fillId="2" borderId="0" xfId="1" applyFont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2" fillId="2" borderId="0" xfId="1" applyFont="1"/>
    <xf numFmtId="0" fontId="1" fillId="2" borderId="0" xfId="1" applyFont="1"/>
    <xf numFmtId="11" fontId="7" fillId="0" borderId="0" xfId="0" applyNumberFormat="1" applyFont="1"/>
  </cellXfs>
  <cellStyles count="5">
    <cellStyle name="20% - Accent1" xfId="1" builtinId="30"/>
    <cellStyle name="20% - Accent3" xfId="3" builtinId="38"/>
    <cellStyle name="20% - Accent4" xfId="4" builtinId="42"/>
    <cellStyle name="40% - Accent1" xfId="2" builtinId="31"/>
    <cellStyle name="Normal" xfId="0" builtinId="0"/>
  </cellStyles>
  <dxfs count="0"/>
  <tableStyles count="0" defaultTableStyle="TableStyleMedium9" defaultPivotStyle="PivotStyleLight16"/>
  <colors>
    <mruColors>
      <color rgb="FF17B9CA"/>
      <color rgb="FF80DAE2"/>
      <color rgb="FF9467BD"/>
      <color rgb="FFFFB97A"/>
      <color rgb="FFFF7F0F"/>
      <color rgb="FFC4ACDC"/>
      <color rgb="FFF27B51"/>
      <color rgb="FF7665A4"/>
      <color rgb="FF2DC6B0"/>
      <color rgb="FF02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CO2</a:t>
            </a:r>
            <a:r>
              <a:rPr lang="en-US" baseline="0">
                <a:solidFill>
                  <a:schemeClr val="tx1"/>
                </a:solidFill>
              </a:rPr>
              <a:t> response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78053695616133911"/>
          <c:y val="0.3424904228289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'trying diffusion correction'!$CG$16:$CG$24</c:f>
              <c:numCache>
                <c:formatCode>General</c:formatCode>
                <c:ptCount val="9"/>
                <c:pt idx="0">
                  <c:v>1980.869375</c:v>
                </c:pt>
                <c:pt idx="1">
                  <c:v>988.03666666666697</c:v>
                </c:pt>
                <c:pt idx="2">
                  <c:v>689.79499999999996</c:v>
                </c:pt>
                <c:pt idx="3">
                  <c:v>392.77666666666698</c:v>
                </c:pt>
                <c:pt idx="4">
                  <c:v>196.305133333333</c:v>
                </c:pt>
                <c:pt idx="5">
                  <c:v>98.657619999999994</c:v>
                </c:pt>
                <c:pt idx="6">
                  <c:v>49.8725466666667</c:v>
                </c:pt>
                <c:pt idx="7">
                  <c:v>25.4086866666667</c:v>
                </c:pt>
                <c:pt idx="8">
                  <c:v>0.18584587499999999</c:v>
                </c:pt>
              </c:numCache>
            </c:numRef>
          </c:xVal>
          <c:yVal>
            <c:numRef>
              <c:f>'trying diffusion correction'!$H$16:$H$24</c:f>
              <c:numCache>
                <c:formatCode>General</c:formatCode>
                <c:ptCount val="9"/>
                <c:pt idx="0">
                  <c:v>1.8120415996172947E-3</c:v>
                </c:pt>
                <c:pt idx="1">
                  <c:v>1.9729124489215929E-3</c:v>
                </c:pt>
                <c:pt idx="2">
                  <c:v>1.993070625672195E-3</c:v>
                </c:pt>
                <c:pt idx="3">
                  <c:v>1.7054331929559859E-3</c:v>
                </c:pt>
                <c:pt idx="4">
                  <c:v>9.2820199851895819E-4</c:v>
                </c:pt>
                <c:pt idx="5">
                  <c:v>2.5408803569257251E-4</c:v>
                </c:pt>
                <c:pt idx="6">
                  <c:v>-1.1274454598309576E-4</c:v>
                </c:pt>
                <c:pt idx="7">
                  <c:v>-2.4217098718711867E-4</c:v>
                </c:pt>
                <c:pt idx="8">
                  <c:v>-3.3910508640009181E-4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D-774A-8DCA-8781746EC983}"/>
            </c:ext>
          </c:extLst>
        </c:ser>
        <c:ser>
          <c:idx val="1"/>
          <c:order val="1"/>
          <c:tx>
            <c:v>data after diffusion correction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  <a:prstDash val="sysDash"/>
              </a:ln>
              <a:effectLst/>
            </c:spPr>
          </c:marker>
          <c:xVal>
            <c:numRef>
              <c:f>'trying diffusion correction'!$CG$16:$CG$24</c:f>
              <c:numCache>
                <c:formatCode>General</c:formatCode>
                <c:ptCount val="9"/>
                <c:pt idx="0">
                  <c:v>1980.869375</c:v>
                </c:pt>
                <c:pt idx="1">
                  <c:v>988.03666666666697</c:v>
                </c:pt>
                <c:pt idx="2">
                  <c:v>689.79499999999996</c:v>
                </c:pt>
                <c:pt idx="3">
                  <c:v>392.77666666666698</c:v>
                </c:pt>
                <c:pt idx="4">
                  <c:v>196.305133333333</c:v>
                </c:pt>
                <c:pt idx="5">
                  <c:v>98.657619999999994</c:v>
                </c:pt>
                <c:pt idx="6">
                  <c:v>49.8725466666667</c:v>
                </c:pt>
                <c:pt idx="7">
                  <c:v>25.4086866666667</c:v>
                </c:pt>
                <c:pt idx="8">
                  <c:v>0.18584587499999999</c:v>
                </c:pt>
              </c:numCache>
            </c:numRef>
          </c:xVal>
          <c:yVal>
            <c:numRef>
              <c:f>'trying diffusion correction'!$I$16:$I$24</c:f>
              <c:numCache>
                <c:formatCode>0.00E+00</c:formatCode>
                <c:ptCount val="9"/>
                <c:pt idx="0">
                  <c:v>1.7892770806172947E-3</c:v>
                </c:pt>
                <c:pt idx="1">
                  <c:v>1.9644447209215929E-3</c:v>
                </c:pt>
                <c:pt idx="2">
                  <c:v>1.9888975776721951E-3</c:v>
                </c:pt>
                <c:pt idx="3">
                  <c:v>1.705537208955986E-3</c:v>
                </c:pt>
                <c:pt idx="4">
                  <c:v>9.3113520459895815E-4</c:v>
                </c:pt>
                <c:pt idx="5">
                  <c:v>2.5842736596457249E-4</c:v>
                </c:pt>
                <c:pt idx="6">
                  <c:v>-1.0770271065509576E-4</c:v>
                </c:pt>
                <c:pt idx="7">
                  <c:v>-2.3677687227511866E-4</c:v>
                </c:pt>
                <c:pt idx="8">
                  <c:v>-3.333477625806918E-4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D-774A-8DCA-8781746E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45727"/>
        <c:axId val="1279447455"/>
      </c:scatterChart>
      <c:valAx>
        <c:axId val="12794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CO2_s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7455"/>
        <c:crosses val="autoZero"/>
        <c:crossBetween val="midCat"/>
      </c:valAx>
      <c:valAx>
        <c:axId val="1279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Flux (µmol s⁻¹)</a:t>
                </a:r>
                <a:r>
                  <a:rPr lang="en-US" sz="1400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'rep3 co2'!$I$4:$I$12</c:f>
              <c:numCache>
                <c:formatCode>General</c:formatCode>
                <c:ptCount val="9"/>
                <c:pt idx="0">
                  <c:v>1954.7259593490837</c:v>
                </c:pt>
                <c:pt idx="1">
                  <c:v>977.13605169098707</c:v>
                </c:pt>
                <c:pt idx="2">
                  <c:v>679.15281580085843</c:v>
                </c:pt>
                <c:pt idx="3">
                  <c:v>384.5043442054349</c:v>
                </c:pt>
                <c:pt idx="4">
                  <c:v>191.64414217274677</c:v>
                </c:pt>
                <c:pt idx="5">
                  <c:v>96.932928251330381</c:v>
                </c:pt>
                <c:pt idx="6">
                  <c:v>49.940984736480537</c:v>
                </c:pt>
                <c:pt idx="7">
                  <c:v>26.016765571130321</c:v>
                </c:pt>
                <c:pt idx="8">
                  <c:v>4.3676228163090123</c:v>
                </c:pt>
              </c:numCache>
            </c:numRef>
          </c:xVal>
          <c:yVal>
            <c:numRef>
              <c:f>'rep3 co2'!$B$4:$B$12</c:f>
              <c:numCache>
                <c:formatCode>General</c:formatCode>
                <c:ptCount val="9"/>
                <c:pt idx="0">
                  <c:v>6.0177808727583364E-12</c:v>
                </c:pt>
                <c:pt idx="1">
                  <c:v>4.2663298166163665E-12</c:v>
                </c:pt>
                <c:pt idx="2">
                  <c:v>4.3792837771800931E-12</c:v>
                </c:pt>
                <c:pt idx="3">
                  <c:v>3.5738772705533034E-12</c:v>
                </c:pt>
                <c:pt idx="4">
                  <c:v>1.9966277795032578E-12</c:v>
                </c:pt>
                <c:pt idx="5">
                  <c:v>5.9179191570805768E-13</c:v>
                </c:pt>
                <c:pt idx="6">
                  <c:v>-2.3822880706693527E-13</c:v>
                </c:pt>
                <c:pt idx="7">
                  <c:v>-4.9530475182362289E-13</c:v>
                </c:pt>
                <c:pt idx="8">
                  <c:v>-6.1910393337972361E-13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C14E-A4B2-458BC2AB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60943"/>
        <c:axId val="1470787711"/>
      </c:scatterChart>
      <c:valAx>
        <c:axId val="15162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87711"/>
        <c:crosses val="autoZero"/>
        <c:crossBetween val="midCat"/>
      </c:valAx>
      <c:valAx>
        <c:axId val="14707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6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'rep3 co2'!$I$8:$I$12</c:f>
              <c:numCache>
                <c:formatCode>General</c:formatCode>
                <c:ptCount val="5"/>
                <c:pt idx="0">
                  <c:v>191.64414217274677</c:v>
                </c:pt>
                <c:pt idx="1">
                  <c:v>96.932928251330381</c:v>
                </c:pt>
                <c:pt idx="2">
                  <c:v>49.940984736480537</c:v>
                </c:pt>
                <c:pt idx="3">
                  <c:v>26.016765571130321</c:v>
                </c:pt>
                <c:pt idx="4">
                  <c:v>4.3676228163090123</c:v>
                </c:pt>
              </c:numCache>
            </c:numRef>
          </c:xVal>
          <c:yVal>
            <c:numRef>
              <c:f>'rep3 co2'!$J$8:$J$12</c:f>
              <c:numCache>
                <c:formatCode>General</c:formatCode>
                <c:ptCount val="5"/>
                <c:pt idx="0">
                  <c:v>19.966277795032578</c:v>
                </c:pt>
                <c:pt idx="1">
                  <c:v>5.9179191570805765</c:v>
                </c:pt>
                <c:pt idx="2">
                  <c:v>-2.3822880706693526</c:v>
                </c:pt>
                <c:pt idx="3">
                  <c:v>-4.9530475182362288</c:v>
                </c:pt>
                <c:pt idx="4">
                  <c:v>-6.191039333797236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4-8048-B6E7-8471E536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64847"/>
        <c:axId val="1813225471"/>
      </c:scatterChart>
      <c:valAx>
        <c:axId val="16169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5471"/>
        <c:crosses val="autoZero"/>
        <c:crossBetween val="midCat"/>
      </c:valAx>
      <c:valAx>
        <c:axId val="18132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'rep3 co2'!$I$4:$I$12</c:f>
              <c:numCache>
                <c:formatCode>General</c:formatCode>
                <c:ptCount val="9"/>
                <c:pt idx="0">
                  <c:v>1954.7259593490837</c:v>
                </c:pt>
                <c:pt idx="1">
                  <c:v>977.13605169098707</c:v>
                </c:pt>
                <c:pt idx="2">
                  <c:v>679.15281580085843</c:v>
                </c:pt>
                <c:pt idx="3">
                  <c:v>384.5043442054349</c:v>
                </c:pt>
                <c:pt idx="4">
                  <c:v>191.64414217274677</c:v>
                </c:pt>
                <c:pt idx="5">
                  <c:v>96.932928251330381</c:v>
                </c:pt>
                <c:pt idx="6">
                  <c:v>49.940984736480537</c:v>
                </c:pt>
                <c:pt idx="7">
                  <c:v>26.016765571130321</c:v>
                </c:pt>
                <c:pt idx="8">
                  <c:v>4.3676228163090123</c:v>
                </c:pt>
              </c:numCache>
            </c:numRef>
          </c:xVal>
          <c:yVal>
            <c:numRef>
              <c:f>'rep3 co2'!$B$4:$B$12</c:f>
              <c:numCache>
                <c:formatCode>General</c:formatCode>
                <c:ptCount val="9"/>
                <c:pt idx="0">
                  <c:v>6.0177808727583364E-12</c:v>
                </c:pt>
                <c:pt idx="1">
                  <c:v>4.2663298166163665E-12</c:v>
                </c:pt>
                <c:pt idx="2">
                  <c:v>4.3792837771800931E-12</c:v>
                </c:pt>
                <c:pt idx="3">
                  <c:v>3.5738772705533034E-12</c:v>
                </c:pt>
                <c:pt idx="4">
                  <c:v>1.9966277795032578E-12</c:v>
                </c:pt>
                <c:pt idx="5">
                  <c:v>5.9179191570805768E-13</c:v>
                </c:pt>
                <c:pt idx="6">
                  <c:v>-2.3822880706693527E-13</c:v>
                </c:pt>
                <c:pt idx="7">
                  <c:v>-4.9530475182362289E-13</c:v>
                </c:pt>
                <c:pt idx="8">
                  <c:v>-6.1910393337972361E-13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A1-1242-B2C4-022A868F030B}"/>
            </c:ext>
          </c:extLst>
        </c:ser>
        <c:ser>
          <c:idx val="2"/>
          <c:order val="1"/>
          <c:spPr>
            <a:ln w="28575" cap="rnd">
              <a:noFill/>
              <a:round/>
            </a:ln>
            <a:effectLst/>
          </c:spPr>
          <c:xVal>
            <c:numRef>
              <c:f>'rep1 co2'!$I$4:$I$12</c:f>
              <c:numCache>
                <c:formatCode>General</c:formatCode>
                <c:ptCount val="9"/>
                <c:pt idx="0">
                  <c:v>1950.6081853755366</c:v>
                </c:pt>
                <c:pt idx="1">
                  <c:v>969.14022289127399</c:v>
                </c:pt>
                <c:pt idx="2">
                  <c:v>673.65457647210292</c:v>
                </c:pt>
                <c:pt idx="3">
                  <c:v>381.4008388555082</c:v>
                </c:pt>
                <c:pt idx="4">
                  <c:v>190.47423637024286</c:v>
                </c:pt>
                <c:pt idx="5">
                  <c:v>96.541131177682431</c:v>
                </c:pt>
                <c:pt idx="6">
                  <c:v>49.678727055908524</c:v>
                </c:pt>
                <c:pt idx="7">
                  <c:v>26.048083034048677</c:v>
                </c:pt>
                <c:pt idx="8">
                  <c:v>1.5221048860262876</c:v>
                </c:pt>
              </c:numCache>
            </c:numRef>
          </c:xVal>
          <c:yVal>
            <c:numRef>
              <c:f>'rep1 co2'!$B$4:$B$12</c:f>
              <c:numCache>
                <c:formatCode>General</c:formatCode>
                <c:ptCount val="9"/>
                <c:pt idx="0">
                  <c:v>3.5139785383657959E-12</c:v>
                </c:pt>
                <c:pt idx="1">
                  <c:v>3.8259452790981128E-12</c:v>
                </c:pt>
                <c:pt idx="2">
                  <c:v>3.8650367660094293E-12</c:v>
                </c:pt>
                <c:pt idx="3">
                  <c:v>3.3072395467795473E-12</c:v>
                </c:pt>
                <c:pt idx="4">
                  <c:v>1.8000038756023759E-12</c:v>
                </c:pt>
                <c:pt idx="5">
                  <c:v>4.9273697936504062E-13</c:v>
                </c:pt>
                <c:pt idx="6">
                  <c:v>-2.1863842142811079E-13</c:v>
                </c:pt>
                <c:pt idx="7">
                  <c:v>-4.6962699519156838E-13</c:v>
                </c:pt>
                <c:pt idx="8">
                  <c:v>-6.5760520956708192E-13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A1-1242-B2C4-022A868F030B}"/>
            </c:ext>
          </c:extLst>
        </c:ser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'rep2 co2'!$I$4:$I$12</c:f>
              <c:numCache>
                <c:formatCode>General</c:formatCode>
                <c:ptCount val="9"/>
                <c:pt idx="0">
                  <c:v>1964.4146309899822</c:v>
                </c:pt>
                <c:pt idx="1">
                  <c:v>981.3721408379829</c:v>
                </c:pt>
                <c:pt idx="2">
                  <c:v>685.54072525550828</c:v>
                </c:pt>
                <c:pt idx="3">
                  <c:v>390.69015559141684</c:v>
                </c:pt>
                <c:pt idx="4">
                  <c:v>194.8691628138412</c:v>
                </c:pt>
                <c:pt idx="5">
                  <c:v>97.982552824606728</c:v>
                </c:pt>
                <c:pt idx="6">
                  <c:v>49.356383873962947</c:v>
                </c:pt>
                <c:pt idx="7">
                  <c:v>25.749253835336109</c:v>
                </c:pt>
                <c:pt idx="8">
                  <c:v>2.0189470971799803</c:v>
                </c:pt>
              </c:numCache>
            </c:numRef>
          </c:xVal>
          <c:yVal>
            <c:numRef>
              <c:f>'rep2 co2'!$B$4:$B$12</c:f>
              <c:numCache>
                <c:formatCode>General</c:formatCode>
                <c:ptCount val="9"/>
                <c:pt idx="0">
                  <c:v>2.0149484899647789E-12</c:v>
                </c:pt>
                <c:pt idx="1">
                  <c:v>2.5791956851224641E-12</c:v>
                </c:pt>
                <c:pt idx="2">
                  <c:v>2.8963459841383973E-12</c:v>
                </c:pt>
                <c:pt idx="3">
                  <c:v>2.6411678593979307E-12</c:v>
                </c:pt>
                <c:pt idx="4">
                  <c:v>1.6450527410039471E-12</c:v>
                </c:pt>
                <c:pt idx="5">
                  <c:v>4.1644009256429298E-13</c:v>
                </c:pt>
                <c:pt idx="6">
                  <c:v>-3.0040313700610805E-13</c:v>
                </c:pt>
                <c:pt idx="7">
                  <c:v>-8.3658915388467339E-13</c:v>
                </c:pt>
                <c:pt idx="8">
                  <c:v>-1.0259992185127341E-12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1-1242-B2C4-022A868F030B}"/>
            </c:ext>
          </c:extLst>
        </c:ser>
        <c:ser>
          <c:idx val="4"/>
          <c:order val="3"/>
          <c:tx>
            <c:v>rep1fit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summary!$K$23:$K$233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summary!$P$23:$P$233</c:f>
              <c:numCache>
                <c:formatCode>General</c:formatCode>
                <c:ptCount val="211"/>
                <c:pt idx="0">
                  <c:v>-6.5760520000000002E-13</c:v>
                </c:pt>
                <c:pt idx="1">
                  <c:v>-4.9183808531263342E-13</c:v>
                </c:pt>
                <c:pt idx="2">
                  <c:v>-3.3270235018133903E-13</c:v>
                </c:pt>
                <c:pt idx="3">
                  <c:v>-1.7980787337271519E-13</c:v>
                </c:pt>
                <c:pt idx="4">
                  <c:v>-3.2794546003328097E-14</c:v>
                </c:pt>
                <c:pt idx="5">
                  <c:v>1.0867056009401688E-13</c:v>
                </c:pt>
                <c:pt idx="6">
                  <c:v>2.4489570934749972E-13</c:v>
                </c:pt>
                <c:pt idx="7">
                  <c:v>3.7616674481801537E-13</c:v>
                </c:pt>
                <c:pt idx="8">
                  <c:v>5.0274909029430601E-13</c:v>
                </c:pt>
                <c:pt idx="9">
                  <c:v>6.248895416218615E-13</c:v>
                </c:pt>
                <c:pt idx="10">
                  <c:v>7.4281787270518938E-13</c:v>
                </c:pt>
                <c:pt idx="11">
                  <c:v>8.5674827817331562E-13</c:v>
                </c:pt>
                <c:pt idx="12">
                  <c:v>9.6688067176613437E-13</c:v>
                </c:pt>
                <c:pt idx="13">
                  <c:v>1.0734018569996503E-12</c:v>
                </c:pt>
                <c:pt idx="14">
                  <c:v>1.1764865845314669E-12</c:v>
                </c:pt>
                <c:pt idx="15">
                  <c:v>1.2762985088164158E-12</c:v>
                </c:pt>
                <c:pt idx="16">
                  <c:v>1.3729910550683838E-12</c:v>
                </c:pt>
                <c:pt idx="17">
                  <c:v>1.4667082061884375E-12</c:v>
                </c:pt>
                <c:pt idx="18">
                  <c:v>1.55758521814835E-12</c:v>
                </c:pt>
                <c:pt idx="19">
                  <c:v>1.6457492713049201E-12</c:v>
                </c:pt>
                <c:pt idx="20">
                  <c:v>1.7313200642409504E-12</c:v>
                </c:pt>
                <c:pt idx="21">
                  <c:v>1.81441035596396E-12</c:v>
                </c:pt>
                <c:pt idx="22">
                  <c:v>1.8951264616272419E-12</c:v>
                </c:pt>
                <c:pt idx="23">
                  <c:v>1.9735687063559061E-12</c:v>
                </c:pt>
                <c:pt idx="24">
                  <c:v>2.0498318412513358E-12</c:v>
                </c:pt>
                <c:pt idx="25">
                  <c:v>2.1240054252010422E-12</c:v>
                </c:pt>
                <c:pt idx="26">
                  <c:v>2.1961741757287678E-12</c:v>
                </c:pt>
                <c:pt idx="27">
                  <c:v>2.2664182917746256E-12</c:v>
                </c:pt>
                <c:pt idx="28">
                  <c:v>2.3348137509908319E-12</c:v>
                </c:pt>
                <c:pt idx="29">
                  <c:v>2.4014325838699676E-12</c:v>
                </c:pt>
                <c:pt idx="30">
                  <c:v>2.4663431267850307E-12</c:v>
                </c:pt>
                <c:pt idx="31">
                  <c:v>2.5296102558099808E-12</c:v>
                </c:pt>
                <c:pt idx="32">
                  <c:v>2.5912956030025965E-12</c:v>
                </c:pt>
                <c:pt idx="33">
                  <c:v>2.6514577566653446E-12</c:v>
                </c:pt>
                <c:pt idx="34">
                  <c:v>2.7101524469520732E-12</c:v>
                </c:pt>
                <c:pt idx="35">
                  <c:v>2.7674327180565135E-12</c:v>
                </c:pt>
                <c:pt idx="36">
                  <c:v>2.8233490881008291E-12</c:v>
                </c:pt>
                <c:pt idx="37">
                  <c:v>2.8779496977372253E-12</c:v>
                </c:pt>
                <c:pt idx="38">
                  <c:v>2.9312804483813669E-12</c:v>
                </c:pt>
                <c:pt idx="39">
                  <c:v>2.9833851309118852E-12</c:v>
                </c:pt>
                <c:pt idx="40">
                  <c:v>3.034305545594397E-12</c:v>
                </c:pt>
                <c:pt idx="41">
                  <c:v>3.0840816139202805E-12</c:v>
                </c:pt>
                <c:pt idx="42">
                  <c:v>3.1327514829890982E-12</c:v>
                </c:pt>
                <c:pt idx="43">
                  <c:v>3.1803516230082699E-12</c:v>
                </c:pt>
                <c:pt idx="44">
                  <c:v>3.2269169184337022E-12</c:v>
                </c:pt>
                <c:pt idx="45">
                  <c:v>3.2724807532300533E-12</c:v>
                </c:pt>
                <c:pt idx="46">
                  <c:v>3.3170750906885452E-12</c:v>
                </c:pt>
                <c:pt idx="47">
                  <c:v>3.3607305482033745E-12</c:v>
                </c:pt>
                <c:pt idx="48">
                  <c:v>3.4034764673743438E-12</c:v>
                </c:pt>
                <c:pt idx="49">
                  <c:v>3.4453409797730108E-12</c:v>
                </c:pt>
                <c:pt idx="50">
                  <c:v>3.4863510686821223E-12</c:v>
                </c:pt>
                <c:pt idx="51">
                  <c:v>3.5265326270930701E-12</c:v>
                </c:pt>
                <c:pt idx="52">
                  <c:v>3.5659105122233202E-12</c:v>
                </c:pt>
                <c:pt idx="53">
                  <c:v>3.6045085967950018E-12</c:v>
                </c:pt>
                <c:pt idx="54">
                  <c:v>3.642349817296967E-12</c:v>
                </c:pt>
                <c:pt idx="55">
                  <c:v>3.6794562194353185E-12</c:v>
                </c:pt>
                <c:pt idx="56">
                  <c:v>3.7158490009616637E-12</c:v>
                </c:pt>
                <c:pt idx="57">
                  <c:v>3.7515485520539126E-12</c:v>
                </c:pt>
                <c:pt idx="58">
                  <c:v>3.7865744934112591E-12</c:v>
                </c:pt>
                <c:pt idx="59">
                  <c:v>3.8209457122128978E-12</c:v>
                </c:pt>
                <c:pt idx="60">
                  <c:v>3.8546803960789205E-12</c:v>
                </c:pt>
                <c:pt idx="61">
                  <c:v>3.887796065161739E-12</c:v>
                </c:pt>
                <c:pt idx="62">
                  <c:v>3.9203096024869553E-12</c:v>
                </c:pt>
                <c:pt idx="63">
                  <c:v>3.952237282654137E-12</c:v>
                </c:pt>
                <c:pt idx="64">
                  <c:v>3.9835947989999535E-12</c:v>
                </c:pt>
                <c:pt idx="65">
                  <c:v>4.0143972893189742E-12</c:v>
                </c:pt>
                <c:pt idx="66">
                  <c:v>4.044659360230663E-12</c:v>
                </c:pt>
                <c:pt idx="67">
                  <c:v>4.0743951102750066E-12</c:v>
                </c:pt>
                <c:pt idx="68">
                  <c:v>4.1036181518134784E-12</c:v>
                </c:pt>
                <c:pt idx="69">
                  <c:v>4.1323416318068255E-12</c:v>
                </c:pt>
                <c:pt idx="70">
                  <c:v>4.1605782515363226E-12</c:v>
                </c:pt>
                <c:pt idx="71">
                  <c:v>4.1883402853306147E-12</c:v>
                </c:pt>
                <c:pt idx="72">
                  <c:v>4.2156395983561952E-12</c:v>
                </c:pt>
                <c:pt idx="73">
                  <c:v>4.2424876635256594E-12</c:v>
                </c:pt>
                <c:pt idx="74">
                  <c:v>4.2688955775743807E-12</c:v>
                </c:pt>
                <c:pt idx="75">
                  <c:v>4.2948740763529118E-12</c:v>
                </c:pt>
                <c:pt idx="76">
                  <c:v>4.3204335493794102E-12</c:v>
                </c:pt>
                <c:pt idx="77">
                  <c:v>4.345584053693515E-12</c:v>
                </c:pt>
                <c:pt idx="78">
                  <c:v>4.3703353270504901E-12</c:v>
                </c:pt>
                <c:pt idx="79">
                  <c:v>4.3946968004919891E-12</c:v>
                </c:pt>
                <c:pt idx="80">
                  <c:v>4.418677610327548E-12</c:v>
                </c:pt>
                <c:pt idx="81">
                  <c:v>4.4422866095587761E-12</c:v>
                </c:pt>
                <c:pt idx="82">
                  <c:v>4.4655323787762528E-12</c:v>
                </c:pt>
                <c:pt idx="83">
                  <c:v>4.48842323655731E-12</c:v>
                </c:pt>
                <c:pt idx="84">
                  <c:v>4.5109672493911726E-12</c:v>
                </c:pt>
                <c:pt idx="85">
                  <c:v>4.533172241156328E-12</c:v>
                </c:pt>
                <c:pt idx="86">
                  <c:v>4.5550458021735177E-12</c:v>
                </c:pt>
                <c:pt idx="87">
                  <c:v>4.5765952978563609E-12</c:v>
                </c:pt>
                <c:pt idx="88">
                  <c:v>4.5978278769803193E-12</c:v>
                </c:pt>
                <c:pt idx="89">
                  <c:v>4.6187504795894963E-12</c:v>
                </c:pt>
                <c:pt idx="90">
                  <c:v>4.6393698445596632E-12</c:v>
                </c:pt>
                <c:pt idx="91">
                  <c:v>4.6596925168347929E-12</c:v>
                </c:pt>
                <c:pt idx="92">
                  <c:v>4.6797248543534626E-12</c:v>
                </c:pt>
                <c:pt idx="93">
                  <c:v>4.699473034680494E-12</c:v>
                </c:pt>
                <c:pt idx="94">
                  <c:v>4.7189430613583771E-12</c:v>
                </c:pt>
                <c:pt idx="95">
                  <c:v>4.7381407699921879E-12</c:v>
                </c:pt>
                <c:pt idx="96">
                  <c:v>4.7570718340809619E-12</c:v>
                </c:pt>
                <c:pt idx="97">
                  <c:v>4.7757417706077657E-12</c:v>
                </c:pt>
                <c:pt idx="98">
                  <c:v>4.7941559454000134E-12</c:v>
                </c:pt>
                <c:pt idx="99">
                  <c:v>4.8123195782710086E-12</c:v>
                </c:pt>
                <c:pt idx="100">
                  <c:v>4.8302377479530222E-12</c:v>
                </c:pt>
                <c:pt idx="101">
                  <c:v>4.8479153968317278E-12</c:v>
                </c:pt>
                <c:pt idx="102">
                  <c:v>4.8653573354912394E-12</c:v>
                </c:pt>
                <c:pt idx="103">
                  <c:v>4.8825682470785609E-12</c:v>
                </c:pt>
                <c:pt idx="104">
                  <c:v>4.8995526914957335E-12</c:v>
                </c:pt>
                <c:pt idx="105">
                  <c:v>4.9163151094275913E-12</c:v>
                </c:pt>
                <c:pt idx="106">
                  <c:v>4.9328598262125797E-12</c:v>
                </c:pt>
                <c:pt idx="107">
                  <c:v>4.9491910555637376E-12</c:v>
                </c:pt>
                <c:pt idx="108">
                  <c:v>4.9653129031465414E-12</c:v>
                </c:pt>
                <c:pt idx="109">
                  <c:v>4.9812293700200446E-12</c:v>
                </c:pt>
                <c:pt idx="110">
                  <c:v>4.9969443559472985E-12</c:v>
                </c:pt>
                <c:pt idx="111">
                  <c:v>5.0124616625808799E-12</c:v>
                </c:pt>
                <c:pt idx="112">
                  <c:v>5.0277849965289364E-12</c:v>
                </c:pt>
                <c:pt idx="113">
                  <c:v>5.0429179723069735E-12</c:v>
                </c:pt>
                <c:pt idx="114">
                  <c:v>5.057864115180318E-12</c:v>
                </c:pt>
                <c:pt idx="115">
                  <c:v>5.0726268639019312E-12</c:v>
                </c:pt>
                <c:pt idx="116">
                  <c:v>5.0872095733500754E-12</c:v>
                </c:pt>
                <c:pt idx="117">
                  <c:v>5.1016155170700449E-12</c:v>
                </c:pt>
                <c:pt idx="118">
                  <c:v>5.1158478897240369E-12</c:v>
                </c:pt>
                <c:pt idx="119">
                  <c:v>5.1299098094529916E-12</c:v>
                </c:pt>
                <c:pt idx="120">
                  <c:v>5.1438043201540812E-12</c:v>
                </c:pt>
                <c:pt idx="121">
                  <c:v>5.1575343936773422E-12</c:v>
                </c:pt>
                <c:pt idx="122">
                  <c:v>5.1711029319447735E-12</c:v>
                </c:pt>
                <c:pt idx="123">
                  <c:v>5.1845127689950735E-12</c:v>
                </c:pt>
                <c:pt idx="124">
                  <c:v>5.1977666729570607E-12</c:v>
                </c:pt>
                <c:pt idx="125">
                  <c:v>5.2108673479546316E-12</c:v>
                </c:pt>
                <c:pt idx="126">
                  <c:v>5.2238174359460487E-12</c:v>
                </c:pt>
                <c:pt idx="127">
                  <c:v>5.2366195185001421E-12</c:v>
                </c:pt>
                <c:pt idx="128">
                  <c:v>5.2492761185119824E-12</c:v>
                </c:pt>
                <c:pt idx="129">
                  <c:v>5.2617897018603718E-12</c:v>
                </c:pt>
                <c:pt idx="130">
                  <c:v>5.274162679009471E-12</c:v>
                </c:pt>
                <c:pt idx="131">
                  <c:v>5.2863974065567512E-12</c:v>
                </c:pt>
                <c:pt idx="132">
                  <c:v>5.2984961887293159E-12</c:v>
                </c:pt>
                <c:pt idx="133">
                  <c:v>5.3104612788306584E-12</c:v>
                </c:pt>
                <c:pt idx="134">
                  <c:v>5.3222948806396842E-12</c:v>
                </c:pt>
                <c:pt idx="135">
                  <c:v>5.3339991497638949E-12</c:v>
                </c:pt>
                <c:pt idx="136">
                  <c:v>5.3455761949484211E-12</c:v>
                </c:pt>
                <c:pt idx="137">
                  <c:v>5.357028079342615E-12</c:v>
                </c:pt>
                <c:pt idx="138">
                  <c:v>5.3683568217257733E-12</c:v>
                </c:pt>
                <c:pt idx="139">
                  <c:v>5.3795643976935392E-12</c:v>
                </c:pt>
                <c:pt idx="140">
                  <c:v>5.390652740806435E-12</c:v>
                </c:pt>
                <c:pt idx="141">
                  <c:v>5.4016237437019315E-12</c:v>
                </c:pt>
                <c:pt idx="142">
                  <c:v>5.4124792591714001E-12</c:v>
                </c:pt>
                <c:pt idx="143">
                  <c:v>5.4232211012032374E-12</c:v>
                </c:pt>
                <c:pt idx="144">
                  <c:v>5.4338510459933804E-12</c:v>
                </c:pt>
                <c:pt idx="145">
                  <c:v>5.4443708329244176E-12</c:v>
                </c:pt>
                <c:pt idx="146">
                  <c:v>5.4547821655144089E-12</c:v>
                </c:pt>
                <c:pt idx="147">
                  <c:v>5.4650867123365157E-12</c:v>
                </c:pt>
                <c:pt idx="148">
                  <c:v>5.4752861079104764E-12</c:v>
                </c:pt>
                <c:pt idx="149">
                  <c:v>5.4853819535669273E-12</c:v>
                </c:pt>
                <c:pt idx="150">
                  <c:v>5.4953758182855342E-12</c:v>
                </c:pt>
                <c:pt idx="151">
                  <c:v>5.5052692395078537E-12</c:v>
                </c:pt>
                <c:pt idx="152">
                  <c:v>5.5150637239258069E-12</c:v>
                </c:pt>
                <c:pt idx="153">
                  <c:v>5.5247607482466106E-12</c:v>
                </c:pt>
                <c:pt idx="154">
                  <c:v>5.5343617599350006E-12</c:v>
                </c:pt>
                <c:pt idx="155">
                  <c:v>5.5438681779334987E-12</c:v>
                </c:pt>
                <c:pt idx="156">
                  <c:v>5.5532813933615157E-12</c:v>
                </c:pt>
                <c:pt idx="157">
                  <c:v>5.5626027701939697E-12</c:v>
                </c:pt>
                <c:pt idx="158">
                  <c:v>5.5718336459201588E-12</c:v>
                </c:pt>
                <c:pt idx="159">
                  <c:v>5.58097533218352E-12</c:v>
                </c:pt>
                <c:pt idx="160">
                  <c:v>5.5900291154029464E-12</c:v>
                </c:pt>
                <c:pt idx="161">
                  <c:v>5.5989962573762516E-12</c:v>
                </c:pt>
                <c:pt idx="162">
                  <c:v>5.6078779958664115E-12</c:v>
                </c:pt>
                <c:pt idx="163">
                  <c:v>5.6166755451711128E-12</c:v>
                </c:pt>
                <c:pt idx="164">
                  <c:v>5.6253900966762015E-12</c:v>
                </c:pt>
                <c:pt idx="165">
                  <c:v>5.6340228193935288E-12</c:v>
                </c:pt>
                <c:pt idx="166">
                  <c:v>5.6425748604837237E-12</c:v>
                </c:pt>
                <c:pt idx="167">
                  <c:v>5.6510473457643707E-12</c:v>
                </c:pt>
                <c:pt idx="168">
                  <c:v>5.6594413802040747E-12</c:v>
                </c:pt>
                <c:pt idx="169">
                  <c:v>5.6677580484028651E-12</c:v>
                </c:pt>
                <c:pt idx="170">
                  <c:v>5.6759984150593703E-12</c:v>
                </c:pt>
                <c:pt idx="171">
                  <c:v>5.6841635254252115E-12</c:v>
                </c:pt>
                <c:pt idx="172">
                  <c:v>5.6922544057469732E-12</c:v>
                </c:pt>
                <c:pt idx="173">
                  <c:v>5.7002720636962077E-12</c:v>
                </c:pt>
                <c:pt idx="174">
                  <c:v>5.7082174887877888E-12</c:v>
                </c:pt>
                <c:pt idx="175">
                  <c:v>5.7160916527870347E-12</c:v>
                </c:pt>
                <c:pt idx="176">
                  <c:v>5.7238955101058971E-12</c:v>
                </c:pt>
                <c:pt idx="177">
                  <c:v>5.7316299981886157E-12</c:v>
                </c:pt>
                <c:pt idx="178">
                  <c:v>5.7392960378871081E-12</c:v>
                </c:pt>
                <c:pt idx="179">
                  <c:v>5.7468945338264551E-12</c:v>
                </c:pt>
                <c:pt idx="180">
                  <c:v>5.7544263747607538E-12</c:v>
                </c:pt>
                <c:pt idx="181">
                  <c:v>5.761892433919659E-12</c:v>
                </c:pt>
                <c:pt idx="182">
                  <c:v>5.7692935693458756E-12</c:v>
                </c:pt>
                <c:pt idx="183">
                  <c:v>5.7766306242238907E-12</c:v>
                </c:pt>
                <c:pt idx="184">
                  <c:v>5.7839044272002004E-12</c:v>
                </c:pt>
                <c:pt idx="185">
                  <c:v>5.7911157926952856E-12</c:v>
                </c:pt>
                <c:pt idx="186">
                  <c:v>5.798265521207603E-12</c:v>
                </c:pt>
                <c:pt idx="187">
                  <c:v>5.8053543996097951E-12</c:v>
                </c:pt>
                <c:pt idx="188">
                  <c:v>5.8123832014373884E-12</c:v>
                </c:pt>
                <c:pt idx="189">
                  <c:v>5.8193526871701639E-12</c:v>
                </c:pt>
                <c:pt idx="190">
                  <c:v>5.8262636045064516E-12</c:v>
                </c:pt>
                <c:pt idx="191">
                  <c:v>5.8331166886305287E-12</c:v>
                </c:pt>
                <c:pt idx="192">
                  <c:v>5.8399126624733309E-12</c:v>
                </c:pt>
                <c:pt idx="193">
                  <c:v>5.8466522369666789E-12</c:v>
                </c:pt>
                <c:pt idx="194">
                  <c:v>5.8533361112912031E-12</c:v>
                </c:pt>
                <c:pt idx="195">
                  <c:v>5.8599649731181363E-12</c:v>
                </c:pt>
                <c:pt idx="196">
                  <c:v>5.8665394988451725E-12</c:v>
                </c:pt>
                <c:pt idx="197">
                  <c:v>5.8730603538265389E-12</c:v>
                </c:pt>
                <c:pt idx="198">
                  <c:v>5.8795281925974685E-12</c:v>
                </c:pt>
                <c:pt idx="199">
                  <c:v>5.8859436590932049E-12</c:v>
                </c:pt>
                <c:pt idx="200">
                  <c:v>5.8923073868627224E-12</c:v>
                </c:pt>
                <c:pt idx="201">
                  <c:v>5.8986199992772858E-12</c:v>
                </c:pt>
                <c:pt idx="202">
                  <c:v>5.9048821097340128E-12</c:v>
                </c:pt>
                <c:pt idx="203">
                  <c:v>5.9110943218545598E-12</c:v>
                </c:pt>
                <c:pt idx="204">
                  <c:v>5.9172572296790931E-12</c:v>
                </c:pt>
                <c:pt idx="205">
                  <c:v>5.9233714178556419E-12</c:v>
                </c:pt>
                <c:pt idx="206">
                  <c:v>5.9294374618249927E-12</c:v>
                </c:pt>
                <c:pt idx="207">
                  <c:v>5.9354559280012188E-12</c:v>
                </c:pt>
                <c:pt idx="208">
                  <c:v>5.9414273739479977E-12</c:v>
                </c:pt>
                <c:pt idx="209">
                  <c:v>5.9473523485507944E-12</c:v>
                </c:pt>
                <c:pt idx="210">
                  <c:v>5.9532313921850509E-12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93-854C-AA78-0F944B5FA6D6}"/>
            </c:ext>
          </c:extLst>
        </c:ser>
        <c:ser>
          <c:idx val="3"/>
          <c:order val="4"/>
          <c:tx>
            <c:v>rep1fit trunc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summary!$K$23:$K$90</c:f>
              <c:numCache>
                <c:formatCode>General</c:formatCode>
                <c:ptCount val="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</c:numCache>
            </c:numRef>
          </c:xVal>
          <c:yVal>
            <c:numRef>
              <c:f>summary!$P$23:$P$90</c:f>
              <c:numCache>
                <c:formatCode>General</c:formatCode>
                <c:ptCount val="68"/>
                <c:pt idx="0">
                  <c:v>-6.5760520000000002E-13</c:v>
                </c:pt>
                <c:pt idx="1">
                  <c:v>-4.9183808531263342E-13</c:v>
                </c:pt>
                <c:pt idx="2">
                  <c:v>-3.3270235018133903E-13</c:v>
                </c:pt>
                <c:pt idx="3">
                  <c:v>-1.7980787337271519E-13</c:v>
                </c:pt>
                <c:pt idx="4">
                  <c:v>-3.2794546003328097E-14</c:v>
                </c:pt>
                <c:pt idx="5">
                  <c:v>1.0867056009401688E-13</c:v>
                </c:pt>
                <c:pt idx="6">
                  <c:v>2.4489570934749972E-13</c:v>
                </c:pt>
                <c:pt idx="7">
                  <c:v>3.7616674481801537E-13</c:v>
                </c:pt>
                <c:pt idx="8">
                  <c:v>5.0274909029430601E-13</c:v>
                </c:pt>
                <c:pt idx="9">
                  <c:v>6.248895416218615E-13</c:v>
                </c:pt>
                <c:pt idx="10">
                  <c:v>7.4281787270518938E-13</c:v>
                </c:pt>
                <c:pt idx="11">
                  <c:v>8.5674827817331562E-13</c:v>
                </c:pt>
                <c:pt idx="12">
                  <c:v>9.6688067176613437E-13</c:v>
                </c:pt>
                <c:pt idx="13">
                  <c:v>1.0734018569996503E-12</c:v>
                </c:pt>
                <c:pt idx="14">
                  <c:v>1.1764865845314669E-12</c:v>
                </c:pt>
                <c:pt idx="15">
                  <c:v>1.2762985088164158E-12</c:v>
                </c:pt>
                <c:pt idx="16">
                  <c:v>1.3729910550683838E-12</c:v>
                </c:pt>
                <c:pt idx="17">
                  <c:v>1.4667082061884375E-12</c:v>
                </c:pt>
                <c:pt idx="18">
                  <c:v>1.55758521814835E-12</c:v>
                </c:pt>
                <c:pt idx="19">
                  <c:v>1.6457492713049201E-12</c:v>
                </c:pt>
                <c:pt idx="20">
                  <c:v>1.7313200642409504E-12</c:v>
                </c:pt>
                <c:pt idx="21">
                  <c:v>1.81441035596396E-12</c:v>
                </c:pt>
                <c:pt idx="22">
                  <c:v>1.8951264616272419E-12</c:v>
                </c:pt>
                <c:pt idx="23">
                  <c:v>1.9735687063559061E-12</c:v>
                </c:pt>
                <c:pt idx="24">
                  <c:v>2.0498318412513358E-12</c:v>
                </c:pt>
                <c:pt idx="25">
                  <c:v>2.1240054252010422E-12</c:v>
                </c:pt>
                <c:pt idx="26">
                  <c:v>2.1961741757287678E-12</c:v>
                </c:pt>
                <c:pt idx="27">
                  <c:v>2.2664182917746256E-12</c:v>
                </c:pt>
                <c:pt idx="28">
                  <c:v>2.3348137509908319E-12</c:v>
                </c:pt>
                <c:pt idx="29">
                  <c:v>2.4014325838699676E-12</c:v>
                </c:pt>
                <c:pt idx="30">
                  <c:v>2.4663431267850307E-12</c:v>
                </c:pt>
                <c:pt idx="31">
                  <c:v>2.5296102558099808E-12</c:v>
                </c:pt>
                <c:pt idx="32">
                  <c:v>2.5912956030025965E-12</c:v>
                </c:pt>
                <c:pt idx="33">
                  <c:v>2.6514577566653446E-12</c:v>
                </c:pt>
                <c:pt idx="34">
                  <c:v>2.7101524469520732E-12</c:v>
                </c:pt>
                <c:pt idx="35">
                  <c:v>2.7674327180565135E-12</c:v>
                </c:pt>
                <c:pt idx="36">
                  <c:v>2.8233490881008291E-12</c:v>
                </c:pt>
                <c:pt idx="37">
                  <c:v>2.8779496977372253E-12</c:v>
                </c:pt>
                <c:pt idx="38">
                  <c:v>2.9312804483813669E-12</c:v>
                </c:pt>
                <c:pt idx="39">
                  <c:v>2.9833851309118852E-12</c:v>
                </c:pt>
                <c:pt idx="40">
                  <c:v>3.034305545594397E-12</c:v>
                </c:pt>
                <c:pt idx="41">
                  <c:v>3.0840816139202805E-12</c:v>
                </c:pt>
                <c:pt idx="42">
                  <c:v>3.1327514829890982E-12</c:v>
                </c:pt>
                <c:pt idx="43">
                  <c:v>3.1803516230082699E-12</c:v>
                </c:pt>
                <c:pt idx="44">
                  <c:v>3.2269169184337022E-12</c:v>
                </c:pt>
                <c:pt idx="45">
                  <c:v>3.2724807532300533E-12</c:v>
                </c:pt>
                <c:pt idx="46">
                  <c:v>3.3170750906885452E-12</c:v>
                </c:pt>
                <c:pt idx="47">
                  <c:v>3.3607305482033745E-12</c:v>
                </c:pt>
                <c:pt idx="48">
                  <c:v>3.4034764673743438E-12</c:v>
                </c:pt>
                <c:pt idx="49">
                  <c:v>3.4453409797730108E-12</c:v>
                </c:pt>
                <c:pt idx="50">
                  <c:v>3.4863510686821223E-12</c:v>
                </c:pt>
                <c:pt idx="51">
                  <c:v>3.5265326270930701E-12</c:v>
                </c:pt>
                <c:pt idx="52">
                  <c:v>3.5659105122233202E-12</c:v>
                </c:pt>
                <c:pt idx="53">
                  <c:v>3.6045085967950018E-12</c:v>
                </c:pt>
                <c:pt idx="54">
                  <c:v>3.642349817296967E-12</c:v>
                </c:pt>
                <c:pt idx="55">
                  <c:v>3.6794562194353185E-12</c:v>
                </c:pt>
                <c:pt idx="56">
                  <c:v>3.7158490009616637E-12</c:v>
                </c:pt>
                <c:pt idx="57">
                  <c:v>3.7515485520539126E-12</c:v>
                </c:pt>
                <c:pt idx="58">
                  <c:v>3.7865744934112591E-12</c:v>
                </c:pt>
                <c:pt idx="59">
                  <c:v>3.8209457122128978E-12</c:v>
                </c:pt>
                <c:pt idx="60">
                  <c:v>3.8546803960789205E-12</c:v>
                </c:pt>
                <c:pt idx="61">
                  <c:v>3.887796065161739E-12</c:v>
                </c:pt>
                <c:pt idx="62">
                  <c:v>3.9203096024869553E-12</c:v>
                </c:pt>
                <c:pt idx="63">
                  <c:v>3.952237282654137E-12</c:v>
                </c:pt>
                <c:pt idx="64">
                  <c:v>3.9835947989999535E-12</c:v>
                </c:pt>
                <c:pt idx="65">
                  <c:v>4.0143972893189742E-12</c:v>
                </c:pt>
                <c:pt idx="66">
                  <c:v>4.044659360230663E-12</c:v>
                </c:pt>
                <c:pt idx="67">
                  <c:v>4.0743951102750066E-12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93-854C-AA78-0F944B5F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28959"/>
        <c:axId val="1833103183"/>
      </c:scatterChart>
      <c:valAx>
        <c:axId val="1340628959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03183"/>
        <c:crosses val="autoZero"/>
        <c:crossBetween val="midCat"/>
      </c:valAx>
      <c:valAx>
        <c:axId val="18331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28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'rep1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2.9969007469407152</c:v>
                </c:pt>
                <c:pt idx="2">
                  <c:v>6.2036347210059617</c:v>
                </c:pt>
                <c:pt idx="3">
                  <c:v>9.483254123378531</c:v>
                </c:pt>
                <c:pt idx="4">
                  <c:v>12.669127309460448</c:v>
                </c:pt>
                <c:pt idx="5">
                  <c:v>15.92494187448532</c:v>
                </c:pt>
                <c:pt idx="6">
                  <c:v>19.219721719817414</c:v>
                </c:pt>
              </c:numCache>
            </c:numRef>
          </c:xVal>
          <c:yVal>
            <c:numRef>
              <c:f>'rep1 light'!$D$4:$D$10</c:f>
              <c:numCache>
                <c:formatCode>General</c:formatCode>
                <c:ptCount val="7"/>
                <c:pt idx="0">
                  <c:v>-4.5785289054333109</c:v>
                </c:pt>
                <c:pt idx="1">
                  <c:v>-2.9259971888099101</c:v>
                </c:pt>
                <c:pt idx="2">
                  <c:v>-2.3482594364742031</c:v>
                </c:pt>
                <c:pt idx="3">
                  <c:v>-1.2262476495809924</c:v>
                </c:pt>
                <c:pt idx="4">
                  <c:v>0.93269252614829268</c:v>
                </c:pt>
                <c:pt idx="5">
                  <c:v>1.0086112401604188</c:v>
                </c:pt>
                <c:pt idx="6">
                  <c:v>2.1964390390312776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0-9F49-B501-2C0D727111FF}"/>
            </c:ext>
          </c:extLst>
        </c:ser>
        <c:ser>
          <c:idx val="2"/>
          <c:order val="1"/>
          <c:spPr>
            <a:ln w="28575" cap="rnd">
              <a:noFill/>
              <a:round/>
            </a:ln>
            <a:effectLst/>
          </c:spPr>
          <c:xVal>
            <c:numRef>
              <c:f>'rep2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2.5779238197006564</c:v>
                </c:pt>
                <c:pt idx="2">
                  <c:v>5.498210646557169</c:v>
                </c:pt>
                <c:pt idx="3">
                  <c:v>8.3034112308752377</c:v>
                </c:pt>
                <c:pt idx="4">
                  <c:v>11.151117818621506</c:v>
                </c:pt>
                <c:pt idx="5">
                  <c:v>14.013422770123405</c:v>
                </c:pt>
                <c:pt idx="6">
                  <c:v>16.88678388090069</c:v>
                </c:pt>
              </c:numCache>
            </c:numRef>
          </c:xVal>
          <c:yVal>
            <c:numRef>
              <c:f>'rep2 light'!$D$4:$D$10</c:f>
              <c:numCache>
                <c:formatCode>General</c:formatCode>
                <c:ptCount val="7"/>
                <c:pt idx="0">
                  <c:v>-7.0337541699401136</c:v>
                </c:pt>
                <c:pt idx="1">
                  <c:v>-5.4836857825896104</c:v>
                </c:pt>
                <c:pt idx="2">
                  <c:v>-4.5703075969923965</c:v>
                </c:pt>
                <c:pt idx="3">
                  <c:v>-3.981691625357318</c:v>
                </c:pt>
                <c:pt idx="4">
                  <c:v>-1.735317900431268</c:v>
                </c:pt>
                <c:pt idx="5">
                  <c:v>-0.35121258060735766</c:v>
                </c:pt>
                <c:pt idx="6">
                  <c:v>0.86424319547646844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0-9F49-B501-2C0D727111FF}"/>
            </c:ext>
          </c:extLst>
        </c:ser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'rep3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2.8919723443059233</c:v>
                </c:pt>
                <c:pt idx="2">
                  <c:v>6.02928271267852</c:v>
                </c:pt>
                <c:pt idx="3">
                  <c:v>9.2205059965489919</c:v>
                </c:pt>
                <c:pt idx="4">
                  <c:v>12.396867445744268</c:v>
                </c:pt>
                <c:pt idx="5">
                  <c:v>15.507343593519884</c:v>
                </c:pt>
                <c:pt idx="6">
                  <c:v>18.542403759585572</c:v>
                </c:pt>
              </c:numCache>
            </c:numRef>
          </c:xVal>
          <c:yVal>
            <c:numRef>
              <c:f>'rep3 light'!$D$4:$D$10</c:f>
              <c:numCache>
                <c:formatCode>General</c:formatCode>
                <c:ptCount val="7"/>
                <c:pt idx="0">
                  <c:v>-3.6563761766673939</c:v>
                </c:pt>
                <c:pt idx="1">
                  <c:v>-2.4253280699094009</c:v>
                </c:pt>
                <c:pt idx="2">
                  <c:v>-1.5670006888718091</c:v>
                </c:pt>
                <c:pt idx="3">
                  <c:v>-0.64739611601931168</c:v>
                </c:pt>
                <c:pt idx="4">
                  <c:v>0.68579503034870648</c:v>
                </c:pt>
                <c:pt idx="5">
                  <c:v>1.7420413858647819</c:v>
                </c:pt>
                <c:pt idx="6">
                  <c:v>3.1052131855586622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0-9F49-B501-2C0D7271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19327"/>
        <c:axId val="1621235023"/>
      </c:scatterChart>
      <c:valAx>
        <c:axId val="162101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5023"/>
        <c:crosses val="autoZero"/>
        <c:crossBetween val="midCat"/>
      </c:valAx>
      <c:valAx>
        <c:axId val="1621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193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rep1 line full</c:v>
          </c:tx>
          <c:spPr>
            <a:ln w="28575" cap="rnd">
              <a:solidFill>
                <a:srgbClr val="9467BD">
                  <a:alpha val="5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(0-700)'!$E$5:$E$215</c:f>
              <c:numCache>
                <c:formatCode>General</c:formatCode>
                <c:ptCount val="211"/>
                <c:pt idx="0">
                  <c:v>-0.6576052</c:v>
                </c:pt>
                <c:pt idx="1">
                  <c:v>-0.48892602979648803</c:v>
                </c:pt>
                <c:pt idx="2">
                  <c:v>-0.32719595602487322</c:v>
                </c:pt>
                <c:pt idx="3">
                  <c:v>-0.17199422151246857</c:v>
                </c:pt>
                <c:pt idx="4">
                  <c:v>-2.2933365346049728E-2</c:v>
                </c:pt>
                <c:pt idx="5">
                  <c:v>0.12034400682219037</c:v>
                </c:pt>
                <c:pt idx="6">
                  <c:v>0.2581680836915009</c:v>
                </c:pt>
                <c:pt idx="7">
                  <c:v>0.39084438866104365</c:v>
                </c:pt>
                <c:pt idx="8">
                  <c:v>0.5186560407483588</c:v>
                </c:pt>
                <c:pt idx="9">
                  <c:v>0.64186577129138012</c:v>
                </c:pt>
                <c:pt idx="10">
                  <c:v>0.76071772666570914</c:v>
                </c:pt>
                <c:pt idx="11">
                  <c:v>0.87543908304615947</c:v>
                </c:pt>
                <c:pt idx="12">
                  <c:v>0.98624149568490826</c:v>
                </c:pt>
                <c:pt idx="13">
                  <c:v>1.0933224021595014</c:v>
                </c:pt>
                <c:pt idx="14">
                  <c:v>1.19686619647362</c:v>
                </c:pt>
                <c:pt idx="15">
                  <c:v>1.2970452886990573</c:v>
                </c:pt>
                <c:pt idx="16">
                  <c:v>1.3940210629686307</c:v>
                </c:pt>
                <c:pt idx="17">
                  <c:v>1.4879447450171428</c:v>
                </c:pt>
                <c:pt idx="18">
                  <c:v>1.5789581890797226</c:v>
                </c:pt>
                <c:pt idx="19">
                  <c:v>1.6671945927596465</c:v>
                </c:pt>
                <c:pt idx="20">
                  <c:v>1.7527791474424421</c:v>
                </c:pt>
                <c:pt idx="21">
                  <c:v>1.8358296309356965</c:v>
                </c:pt>
                <c:pt idx="22">
                  <c:v>1.9164569482344684</c:v>
                </c:pt>
                <c:pt idx="23">
                  <c:v>1.9947656256335131</c:v>
                </c:pt>
                <c:pt idx="24">
                  <c:v>2.07085426281547</c:v>
                </c:pt>
                <c:pt idx="25">
                  <c:v>2.1448159470265451</c:v>
                </c:pt>
                <c:pt idx="26">
                  <c:v>2.2167386329978269</c:v>
                </c:pt>
                <c:pt idx="27">
                  <c:v>2.2867054918724707</c:v>
                </c:pt>
                <c:pt idx="28">
                  <c:v>2.3547952320491157</c:v>
                </c:pt>
                <c:pt idx="29">
                  <c:v>2.421082394543693</c:v>
                </c:pt>
                <c:pt idx="30">
                  <c:v>2.4856376251998635</c:v>
                </c:pt>
                <c:pt idx="31">
                  <c:v>2.5485279258378779</c:v>
                </c:pt>
                <c:pt idx="32">
                  <c:v>2.6098168862188635</c:v>
                </c:pt>
                <c:pt idx="33">
                  <c:v>2.6695648985127294</c:v>
                </c:pt>
                <c:pt idx="34">
                  <c:v>2.7278293557902278</c:v>
                </c:pt>
                <c:pt idx="35">
                  <c:v>2.7846648359105437</c:v>
                </c:pt>
                <c:pt idx="36">
                  <c:v>2.8401232720428631</c:v>
                </c:pt>
                <c:pt idx="37">
                  <c:v>2.8942541109418061</c:v>
                </c:pt>
                <c:pt idx="38">
                  <c:v>2.9471044599906229</c:v>
                </c:pt>
                <c:pt idx="39">
                  <c:v>2.9987192239312428</c:v>
                </c:pt>
                <c:pt idx="40">
                  <c:v>3.0491412321153293</c:v>
                </c:pt>
                <c:pt idx="41">
                  <c:v>3.0984113570342262</c:v>
                </c:pt>
                <c:pt idx="42">
                  <c:v>3.1465686248172604</c:v>
                </c:pt>
                <c:pt idx="43">
                  <c:v>3.1936503183262253</c:v>
                </c:pt>
                <c:pt idx="44">
                  <c:v>3.2396920734184245</c:v>
                </c:pt>
                <c:pt idx="45">
                  <c:v>3.284727968900635</c:v>
                </c:pt>
                <c:pt idx="46">
                  <c:v>3.328790610651184</c:v>
                </c:pt>
                <c:pt idx="47">
                  <c:v>3.371911210346533</c:v>
                </c:pt>
                <c:pt idx="48">
                  <c:v>3.4141196591918437</c:v>
                </c:pt>
                <c:pt idx="49">
                  <c:v>3.4554445970215308</c:v>
                </c:pt>
                <c:pt idx="50">
                  <c:v>3.4959134771055114</c:v>
                </c:pt>
                <c:pt idx="51">
                  <c:v>3.5355526269692952</c:v>
                </c:pt>
                <c:pt idx="52">
                  <c:v>3.5743873055110713</c:v>
                </c:pt>
                <c:pt idx="53">
                  <c:v>3.6124417566761773</c:v>
                </c:pt>
                <c:pt idx="54">
                  <c:v>3.649739259928622</c:v>
                </c:pt>
                <c:pt idx="55">
                  <c:v>3.686302177740453</c:v>
                </c:pt>
                <c:pt idx="56">
                  <c:v>3.7221520003025335</c:v>
                </c:pt>
                <c:pt idx="57">
                  <c:v>3.7573093876445762</c:v>
                </c:pt>
                <c:pt idx="58">
                  <c:v>3.791794209337878</c:v>
                </c:pt>
                <c:pt idx="59">
                  <c:v>3.8256255819411011</c:v>
                </c:pt>
                <c:pt idx="60">
                  <c:v>3.8588219043373497</c:v>
                </c:pt>
                <c:pt idx="61">
                  <c:v>3.8914008910998223</c:v>
                </c:pt>
                <c:pt idx="62">
                  <c:v>3.9233796040131521</c:v>
                </c:pt>
                <c:pt idx="63">
                  <c:v>3.9547744818682888</c:v>
                </c:pt>
                <c:pt idx="64">
                  <c:v>3.985601368640256</c:v>
                </c:pt>
                <c:pt idx="65">
                  <c:v>4.0158755401502573</c:v>
                </c:pt>
                <c:pt idx="66">
                  <c:v>4.0456117293063842</c:v>
                </c:pt>
                <c:pt idx="67">
                  <c:v>4.0748241500105857</c:v>
                </c:pt>
                <c:pt idx="68">
                  <c:v>4.1035265198133724</c:v>
                </c:pt>
                <c:pt idx="69">
                  <c:v>4.1317320813921388</c:v>
                </c:pt>
                <c:pt idx="70">
                  <c:v>4.1594536229237482</c:v>
                </c:pt>
                <c:pt idx="71">
                  <c:v>4.1867034974172386</c:v>
                </c:pt>
                <c:pt idx="72">
                  <c:v>4.2134936410680375</c:v>
                </c:pt>
                <c:pt idx="73">
                  <c:v>4.2398355906909977</c:v>
                </c:pt>
                <c:pt idx="74">
                  <c:v>4.2657405002857303</c:v>
                </c:pt>
                <c:pt idx="75">
                  <c:v>4.2912191567842184</c:v>
                </c:pt>
                <c:pt idx="76">
                  <c:v>4.3162819950274125</c:v>
                </c:pt>
                <c:pt idx="77">
                  <c:v>4.340939112014496</c:v>
                </c:pt>
                <c:pt idx="78">
                  <c:v>4.3652002804656993</c:v>
                </c:pt>
                <c:pt idx="79">
                  <c:v>4.3890749617369353</c:v>
                </c:pt>
                <c:pt idx="80">
                  <c:v>4.412572318122109</c:v>
                </c:pt>
                <c:pt idx="81">
                  <c:v>4.4357012245767127</c:v>
                </c:pt>
                <c:pt idx="82">
                  <c:v>4.4584702798942146</c:v>
                </c:pt>
                <c:pt idx="83">
                  <c:v>4.4808878173648061</c:v>
                </c:pt>
                <c:pt idx="84">
                  <c:v>4.5029619149442786</c:v>
                </c:pt>
                <c:pt idx="85">
                  <c:v>4.5247004049590762</c:v>
                </c:pt>
                <c:pt idx="86">
                  <c:v>4.5461108833720365</c:v>
                </c:pt>
                <c:pt idx="87">
                  <c:v>4.5672007186318409</c:v>
                </c:pt>
                <c:pt idx="88">
                  <c:v>4.5879770601278294</c:v>
                </c:pt>
                <c:pt idx="89">
                  <c:v>4.6084468462705646</c:v>
                </c:pt>
                <c:pt idx="90">
                  <c:v>4.6286168122173237</c:v>
                </c:pt>
                <c:pt idx="91">
                  <c:v>4.6484934972606027</c:v>
                </c:pt>
                <c:pt idx="92">
                  <c:v>4.6680832518966398</c:v>
                </c:pt>
                <c:pt idx="93">
                  <c:v>4.6873922445900265</c:v>
                </c:pt>
                <c:pt idx="94">
                  <c:v>4.7064264682495285</c:v>
                </c:pt>
                <c:pt idx="95">
                  <c:v>4.725191746429414</c:v>
                </c:pt>
                <c:pt idx="96">
                  <c:v>4.743693739269748</c:v>
                </c:pt>
                <c:pt idx="97">
                  <c:v>4.7619379491884049</c:v>
                </c:pt>
                <c:pt idx="98">
                  <c:v>4.7799297263368024</c:v>
                </c:pt>
                <c:pt idx="99">
                  <c:v>4.7976742738307356</c:v>
                </c:pt>
                <c:pt idx="100">
                  <c:v>4.8151766527670423</c:v>
                </c:pt>
                <c:pt idx="101">
                  <c:v>4.8324417870362728</c:v>
                </c:pt>
                <c:pt idx="102">
                  <c:v>4.8494744679409649</c:v>
                </c:pt>
                <c:pt idx="103">
                  <c:v>4.8662793586286268</c:v>
                </c:pt>
                <c:pt idx="104">
                  <c:v>4.8828609983480513</c:v>
                </c:pt>
                <c:pt idx="105">
                  <c:v>4.8992238065371092</c:v>
                </c:pt>
                <c:pt idx="106">
                  <c:v>4.9153720867497688</c:v>
                </c:pt>
                <c:pt idx="107">
                  <c:v>4.9313100304296507</c:v>
                </c:pt>
                <c:pt idx="108">
                  <c:v>4.9470417205370936</c:v>
                </c:pt>
                <c:pt idx="109">
                  <c:v>4.9625711350363115</c:v>
                </c:pt>
                <c:pt idx="110">
                  <c:v>4.9779021502488838</c:v>
                </c:pt>
                <c:pt idx="111">
                  <c:v>4.9930385440795471</c:v>
                </c:pt>
                <c:pt idx="112">
                  <c:v>5.007983999119908</c:v>
                </c:pt>
                <c:pt idx="113">
                  <c:v>5.0227421056354267</c:v>
                </c:pt>
                <c:pt idx="114">
                  <c:v>5.0373163644407848</c:v>
                </c:pt>
                <c:pt idx="115">
                  <c:v>5.051710189668448</c:v>
                </c:pt>
                <c:pt idx="116">
                  <c:v>5.0659269114350369</c:v>
                </c:pt>
                <c:pt idx="117">
                  <c:v>5.0799697784098861</c:v>
                </c:pt>
                <c:pt idx="118">
                  <c:v>5.0938419602899305</c:v>
                </c:pt>
                <c:pt idx="119">
                  <c:v>5.1075465501849013</c:v>
                </c:pt>
                <c:pt idx="120">
                  <c:v>5.1210865669165972</c:v>
                </c:pt>
                <c:pt idx="121">
                  <c:v>5.1344649572358048</c:v>
                </c:pt>
                <c:pt idx="122">
                  <c:v>5.1476845979603079</c:v>
                </c:pt>
                <c:pt idx="123">
                  <c:v>5.160748298037241</c:v>
                </c:pt>
                <c:pt idx="124">
                  <c:v>5.1736588005328734</c:v>
                </c:pt>
                <c:pt idx="125">
                  <c:v>5.1864187845528109</c:v>
                </c:pt>
                <c:pt idx="126">
                  <c:v>5.1990308670954262</c:v>
                </c:pt>
                <c:pt idx="127">
                  <c:v>5.2114976048411989</c:v>
                </c:pt>
                <c:pt idx="128">
                  <c:v>5.2238214958805607</c:v>
                </c:pt>
                <c:pt idx="129">
                  <c:v>5.2360049813826803</c:v>
                </c:pt>
                <c:pt idx="130">
                  <c:v>5.2480504472075324</c:v>
                </c:pt>
                <c:pt idx="131">
                  <c:v>5.2599602254634874</c:v>
                </c:pt>
                <c:pt idx="132">
                  <c:v>5.2717365960125697</c:v>
                </c:pt>
                <c:pt idx="133">
                  <c:v>5.2833817879253955</c:v>
                </c:pt>
                <c:pt idx="134">
                  <c:v>5.294897980887777</c:v>
                </c:pt>
                <c:pt idx="135">
                  <c:v>5.306287306560832</c:v>
                </c:pt>
                <c:pt idx="136">
                  <c:v>5.317551849896387</c:v>
                </c:pt>
                <c:pt idx="137">
                  <c:v>5.3286936504093871</c:v>
                </c:pt>
                <c:pt idx="138">
                  <c:v>5.3397147034089292</c:v>
                </c:pt>
                <c:pt idx="139">
                  <c:v>5.3506169611894938</c:v>
                </c:pt>
                <c:pt idx="140">
                  <c:v>5.3614023341838637</c:v>
                </c:pt>
                <c:pt idx="141">
                  <c:v>5.3720726920791515</c:v>
                </c:pt>
                <c:pt idx="142">
                  <c:v>5.3826298648973179</c:v>
                </c:pt>
                <c:pt idx="143">
                  <c:v>5.39307564404149</c:v>
                </c:pt>
                <c:pt idx="144">
                  <c:v>5.4034117833093216</c:v>
                </c:pt>
                <c:pt idx="145">
                  <c:v>5.4136399998746203</c:v>
                </c:pt>
                <c:pt idx="146">
                  <c:v>5.4237619752383877</c:v>
                </c:pt>
                <c:pt idx="147">
                  <c:v>5.4337793561503691</c:v>
                </c:pt>
                <c:pt idx="148">
                  <c:v>5.443693755502184</c:v>
                </c:pt>
                <c:pt idx="149">
                  <c:v>5.4535067531930617</c:v>
                </c:pt>
                <c:pt idx="150">
                  <c:v>5.4632198969691332</c:v>
                </c:pt>
                <c:pt idx="151">
                  <c:v>5.4728347032372424</c:v>
                </c:pt>
                <c:pt idx="152">
                  <c:v>5.4823526578541673</c:v>
                </c:pt>
                <c:pt idx="153">
                  <c:v>5.4917752168920941</c:v>
                </c:pt>
                <c:pt idx="154">
                  <c:v>5.5011038073812086</c:v>
                </c:pt>
                <c:pt idx="155">
                  <c:v>5.5103398280301752</c:v>
                </c:pt>
                <c:pt idx="156">
                  <c:v>5.5194846499252606</c:v>
                </c:pt>
                <c:pt idx="157">
                  <c:v>5.5285396172088728</c:v>
                </c:pt>
                <c:pt idx="158">
                  <c:v>5.537506047738173</c:v>
                </c:pt>
                <c:pt idx="159">
                  <c:v>5.546385233724477</c:v>
                </c:pt>
                <c:pt idx="160">
                  <c:v>5.555178442354082</c:v>
                </c:pt>
                <c:pt idx="161">
                  <c:v>5.5638869163911338</c:v>
                </c:pt>
                <c:pt idx="162">
                  <c:v>5.5725118747631655</c:v>
                </c:pt>
                <c:pt idx="163">
                  <c:v>5.5810545131298603</c:v>
                </c:pt>
                <c:pt idx="164">
                  <c:v>5.5895160044356063</c:v>
                </c:pt>
                <c:pt idx="165">
                  <c:v>5.5978974994463826</c:v>
                </c:pt>
                <c:pt idx="166">
                  <c:v>5.6062001272714914</c:v>
                </c:pt>
                <c:pt idx="167">
                  <c:v>5.6144249958706247</c:v>
                </c:pt>
                <c:pt idx="168">
                  <c:v>5.6225731925467537</c:v>
                </c:pt>
                <c:pt idx="169">
                  <c:v>5.6306457844253046</c:v>
                </c:pt>
                <c:pt idx="170">
                  <c:v>5.638643818920043</c:v>
                </c:pt>
                <c:pt idx="171">
                  <c:v>5.64656832418612</c:v>
                </c:pt>
                <c:pt idx="172">
                  <c:v>5.6544203095606855</c:v>
                </c:pt>
                <c:pt idx="173">
                  <c:v>5.6622007659914404</c:v>
                </c:pt>
                <c:pt idx="174">
                  <c:v>5.6699106664535472</c:v>
                </c:pt>
                <c:pt idx="175">
                  <c:v>5.6775509663552501</c:v>
                </c:pt>
                <c:pt idx="176">
                  <c:v>5.685122603932542</c:v>
                </c:pt>
                <c:pt idx="177">
                  <c:v>5.6926265006332617</c:v>
                </c:pt>
                <c:pt idx="178">
                  <c:v>5.7000635614909081</c:v>
                </c:pt>
                <c:pt idx="179">
                  <c:v>5.7074346754885221</c:v>
                </c:pt>
                <c:pt idx="180">
                  <c:v>5.7147407159129298</c:v>
                </c:pt>
                <c:pt idx="181">
                  <c:v>5.7219825406996385</c:v>
                </c:pt>
                <c:pt idx="182">
                  <c:v>5.7291609927686835</c:v>
                </c:pt>
                <c:pt idx="183">
                  <c:v>5.7362769003517009</c:v>
                </c:pt>
                <c:pt idx="184">
                  <c:v>5.743331077310474</c:v>
                </c:pt>
                <c:pt idx="185">
                  <c:v>5.7503243234472396</c:v>
                </c:pt>
                <c:pt idx="186">
                  <c:v>5.7572574248069852</c:v>
                </c:pt>
                <c:pt idx="187">
                  <c:v>5.7641311539719702</c:v>
                </c:pt>
                <c:pt idx="188">
                  <c:v>5.7709462703487242</c:v>
                </c:pt>
                <c:pt idx="189">
                  <c:v>5.7777035204477336</c:v>
                </c:pt>
                <c:pt idx="190">
                  <c:v>5.7844036381560233</c:v>
                </c:pt>
                <c:pt idx="191">
                  <c:v>5.7910473450028679</c:v>
                </c:pt>
                <c:pt idx="192">
                  <c:v>5.7976353504188101</c:v>
                </c:pt>
                <c:pt idx="193">
                  <c:v>5.8041683519881939</c:v>
                </c:pt>
                <c:pt idx="194">
                  <c:v>5.8106470356953981</c:v>
                </c:pt>
                <c:pt idx="195">
                  <c:v>5.817072076164961</c:v>
                </c:pt>
                <c:pt idx="196">
                  <c:v>5.8234441368957475</c:v>
                </c:pt>
                <c:pt idx="197">
                  <c:v>5.8297638704893684</c:v>
                </c:pt>
                <c:pt idx="198">
                  <c:v>5.8360319188729788</c:v>
                </c:pt>
                <c:pt idx="199">
                  <c:v>5.8422489135166416</c:v>
                </c:pt>
                <c:pt idx="200">
                  <c:v>5.8484154756453979</c:v>
                </c:pt>
                <c:pt idx="201">
                  <c:v>5.8545322164461968</c:v>
                </c:pt>
                <c:pt idx="202">
                  <c:v>5.8605997372698315</c:v>
                </c:pt>
                <c:pt idx="203">
                  <c:v>5.8666186298280225</c:v>
                </c:pt>
                <c:pt idx="204">
                  <c:v>5.8725894763857713</c:v>
                </c:pt>
                <c:pt idx="205">
                  <c:v>5.8785128499491384</c:v>
                </c:pt>
                <c:pt idx="206">
                  <c:v>5.8843893144485531</c:v>
                </c:pt>
                <c:pt idx="207">
                  <c:v>5.8902194249177864</c:v>
                </c:pt>
                <c:pt idx="208">
                  <c:v>5.8960037276687043</c:v>
                </c:pt>
                <c:pt idx="209">
                  <c:v>5.9017427604619224</c:v>
                </c:pt>
                <c:pt idx="210">
                  <c:v>5.9074370526734654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044B-A344-6157C31C53BA}"/>
            </c:ext>
          </c:extLst>
        </c:ser>
        <c:ser>
          <c:idx val="1"/>
          <c:order val="1"/>
          <c:tx>
            <c:v>rep1 line restricted</c:v>
          </c:tx>
          <c:spPr>
            <a:ln w="25400" cap="rnd">
              <a:solidFill>
                <a:srgbClr val="C4ACDC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(0-700)'!$A$5:$A$72</c:f>
              <c:numCache>
                <c:formatCode>General</c:formatCode>
                <c:ptCount val="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</c:numCache>
            </c:numRef>
          </c:xVal>
          <c:yVal>
            <c:numRef>
              <c:f>'plots of co2 (0-700)'!$E$5:$E$72</c:f>
              <c:numCache>
                <c:formatCode>General</c:formatCode>
                <c:ptCount val="68"/>
                <c:pt idx="0">
                  <c:v>-0.6576052</c:v>
                </c:pt>
                <c:pt idx="1">
                  <c:v>-0.48892602979648803</c:v>
                </c:pt>
                <c:pt idx="2">
                  <c:v>-0.32719595602487322</c:v>
                </c:pt>
                <c:pt idx="3">
                  <c:v>-0.17199422151246857</c:v>
                </c:pt>
                <c:pt idx="4">
                  <c:v>-2.2933365346049728E-2</c:v>
                </c:pt>
                <c:pt idx="5">
                  <c:v>0.12034400682219037</c:v>
                </c:pt>
                <c:pt idx="6">
                  <c:v>0.2581680836915009</c:v>
                </c:pt>
                <c:pt idx="7">
                  <c:v>0.39084438866104365</c:v>
                </c:pt>
                <c:pt idx="8">
                  <c:v>0.5186560407483588</c:v>
                </c:pt>
                <c:pt idx="9">
                  <c:v>0.64186577129138012</c:v>
                </c:pt>
                <c:pt idx="10">
                  <c:v>0.76071772666570914</c:v>
                </c:pt>
                <c:pt idx="11">
                  <c:v>0.87543908304615947</c:v>
                </c:pt>
                <c:pt idx="12">
                  <c:v>0.98624149568490826</c:v>
                </c:pt>
                <c:pt idx="13">
                  <c:v>1.0933224021595014</c:v>
                </c:pt>
                <c:pt idx="14">
                  <c:v>1.19686619647362</c:v>
                </c:pt>
                <c:pt idx="15">
                  <c:v>1.2970452886990573</c:v>
                </c:pt>
                <c:pt idx="16">
                  <c:v>1.3940210629686307</c:v>
                </c:pt>
                <c:pt idx="17">
                  <c:v>1.4879447450171428</c:v>
                </c:pt>
                <c:pt idx="18">
                  <c:v>1.5789581890797226</c:v>
                </c:pt>
                <c:pt idx="19">
                  <c:v>1.6671945927596465</c:v>
                </c:pt>
                <c:pt idx="20">
                  <c:v>1.7527791474424421</c:v>
                </c:pt>
                <c:pt idx="21">
                  <c:v>1.8358296309356965</c:v>
                </c:pt>
                <c:pt idx="22">
                  <c:v>1.9164569482344684</c:v>
                </c:pt>
                <c:pt idx="23">
                  <c:v>1.9947656256335131</c:v>
                </c:pt>
                <c:pt idx="24">
                  <c:v>2.07085426281547</c:v>
                </c:pt>
                <c:pt idx="25">
                  <c:v>2.1448159470265451</c:v>
                </c:pt>
                <c:pt idx="26">
                  <c:v>2.2167386329978269</c:v>
                </c:pt>
                <c:pt idx="27">
                  <c:v>2.2867054918724707</c:v>
                </c:pt>
                <c:pt idx="28">
                  <c:v>2.3547952320491157</c:v>
                </c:pt>
                <c:pt idx="29">
                  <c:v>2.421082394543693</c:v>
                </c:pt>
                <c:pt idx="30">
                  <c:v>2.4856376251998635</c:v>
                </c:pt>
                <c:pt idx="31">
                  <c:v>2.5485279258378779</c:v>
                </c:pt>
                <c:pt idx="32">
                  <c:v>2.6098168862188635</c:v>
                </c:pt>
                <c:pt idx="33">
                  <c:v>2.6695648985127294</c:v>
                </c:pt>
                <c:pt idx="34">
                  <c:v>2.7278293557902278</c:v>
                </c:pt>
                <c:pt idx="35">
                  <c:v>2.7846648359105437</c:v>
                </c:pt>
                <c:pt idx="36">
                  <c:v>2.8401232720428631</c:v>
                </c:pt>
                <c:pt idx="37">
                  <c:v>2.8942541109418061</c:v>
                </c:pt>
                <c:pt idx="38">
                  <c:v>2.9471044599906229</c:v>
                </c:pt>
                <c:pt idx="39">
                  <c:v>2.9987192239312428</c:v>
                </c:pt>
                <c:pt idx="40">
                  <c:v>3.0491412321153293</c:v>
                </c:pt>
                <c:pt idx="41">
                  <c:v>3.0984113570342262</c:v>
                </c:pt>
                <c:pt idx="42">
                  <c:v>3.1465686248172604</c:v>
                </c:pt>
                <c:pt idx="43">
                  <c:v>3.1936503183262253</c:v>
                </c:pt>
                <c:pt idx="44">
                  <c:v>3.2396920734184245</c:v>
                </c:pt>
                <c:pt idx="45">
                  <c:v>3.284727968900635</c:v>
                </c:pt>
                <c:pt idx="46">
                  <c:v>3.328790610651184</c:v>
                </c:pt>
                <c:pt idx="47">
                  <c:v>3.371911210346533</c:v>
                </c:pt>
                <c:pt idx="48">
                  <c:v>3.4141196591918437</c:v>
                </c:pt>
                <c:pt idx="49">
                  <c:v>3.4554445970215308</c:v>
                </c:pt>
                <c:pt idx="50">
                  <c:v>3.4959134771055114</c:v>
                </c:pt>
                <c:pt idx="51">
                  <c:v>3.5355526269692952</c:v>
                </c:pt>
                <c:pt idx="52">
                  <c:v>3.5743873055110713</c:v>
                </c:pt>
                <c:pt idx="53">
                  <c:v>3.6124417566761773</c:v>
                </c:pt>
                <c:pt idx="54">
                  <c:v>3.649739259928622</c:v>
                </c:pt>
                <c:pt idx="55">
                  <c:v>3.686302177740453</c:v>
                </c:pt>
                <c:pt idx="56">
                  <c:v>3.7221520003025335</c:v>
                </c:pt>
                <c:pt idx="57">
                  <c:v>3.7573093876445762</c:v>
                </c:pt>
                <c:pt idx="58">
                  <c:v>3.791794209337878</c:v>
                </c:pt>
                <c:pt idx="59">
                  <c:v>3.8256255819411011</c:v>
                </c:pt>
                <c:pt idx="60">
                  <c:v>3.8588219043373497</c:v>
                </c:pt>
                <c:pt idx="61">
                  <c:v>3.8914008910998223</c:v>
                </c:pt>
                <c:pt idx="62">
                  <c:v>3.9233796040131521</c:v>
                </c:pt>
                <c:pt idx="63">
                  <c:v>3.9547744818682888</c:v>
                </c:pt>
                <c:pt idx="64">
                  <c:v>3.985601368640256</c:v>
                </c:pt>
                <c:pt idx="65">
                  <c:v>4.0158755401502573</c:v>
                </c:pt>
                <c:pt idx="66">
                  <c:v>4.0456117293063842</c:v>
                </c:pt>
                <c:pt idx="67">
                  <c:v>4.0748241500105857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0-044B-A344-6157C31C53BA}"/>
            </c:ext>
          </c:extLst>
        </c:ser>
        <c:ser>
          <c:idx val="2"/>
          <c:order val="2"/>
          <c:tx>
            <c:v>rep1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9467BD"/>
              </a:solidFill>
              <a:ln w="9525">
                <a:noFill/>
              </a:ln>
              <a:effectLst/>
            </c:spPr>
          </c:marker>
          <c:xVal>
            <c:numRef>
              <c:f>'plots of co2 (0-700)'!$T$4:$T$12</c:f>
              <c:numCache>
                <c:formatCode>General</c:formatCode>
                <c:ptCount val="9"/>
                <c:pt idx="0">
                  <c:v>1950.608185</c:v>
                </c:pt>
                <c:pt idx="1">
                  <c:v>969.14022290000003</c:v>
                </c:pt>
                <c:pt idx="2">
                  <c:v>673.65457649999996</c:v>
                </c:pt>
                <c:pt idx="3">
                  <c:v>381.4008389</c:v>
                </c:pt>
                <c:pt idx="4">
                  <c:v>190.4742364</c:v>
                </c:pt>
                <c:pt idx="5">
                  <c:v>96.541131179999994</c:v>
                </c:pt>
                <c:pt idx="6">
                  <c:v>49.67872706</c:v>
                </c:pt>
                <c:pt idx="7">
                  <c:v>26.048083030000001</c:v>
                </c:pt>
                <c:pt idx="8">
                  <c:v>1.5221048859999999</c:v>
                </c:pt>
              </c:numCache>
            </c:numRef>
          </c:xVal>
          <c:yVal>
            <c:numRef>
              <c:f>'plots of co2 (0-700)'!$W$4:$W$12</c:f>
              <c:numCache>
                <c:formatCode>General</c:formatCode>
                <c:ptCount val="9"/>
                <c:pt idx="0">
                  <c:v>3.5139785400000001</c:v>
                </c:pt>
                <c:pt idx="1">
                  <c:v>3.82594528</c:v>
                </c:pt>
                <c:pt idx="2">
                  <c:v>3.8650367700000001</c:v>
                </c:pt>
                <c:pt idx="3">
                  <c:v>3.3072395499999998</c:v>
                </c:pt>
                <c:pt idx="4">
                  <c:v>1.80000388</c:v>
                </c:pt>
                <c:pt idx="5">
                  <c:v>0.49273697999999999</c:v>
                </c:pt>
                <c:pt idx="6">
                  <c:v>-0.21863840000000001</c:v>
                </c:pt>
                <c:pt idx="7">
                  <c:v>-0.46962700000000002</c:v>
                </c:pt>
                <c:pt idx="8">
                  <c:v>-0.6576052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0-044B-A344-6157C31C53BA}"/>
            </c:ext>
          </c:extLst>
        </c:ser>
        <c:ser>
          <c:idx val="3"/>
          <c:order val="3"/>
          <c:tx>
            <c:v>rep2 line full</c:v>
          </c:tx>
          <c:spPr>
            <a:ln w="28575" cap="rnd">
              <a:solidFill>
                <a:srgbClr val="17B9CA">
                  <a:alpha val="5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(0-700)'!$K$5:$K$215</c:f>
              <c:numCache>
                <c:formatCode>General</c:formatCode>
                <c:ptCount val="211"/>
                <c:pt idx="0">
                  <c:v>-1.0259992</c:v>
                </c:pt>
                <c:pt idx="1">
                  <c:v>-0.81045877906205044</c:v>
                </c:pt>
                <c:pt idx="2">
                  <c:v>-0.61072656687198812</c:v>
                </c:pt>
                <c:pt idx="3">
                  <c:v>-0.4251249694265502</c:v>
                </c:pt>
                <c:pt idx="4">
                  <c:v>-0.25220565499416969</c:v>
                </c:pt>
                <c:pt idx="5">
                  <c:v>-9.0711683849216795E-2</c:v>
                </c:pt>
                <c:pt idx="6">
                  <c:v>6.045309542079913E-2</c:v>
                </c:pt>
                <c:pt idx="7">
                  <c:v>0.2022489593260246</c:v>
                </c:pt>
                <c:pt idx="8">
                  <c:v>0.33552072985752979</c:v>
                </c:pt>
                <c:pt idx="9">
                  <c:v>0.46101461960540369</c:v>
                </c:pt>
                <c:pt idx="10">
                  <c:v>0.57939221120227913</c:v>
                </c:pt>
                <c:pt idx="11">
                  <c:v>0.69124212416748776</c:v>
                </c:pt>
                <c:pt idx="12">
                  <c:v>0.79708980350770053</c:v>
                </c:pt>
                <c:pt idx="13">
                  <c:v>0.89740577363038865</c:v>
                </c:pt>
                <c:pt idx="14">
                  <c:v>0.99261263113684106</c:v>
                </c:pt>
                <c:pt idx="15">
                  <c:v>1.0830909957142183</c:v>
                </c:pt>
                <c:pt idx="16">
                  <c:v>1.1691845958508271</c:v>
                </c:pt>
                <c:pt idx="17">
                  <c:v>1.2512046326516353</c:v>
                </c:pt>
                <c:pt idx="18">
                  <c:v>1.3294335385408129</c:v>
                </c:pt>
                <c:pt idx="19">
                  <c:v>1.4041282265333892</c:v>
                </c:pt>
                <c:pt idx="20">
                  <c:v>1.4755229088491728</c:v>
                </c:pt>
                <c:pt idx="21">
                  <c:v>1.5438315500222071</c:v>
                </c:pt>
                <c:pt idx="22">
                  <c:v>1.6092500086323025</c:v>
                </c:pt>
                <c:pt idx="23">
                  <c:v>1.6719579128144668</c:v>
                </c:pt>
                <c:pt idx="24">
                  <c:v>1.7321203073699858</c:v>
                </c:pt>
                <c:pt idx="25">
                  <c:v>1.7898891042835381</c:v>
                </c:pt>
                <c:pt idx="26">
                  <c:v>1.8454043634880282</c:v>
                </c:pt>
                <c:pt idx="27">
                  <c:v>1.8987954266106215</c:v>
                </c:pt>
                <c:pt idx="28">
                  <c:v>1.9501819230193378</c:v>
                </c:pt>
                <c:pt idx="29">
                  <c:v>1.9996746646416594</c:v>
                </c:pt>
                <c:pt idx="30">
                  <c:v>2.0473764436424258</c:v>
                </c:pt>
                <c:pt idx="31">
                  <c:v>2.0933827450454716</c:v>
                </c:pt>
                <c:pt idx="32">
                  <c:v>2.1377823846953605</c:v>
                </c:pt>
                <c:pt idx="33">
                  <c:v>2.1806580815282395</c:v>
                </c:pt>
                <c:pt idx="34">
                  <c:v>2.2220869719102074</c:v>
                </c:pt>
                <c:pt idx="35">
                  <c:v>2.2621410727717848</c:v>
                </c:pt>
                <c:pt idx="36">
                  <c:v>2.3008876993884879</c:v>
                </c:pt>
                <c:pt idx="37">
                  <c:v>2.3383898429059657</c:v>
                </c:pt>
                <c:pt idx="38">
                  <c:v>2.3747065120634723</c:v>
                </c:pt>
                <c:pt idx="39">
                  <c:v>2.40989304301507</c:v>
                </c:pt>
                <c:pt idx="40">
                  <c:v>2.4440013806700014</c:v>
                </c:pt>
                <c:pt idx="41">
                  <c:v>2.4770803345606565</c:v>
                </c:pt>
                <c:pt idx="42">
                  <c:v>2.5091758118887588</c:v>
                </c:pt>
                <c:pt idx="43">
                  <c:v>2.5403310300898081</c:v>
                </c:pt>
                <c:pt idx="44">
                  <c:v>2.5705867109855536</c:v>
                </c:pt>
                <c:pt idx="45">
                  <c:v>2.5999812583586346</c:v>
                </c:pt>
                <c:pt idx="46">
                  <c:v>2.6285509205776449</c:v>
                </c:pt>
                <c:pt idx="47">
                  <c:v>2.6563299397206261</c:v>
                </c:pt>
                <c:pt idx="48">
                  <c:v>2.6833506884869172</c:v>
                </c:pt>
                <c:pt idx="49">
                  <c:v>2.7096437960483071</c:v>
                </c:pt>
                <c:pt idx="50">
                  <c:v>2.7352382638681343</c:v>
                </c:pt>
                <c:pt idx="51">
                  <c:v>2.7601615724090767</c:v>
                </c:pt>
                <c:pt idx="52">
                  <c:v>2.7844397795550453</c:v>
                </c:pt>
                <c:pt idx="53">
                  <c:v>2.8080976114882148</c:v>
                </c:pt>
                <c:pt idx="54">
                  <c:v>2.831158546687468</c:v>
                </c:pt>
                <c:pt idx="55">
                  <c:v>2.8536448936481049</c:v>
                </c:pt>
                <c:pt idx="56">
                  <c:v>2.8755778628636133</c:v>
                </c:pt>
                <c:pt idx="57">
                  <c:v>2.8969776335577384</c:v>
                </c:pt>
                <c:pt idx="58">
                  <c:v>2.9178634156081538</c:v>
                </c:pt>
                <c:pt idx="59">
                  <c:v>2.9382535070611491</c:v>
                </c:pt>
                <c:pt idx="60">
                  <c:v>2.9581653475992979</c:v>
                </c:pt>
                <c:pt idx="61">
                  <c:v>2.9776155682904593</c:v>
                </c:pt>
                <c:pt idx="62">
                  <c:v>2.9966200379164158</c:v>
                </c:pt>
                <c:pt idx="63">
                  <c:v>3.0151939061523789</c:v>
                </c:pt>
                <c:pt idx="64">
                  <c:v>3.0333516438443038</c:v>
                </c:pt>
                <c:pt idx="65">
                  <c:v>3.0511070806090617</c:v>
                </c:pt>
                <c:pt idx="66">
                  <c:v>3.0684734399628004</c:v>
                </c:pt>
                <c:pt idx="67">
                  <c:v>3.0854633721650169</c:v>
                </c:pt>
                <c:pt idx="68">
                  <c:v>3.1020889849497744</c:v>
                </c:pt>
                <c:pt idx="69">
                  <c:v>3.118361872300957</c:v>
                </c:pt>
                <c:pt idx="70">
                  <c:v>3.1342931414152888</c:v>
                </c:pt>
                <c:pt idx="71">
                  <c:v>3.149893437984872</c:v>
                </c:pt>
                <c:pt idx="72">
                  <c:v>3.1651729699201896</c:v>
                </c:pt>
                <c:pt idx="73">
                  <c:v>3.1801415296246649</c:v>
                </c:pt>
                <c:pt idx="74">
                  <c:v>3.1948085149229124</c:v>
                </c:pt>
                <c:pt idx="75">
                  <c:v>3.2091829487366583</c:v>
                </c:pt>
                <c:pt idx="76">
                  <c:v>3.2232734975949207</c:v>
                </c:pt>
                <c:pt idx="77">
                  <c:v>3.2370884890582063</c:v>
                </c:pt>
                <c:pt idx="78">
                  <c:v>3.2506359281303672</c:v>
                </c:pt>
                <c:pt idx="79">
                  <c:v>3.26392351272606</c:v>
                </c:pt>
                <c:pt idx="80">
                  <c:v>3.2769586482566107</c:v>
                </c:pt>
                <c:pt idx="81">
                  <c:v>3.2897484613923682</c:v>
                </c:pt>
                <c:pt idx="82">
                  <c:v>3.3022998130552565</c:v>
                </c:pt>
                <c:pt idx="83">
                  <c:v>3.3146193106913371</c:v>
                </c:pt>
                <c:pt idx="84">
                  <c:v>3.3267133198694641</c:v>
                </c:pt>
                <c:pt idx="85">
                  <c:v>3.3385879752488421</c:v>
                </c:pt>
                <c:pt idx="86">
                  <c:v>3.3502491909551795</c:v>
                </c:pt>
                <c:pt idx="87">
                  <c:v>3.3617026704022983</c:v>
                </c:pt>
                <c:pt idx="88">
                  <c:v>3.3729539155935013</c:v>
                </c:pt>
                <c:pt idx="89">
                  <c:v>3.3840082359345267</c:v>
                </c:pt>
                <c:pt idx="90">
                  <c:v>3.394870756587796</c:v>
                </c:pt>
                <c:pt idx="91">
                  <c:v>3.4055464263955191</c:v>
                </c:pt>
                <c:pt idx="92">
                  <c:v>3.4160400253974457</c:v>
                </c:pt>
                <c:pt idx="93">
                  <c:v>3.4263561719672104</c:v>
                </c:pt>
                <c:pt idx="94">
                  <c:v>3.4364993295896857</c:v>
                </c:pt>
                <c:pt idx="95">
                  <c:v>3.4464738133002211</c:v>
                </c:pt>
                <c:pt idx="96">
                  <c:v>3.4562837958052901</c:v>
                </c:pt>
                <c:pt idx="97">
                  <c:v>3.4659333133027932</c:v>
                </c:pt>
                <c:pt idx="98">
                  <c:v>3.4754262710190513</c:v>
                </c:pt>
                <c:pt idx="99">
                  <c:v>3.4847664484784708</c:v>
                </c:pt>
                <c:pt idx="100">
                  <c:v>3.4939575045208073</c:v>
                </c:pt>
                <c:pt idx="101">
                  <c:v>3.5030029820800168</c:v>
                </c:pt>
                <c:pt idx="102">
                  <c:v>3.5119063127378194</c:v>
                </c:pt>
                <c:pt idx="103">
                  <c:v>3.5206708210642548</c:v>
                </c:pt>
                <c:pt idx="104">
                  <c:v>3.5292997287567829</c:v>
                </c:pt>
                <c:pt idx="105">
                  <c:v>3.5377961585887334</c:v>
                </c:pt>
                <c:pt idx="106">
                  <c:v>3.5461631381772891</c:v>
                </c:pt>
                <c:pt idx="107">
                  <c:v>3.55440360358054</c:v>
                </c:pt>
                <c:pt idx="108">
                  <c:v>3.5625204027325994</c:v>
                </c:pt>
                <c:pt idx="109">
                  <c:v>3.5705162987252121</c:v>
                </c:pt>
                <c:pt idx="110">
                  <c:v>3.5783939729438048</c:v>
                </c:pt>
                <c:pt idx="111">
                  <c:v>3.5861560280654583</c:v>
                </c:pt>
                <c:pt idx="112">
                  <c:v>3.5938049909258307</c:v>
                </c:pt>
                <c:pt idx="113">
                  <c:v>3.6013433152616887</c:v>
                </c:pt>
                <c:pt idx="114">
                  <c:v>3.6087733843352705</c:v>
                </c:pt>
                <c:pt idx="115">
                  <c:v>3.6160975134464008</c:v>
                </c:pt>
                <c:pt idx="116">
                  <c:v>3.6233179523379118</c:v>
                </c:pt>
                <c:pt idx="117">
                  <c:v>3.630436887499612</c:v>
                </c:pt>
                <c:pt idx="118">
                  <c:v>3.6374564443757746</c:v>
                </c:pt>
                <c:pt idx="119">
                  <c:v>3.6443786894808134</c:v>
                </c:pt>
                <c:pt idx="120">
                  <c:v>3.6512056324275797</c:v>
                </c:pt>
                <c:pt idx="121">
                  <c:v>3.6579392278724541</c:v>
                </c:pt>
                <c:pt idx="122">
                  <c:v>3.6645813773811984</c:v>
                </c:pt>
                <c:pt idx="123">
                  <c:v>3.6711339312192948</c:v>
                </c:pt>
                <c:pt idx="124">
                  <c:v>3.6775986900703241</c:v>
                </c:pt>
                <c:pt idx="125">
                  <c:v>3.683977406685738</c:v>
                </c:pt>
                <c:pt idx="126">
                  <c:v>3.6902717874691797</c:v>
                </c:pt>
                <c:pt idx="127">
                  <c:v>3.6964834939983948</c:v>
                </c:pt>
                <c:pt idx="128">
                  <c:v>3.7026141444875469</c:v>
                </c:pt>
                <c:pt idx="129">
                  <c:v>3.7086653151926727</c:v>
                </c:pt>
                <c:pt idx="130">
                  <c:v>3.7146385417628185</c:v>
                </c:pt>
                <c:pt idx="131">
                  <c:v>3.7205353205393017</c:v>
                </c:pt>
                <c:pt idx="132">
                  <c:v>3.7263571098054085</c:v>
                </c:pt>
                <c:pt idx="133">
                  <c:v>3.7321053309887064</c:v>
                </c:pt>
                <c:pt idx="134">
                  <c:v>3.7377813698180749</c:v>
                </c:pt>
                <c:pt idx="135">
                  <c:v>3.7433865774374064</c:v>
                </c:pt>
                <c:pt idx="136">
                  <c:v>3.7489222714778858</c:v>
                </c:pt>
                <c:pt idx="137">
                  <c:v>3.754389737090615</c:v>
                </c:pt>
                <c:pt idx="138">
                  <c:v>3.7597902279412869</c:v>
                </c:pt>
                <c:pt idx="139">
                  <c:v>3.7651249671685347</c:v>
                </c:pt>
                <c:pt idx="140">
                  <c:v>3.7703951483074878</c:v>
                </c:pt>
                <c:pt idx="141">
                  <c:v>3.775601936179994</c:v>
                </c:pt>
                <c:pt idx="142">
                  <c:v>3.7807464677529179</c:v>
                </c:pt>
                <c:pt idx="143">
                  <c:v>3.7858298529658301</c:v>
                </c:pt>
                <c:pt idx="144">
                  <c:v>3.7908531755293557</c:v>
                </c:pt>
                <c:pt idx="145">
                  <c:v>3.7958174936953979</c:v>
                </c:pt>
                <c:pt idx="146">
                  <c:v>3.8007238410003694</c:v>
                </c:pt>
                <c:pt idx="147">
                  <c:v>3.8055732269825464</c:v>
                </c:pt>
                <c:pt idx="148">
                  <c:v>3.8103666378745746</c:v>
                </c:pt>
                <c:pt idx="149">
                  <c:v>3.8151050372721365</c:v>
                </c:pt>
                <c:pt idx="150">
                  <c:v>3.8197893667797285</c:v>
                </c:pt>
                <c:pt idx="151">
                  <c:v>3.8244205466344559</c:v>
                </c:pt>
                <c:pt idx="152">
                  <c:v>3.8289994763087121</c:v>
                </c:pt>
                <c:pt idx="153">
                  <c:v>3.8335270350925787</c:v>
                </c:pt>
                <c:pt idx="154">
                  <c:v>3.8380040826567257</c:v>
                </c:pt>
                <c:pt idx="155">
                  <c:v>3.8424314595965825</c:v>
                </c:pt>
                <c:pt idx="156">
                  <c:v>3.8468099879584985</c:v>
                </c:pt>
                <c:pt idx="157">
                  <c:v>3.8511404717485753</c:v>
                </c:pt>
                <c:pt idx="158">
                  <c:v>3.8554236974248459</c:v>
                </c:pt>
                <c:pt idx="159">
                  <c:v>3.8596604343734287</c:v>
                </c:pt>
                <c:pt idx="160">
                  <c:v>3.8638514353692557</c:v>
                </c:pt>
                <c:pt idx="161">
                  <c:v>3.8679974370219741</c:v>
                </c:pt>
                <c:pt idx="162">
                  <c:v>3.8720991602075365</c:v>
                </c:pt>
                <c:pt idx="163">
                  <c:v>3.8761573104860627</c:v>
                </c:pt>
                <c:pt idx="164">
                  <c:v>3.8801725785064383</c:v>
                </c:pt>
                <c:pt idx="165">
                  <c:v>3.8841456403981658</c:v>
                </c:pt>
                <c:pt idx="166">
                  <c:v>3.8880771581509075</c:v>
                </c:pt>
                <c:pt idx="167">
                  <c:v>3.8919677799822052</c:v>
                </c:pt>
                <c:pt idx="168">
                  <c:v>3.8958181406937662</c:v>
                </c:pt>
                <c:pt idx="169">
                  <c:v>3.8996288620167565</c:v>
                </c:pt>
                <c:pt idx="170">
                  <c:v>3.9034005529464801</c:v>
                </c:pt>
                <c:pt idx="171">
                  <c:v>3.9071338100668251</c:v>
                </c:pt>
                <c:pt idx="172">
                  <c:v>3.9108292178648458</c:v>
                </c:pt>
                <c:pt idx="173">
                  <c:v>3.9144873490358236</c:v>
                </c:pt>
                <c:pt idx="174">
                  <c:v>3.9181087647791433</c:v>
                </c:pt>
                <c:pt idx="175">
                  <c:v>3.9216940150852979</c:v>
                </c:pt>
                <c:pt idx="176">
                  <c:v>3.9252436390143499</c:v>
                </c:pt>
                <c:pt idx="177">
                  <c:v>3.9287581649661245</c:v>
                </c:pt>
                <c:pt idx="178">
                  <c:v>3.9322381109424267</c:v>
                </c:pt>
                <c:pt idx="179">
                  <c:v>3.935683984801563</c:v>
                </c:pt>
                <c:pt idx="180">
                  <c:v>3.9390962845054132</c:v>
                </c:pt>
                <c:pt idx="181">
                  <c:v>3.9424754983593253</c:v>
                </c:pt>
                <c:pt idx="182">
                  <c:v>3.9458221052450622</c:v>
                </c:pt>
                <c:pt idx="183">
                  <c:v>3.9491365748470333</c:v>
                </c:pt>
                <c:pt idx="184">
                  <c:v>3.9524193678720483</c:v>
                </c:pt>
                <c:pt idx="185">
                  <c:v>3.955670936262794</c:v>
                </c:pt>
                <c:pt idx="186">
                  <c:v>3.9588917234052463</c:v>
                </c:pt>
                <c:pt idx="187">
                  <c:v>3.9620821643302282</c:v>
                </c:pt>
                <c:pt idx="188">
                  <c:v>3.9652426859092929</c:v>
                </c:pt>
                <c:pt idx="189">
                  <c:v>3.9683737070451155</c:v>
                </c:pt>
                <c:pt idx="190">
                  <c:v>3.9714756388565897</c:v>
                </c:pt>
                <c:pt idx="191">
                  <c:v>3.9745488848587804</c:v>
                </c:pt>
                <c:pt idx="192">
                  <c:v>3.9775938411379084</c:v>
                </c:pt>
                <c:pt idx="193">
                  <c:v>3.980610896521533</c:v>
                </c:pt>
                <c:pt idx="194">
                  <c:v>3.9836004327440628</c:v>
                </c:pt>
                <c:pt idx="195">
                  <c:v>3.9865628246077724</c:v>
                </c:pt>
                <c:pt idx="196">
                  <c:v>3.9894984401394451</c:v>
                </c:pt>
                <c:pt idx="197">
                  <c:v>3.9924076407427869</c:v>
                </c:pt>
                <c:pt idx="198">
                  <c:v>3.9952907813467524</c:v>
                </c:pt>
                <c:pt idx="199">
                  <c:v>3.9981482105498909</c:v>
                </c:pt>
                <c:pt idx="200">
                  <c:v>4.0009802707608575</c:v>
                </c:pt>
                <c:pt idx="201">
                  <c:v>4.0037872983351921</c:v>
                </c:pt>
                <c:pt idx="202">
                  <c:v>4.0065696237084945</c:v>
                </c:pt>
                <c:pt idx="203">
                  <c:v>4.0093275715260868</c:v>
                </c:pt>
                <c:pt idx="204">
                  <c:v>4.0120614607692966</c:v>
                </c:pt>
                <c:pt idx="205">
                  <c:v>4.0147716048784421</c:v>
                </c:pt>
                <c:pt idx="206">
                  <c:v>4.0174583118726233</c:v>
                </c:pt>
                <c:pt idx="207">
                  <c:v>4.0201218844664321</c:v>
                </c:pt>
                <c:pt idx="208">
                  <c:v>4.0227626201836388</c:v>
                </c:pt>
                <c:pt idx="209">
                  <c:v>4.0253808114679925</c:v>
                </c:pt>
                <c:pt idx="210">
                  <c:v>4.0279767457911717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E0-044B-A344-6157C31C53BA}"/>
            </c:ext>
          </c:extLst>
        </c:ser>
        <c:ser>
          <c:idx val="4"/>
          <c:order val="4"/>
          <c:tx>
            <c:v>rep2 line restricted</c:v>
          </c:tx>
          <c:spPr>
            <a:ln w="28575" cap="rnd">
              <a:solidFill>
                <a:srgbClr val="80DAE2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(0-700)'!$A$5:$A$73</c:f>
              <c:numCache>
                <c:formatCode>General</c:formatCod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numCache>
            </c:numRef>
          </c:xVal>
          <c:yVal>
            <c:numRef>
              <c:f>'plots of co2 (0-700)'!$K$5:$K$73</c:f>
              <c:numCache>
                <c:formatCode>General</c:formatCode>
                <c:ptCount val="69"/>
                <c:pt idx="0">
                  <c:v>-1.0259992</c:v>
                </c:pt>
                <c:pt idx="1">
                  <c:v>-0.81045877906205044</c:v>
                </c:pt>
                <c:pt idx="2">
                  <c:v>-0.61072656687198812</c:v>
                </c:pt>
                <c:pt idx="3">
                  <c:v>-0.4251249694265502</c:v>
                </c:pt>
                <c:pt idx="4">
                  <c:v>-0.25220565499416969</c:v>
                </c:pt>
                <c:pt idx="5">
                  <c:v>-9.0711683849216795E-2</c:v>
                </c:pt>
                <c:pt idx="6">
                  <c:v>6.045309542079913E-2</c:v>
                </c:pt>
                <c:pt idx="7">
                  <c:v>0.2022489593260246</c:v>
                </c:pt>
                <c:pt idx="8">
                  <c:v>0.33552072985752979</c:v>
                </c:pt>
                <c:pt idx="9">
                  <c:v>0.46101461960540369</c:v>
                </c:pt>
                <c:pt idx="10">
                  <c:v>0.57939221120227913</c:v>
                </c:pt>
                <c:pt idx="11">
                  <c:v>0.69124212416748776</c:v>
                </c:pt>
                <c:pt idx="12">
                  <c:v>0.79708980350770053</c:v>
                </c:pt>
                <c:pt idx="13">
                  <c:v>0.89740577363038865</c:v>
                </c:pt>
                <c:pt idx="14">
                  <c:v>0.99261263113684106</c:v>
                </c:pt>
                <c:pt idx="15">
                  <c:v>1.0830909957142183</c:v>
                </c:pt>
                <c:pt idx="16">
                  <c:v>1.1691845958508271</c:v>
                </c:pt>
                <c:pt idx="17">
                  <c:v>1.2512046326516353</c:v>
                </c:pt>
                <c:pt idx="18">
                  <c:v>1.3294335385408129</c:v>
                </c:pt>
                <c:pt idx="19">
                  <c:v>1.4041282265333892</c:v>
                </c:pt>
                <c:pt idx="20">
                  <c:v>1.4755229088491728</c:v>
                </c:pt>
                <c:pt idx="21">
                  <c:v>1.5438315500222071</c:v>
                </c:pt>
                <c:pt idx="22">
                  <c:v>1.6092500086323025</c:v>
                </c:pt>
                <c:pt idx="23">
                  <c:v>1.6719579128144668</c:v>
                </c:pt>
                <c:pt idx="24">
                  <c:v>1.7321203073699858</c:v>
                </c:pt>
                <c:pt idx="25">
                  <c:v>1.7898891042835381</c:v>
                </c:pt>
                <c:pt idx="26">
                  <c:v>1.8454043634880282</c:v>
                </c:pt>
                <c:pt idx="27">
                  <c:v>1.8987954266106215</c:v>
                </c:pt>
                <c:pt idx="28">
                  <c:v>1.9501819230193378</c:v>
                </c:pt>
                <c:pt idx="29">
                  <c:v>1.9996746646416594</c:v>
                </c:pt>
                <c:pt idx="30">
                  <c:v>2.0473764436424258</c:v>
                </c:pt>
                <c:pt idx="31">
                  <c:v>2.0933827450454716</c:v>
                </c:pt>
                <c:pt idx="32">
                  <c:v>2.1377823846953605</c:v>
                </c:pt>
                <c:pt idx="33">
                  <c:v>2.1806580815282395</c:v>
                </c:pt>
                <c:pt idx="34">
                  <c:v>2.2220869719102074</c:v>
                </c:pt>
                <c:pt idx="35">
                  <c:v>2.2621410727717848</c:v>
                </c:pt>
                <c:pt idx="36">
                  <c:v>2.3008876993884879</c:v>
                </c:pt>
                <c:pt idx="37">
                  <c:v>2.3383898429059657</c:v>
                </c:pt>
                <c:pt idx="38">
                  <c:v>2.3747065120634723</c:v>
                </c:pt>
                <c:pt idx="39">
                  <c:v>2.40989304301507</c:v>
                </c:pt>
                <c:pt idx="40">
                  <c:v>2.4440013806700014</c:v>
                </c:pt>
                <c:pt idx="41">
                  <c:v>2.4770803345606565</c:v>
                </c:pt>
                <c:pt idx="42">
                  <c:v>2.5091758118887588</c:v>
                </c:pt>
                <c:pt idx="43">
                  <c:v>2.5403310300898081</c:v>
                </c:pt>
                <c:pt idx="44">
                  <c:v>2.5705867109855536</c:v>
                </c:pt>
                <c:pt idx="45">
                  <c:v>2.5999812583586346</c:v>
                </c:pt>
                <c:pt idx="46">
                  <c:v>2.6285509205776449</c:v>
                </c:pt>
                <c:pt idx="47">
                  <c:v>2.6563299397206261</c:v>
                </c:pt>
                <c:pt idx="48">
                  <c:v>2.6833506884869172</c:v>
                </c:pt>
                <c:pt idx="49">
                  <c:v>2.7096437960483071</c:v>
                </c:pt>
                <c:pt idx="50">
                  <c:v>2.7352382638681343</c:v>
                </c:pt>
                <c:pt idx="51">
                  <c:v>2.7601615724090767</c:v>
                </c:pt>
                <c:pt idx="52">
                  <c:v>2.7844397795550453</c:v>
                </c:pt>
                <c:pt idx="53">
                  <c:v>2.8080976114882148</c:v>
                </c:pt>
                <c:pt idx="54">
                  <c:v>2.831158546687468</c:v>
                </c:pt>
                <c:pt idx="55">
                  <c:v>2.8536448936481049</c:v>
                </c:pt>
                <c:pt idx="56">
                  <c:v>2.8755778628636133</c:v>
                </c:pt>
                <c:pt idx="57">
                  <c:v>2.8969776335577384</c:v>
                </c:pt>
                <c:pt idx="58">
                  <c:v>2.9178634156081538</c:v>
                </c:pt>
                <c:pt idx="59">
                  <c:v>2.9382535070611491</c:v>
                </c:pt>
                <c:pt idx="60">
                  <c:v>2.9581653475992979</c:v>
                </c:pt>
                <c:pt idx="61">
                  <c:v>2.9776155682904593</c:v>
                </c:pt>
                <c:pt idx="62">
                  <c:v>2.9966200379164158</c:v>
                </c:pt>
                <c:pt idx="63">
                  <c:v>3.0151939061523789</c:v>
                </c:pt>
                <c:pt idx="64">
                  <c:v>3.0333516438443038</c:v>
                </c:pt>
                <c:pt idx="65">
                  <c:v>3.0511070806090617</c:v>
                </c:pt>
                <c:pt idx="66">
                  <c:v>3.0684734399628004</c:v>
                </c:pt>
                <c:pt idx="67">
                  <c:v>3.0854633721650169</c:v>
                </c:pt>
                <c:pt idx="68">
                  <c:v>3.1020889849497744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E0-044B-A344-6157C31C53BA}"/>
            </c:ext>
          </c:extLst>
        </c:ser>
        <c:ser>
          <c:idx val="5"/>
          <c:order val="5"/>
          <c:tx>
            <c:v>rep2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17B9CA"/>
              </a:solidFill>
              <a:ln w="9525">
                <a:noFill/>
              </a:ln>
              <a:effectLst/>
            </c:spPr>
          </c:marker>
          <c:xVal>
            <c:numRef>
              <c:f>'plots of co2 (0-700)'!$U$4:$U$12</c:f>
              <c:numCache>
                <c:formatCode>General</c:formatCode>
                <c:ptCount val="9"/>
                <c:pt idx="0">
                  <c:v>1964.4146310000001</c:v>
                </c:pt>
                <c:pt idx="1">
                  <c:v>981.37214080000001</c:v>
                </c:pt>
                <c:pt idx="2">
                  <c:v>685.54072529999996</c:v>
                </c:pt>
                <c:pt idx="3">
                  <c:v>390.69015560000003</c:v>
                </c:pt>
                <c:pt idx="4">
                  <c:v>194.8691628</c:v>
                </c:pt>
                <c:pt idx="5">
                  <c:v>97.982552819999995</c:v>
                </c:pt>
                <c:pt idx="6">
                  <c:v>49.356383870000002</c:v>
                </c:pt>
                <c:pt idx="7">
                  <c:v>25.749253840000002</c:v>
                </c:pt>
                <c:pt idx="8">
                  <c:v>2.0189470969999999</c:v>
                </c:pt>
              </c:numCache>
            </c:numRef>
          </c:xVal>
          <c:yVal>
            <c:numRef>
              <c:f>'plots of co2 (0-700)'!$X$4:$X$12</c:f>
              <c:numCache>
                <c:formatCode>General</c:formatCode>
                <c:ptCount val="9"/>
                <c:pt idx="0">
                  <c:v>2.0149484900000001</c:v>
                </c:pt>
                <c:pt idx="1">
                  <c:v>2.5791956850000002</c:v>
                </c:pt>
                <c:pt idx="2">
                  <c:v>2.8963459839999999</c:v>
                </c:pt>
                <c:pt idx="3">
                  <c:v>2.6411678589999998</c:v>
                </c:pt>
                <c:pt idx="4">
                  <c:v>1.645052741</c:v>
                </c:pt>
                <c:pt idx="5">
                  <c:v>0.41644009300000001</c:v>
                </c:pt>
                <c:pt idx="6">
                  <c:v>-0.30040313699999999</c:v>
                </c:pt>
                <c:pt idx="7">
                  <c:v>-0.836589154</c:v>
                </c:pt>
                <c:pt idx="8">
                  <c:v>-1.025999219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E0-044B-A344-6157C31C53BA}"/>
            </c:ext>
          </c:extLst>
        </c:ser>
        <c:ser>
          <c:idx val="6"/>
          <c:order val="6"/>
          <c:tx>
            <c:v>rep3 line full</c:v>
          </c:tx>
          <c:spPr>
            <a:ln w="28575" cap="rnd">
              <a:solidFill>
                <a:srgbClr val="FF7F0F">
                  <a:alpha val="5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(0-700)'!$Q$5:$Q$215</c:f>
              <c:numCache>
                <c:formatCode>General</c:formatCode>
                <c:ptCount val="211"/>
                <c:pt idx="0">
                  <c:v>-0.61910390000000004</c:v>
                </c:pt>
                <c:pt idx="1">
                  <c:v>-0.44376362772045685</c:v>
                </c:pt>
                <c:pt idx="2">
                  <c:v>-0.27505906907627525</c:v>
                </c:pt>
                <c:pt idx="3">
                  <c:v>-0.11262052892114671</c:v>
                </c:pt>
                <c:pt idx="4">
                  <c:v>4.3894726189549371E-2</c:v>
                </c:pt>
                <c:pt idx="5">
                  <c:v>0.1948048818691811</c:v>
                </c:pt>
                <c:pt idx="6">
                  <c:v>0.34040573499682036</c:v>
                </c:pt>
                <c:pt idx="7">
                  <c:v>0.48097262887033043</c:v>
                </c:pt>
                <c:pt idx="8">
                  <c:v>0.61676219105407282</c:v>
                </c:pt>
                <c:pt idx="9">
                  <c:v>0.74801389699886967</c:v>
                </c:pt>
                <c:pt idx="10">
                  <c:v>0.87495147947769381</c:v>
                </c:pt>
                <c:pt idx="11">
                  <c:v>0.997784201287927</c:v>
                </c:pt>
                <c:pt idx="12">
                  <c:v>1.1167080064496651</c:v>
                </c:pt>
                <c:pt idx="13">
                  <c:v>1.2319065632213191</c:v>
                </c:pt>
                <c:pt idx="14">
                  <c:v>1.343552210610363</c:v>
                </c:pt>
                <c:pt idx="15">
                  <c:v>1.4518068186383071</c:v>
                </c:pt>
                <c:pt idx="16">
                  <c:v>1.5568225713912052</c:v>
                </c:pt>
                <c:pt idx="17">
                  <c:v>1.6587426808221235</c:v>
                </c:pt>
                <c:pt idx="18">
                  <c:v>1.7577020383463002</c:v>
                </c:pt>
                <c:pt idx="19">
                  <c:v>1.8538278104633028</c:v>
                </c:pt>
                <c:pt idx="20">
                  <c:v>1.9472399839365424</c:v>
                </c:pt>
                <c:pt idx="21">
                  <c:v>2.0380518654447028</c:v>
                </c:pt>
                <c:pt idx="22">
                  <c:v>2.1263705400799209</c:v>
                </c:pt>
                <c:pt idx="23">
                  <c:v>2.212297292593651</c:v>
                </c:pt>
                <c:pt idx="24">
                  <c:v>2.295927994874174</c:v>
                </c:pt>
                <c:pt idx="25">
                  <c:v>2.3773534627722483</c:v>
                </c:pt>
                <c:pt idx="26">
                  <c:v>2.4566597850669734</c:v>
                </c:pt>
                <c:pt idx="27">
                  <c:v>2.5339286270769952</c:v>
                </c:pt>
                <c:pt idx="28">
                  <c:v>2.6092375111680211</c:v>
                </c:pt>
                <c:pt idx="29">
                  <c:v>2.6826600761820822</c:v>
                </c:pt>
                <c:pt idx="30">
                  <c:v>2.7542663176135429</c:v>
                </c:pt>
                <c:pt idx="31">
                  <c:v>2.8241228101785092</c:v>
                </c:pt>
                <c:pt idx="32">
                  <c:v>2.8922929142652549</c:v>
                </c:pt>
                <c:pt idx="33">
                  <c:v>2.9588369676113588</c:v>
                </c:pt>
                <c:pt idx="34">
                  <c:v>3.0238124634263608</c:v>
                </c:pt>
                <c:pt idx="35">
                  <c:v>3.0872742160651834</c:v>
                </c:pt>
                <c:pt idx="36">
                  <c:v>3.1492745152557156</c:v>
                </c:pt>
                <c:pt idx="37">
                  <c:v>3.2098632697926348</c:v>
                </c:pt>
                <c:pt idx="38">
                  <c:v>3.2690881415273596</c:v>
                </c:pt>
                <c:pt idx="39">
                  <c:v>3.3269946704101789</c:v>
                </c:pt>
                <c:pt idx="40">
                  <c:v>3.3836263912739986</c:v>
                </c:pt>
                <c:pt idx="41">
                  <c:v>3.4390249429891089</c:v>
                </c:pt>
                <c:pt idx="42">
                  <c:v>3.4932301705641349</c:v>
                </c:pt>
                <c:pt idx="43">
                  <c:v>3.546280220719316</c:v>
                </c:pt>
                <c:pt idx="44">
                  <c:v>3.5982116314138652</c:v>
                </c:pt>
                <c:pt idx="45">
                  <c:v>3.6490594157689644</c:v>
                </c:pt>
                <c:pt idx="46">
                  <c:v>3.6988571407914721</c:v>
                </c:pt>
                <c:pt idx="47">
                  <c:v>3.7476370012702942</c:v>
                </c:pt>
                <c:pt idx="48">
                  <c:v>3.795429889187278</c:v>
                </c:pt>
                <c:pt idx="49">
                  <c:v>3.8422654589570895</c:v>
                </c:pt>
                <c:pt idx="50">
                  <c:v>3.8881721887855862</c:v>
                </c:pt>
                <c:pt idx="51">
                  <c:v>3.9331774384134812</c:v>
                </c:pt>
                <c:pt idx="52">
                  <c:v>3.9773075034912884</c:v>
                </c:pt>
                <c:pt idx="53">
                  <c:v>4.0205876668126663</c:v>
                </c:pt>
                <c:pt idx="54">
                  <c:v>4.0630422466158693</c:v>
                </c:pt>
                <c:pt idx="55">
                  <c:v>4.104694642147213</c:v>
                </c:pt>
                <c:pt idx="56">
                  <c:v>4.1455673766659382</c:v>
                </c:pt>
                <c:pt idx="57">
                  <c:v>4.1856821380565332</c:v>
                </c:pt>
                <c:pt idx="58">
                  <c:v>4.2250598172023786</c:v>
                </c:pt>
                <c:pt idx="59">
                  <c:v>4.2637205442633856</c:v>
                </c:pt>
                <c:pt idx="60">
                  <c:v>4.3016837229899743</c:v>
                </c:pt>
                <c:pt idx="61">
                  <c:v>4.3389680631963001</c:v>
                </c:pt>
                <c:pt idx="62">
                  <c:v>4.3755916115069065</c:v>
                </c:pt>
                <c:pt idx="63">
                  <c:v>4.4115717804829631</c:v>
                </c:pt>
                <c:pt idx="64">
                  <c:v>4.4469253762268561</c:v>
                </c:pt>
                <c:pt idx="65">
                  <c:v>4.4816686245570798</c:v>
                </c:pt>
                <c:pt idx="66">
                  <c:v>4.5158171958390625</c:v>
                </c:pt>
                <c:pt idx="67">
                  <c:v>4.5493862285517848</c:v>
                </c:pt>
                <c:pt idx="68">
                  <c:v>4.5823903516646336</c:v>
                </c:pt>
                <c:pt idx="69">
                  <c:v>4.6148437058939935</c:v>
                </c:pt>
                <c:pt idx="70">
                  <c:v>4.6467599639044517</c:v>
                </c:pt>
                <c:pt idx="71">
                  <c:v>4.6781523495152753</c:v>
                </c:pt>
                <c:pt idx="72">
                  <c:v>4.7090336559688053</c:v>
                </c:pt>
                <c:pt idx="73">
                  <c:v>4.739416263313819</c:v>
                </c:pt>
                <c:pt idx="74">
                  <c:v>4.7693121549534654</c:v>
                </c:pt>
                <c:pt idx="75">
                  <c:v>4.7987329334042537</c:v>
                </c:pt>
                <c:pt idx="76">
                  <c:v>4.8276898353096183</c:v>
                </c:pt>
                <c:pt idx="77">
                  <c:v>4.8561937457488993</c:v>
                </c:pt>
                <c:pt idx="78">
                  <c:v>4.8842552118799789</c:v>
                </c:pt>
                <c:pt idx="79">
                  <c:v>4.911884455951542</c:v>
                </c:pt>
                <c:pt idx="80">
                  <c:v>4.9390913877186371</c:v>
                </c:pt>
                <c:pt idx="81">
                  <c:v>4.9658856162932627</c:v>
                </c:pt>
                <c:pt idx="82">
                  <c:v>4.9922764614597046</c:v>
                </c:pt>
                <c:pt idx="83">
                  <c:v>5.0182729644826631</c:v>
                </c:pt>
                <c:pt idx="84">
                  <c:v>5.0438838984344532</c:v>
                </c:pt>
                <c:pt idx="85">
                  <c:v>5.0691177780660954</c:v>
                </c:pt>
                <c:pt idx="86">
                  <c:v>5.0939828692456093</c:v>
                </c:pt>
                <c:pt idx="87">
                  <c:v>5.1184871979854911</c:v>
                </c:pt>
                <c:pt idx="88">
                  <c:v>5.1426385590800914</c:v>
                </c:pt>
                <c:pt idx="89">
                  <c:v>5.1664445243724151</c:v>
                </c:pt>
                <c:pt idx="90">
                  <c:v>5.1899124506687562</c:v>
                </c:pt>
                <c:pt idx="91">
                  <c:v>5.2130494873185595</c:v>
                </c:pt>
                <c:pt idx="92">
                  <c:v>5.2358625834759049</c:v>
                </c:pt>
                <c:pt idx="93">
                  <c:v>5.2583584950580979</c:v>
                </c:pt>
                <c:pt idx="94">
                  <c:v>5.2805437914160382</c:v>
                </c:pt>
                <c:pt idx="95">
                  <c:v>5.3024248617301497</c:v>
                </c:pt>
                <c:pt idx="96">
                  <c:v>5.3240079211450047</c:v>
                </c:pt>
                <c:pt idx="97">
                  <c:v>5.3452990166549723</c:v>
                </c:pt>
                <c:pt idx="98">
                  <c:v>5.3663040327526268</c:v>
                </c:pt>
                <c:pt idx="99">
                  <c:v>5.3870286968509982</c:v>
                </c:pt>
                <c:pt idx="100">
                  <c:v>5.4074785844901259</c:v>
                </c:pt>
                <c:pt idx="101">
                  <c:v>5.4276591243379135</c:v>
                </c:pt>
                <c:pt idx="102">
                  <c:v>5.4475756029946538</c:v>
                </c:pt>
                <c:pt idx="103">
                  <c:v>5.4672331696101892</c:v>
                </c:pt>
                <c:pt idx="104">
                  <c:v>5.4866368403221699</c:v>
                </c:pt>
                <c:pt idx="105">
                  <c:v>5.5057915025234294</c:v>
                </c:pt>
                <c:pt idx="106">
                  <c:v>5.5247019189661364</c:v>
                </c:pt>
                <c:pt idx="107">
                  <c:v>5.54337273170992</c:v>
                </c:pt>
                <c:pt idx="108">
                  <c:v>5.5618084659208886</c:v>
                </c:pt>
                <c:pt idx="109">
                  <c:v>5.5800135335280299</c:v>
                </c:pt>
                <c:pt idx="110">
                  <c:v>5.5979922367432309</c:v>
                </c:pt>
                <c:pt idx="111">
                  <c:v>5.6157487714508019</c:v>
                </c:pt>
                <c:pt idx="112">
                  <c:v>5.6332872304721073</c:v>
                </c:pt>
                <c:pt idx="113">
                  <c:v>5.6506116067106635</c:v>
                </c:pt>
                <c:pt idx="114">
                  <c:v>5.6677257961827445</c:v>
                </c:pt>
                <c:pt idx="115">
                  <c:v>5.6846336009383629</c:v>
                </c:pt>
                <c:pt idx="116">
                  <c:v>5.701338731877204</c:v>
                </c:pt>
                <c:pt idx="117">
                  <c:v>5.717844811463892</c:v>
                </c:pt>
                <c:pt idx="118">
                  <c:v>5.7341553763467861</c:v>
                </c:pt>
                <c:pt idx="119">
                  <c:v>5.7502738798842428</c:v>
                </c:pt>
                <c:pt idx="120">
                  <c:v>5.7662036945821846</c:v>
                </c:pt>
                <c:pt idx="121">
                  <c:v>5.7819481144465348</c:v>
                </c:pt>
                <c:pt idx="122">
                  <c:v>5.7975103572540121</c:v>
                </c:pt>
                <c:pt idx="123">
                  <c:v>5.8128935667445516</c:v>
                </c:pt>
                <c:pt idx="124">
                  <c:v>5.8281008147384767</c:v>
                </c:pt>
                <c:pt idx="125">
                  <c:v>5.8431351031814511</c:v>
                </c:pt>
                <c:pt idx="126">
                  <c:v>5.8579993661200387</c:v>
                </c:pt>
                <c:pt idx="127">
                  <c:v>5.872696471610614</c:v>
                </c:pt>
                <c:pt idx="128">
                  <c:v>5.8872292235642449</c:v>
                </c:pt>
                <c:pt idx="129">
                  <c:v>5.9016003635300089</c:v>
                </c:pt>
                <c:pt idx="130">
                  <c:v>5.9158125724191581</c:v>
                </c:pt>
                <c:pt idx="131">
                  <c:v>5.9298684721723909</c:v>
                </c:pt>
                <c:pt idx="132">
                  <c:v>5.943770627372408</c:v>
                </c:pt>
                <c:pt idx="133">
                  <c:v>5.9575215468038589</c:v>
                </c:pt>
                <c:pt idx="134">
                  <c:v>5.9711236849626275</c:v>
                </c:pt>
                <c:pt idx="135">
                  <c:v>5.9845794435164166</c:v>
                </c:pt>
                <c:pt idx="136">
                  <c:v>5.997891172718413</c:v>
                </c:pt>
                <c:pt idx="137">
                  <c:v>6.0110611727758085</c:v>
                </c:pt>
                <c:pt idx="138">
                  <c:v>6.0240916951748362</c:v>
                </c:pt>
                <c:pt idx="139">
                  <c:v>6.0369849439639305</c:v>
                </c:pt>
                <c:pt idx="140">
                  <c:v>6.0497430769965499</c:v>
                </c:pt>
                <c:pt idx="141">
                  <c:v>6.0623682071351226</c:v>
                </c:pt>
                <c:pt idx="142">
                  <c:v>6.074862403417546</c:v>
                </c:pt>
                <c:pt idx="143">
                  <c:v>6.087227692187569</c:v>
                </c:pt>
                <c:pt idx="144">
                  <c:v>6.0994660581903695</c:v>
                </c:pt>
                <c:pt idx="145">
                  <c:v>6.1115794456345753</c:v>
                </c:pt>
                <c:pt idx="146">
                  <c:v>6.1235697592219003</c:v>
                </c:pt>
                <c:pt idx="147">
                  <c:v>6.1354388651455709</c:v>
                </c:pt>
                <c:pt idx="148">
                  <c:v>6.1471885920586109</c:v>
                </c:pt>
                <c:pt idx="149">
                  <c:v>6.1588207320130683</c:v>
                </c:pt>
                <c:pt idx="150">
                  <c:v>6.1703370413711758</c:v>
                </c:pt>
                <c:pt idx="151">
                  <c:v>6.1817392416894297</c:v>
                </c:pt>
                <c:pt idx="152">
                  <c:v>6.1930290205765228</c:v>
                </c:pt>
                <c:pt idx="153">
                  <c:v>6.2042080325260143</c:v>
                </c:pt>
                <c:pt idx="154">
                  <c:v>6.2152778997246259</c:v>
                </c:pt>
                <c:pt idx="155">
                  <c:v>6.2262402128369594</c:v>
                </c:pt>
                <c:pt idx="156">
                  <c:v>6.2370965317674703</c:v>
                </c:pt>
                <c:pt idx="157">
                  <c:v>6.2478483864004364</c:v>
                </c:pt>
                <c:pt idx="158">
                  <c:v>6.2584972773186616</c:v>
                </c:pt>
                <c:pt idx="159">
                  <c:v>6.2690446765016459</c:v>
                </c:pt>
                <c:pt idx="160">
                  <c:v>6.2794920280038733</c:v>
                </c:pt>
                <c:pt idx="161">
                  <c:v>6.2898407486138979</c:v>
                </c:pt>
                <c:pt idx="162">
                  <c:v>6.3000922284948464</c:v>
                </c:pt>
                <c:pt idx="163">
                  <c:v>6.3102478318069508</c:v>
                </c:pt>
                <c:pt idx="164">
                  <c:v>6.3203088973126995</c:v>
                </c:pt>
                <c:pt idx="165">
                  <c:v>6.3302767389651589</c:v>
                </c:pt>
                <c:pt idx="166">
                  <c:v>6.3401526464800266</c:v>
                </c:pt>
                <c:pt idx="167">
                  <c:v>6.3499378858919187</c:v>
                </c:pt>
                <c:pt idx="168">
                  <c:v>6.3596337000954097</c:v>
                </c:pt>
                <c:pt idx="169">
                  <c:v>6.3692413093713176</c:v>
                </c:pt>
                <c:pt idx="170">
                  <c:v>6.3787619118986667</c:v>
                </c:pt>
                <c:pt idx="171">
                  <c:v>6.3881966842528293</c:v>
                </c:pt>
                <c:pt idx="172">
                  <c:v>6.3975467818902354</c:v>
                </c:pt>
                <c:pt idx="173">
                  <c:v>6.4068133396201086</c:v>
                </c:pt>
                <c:pt idx="174">
                  <c:v>6.4159974720635944</c:v>
                </c:pt>
                <c:pt idx="175">
                  <c:v>6.4251002741007053</c:v>
                </c:pt>
                <c:pt idx="176">
                  <c:v>6.4341228213054427</c:v>
                </c:pt>
                <c:pt idx="177">
                  <c:v>6.4430661703694518</c:v>
                </c:pt>
                <c:pt idx="178">
                  <c:v>6.4519313595145817</c:v>
                </c:pt>
                <c:pt idx="179">
                  <c:v>6.4607194088946622</c:v>
                </c:pt>
                <c:pt idx="180">
                  <c:v>6.4694313209868479</c:v>
                </c:pt>
                <c:pt idx="181">
                  <c:v>6.478068080972835</c:v>
                </c:pt>
                <c:pt idx="182">
                  <c:v>6.4866306571102461</c:v>
                </c:pt>
                <c:pt idx="183">
                  <c:v>6.4951200010944961</c:v>
                </c:pt>
                <c:pt idx="184">
                  <c:v>6.503537048411407</c:v>
                </c:pt>
                <c:pt idx="185">
                  <c:v>6.5118827186808481</c:v>
                </c:pt>
                <c:pt idx="186">
                  <c:v>6.5201579159916863</c:v>
                </c:pt>
                <c:pt idx="187">
                  <c:v>6.5283635292282742</c:v>
                </c:pt>
                <c:pt idx="188">
                  <c:v>6.5365004323887295</c:v>
                </c:pt>
                <c:pt idx="189">
                  <c:v>6.5445694848952751</c:v>
                </c:pt>
                <c:pt idx="190">
                  <c:v>6.5525715318968301</c:v>
                </c:pt>
                <c:pt idx="191">
                  <c:v>6.5605074045640981</c:v>
                </c:pt>
                <c:pt idx="192">
                  <c:v>6.5683779203773618</c:v>
                </c:pt>
                <c:pt idx="193">
                  <c:v>6.5761838834072091</c:v>
                </c:pt>
                <c:pt idx="194">
                  <c:v>6.5839260845883647</c:v>
                </c:pt>
                <c:pt idx="195">
                  <c:v>6.591605301986843</c:v>
                </c:pt>
                <c:pt idx="196">
                  <c:v>6.5992223010606157</c:v>
                </c:pt>
                <c:pt idx="197">
                  <c:v>6.6067778349139585</c:v>
                </c:pt>
                <c:pt idx="198">
                  <c:v>6.6142726445456663</c:v>
                </c:pt>
                <c:pt idx="199">
                  <c:v>6.6217074590913185</c:v>
                </c:pt>
                <c:pt idx="200">
                  <c:v>6.6290829960597373</c:v>
                </c:pt>
                <c:pt idx="201">
                  <c:v>6.6363999615638178</c:v>
                </c:pt>
                <c:pt idx="202">
                  <c:v>6.6436590505458737</c:v>
                </c:pt>
                <c:pt idx="203">
                  <c:v>6.6508609469976756</c:v>
                </c:pt>
                <c:pt idx="204">
                  <c:v>6.6580063241752878</c:v>
                </c:pt>
                <c:pt idx="205">
                  <c:v>6.6650958448088709</c:v>
                </c:pt>
                <c:pt idx="206">
                  <c:v>6.6721301613075985</c:v>
                </c:pt>
                <c:pt idx="207">
                  <c:v>6.6791099159597858</c:v>
                </c:pt>
                <c:pt idx="208">
                  <c:v>6.6860357411283964</c:v>
                </c:pt>
                <c:pt idx="209">
                  <c:v>6.692908259442012</c:v>
                </c:pt>
                <c:pt idx="210">
                  <c:v>6.6997280839814426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E0-044B-A344-6157C31C53BA}"/>
            </c:ext>
          </c:extLst>
        </c:ser>
        <c:ser>
          <c:idx val="7"/>
          <c:order val="7"/>
          <c:tx>
            <c:v>rep3 line restricted</c:v>
          </c:tx>
          <c:spPr>
            <a:ln w="19050" cap="rnd">
              <a:solidFill>
                <a:srgbClr val="FFB97A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(0-700)'!$A$5:$A$74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</c:numCache>
            </c:numRef>
          </c:xVal>
          <c:yVal>
            <c:numRef>
              <c:f>'plots of co2 (0-700)'!$Q$5:$Q$74</c:f>
              <c:numCache>
                <c:formatCode>General</c:formatCode>
                <c:ptCount val="70"/>
                <c:pt idx="0">
                  <c:v>-0.61910390000000004</c:v>
                </c:pt>
                <c:pt idx="1">
                  <c:v>-0.44376362772045685</c:v>
                </c:pt>
                <c:pt idx="2">
                  <c:v>-0.27505906907627525</c:v>
                </c:pt>
                <c:pt idx="3">
                  <c:v>-0.11262052892114671</c:v>
                </c:pt>
                <c:pt idx="4">
                  <c:v>4.3894726189549371E-2</c:v>
                </c:pt>
                <c:pt idx="5">
                  <c:v>0.1948048818691811</c:v>
                </c:pt>
                <c:pt idx="6">
                  <c:v>0.34040573499682036</c:v>
                </c:pt>
                <c:pt idx="7">
                  <c:v>0.48097262887033043</c:v>
                </c:pt>
                <c:pt idx="8">
                  <c:v>0.61676219105407282</c:v>
                </c:pt>
                <c:pt idx="9">
                  <c:v>0.74801389699886967</c:v>
                </c:pt>
                <c:pt idx="10">
                  <c:v>0.87495147947769381</c:v>
                </c:pt>
                <c:pt idx="11">
                  <c:v>0.997784201287927</c:v>
                </c:pt>
                <c:pt idx="12">
                  <c:v>1.1167080064496651</c:v>
                </c:pt>
                <c:pt idx="13">
                  <c:v>1.2319065632213191</c:v>
                </c:pt>
                <c:pt idx="14">
                  <c:v>1.343552210610363</c:v>
                </c:pt>
                <c:pt idx="15">
                  <c:v>1.4518068186383071</c:v>
                </c:pt>
                <c:pt idx="16">
                  <c:v>1.5568225713912052</c:v>
                </c:pt>
                <c:pt idx="17">
                  <c:v>1.6587426808221235</c:v>
                </c:pt>
                <c:pt idx="18">
                  <c:v>1.7577020383463002</c:v>
                </c:pt>
                <c:pt idx="19">
                  <c:v>1.8538278104633028</c:v>
                </c:pt>
                <c:pt idx="20">
                  <c:v>1.9472399839365424</c:v>
                </c:pt>
                <c:pt idx="21">
                  <c:v>2.0380518654447028</c:v>
                </c:pt>
                <c:pt idx="22">
                  <c:v>2.1263705400799209</c:v>
                </c:pt>
                <c:pt idx="23">
                  <c:v>2.212297292593651</c:v>
                </c:pt>
                <c:pt idx="24">
                  <c:v>2.295927994874174</c:v>
                </c:pt>
                <c:pt idx="25">
                  <c:v>2.3773534627722483</c:v>
                </c:pt>
                <c:pt idx="26">
                  <c:v>2.4566597850669734</c:v>
                </c:pt>
                <c:pt idx="27">
                  <c:v>2.5339286270769952</c:v>
                </c:pt>
                <c:pt idx="28">
                  <c:v>2.6092375111680211</c:v>
                </c:pt>
                <c:pt idx="29">
                  <c:v>2.6826600761820822</c:v>
                </c:pt>
                <c:pt idx="30">
                  <c:v>2.7542663176135429</c:v>
                </c:pt>
                <c:pt idx="31">
                  <c:v>2.8241228101785092</c:v>
                </c:pt>
                <c:pt idx="32">
                  <c:v>2.8922929142652549</c:v>
                </c:pt>
                <c:pt idx="33">
                  <c:v>2.9588369676113588</c:v>
                </c:pt>
                <c:pt idx="34">
                  <c:v>3.0238124634263608</c:v>
                </c:pt>
                <c:pt idx="35">
                  <c:v>3.0872742160651834</c:v>
                </c:pt>
                <c:pt idx="36">
                  <c:v>3.1492745152557156</c:v>
                </c:pt>
                <c:pt idx="37">
                  <c:v>3.2098632697926348</c:v>
                </c:pt>
                <c:pt idx="38">
                  <c:v>3.2690881415273596</c:v>
                </c:pt>
                <c:pt idx="39">
                  <c:v>3.3269946704101789</c:v>
                </c:pt>
                <c:pt idx="40">
                  <c:v>3.3836263912739986</c:v>
                </c:pt>
                <c:pt idx="41">
                  <c:v>3.4390249429891089</c:v>
                </c:pt>
                <c:pt idx="42">
                  <c:v>3.4932301705641349</c:v>
                </c:pt>
                <c:pt idx="43">
                  <c:v>3.546280220719316</c:v>
                </c:pt>
                <c:pt idx="44">
                  <c:v>3.5982116314138652</c:v>
                </c:pt>
                <c:pt idx="45">
                  <c:v>3.6490594157689644</c:v>
                </c:pt>
                <c:pt idx="46">
                  <c:v>3.6988571407914721</c:v>
                </c:pt>
                <c:pt idx="47">
                  <c:v>3.7476370012702942</c:v>
                </c:pt>
                <c:pt idx="48">
                  <c:v>3.795429889187278</c:v>
                </c:pt>
                <c:pt idx="49">
                  <c:v>3.8422654589570895</c:v>
                </c:pt>
                <c:pt idx="50">
                  <c:v>3.8881721887855862</c:v>
                </c:pt>
                <c:pt idx="51">
                  <c:v>3.9331774384134812</c:v>
                </c:pt>
                <c:pt idx="52">
                  <c:v>3.9773075034912884</c:v>
                </c:pt>
                <c:pt idx="53">
                  <c:v>4.0205876668126663</c:v>
                </c:pt>
                <c:pt idx="54">
                  <c:v>4.0630422466158693</c:v>
                </c:pt>
                <c:pt idx="55">
                  <c:v>4.104694642147213</c:v>
                </c:pt>
                <c:pt idx="56">
                  <c:v>4.1455673766659382</c:v>
                </c:pt>
                <c:pt idx="57">
                  <c:v>4.1856821380565332</c:v>
                </c:pt>
                <c:pt idx="58">
                  <c:v>4.2250598172023786</c:v>
                </c:pt>
                <c:pt idx="59">
                  <c:v>4.2637205442633856</c:v>
                </c:pt>
                <c:pt idx="60">
                  <c:v>4.3016837229899743</c:v>
                </c:pt>
                <c:pt idx="61">
                  <c:v>4.3389680631963001</c:v>
                </c:pt>
                <c:pt idx="62">
                  <c:v>4.3755916115069065</c:v>
                </c:pt>
                <c:pt idx="63">
                  <c:v>4.4115717804829631</c:v>
                </c:pt>
                <c:pt idx="64">
                  <c:v>4.4469253762268561</c:v>
                </c:pt>
                <c:pt idx="65">
                  <c:v>4.4816686245570798</c:v>
                </c:pt>
                <c:pt idx="66">
                  <c:v>4.5158171958390625</c:v>
                </c:pt>
                <c:pt idx="67">
                  <c:v>4.5493862285517848</c:v>
                </c:pt>
                <c:pt idx="68">
                  <c:v>4.5823903516646336</c:v>
                </c:pt>
                <c:pt idx="69">
                  <c:v>4.6148437058939935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E0-044B-A344-6157C31C53BA}"/>
            </c:ext>
          </c:extLst>
        </c:ser>
        <c:ser>
          <c:idx val="8"/>
          <c:order val="8"/>
          <c:tx>
            <c:v>rep3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7F0F"/>
              </a:solidFill>
              <a:ln w="9525">
                <a:noFill/>
              </a:ln>
              <a:effectLst/>
            </c:spPr>
          </c:marker>
          <c:xVal>
            <c:numRef>
              <c:f>'plots of co2 (0-700)'!$V$4:$V$12</c:f>
              <c:numCache>
                <c:formatCode>General</c:formatCode>
                <c:ptCount val="9"/>
                <c:pt idx="0">
                  <c:v>1954.7259593490837</c:v>
                </c:pt>
                <c:pt idx="1">
                  <c:v>977.13605169098707</c:v>
                </c:pt>
                <c:pt idx="2">
                  <c:v>679.15281580085843</c:v>
                </c:pt>
                <c:pt idx="3">
                  <c:v>384.5043442054349</c:v>
                </c:pt>
                <c:pt idx="4">
                  <c:v>191.64414217274677</c:v>
                </c:pt>
                <c:pt idx="5">
                  <c:v>96.932928251330381</c:v>
                </c:pt>
                <c:pt idx="6">
                  <c:v>49.940984736480537</c:v>
                </c:pt>
                <c:pt idx="7">
                  <c:v>26.016765571130321</c:v>
                </c:pt>
                <c:pt idx="8">
                  <c:v>4.3676228163090123</c:v>
                </c:pt>
              </c:numCache>
            </c:numRef>
          </c:xVal>
          <c:yVal>
            <c:numRef>
              <c:f>'plots of co2 (0-700)'!$Y$4:$Y$12</c:f>
              <c:numCache>
                <c:formatCode>General</c:formatCode>
                <c:ptCount val="9"/>
                <c:pt idx="0">
                  <c:v>6.0177808700000002</c:v>
                </c:pt>
                <c:pt idx="1">
                  <c:v>4.2663298200000002</c:v>
                </c:pt>
                <c:pt idx="2">
                  <c:v>4.3792837799999997</c:v>
                </c:pt>
                <c:pt idx="3">
                  <c:v>3.5738772700000001</c:v>
                </c:pt>
                <c:pt idx="4">
                  <c:v>1.9966277800000001</c:v>
                </c:pt>
                <c:pt idx="5">
                  <c:v>0.59179192000000003</c:v>
                </c:pt>
                <c:pt idx="6">
                  <c:v>-0.23822879999999999</c:v>
                </c:pt>
                <c:pt idx="7">
                  <c:v>-0.49530479999999999</c:v>
                </c:pt>
                <c:pt idx="8">
                  <c:v>-0.61910390000000004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E0-044B-A344-6157C31C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58431"/>
        <c:axId val="1089515743"/>
      </c:scatterChart>
      <c:valAx>
        <c:axId val="159185843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5743"/>
        <c:crosses val="autoZero"/>
        <c:crossBetween val="midCat"/>
      </c:valAx>
      <c:valAx>
        <c:axId val="10895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rep1 line restricted</c:v>
          </c:tx>
          <c:spPr>
            <a:ln w="38100" cap="rnd">
              <a:solidFill>
                <a:srgbClr val="C4ACDC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(0-700)'!$A$5:$A$72</c:f>
              <c:numCache>
                <c:formatCode>General</c:formatCode>
                <c:ptCount val="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</c:numCache>
            </c:numRef>
          </c:xVal>
          <c:yVal>
            <c:numRef>
              <c:f>'plots of co2 (0-700)'!$E$5:$E$72</c:f>
              <c:numCache>
                <c:formatCode>General</c:formatCode>
                <c:ptCount val="68"/>
                <c:pt idx="0">
                  <c:v>-0.6576052</c:v>
                </c:pt>
                <c:pt idx="1">
                  <c:v>-0.48892602979648803</c:v>
                </c:pt>
                <c:pt idx="2">
                  <c:v>-0.32719595602487322</c:v>
                </c:pt>
                <c:pt idx="3">
                  <c:v>-0.17199422151246857</c:v>
                </c:pt>
                <c:pt idx="4">
                  <c:v>-2.2933365346049728E-2</c:v>
                </c:pt>
                <c:pt idx="5">
                  <c:v>0.12034400682219037</c:v>
                </c:pt>
                <c:pt idx="6">
                  <c:v>0.2581680836915009</c:v>
                </c:pt>
                <c:pt idx="7">
                  <c:v>0.39084438866104365</c:v>
                </c:pt>
                <c:pt idx="8">
                  <c:v>0.5186560407483588</c:v>
                </c:pt>
                <c:pt idx="9">
                  <c:v>0.64186577129138012</c:v>
                </c:pt>
                <c:pt idx="10">
                  <c:v>0.76071772666570914</c:v>
                </c:pt>
                <c:pt idx="11">
                  <c:v>0.87543908304615947</c:v>
                </c:pt>
                <c:pt idx="12">
                  <c:v>0.98624149568490826</c:v>
                </c:pt>
                <c:pt idx="13">
                  <c:v>1.0933224021595014</c:v>
                </c:pt>
                <c:pt idx="14">
                  <c:v>1.19686619647362</c:v>
                </c:pt>
                <c:pt idx="15">
                  <c:v>1.2970452886990573</c:v>
                </c:pt>
                <c:pt idx="16">
                  <c:v>1.3940210629686307</c:v>
                </c:pt>
                <c:pt idx="17">
                  <c:v>1.4879447450171428</c:v>
                </c:pt>
                <c:pt idx="18">
                  <c:v>1.5789581890797226</c:v>
                </c:pt>
                <c:pt idx="19">
                  <c:v>1.6671945927596465</c:v>
                </c:pt>
                <c:pt idx="20">
                  <c:v>1.7527791474424421</c:v>
                </c:pt>
                <c:pt idx="21">
                  <c:v>1.8358296309356965</c:v>
                </c:pt>
                <c:pt idx="22">
                  <c:v>1.9164569482344684</c:v>
                </c:pt>
                <c:pt idx="23">
                  <c:v>1.9947656256335131</c:v>
                </c:pt>
                <c:pt idx="24">
                  <c:v>2.07085426281547</c:v>
                </c:pt>
                <c:pt idx="25">
                  <c:v>2.1448159470265451</c:v>
                </c:pt>
                <c:pt idx="26">
                  <c:v>2.2167386329978269</c:v>
                </c:pt>
                <c:pt idx="27">
                  <c:v>2.2867054918724707</c:v>
                </c:pt>
                <c:pt idx="28">
                  <c:v>2.3547952320491157</c:v>
                </c:pt>
                <c:pt idx="29">
                  <c:v>2.421082394543693</c:v>
                </c:pt>
                <c:pt idx="30">
                  <c:v>2.4856376251998635</c:v>
                </c:pt>
                <c:pt idx="31">
                  <c:v>2.5485279258378779</c:v>
                </c:pt>
                <c:pt idx="32">
                  <c:v>2.6098168862188635</c:v>
                </c:pt>
                <c:pt idx="33">
                  <c:v>2.6695648985127294</c:v>
                </c:pt>
                <c:pt idx="34">
                  <c:v>2.7278293557902278</c:v>
                </c:pt>
                <c:pt idx="35">
                  <c:v>2.7846648359105437</c:v>
                </c:pt>
                <c:pt idx="36">
                  <c:v>2.8401232720428631</c:v>
                </c:pt>
                <c:pt idx="37">
                  <c:v>2.8942541109418061</c:v>
                </c:pt>
                <c:pt idx="38">
                  <c:v>2.9471044599906229</c:v>
                </c:pt>
                <c:pt idx="39">
                  <c:v>2.9987192239312428</c:v>
                </c:pt>
                <c:pt idx="40">
                  <c:v>3.0491412321153293</c:v>
                </c:pt>
                <c:pt idx="41">
                  <c:v>3.0984113570342262</c:v>
                </c:pt>
                <c:pt idx="42">
                  <c:v>3.1465686248172604</c:v>
                </c:pt>
                <c:pt idx="43">
                  <c:v>3.1936503183262253</c:v>
                </c:pt>
                <c:pt idx="44">
                  <c:v>3.2396920734184245</c:v>
                </c:pt>
                <c:pt idx="45">
                  <c:v>3.284727968900635</c:v>
                </c:pt>
                <c:pt idx="46">
                  <c:v>3.328790610651184</c:v>
                </c:pt>
                <c:pt idx="47">
                  <c:v>3.371911210346533</c:v>
                </c:pt>
                <c:pt idx="48">
                  <c:v>3.4141196591918437</c:v>
                </c:pt>
                <c:pt idx="49">
                  <c:v>3.4554445970215308</c:v>
                </c:pt>
                <c:pt idx="50">
                  <c:v>3.4959134771055114</c:v>
                </c:pt>
                <c:pt idx="51">
                  <c:v>3.5355526269692952</c:v>
                </c:pt>
                <c:pt idx="52">
                  <c:v>3.5743873055110713</c:v>
                </c:pt>
                <c:pt idx="53">
                  <c:v>3.6124417566761773</c:v>
                </c:pt>
                <c:pt idx="54">
                  <c:v>3.649739259928622</c:v>
                </c:pt>
                <c:pt idx="55">
                  <c:v>3.686302177740453</c:v>
                </c:pt>
                <c:pt idx="56">
                  <c:v>3.7221520003025335</c:v>
                </c:pt>
                <c:pt idx="57">
                  <c:v>3.7573093876445762</c:v>
                </c:pt>
                <c:pt idx="58">
                  <c:v>3.791794209337878</c:v>
                </c:pt>
                <c:pt idx="59">
                  <c:v>3.8256255819411011</c:v>
                </c:pt>
                <c:pt idx="60">
                  <c:v>3.8588219043373497</c:v>
                </c:pt>
                <c:pt idx="61">
                  <c:v>3.8914008910998223</c:v>
                </c:pt>
                <c:pt idx="62">
                  <c:v>3.9233796040131521</c:v>
                </c:pt>
                <c:pt idx="63">
                  <c:v>3.9547744818682888</c:v>
                </c:pt>
                <c:pt idx="64">
                  <c:v>3.985601368640256</c:v>
                </c:pt>
                <c:pt idx="65">
                  <c:v>4.0158755401502573</c:v>
                </c:pt>
                <c:pt idx="66">
                  <c:v>4.0456117293063842</c:v>
                </c:pt>
                <c:pt idx="67">
                  <c:v>4.0748241500105857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8548-9A30-12C902FA9C06}"/>
            </c:ext>
          </c:extLst>
        </c:ser>
        <c:ser>
          <c:idx val="2"/>
          <c:order val="1"/>
          <c:tx>
            <c:v>rep1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9467BD"/>
              </a:solidFill>
              <a:ln w="9525">
                <a:noFill/>
              </a:ln>
              <a:effectLst/>
            </c:spPr>
          </c:marker>
          <c:xVal>
            <c:numRef>
              <c:f>'plots of co2 (0-700)'!$T$4:$T$12</c:f>
              <c:numCache>
                <c:formatCode>General</c:formatCode>
                <c:ptCount val="9"/>
                <c:pt idx="0">
                  <c:v>1950.608185</c:v>
                </c:pt>
                <c:pt idx="1">
                  <c:v>969.14022290000003</c:v>
                </c:pt>
                <c:pt idx="2">
                  <c:v>673.65457649999996</c:v>
                </c:pt>
                <c:pt idx="3">
                  <c:v>381.4008389</c:v>
                </c:pt>
                <c:pt idx="4">
                  <c:v>190.4742364</c:v>
                </c:pt>
                <c:pt idx="5">
                  <c:v>96.541131179999994</c:v>
                </c:pt>
                <c:pt idx="6">
                  <c:v>49.67872706</c:v>
                </c:pt>
                <c:pt idx="7">
                  <c:v>26.048083030000001</c:v>
                </c:pt>
                <c:pt idx="8">
                  <c:v>1.5221048859999999</c:v>
                </c:pt>
              </c:numCache>
            </c:numRef>
          </c:xVal>
          <c:yVal>
            <c:numRef>
              <c:f>'plots of co2 (0-700)'!$W$4:$W$12</c:f>
              <c:numCache>
                <c:formatCode>General</c:formatCode>
                <c:ptCount val="9"/>
                <c:pt idx="0">
                  <c:v>3.5139785400000001</c:v>
                </c:pt>
                <c:pt idx="1">
                  <c:v>3.82594528</c:v>
                </c:pt>
                <c:pt idx="2">
                  <c:v>3.8650367700000001</c:v>
                </c:pt>
                <c:pt idx="3">
                  <c:v>3.3072395499999998</c:v>
                </c:pt>
                <c:pt idx="4">
                  <c:v>1.80000388</c:v>
                </c:pt>
                <c:pt idx="5">
                  <c:v>0.49273697999999999</c:v>
                </c:pt>
                <c:pt idx="6">
                  <c:v>-0.21863840000000001</c:v>
                </c:pt>
                <c:pt idx="7">
                  <c:v>-0.46962700000000002</c:v>
                </c:pt>
                <c:pt idx="8">
                  <c:v>-0.6576052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2-8548-9A30-12C902FA9C06}"/>
            </c:ext>
          </c:extLst>
        </c:ser>
        <c:ser>
          <c:idx val="4"/>
          <c:order val="2"/>
          <c:tx>
            <c:v>rep2 line restricted</c:v>
          </c:tx>
          <c:spPr>
            <a:ln w="38100" cap="rnd">
              <a:solidFill>
                <a:srgbClr val="80DAE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(0-700)'!$A$5:$A$73</c:f>
              <c:numCache>
                <c:formatCode>General</c:formatCod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numCache>
            </c:numRef>
          </c:xVal>
          <c:yVal>
            <c:numRef>
              <c:f>'plots of co2 (0-700)'!$K$5:$K$73</c:f>
              <c:numCache>
                <c:formatCode>General</c:formatCode>
                <c:ptCount val="69"/>
                <c:pt idx="0">
                  <c:v>-1.0259992</c:v>
                </c:pt>
                <c:pt idx="1">
                  <c:v>-0.81045877906205044</c:v>
                </c:pt>
                <c:pt idx="2">
                  <c:v>-0.61072656687198812</c:v>
                </c:pt>
                <c:pt idx="3">
                  <c:v>-0.4251249694265502</c:v>
                </c:pt>
                <c:pt idx="4">
                  <c:v>-0.25220565499416969</c:v>
                </c:pt>
                <c:pt idx="5">
                  <c:v>-9.0711683849216795E-2</c:v>
                </c:pt>
                <c:pt idx="6">
                  <c:v>6.045309542079913E-2</c:v>
                </c:pt>
                <c:pt idx="7">
                  <c:v>0.2022489593260246</c:v>
                </c:pt>
                <c:pt idx="8">
                  <c:v>0.33552072985752979</c:v>
                </c:pt>
                <c:pt idx="9">
                  <c:v>0.46101461960540369</c:v>
                </c:pt>
                <c:pt idx="10">
                  <c:v>0.57939221120227913</c:v>
                </c:pt>
                <c:pt idx="11">
                  <c:v>0.69124212416748776</c:v>
                </c:pt>
                <c:pt idx="12">
                  <c:v>0.79708980350770053</c:v>
                </c:pt>
                <c:pt idx="13">
                  <c:v>0.89740577363038865</c:v>
                </c:pt>
                <c:pt idx="14">
                  <c:v>0.99261263113684106</c:v>
                </c:pt>
                <c:pt idx="15">
                  <c:v>1.0830909957142183</c:v>
                </c:pt>
                <c:pt idx="16">
                  <c:v>1.1691845958508271</c:v>
                </c:pt>
                <c:pt idx="17">
                  <c:v>1.2512046326516353</c:v>
                </c:pt>
                <c:pt idx="18">
                  <c:v>1.3294335385408129</c:v>
                </c:pt>
                <c:pt idx="19">
                  <c:v>1.4041282265333892</c:v>
                </c:pt>
                <c:pt idx="20">
                  <c:v>1.4755229088491728</c:v>
                </c:pt>
                <c:pt idx="21">
                  <c:v>1.5438315500222071</c:v>
                </c:pt>
                <c:pt idx="22">
                  <c:v>1.6092500086323025</c:v>
                </c:pt>
                <c:pt idx="23">
                  <c:v>1.6719579128144668</c:v>
                </c:pt>
                <c:pt idx="24">
                  <c:v>1.7321203073699858</c:v>
                </c:pt>
                <c:pt idx="25">
                  <c:v>1.7898891042835381</c:v>
                </c:pt>
                <c:pt idx="26">
                  <c:v>1.8454043634880282</c:v>
                </c:pt>
                <c:pt idx="27">
                  <c:v>1.8987954266106215</c:v>
                </c:pt>
                <c:pt idx="28">
                  <c:v>1.9501819230193378</c:v>
                </c:pt>
                <c:pt idx="29">
                  <c:v>1.9996746646416594</c:v>
                </c:pt>
                <c:pt idx="30">
                  <c:v>2.0473764436424258</c:v>
                </c:pt>
                <c:pt idx="31">
                  <c:v>2.0933827450454716</c:v>
                </c:pt>
                <c:pt idx="32">
                  <c:v>2.1377823846953605</c:v>
                </c:pt>
                <c:pt idx="33">
                  <c:v>2.1806580815282395</c:v>
                </c:pt>
                <c:pt idx="34">
                  <c:v>2.2220869719102074</c:v>
                </c:pt>
                <c:pt idx="35">
                  <c:v>2.2621410727717848</c:v>
                </c:pt>
                <c:pt idx="36">
                  <c:v>2.3008876993884879</c:v>
                </c:pt>
                <c:pt idx="37">
                  <c:v>2.3383898429059657</c:v>
                </c:pt>
                <c:pt idx="38">
                  <c:v>2.3747065120634723</c:v>
                </c:pt>
                <c:pt idx="39">
                  <c:v>2.40989304301507</c:v>
                </c:pt>
                <c:pt idx="40">
                  <c:v>2.4440013806700014</c:v>
                </c:pt>
                <c:pt idx="41">
                  <c:v>2.4770803345606565</c:v>
                </c:pt>
                <c:pt idx="42">
                  <c:v>2.5091758118887588</c:v>
                </c:pt>
                <c:pt idx="43">
                  <c:v>2.5403310300898081</c:v>
                </c:pt>
                <c:pt idx="44">
                  <c:v>2.5705867109855536</c:v>
                </c:pt>
                <c:pt idx="45">
                  <c:v>2.5999812583586346</c:v>
                </c:pt>
                <c:pt idx="46">
                  <c:v>2.6285509205776449</c:v>
                </c:pt>
                <c:pt idx="47">
                  <c:v>2.6563299397206261</c:v>
                </c:pt>
                <c:pt idx="48">
                  <c:v>2.6833506884869172</c:v>
                </c:pt>
                <c:pt idx="49">
                  <c:v>2.7096437960483071</c:v>
                </c:pt>
                <c:pt idx="50">
                  <c:v>2.7352382638681343</c:v>
                </c:pt>
                <c:pt idx="51">
                  <c:v>2.7601615724090767</c:v>
                </c:pt>
                <c:pt idx="52">
                  <c:v>2.7844397795550453</c:v>
                </c:pt>
                <c:pt idx="53">
                  <c:v>2.8080976114882148</c:v>
                </c:pt>
                <c:pt idx="54">
                  <c:v>2.831158546687468</c:v>
                </c:pt>
                <c:pt idx="55">
                  <c:v>2.8536448936481049</c:v>
                </c:pt>
                <c:pt idx="56">
                  <c:v>2.8755778628636133</c:v>
                </c:pt>
                <c:pt idx="57">
                  <c:v>2.8969776335577384</c:v>
                </c:pt>
                <c:pt idx="58">
                  <c:v>2.9178634156081538</c:v>
                </c:pt>
                <c:pt idx="59">
                  <c:v>2.9382535070611491</c:v>
                </c:pt>
                <c:pt idx="60">
                  <c:v>2.9581653475992979</c:v>
                </c:pt>
                <c:pt idx="61">
                  <c:v>2.9776155682904593</c:v>
                </c:pt>
                <c:pt idx="62">
                  <c:v>2.9966200379164158</c:v>
                </c:pt>
                <c:pt idx="63">
                  <c:v>3.0151939061523789</c:v>
                </c:pt>
                <c:pt idx="64">
                  <c:v>3.0333516438443038</c:v>
                </c:pt>
                <c:pt idx="65">
                  <c:v>3.0511070806090617</c:v>
                </c:pt>
                <c:pt idx="66">
                  <c:v>3.0684734399628004</c:v>
                </c:pt>
                <c:pt idx="67">
                  <c:v>3.0854633721650169</c:v>
                </c:pt>
                <c:pt idx="68">
                  <c:v>3.1020889849497744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2-8548-9A30-12C902FA9C06}"/>
            </c:ext>
          </c:extLst>
        </c:ser>
        <c:ser>
          <c:idx val="5"/>
          <c:order val="3"/>
          <c:tx>
            <c:v>rep2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17B9CA"/>
              </a:solidFill>
              <a:ln w="9525">
                <a:noFill/>
              </a:ln>
              <a:effectLst/>
            </c:spPr>
          </c:marker>
          <c:xVal>
            <c:numRef>
              <c:f>'plots of co2 (0-700)'!$U$4:$U$12</c:f>
              <c:numCache>
                <c:formatCode>General</c:formatCode>
                <c:ptCount val="9"/>
                <c:pt idx="0">
                  <c:v>1964.4146310000001</c:v>
                </c:pt>
                <c:pt idx="1">
                  <c:v>981.37214080000001</c:v>
                </c:pt>
                <c:pt idx="2">
                  <c:v>685.54072529999996</c:v>
                </c:pt>
                <c:pt idx="3">
                  <c:v>390.69015560000003</c:v>
                </c:pt>
                <c:pt idx="4">
                  <c:v>194.8691628</c:v>
                </c:pt>
                <c:pt idx="5">
                  <c:v>97.982552819999995</c:v>
                </c:pt>
                <c:pt idx="6">
                  <c:v>49.356383870000002</c:v>
                </c:pt>
                <c:pt idx="7">
                  <c:v>25.749253840000002</c:v>
                </c:pt>
                <c:pt idx="8">
                  <c:v>2.0189470969999999</c:v>
                </c:pt>
              </c:numCache>
            </c:numRef>
          </c:xVal>
          <c:yVal>
            <c:numRef>
              <c:f>'plots of co2 (0-700)'!$X$4:$X$12</c:f>
              <c:numCache>
                <c:formatCode>General</c:formatCode>
                <c:ptCount val="9"/>
                <c:pt idx="0">
                  <c:v>2.0149484900000001</c:v>
                </c:pt>
                <c:pt idx="1">
                  <c:v>2.5791956850000002</c:v>
                </c:pt>
                <c:pt idx="2">
                  <c:v>2.8963459839999999</c:v>
                </c:pt>
                <c:pt idx="3">
                  <c:v>2.6411678589999998</c:v>
                </c:pt>
                <c:pt idx="4">
                  <c:v>1.645052741</c:v>
                </c:pt>
                <c:pt idx="5">
                  <c:v>0.41644009300000001</c:v>
                </c:pt>
                <c:pt idx="6">
                  <c:v>-0.30040313699999999</c:v>
                </c:pt>
                <c:pt idx="7">
                  <c:v>-0.836589154</c:v>
                </c:pt>
                <c:pt idx="8">
                  <c:v>-1.025999219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B2-8548-9A30-12C902FA9C06}"/>
            </c:ext>
          </c:extLst>
        </c:ser>
        <c:ser>
          <c:idx val="7"/>
          <c:order val="4"/>
          <c:tx>
            <c:v>rep3 line restricted</c:v>
          </c:tx>
          <c:spPr>
            <a:ln w="38100" cap="rnd">
              <a:solidFill>
                <a:srgbClr val="FFB97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(0-700)'!$A$5:$A$74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</c:numCache>
            </c:numRef>
          </c:xVal>
          <c:yVal>
            <c:numRef>
              <c:f>'plots of co2 (0-700)'!$Q$5:$Q$74</c:f>
              <c:numCache>
                <c:formatCode>General</c:formatCode>
                <c:ptCount val="70"/>
                <c:pt idx="0">
                  <c:v>-0.61910390000000004</c:v>
                </c:pt>
                <c:pt idx="1">
                  <c:v>-0.44376362772045685</c:v>
                </c:pt>
                <c:pt idx="2">
                  <c:v>-0.27505906907627525</c:v>
                </c:pt>
                <c:pt idx="3">
                  <c:v>-0.11262052892114671</c:v>
                </c:pt>
                <c:pt idx="4">
                  <c:v>4.3894726189549371E-2</c:v>
                </c:pt>
                <c:pt idx="5">
                  <c:v>0.1948048818691811</c:v>
                </c:pt>
                <c:pt idx="6">
                  <c:v>0.34040573499682036</c:v>
                </c:pt>
                <c:pt idx="7">
                  <c:v>0.48097262887033043</c:v>
                </c:pt>
                <c:pt idx="8">
                  <c:v>0.61676219105407282</c:v>
                </c:pt>
                <c:pt idx="9">
                  <c:v>0.74801389699886967</c:v>
                </c:pt>
                <c:pt idx="10">
                  <c:v>0.87495147947769381</c:v>
                </c:pt>
                <c:pt idx="11">
                  <c:v>0.997784201287927</c:v>
                </c:pt>
                <c:pt idx="12">
                  <c:v>1.1167080064496651</c:v>
                </c:pt>
                <c:pt idx="13">
                  <c:v>1.2319065632213191</c:v>
                </c:pt>
                <c:pt idx="14">
                  <c:v>1.343552210610363</c:v>
                </c:pt>
                <c:pt idx="15">
                  <c:v>1.4518068186383071</c:v>
                </c:pt>
                <c:pt idx="16">
                  <c:v>1.5568225713912052</c:v>
                </c:pt>
                <c:pt idx="17">
                  <c:v>1.6587426808221235</c:v>
                </c:pt>
                <c:pt idx="18">
                  <c:v>1.7577020383463002</c:v>
                </c:pt>
                <c:pt idx="19">
                  <c:v>1.8538278104633028</c:v>
                </c:pt>
                <c:pt idx="20">
                  <c:v>1.9472399839365424</c:v>
                </c:pt>
                <c:pt idx="21">
                  <c:v>2.0380518654447028</c:v>
                </c:pt>
                <c:pt idx="22">
                  <c:v>2.1263705400799209</c:v>
                </c:pt>
                <c:pt idx="23">
                  <c:v>2.212297292593651</c:v>
                </c:pt>
                <c:pt idx="24">
                  <c:v>2.295927994874174</c:v>
                </c:pt>
                <c:pt idx="25">
                  <c:v>2.3773534627722483</c:v>
                </c:pt>
                <c:pt idx="26">
                  <c:v>2.4566597850669734</c:v>
                </c:pt>
                <c:pt idx="27">
                  <c:v>2.5339286270769952</c:v>
                </c:pt>
                <c:pt idx="28">
                  <c:v>2.6092375111680211</c:v>
                </c:pt>
                <c:pt idx="29">
                  <c:v>2.6826600761820822</c:v>
                </c:pt>
                <c:pt idx="30">
                  <c:v>2.7542663176135429</c:v>
                </c:pt>
                <c:pt idx="31">
                  <c:v>2.8241228101785092</c:v>
                </c:pt>
                <c:pt idx="32">
                  <c:v>2.8922929142652549</c:v>
                </c:pt>
                <c:pt idx="33">
                  <c:v>2.9588369676113588</c:v>
                </c:pt>
                <c:pt idx="34">
                  <c:v>3.0238124634263608</c:v>
                </c:pt>
                <c:pt idx="35">
                  <c:v>3.0872742160651834</c:v>
                </c:pt>
                <c:pt idx="36">
                  <c:v>3.1492745152557156</c:v>
                </c:pt>
                <c:pt idx="37">
                  <c:v>3.2098632697926348</c:v>
                </c:pt>
                <c:pt idx="38">
                  <c:v>3.2690881415273596</c:v>
                </c:pt>
                <c:pt idx="39">
                  <c:v>3.3269946704101789</c:v>
                </c:pt>
                <c:pt idx="40">
                  <c:v>3.3836263912739986</c:v>
                </c:pt>
                <c:pt idx="41">
                  <c:v>3.4390249429891089</c:v>
                </c:pt>
                <c:pt idx="42">
                  <c:v>3.4932301705641349</c:v>
                </c:pt>
                <c:pt idx="43">
                  <c:v>3.546280220719316</c:v>
                </c:pt>
                <c:pt idx="44">
                  <c:v>3.5982116314138652</c:v>
                </c:pt>
                <c:pt idx="45">
                  <c:v>3.6490594157689644</c:v>
                </c:pt>
                <c:pt idx="46">
                  <c:v>3.6988571407914721</c:v>
                </c:pt>
                <c:pt idx="47">
                  <c:v>3.7476370012702942</c:v>
                </c:pt>
                <c:pt idx="48">
                  <c:v>3.795429889187278</c:v>
                </c:pt>
                <c:pt idx="49">
                  <c:v>3.8422654589570895</c:v>
                </c:pt>
                <c:pt idx="50">
                  <c:v>3.8881721887855862</c:v>
                </c:pt>
                <c:pt idx="51">
                  <c:v>3.9331774384134812</c:v>
                </c:pt>
                <c:pt idx="52">
                  <c:v>3.9773075034912884</c:v>
                </c:pt>
                <c:pt idx="53">
                  <c:v>4.0205876668126663</c:v>
                </c:pt>
                <c:pt idx="54">
                  <c:v>4.0630422466158693</c:v>
                </c:pt>
                <c:pt idx="55">
                  <c:v>4.104694642147213</c:v>
                </c:pt>
                <c:pt idx="56">
                  <c:v>4.1455673766659382</c:v>
                </c:pt>
                <c:pt idx="57">
                  <c:v>4.1856821380565332</c:v>
                </c:pt>
                <c:pt idx="58">
                  <c:v>4.2250598172023786</c:v>
                </c:pt>
                <c:pt idx="59">
                  <c:v>4.2637205442633856</c:v>
                </c:pt>
                <c:pt idx="60">
                  <c:v>4.3016837229899743</c:v>
                </c:pt>
                <c:pt idx="61">
                  <c:v>4.3389680631963001</c:v>
                </c:pt>
                <c:pt idx="62">
                  <c:v>4.3755916115069065</c:v>
                </c:pt>
                <c:pt idx="63">
                  <c:v>4.4115717804829631</c:v>
                </c:pt>
                <c:pt idx="64">
                  <c:v>4.4469253762268561</c:v>
                </c:pt>
                <c:pt idx="65">
                  <c:v>4.4816686245570798</c:v>
                </c:pt>
                <c:pt idx="66">
                  <c:v>4.5158171958390625</c:v>
                </c:pt>
                <c:pt idx="67">
                  <c:v>4.5493862285517848</c:v>
                </c:pt>
                <c:pt idx="68">
                  <c:v>4.5823903516646336</c:v>
                </c:pt>
                <c:pt idx="69">
                  <c:v>4.6148437058939935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B2-8548-9A30-12C902FA9C06}"/>
            </c:ext>
          </c:extLst>
        </c:ser>
        <c:ser>
          <c:idx val="8"/>
          <c:order val="5"/>
          <c:tx>
            <c:v>rep3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7F0F"/>
              </a:solidFill>
              <a:ln w="9525">
                <a:noFill/>
              </a:ln>
              <a:effectLst/>
            </c:spPr>
          </c:marker>
          <c:xVal>
            <c:numRef>
              <c:f>'plots of co2 (0-700)'!$V$4:$V$12</c:f>
              <c:numCache>
                <c:formatCode>General</c:formatCode>
                <c:ptCount val="9"/>
                <c:pt idx="0">
                  <c:v>1954.7259593490837</c:v>
                </c:pt>
                <c:pt idx="1">
                  <c:v>977.13605169098707</c:v>
                </c:pt>
                <c:pt idx="2">
                  <c:v>679.15281580085843</c:v>
                </c:pt>
                <c:pt idx="3">
                  <c:v>384.5043442054349</c:v>
                </c:pt>
                <c:pt idx="4">
                  <c:v>191.64414217274677</c:v>
                </c:pt>
                <c:pt idx="5">
                  <c:v>96.932928251330381</c:v>
                </c:pt>
                <c:pt idx="6">
                  <c:v>49.940984736480537</c:v>
                </c:pt>
                <c:pt idx="7">
                  <c:v>26.016765571130321</c:v>
                </c:pt>
                <c:pt idx="8">
                  <c:v>4.3676228163090123</c:v>
                </c:pt>
              </c:numCache>
            </c:numRef>
          </c:xVal>
          <c:yVal>
            <c:numRef>
              <c:f>'plots of co2 (0-700)'!$Y$4:$Y$12</c:f>
              <c:numCache>
                <c:formatCode>General</c:formatCode>
                <c:ptCount val="9"/>
                <c:pt idx="0">
                  <c:v>6.0177808700000002</c:v>
                </c:pt>
                <c:pt idx="1">
                  <c:v>4.2663298200000002</c:v>
                </c:pt>
                <c:pt idx="2">
                  <c:v>4.3792837799999997</c:v>
                </c:pt>
                <c:pt idx="3">
                  <c:v>3.5738772700000001</c:v>
                </c:pt>
                <c:pt idx="4">
                  <c:v>1.9966277800000001</c:v>
                </c:pt>
                <c:pt idx="5">
                  <c:v>0.59179192000000003</c:v>
                </c:pt>
                <c:pt idx="6">
                  <c:v>-0.23822879999999999</c:v>
                </c:pt>
                <c:pt idx="7">
                  <c:v>-0.49530479999999999</c:v>
                </c:pt>
                <c:pt idx="8">
                  <c:v>-0.61910390000000004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B2-8548-9A30-12C902FA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58431"/>
        <c:axId val="1089515743"/>
      </c:scatterChart>
      <c:valAx>
        <c:axId val="159185843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5743"/>
        <c:crosses val="autoZero"/>
        <c:crossBetween val="midCat"/>
      </c:valAx>
      <c:valAx>
        <c:axId val="10895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7B9CA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'plots of co2 (0-700)'!$AB$4:$AB$12</c:f>
                <c:numCache>
                  <c:formatCode>General</c:formatCode>
                  <c:ptCount val="9"/>
                  <c:pt idx="0">
                    <c:v>4.0922988316820952</c:v>
                  </c:pt>
                  <c:pt idx="1">
                    <c:v>3.5862201124320259</c:v>
                  </c:pt>
                  <c:pt idx="2">
                    <c:v>3.4344379814726009</c:v>
                  </c:pt>
                  <c:pt idx="3">
                    <c:v>2.730358264474277</c:v>
                  </c:pt>
                  <c:pt idx="4">
                    <c:v>1.3141286852412899</c:v>
                  </c:pt>
                  <c:pt idx="5">
                    <c:v>0.4303043512392799</c:v>
                  </c:pt>
                  <c:pt idx="6">
                    <c:v>0.16905659704866391</c:v>
                  </c:pt>
                  <c:pt idx="7">
                    <c:v>9.4822112493298097E-2</c:v>
                  </c:pt>
                  <c:pt idx="8">
                    <c:v>0.87749967106081728</c:v>
                  </c:pt>
                </c:numCache>
              </c:numRef>
            </c:plus>
            <c:minus>
              <c:numRef>
                <c:f>'plots of co2 (0-700)'!$AB$4:$AB$12</c:f>
                <c:numCache>
                  <c:formatCode>General</c:formatCode>
                  <c:ptCount val="9"/>
                  <c:pt idx="0">
                    <c:v>4.0922988316820952</c:v>
                  </c:pt>
                  <c:pt idx="1">
                    <c:v>3.5862201124320259</c:v>
                  </c:pt>
                  <c:pt idx="2">
                    <c:v>3.4344379814726009</c:v>
                  </c:pt>
                  <c:pt idx="3">
                    <c:v>2.730358264474277</c:v>
                  </c:pt>
                  <c:pt idx="4">
                    <c:v>1.3141286852412899</c:v>
                  </c:pt>
                  <c:pt idx="5">
                    <c:v>0.4303043512392799</c:v>
                  </c:pt>
                  <c:pt idx="6">
                    <c:v>0.16905659704866391</c:v>
                  </c:pt>
                  <c:pt idx="7">
                    <c:v>9.4822112493298097E-2</c:v>
                  </c:pt>
                  <c:pt idx="8">
                    <c:v>0.87749967106081728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'plots of co2 (0-700)'!$AD$4:$AD$12</c:f>
                <c:numCache>
                  <c:formatCode>General</c:formatCode>
                  <c:ptCount val="9"/>
                  <c:pt idx="0">
                    <c:v>1.1675897362823249</c:v>
                  </c:pt>
                  <c:pt idx="1">
                    <c:v>0.50523617608148075</c:v>
                  </c:pt>
                  <c:pt idx="2">
                    <c:v>0.4347359564520219</c:v>
                  </c:pt>
                  <c:pt idx="3">
                    <c:v>0.27735797332913048</c:v>
                  </c:pt>
                  <c:pt idx="4">
                    <c:v>0.10172834783995915</c:v>
                  </c:pt>
                  <c:pt idx="5">
                    <c:v>5.0761621185329876E-2</c:v>
                  </c:pt>
                  <c:pt idx="6">
                    <c:v>2.4647407087233723E-2</c:v>
                  </c:pt>
                  <c:pt idx="7">
                    <c:v>0.11827359575867524</c:v>
                  </c:pt>
                  <c:pt idx="8">
                    <c:v>0.12969200779812823</c:v>
                  </c:pt>
                </c:numCache>
              </c:numRef>
            </c:plus>
            <c:minus>
              <c:numRef>
                <c:f>'plots of co2 (0-700)'!$AD$4:$AD$12</c:f>
                <c:numCache>
                  <c:formatCode>General</c:formatCode>
                  <c:ptCount val="9"/>
                  <c:pt idx="0">
                    <c:v>1.1675897362823249</c:v>
                  </c:pt>
                  <c:pt idx="1">
                    <c:v>0.50523617608148075</c:v>
                  </c:pt>
                  <c:pt idx="2">
                    <c:v>0.4347359564520219</c:v>
                  </c:pt>
                  <c:pt idx="3">
                    <c:v>0.27735797332913048</c:v>
                  </c:pt>
                  <c:pt idx="4">
                    <c:v>0.10172834783995915</c:v>
                  </c:pt>
                  <c:pt idx="5">
                    <c:v>5.0761621185329876E-2</c:v>
                  </c:pt>
                  <c:pt idx="6">
                    <c:v>2.4647407087233723E-2</c:v>
                  </c:pt>
                  <c:pt idx="7">
                    <c:v>0.11827359575867524</c:v>
                  </c:pt>
                  <c:pt idx="8">
                    <c:v>0.12969200779812823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'plots of co2 (0-700)'!$AA$4:$AA$12</c:f>
              <c:numCache>
                <c:formatCode>General</c:formatCode>
                <c:ptCount val="9"/>
                <c:pt idx="0">
                  <c:v>1956.5829251163614</c:v>
                </c:pt>
                <c:pt idx="1">
                  <c:v>975.88280513032907</c:v>
                </c:pt>
                <c:pt idx="2">
                  <c:v>679.44937253361945</c:v>
                </c:pt>
                <c:pt idx="3">
                  <c:v>385.53177956847838</c:v>
                </c:pt>
                <c:pt idx="4">
                  <c:v>192.32918045758228</c:v>
                </c:pt>
                <c:pt idx="5">
                  <c:v>97.152204083776795</c:v>
                </c:pt>
                <c:pt idx="6">
                  <c:v>49.658698555493515</c:v>
                </c:pt>
                <c:pt idx="7">
                  <c:v>25.938034147043442</c:v>
                </c:pt>
                <c:pt idx="8">
                  <c:v>2.6362249331030041</c:v>
                </c:pt>
              </c:numCache>
            </c:numRef>
          </c:xVal>
          <c:yVal>
            <c:numRef>
              <c:f>'plots of co2 (0-700)'!$AC$4:$AC$12</c:f>
              <c:numCache>
                <c:formatCode>General</c:formatCode>
                <c:ptCount val="9"/>
                <c:pt idx="0">
                  <c:v>3.8489026333333336</c:v>
                </c:pt>
                <c:pt idx="1">
                  <c:v>3.5571569283333333</c:v>
                </c:pt>
                <c:pt idx="2">
                  <c:v>3.7135555113333329</c:v>
                </c:pt>
                <c:pt idx="3">
                  <c:v>3.1740948929999999</c:v>
                </c:pt>
                <c:pt idx="4">
                  <c:v>1.8138948003333333</c:v>
                </c:pt>
                <c:pt idx="5">
                  <c:v>0.50032299766666666</c:v>
                </c:pt>
                <c:pt idx="6">
                  <c:v>-0.25242344566666669</c:v>
                </c:pt>
                <c:pt idx="7">
                  <c:v>-0.60050698466666663</c:v>
                </c:pt>
                <c:pt idx="8">
                  <c:v>-0.76756943966666658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7-0845-BFB4-BA8D194C5EE6}"/>
            </c:ext>
          </c:extLst>
        </c:ser>
        <c:ser>
          <c:idx val="1"/>
          <c:order val="1"/>
          <c:spPr>
            <a:ln w="38100" cap="rnd">
              <a:solidFill>
                <a:schemeClr val="tx1">
                  <a:lumMod val="50000"/>
                  <a:lumOff val="50000"/>
                  <a:alpha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(0-700)'!$AL$5:$AL$75</c:f>
              <c:numCache>
                <c:formatCode>General</c:formatCode>
                <c:ptCount val="71"/>
                <c:pt idx="0">
                  <c:v>12.636225</c:v>
                </c:pt>
                <c:pt idx="1">
                  <c:v>22.636225</c:v>
                </c:pt>
                <c:pt idx="2">
                  <c:v>32.636225000000003</c:v>
                </c:pt>
                <c:pt idx="3">
                  <c:v>42.636225000000003</c:v>
                </c:pt>
                <c:pt idx="4">
                  <c:v>52.636225000000003</c:v>
                </c:pt>
                <c:pt idx="5">
                  <c:v>62.636225000000003</c:v>
                </c:pt>
                <c:pt idx="6">
                  <c:v>72.636224999999996</c:v>
                </c:pt>
                <c:pt idx="7">
                  <c:v>82.636224999999996</c:v>
                </c:pt>
                <c:pt idx="8">
                  <c:v>92.636224999999996</c:v>
                </c:pt>
                <c:pt idx="9">
                  <c:v>102.636225</c:v>
                </c:pt>
                <c:pt idx="10">
                  <c:v>112.636225</c:v>
                </c:pt>
                <c:pt idx="11">
                  <c:v>122.636225</c:v>
                </c:pt>
                <c:pt idx="12">
                  <c:v>132.636225</c:v>
                </c:pt>
                <c:pt idx="13">
                  <c:v>142.636225</c:v>
                </c:pt>
                <c:pt idx="14">
                  <c:v>152.636225</c:v>
                </c:pt>
                <c:pt idx="15">
                  <c:v>162.636225</c:v>
                </c:pt>
                <c:pt idx="16">
                  <c:v>172.636225</c:v>
                </c:pt>
                <c:pt idx="17">
                  <c:v>182.636225</c:v>
                </c:pt>
                <c:pt idx="18">
                  <c:v>192.636225</c:v>
                </c:pt>
                <c:pt idx="19">
                  <c:v>202.636225</c:v>
                </c:pt>
                <c:pt idx="20">
                  <c:v>212.636225</c:v>
                </c:pt>
                <c:pt idx="21">
                  <c:v>222.636225</c:v>
                </c:pt>
                <c:pt idx="22">
                  <c:v>232.636225</c:v>
                </c:pt>
                <c:pt idx="23">
                  <c:v>242.636225</c:v>
                </c:pt>
                <c:pt idx="24">
                  <c:v>252.636225</c:v>
                </c:pt>
                <c:pt idx="25">
                  <c:v>262.63622500000002</c:v>
                </c:pt>
                <c:pt idx="26">
                  <c:v>272.63622500000002</c:v>
                </c:pt>
                <c:pt idx="27">
                  <c:v>282.63622500000002</c:v>
                </c:pt>
                <c:pt idx="28">
                  <c:v>292.63622500000002</c:v>
                </c:pt>
                <c:pt idx="29">
                  <c:v>302.63622500000002</c:v>
                </c:pt>
                <c:pt idx="30">
                  <c:v>312.63622500000002</c:v>
                </c:pt>
                <c:pt idx="31">
                  <c:v>322.63622500000002</c:v>
                </c:pt>
                <c:pt idx="32">
                  <c:v>332.63622500000002</c:v>
                </c:pt>
                <c:pt idx="33">
                  <c:v>342.63622500000002</c:v>
                </c:pt>
                <c:pt idx="34">
                  <c:v>352.63622500000002</c:v>
                </c:pt>
                <c:pt idx="35">
                  <c:v>362.63622500000002</c:v>
                </c:pt>
                <c:pt idx="36">
                  <c:v>372.63622500000002</c:v>
                </c:pt>
                <c:pt idx="37">
                  <c:v>382.63622500000002</c:v>
                </c:pt>
                <c:pt idx="38">
                  <c:v>392.63622500000002</c:v>
                </c:pt>
                <c:pt idx="39">
                  <c:v>402.63622500000002</c:v>
                </c:pt>
                <c:pt idx="40">
                  <c:v>412.63622500000002</c:v>
                </c:pt>
                <c:pt idx="41">
                  <c:v>422.63622500000002</c:v>
                </c:pt>
                <c:pt idx="42">
                  <c:v>432.63622500000002</c:v>
                </c:pt>
                <c:pt idx="43">
                  <c:v>442.63622500000002</c:v>
                </c:pt>
                <c:pt idx="44">
                  <c:v>452.63622500000002</c:v>
                </c:pt>
                <c:pt idx="45">
                  <c:v>462.63622500000002</c:v>
                </c:pt>
                <c:pt idx="46">
                  <c:v>472.63622500000002</c:v>
                </c:pt>
                <c:pt idx="47">
                  <c:v>482.63622500000002</c:v>
                </c:pt>
                <c:pt idx="48">
                  <c:v>492.63622500000002</c:v>
                </c:pt>
                <c:pt idx="49">
                  <c:v>502.63622500000002</c:v>
                </c:pt>
                <c:pt idx="50">
                  <c:v>512.63622499999997</c:v>
                </c:pt>
                <c:pt idx="51">
                  <c:v>522.63622499999997</c:v>
                </c:pt>
                <c:pt idx="52">
                  <c:v>532.63622499999997</c:v>
                </c:pt>
                <c:pt idx="53">
                  <c:v>542.63622499999997</c:v>
                </c:pt>
                <c:pt idx="54">
                  <c:v>552.63622499999997</c:v>
                </c:pt>
                <c:pt idx="55">
                  <c:v>562.63622499999997</c:v>
                </c:pt>
                <c:pt idx="56">
                  <c:v>572.63622499999997</c:v>
                </c:pt>
                <c:pt idx="57">
                  <c:v>582.63622499999997</c:v>
                </c:pt>
                <c:pt idx="58">
                  <c:v>592.63622499999997</c:v>
                </c:pt>
                <c:pt idx="59">
                  <c:v>602.63622499999997</c:v>
                </c:pt>
                <c:pt idx="60">
                  <c:v>612.63622499999997</c:v>
                </c:pt>
                <c:pt idx="61">
                  <c:v>622.63622499999997</c:v>
                </c:pt>
                <c:pt idx="62">
                  <c:v>632.63622499999997</c:v>
                </c:pt>
                <c:pt idx="63">
                  <c:v>642.63622499999997</c:v>
                </c:pt>
                <c:pt idx="64">
                  <c:v>652.63622499999997</c:v>
                </c:pt>
                <c:pt idx="65">
                  <c:v>662.63622499999997</c:v>
                </c:pt>
                <c:pt idx="66">
                  <c:v>672.63622499999997</c:v>
                </c:pt>
                <c:pt idx="67">
                  <c:v>682.63622499999997</c:v>
                </c:pt>
                <c:pt idx="68">
                  <c:v>692.63622499999997</c:v>
                </c:pt>
                <c:pt idx="69">
                  <c:v>702.63622499999997</c:v>
                </c:pt>
                <c:pt idx="70">
                  <c:v>712.63622499999997</c:v>
                </c:pt>
              </c:numCache>
            </c:numRef>
          </c:xVal>
          <c:yVal>
            <c:numRef>
              <c:f>'plots of co2 (0-700)'!$AK$4:$AK$75</c:f>
              <c:numCache>
                <c:formatCode>General</c:formatCode>
                <c:ptCount val="72"/>
                <c:pt idx="0">
                  <c:v>-0.76756943333333327</c:v>
                </c:pt>
                <c:pt idx="1">
                  <c:v>-0.58634585896881375</c:v>
                </c:pt>
                <c:pt idx="2">
                  <c:v>-0.41357330263752695</c:v>
                </c:pt>
                <c:pt idx="3">
                  <c:v>-0.24867408794041035</c:v>
                </c:pt>
                <c:pt idx="4">
                  <c:v>-9.1122015627809083E-2</c:v>
                </c:pt>
                <c:pt idx="5">
                  <c:v>5.9563245401173526E-2</c:v>
                </c:pt>
                <c:pt idx="6">
                  <c:v>0.20382104934609635</c:v>
                </c:pt>
                <c:pt idx="7">
                  <c:v>0.34205405191655125</c:v>
                </c:pt>
                <c:pt idx="8">
                  <c:v>0.47463196365608373</c:v>
                </c:pt>
                <c:pt idx="9">
                  <c:v>0.60189485185596669</c:v>
                </c:pt>
                <c:pt idx="10">
                  <c:v>0.72415605315345777</c:v>
                </c:pt>
                <c:pt idx="11">
                  <c:v>0.84170474933553863</c:v>
                </c:pt>
                <c:pt idx="12">
                  <c:v>0.95480825092464172</c:v>
                </c:pt>
                <c:pt idx="13">
                  <c:v>1.063714026505211</c:v>
                </c:pt>
                <c:pt idx="14">
                  <c:v>1.1686515102173987</c:v>
                </c:pt>
                <c:pt idx="15">
                  <c:v>1.2698337152025831</c:v>
                </c:pt>
                <c:pt idx="16">
                  <c:v>1.3674586768781021</c:v>
                </c:pt>
                <c:pt idx="17">
                  <c:v>1.4617107466187997</c:v>
                </c:pt>
                <c:pt idx="18">
                  <c:v>1.5527617536274931</c:v>
                </c:pt>
                <c:pt idx="19">
                  <c:v>1.6407720504010785</c:v>
                </c:pt>
                <c:pt idx="20">
                  <c:v>1.7258914551747226</c:v>
                </c:pt>
                <c:pt idx="21">
                  <c:v>1.8082601029967114</c:v>
                </c:pt>
                <c:pt idx="22">
                  <c:v>1.8880092156041743</c:v>
                </c:pt>
                <c:pt idx="23">
                  <c:v>1.9652617989964174</c:v>
                </c:pt>
                <c:pt idx="24">
                  <c:v>2.0401332765057143</c:v>
                </c:pt>
                <c:pt idx="25">
                  <c:v>2.11273206421837</c:v>
                </c:pt>
                <c:pt idx="26">
                  <c:v>2.1831600947792387</c:v>
                </c:pt>
                <c:pt idx="27">
                  <c:v>2.2515132949019421</c:v>
                </c:pt>
                <c:pt idx="28">
                  <c:v>2.3178820212889435</c:v>
                </c:pt>
                <c:pt idx="29">
                  <c:v>2.3823514591271544</c:v>
                </c:pt>
                <c:pt idx="30">
                  <c:v>2.4450019868546478</c:v>
                </c:pt>
                <c:pt idx="31">
                  <c:v>2.5059095104827778</c:v>
                </c:pt>
                <c:pt idx="32">
                  <c:v>2.565145770397542</c:v>
                </c:pt>
                <c:pt idx="33">
                  <c:v>2.6227786232474477</c:v>
                </c:pt>
                <c:pt idx="34">
                  <c:v>2.6788723012466145</c:v>
                </c:pt>
                <c:pt idx="35">
                  <c:v>2.7334876509763659</c:v>
                </c:pt>
                <c:pt idx="36">
                  <c:v>2.7866823535517957</c:v>
                </c:pt>
                <c:pt idx="37">
                  <c:v>2.8385111278280886</c:v>
                </c:pt>
                <c:pt idx="38">
                  <c:v>2.8890259181515314</c:v>
                </c:pt>
                <c:pt idx="39">
                  <c:v>2.9382760680094631</c:v>
                </c:pt>
                <c:pt idx="40">
                  <c:v>2.9863084807994453</c:v>
                </c:pt>
                <c:pt idx="41">
                  <c:v>3.0331677688187444</c:v>
                </c:pt>
                <c:pt idx="42">
                  <c:v>3.0788963914689416</c:v>
                </c:pt>
                <c:pt idx="43">
                  <c:v>3.1235347835755958</c:v>
                </c:pt>
                <c:pt idx="44">
                  <c:v>3.1671214746380967</c:v>
                </c:pt>
                <c:pt idx="45">
                  <c:v>3.209693199748918</c:v>
                </c:pt>
                <c:pt idx="46">
                  <c:v>3.2512850028533955</c:v>
                </c:pt>
                <c:pt idx="47">
                  <c:v>3.2919303329600953</c:v>
                </c:pt>
                <c:pt idx="48">
                  <c:v>3.3316611338569238</c:v>
                </c:pt>
                <c:pt idx="49">
                  <c:v>3.3705079278386969</c:v>
                </c:pt>
                <c:pt idx="50">
                  <c:v>3.4084998939074214</c:v>
                </c:pt>
                <c:pt idx="51">
                  <c:v>3.4456649408663265</c:v>
                </c:pt>
                <c:pt idx="52">
                  <c:v>3.4820297756924767</c:v>
                </c:pt>
                <c:pt idx="53">
                  <c:v>3.5176199675399622</c:v>
                </c:pt>
                <c:pt idx="54">
                  <c:v>3.5524600076960122</c:v>
                </c:pt>
                <c:pt idx="55">
                  <c:v>3.5865733657854721</c:v>
                </c:pt>
                <c:pt idx="56">
                  <c:v>3.6199825424946988</c:v>
                </c:pt>
                <c:pt idx="57">
                  <c:v>3.6527091190637671</c:v>
                </c:pt>
                <c:pt idx="58">
                  <c:v>3.6847738037757511</c:v>
                </c:pt>
                <c:pt idx="59">
                  <c:v>3.7161964756535197</c:v>
                </c:pt>
                <c:pt idx="60">
                  <c:v>3.7469962255578007</c:v>
                </c:pt>
                <c:pt idx="61">
                  <c:v>3.7771913948650577</c:v>
                </c:pt>
                <c:pt idx="62">
                  <c:v>3.806799611889828</c:v>
                </c:pt>
                <c:pt idx="63">
                  <c:v>3.8358378262035084</c:v>
                </c:pt>
                <c:pt idx="64">
                  <c:v>3.8643223409899794</c:v>
                </c:pt>
                <c:pt idx="65">
                  <c:v>3.8922688435678299</c:v>
                </c:pt>
                <c:pt idx="66">
                  <c:v>3.9196924341992694</c:v>
                </c:pt>
                <c:pt idx="67">
                  <c:v>3.9466076532968866</c:v>
                </c:pt>
                <c:pt idx="68">
                  <c:v>3.9730285071312346</c:v>
                </c:pt>
                <c:pt idx="69">
                  <c:v>3.9989684921347703</c:v>
                </c:pt>
                <c:pt idx="70">
                  <c:v>4.0244406178907299</c:v>
                </c:pt>
                <c:pt idx="71">
                  <c:v>4.0494574288892293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47-0845-BFB4-BA8D194C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90096"/>
        <c:axId val="1845491824"/>
      </c:scatterChart>
      <c:valAx>
        <c:axId val="1845490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91824"/>
        <c:crosses val="autoZero"/>
        <c:crossBetween val="midCat"/>
      </c:valAx>
      <c:valAx>
        <c:axId val="18454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rep1 line restricted</c:v>
          </c:tx>
          <c:spPr>
            <a:ln w="25400" cap="rnd">
              <a:solidFill>
                <a:srgbClr val="C4ACDC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(0-700)'!$G$5:$G$72</c:f>
              <c:numCache>
                <c:formatCode>General</c:formatCode>
                <c:ptCount val="68"/>
                <c:pt idx="0">
                  <c:v>1.522105</c:v>
                </c:pt>
                <c:pt idx="1">
                  <c:v>11.522105</c:v>
                </c:pt>
                <c:pt idx="2">
                  <c:v>21.522105</c:v>
                </c:pt>
                <c:pt idx="3">
                  <c:v>31.522105</c:v>
                </c:pt>
                <c:pt idx="4">
                  <c:v>41.522105000000003</c:v>
                </c:pt>
                <c:pt idx="5">
                  <c:v>51.522105000000003</c:v>
                </c:pt>
                <c:pt idx="6">
                  <c:v>61.522105000000003</c:v>
                </c:pt>
                <c:pt idx="7">
                  <c:v>71.522104999999996</c:v>
                </c:pt>
                <c:pt idx="8">
                  <c:v>81.522104999999996</c:v>
                </c:pt>
                <c:pt idx="9">
                  <c:v>91.522104999999996</c:v>
                </c:pt>
                <c:pt idx="10">
                  <c:v>101.522105</c:v>
                </c:pt>
                <c:pt idx="11">
                  <c:v>111.522105</c:v>
                </c:pt>
                <c:pt idx="12">
                  <c:v>121.522105</c:v>
                </c:pt>
                <c:pt idx="13">
                  <c:v>131.52210500000001</c:v>
                </c:pt>
                <c:pt idx="14">
                  <c:v>141.52210500000001</c:v>
                </c:pt>
                <c:pt idx="15">
                  <c:v>151.52210500000001</c:v>
                </c:pt>
                <c:pt idx="16">
                  <c:v>161.52210500000001</c:v>
                </c:pt>
                <c:pt idx="17">
                  <c:v>171.52210500000001</c:v>
                </c:pt>
                <c:pt idx="18">
                  <c:v>181.52210500000001</c:v>
                </c:pt>
                <c:pt idx="19">
                  <c:v>191.52210500000001</c:v>
                </c:pt>
                <c:pt idx="20">
                  <c:v>201.52210500000001</c:v>
                </c:pt>
                <c:pt idx="21">
                  <c:v>211.52210500000001</c:v>
                </c:pt>
                <c:pt idx="22">
                  <c:v>221.52210500000001</c:v>
                </c:pt>
                <c:pt idx="23">
                  <c:v>231.52210500000001</c:v>
                </c:pt>
                <c:pt idx="24">
                  <c:v>241.52210500000001</c:v>
                </c:pt>
                <c:pt idx="25">
                  <c:v>251.52210500000001</c:v>
                </c:pt>
                <c:pt idx="26">
                  <c:v>261.52210500000001</c:v>
                </c:pt>
                <c:pt idx="27">
                  <c:v>271.52210500000001</c:v>
                </c:pt>
                <c:pt idx="28">
                  <c:v>281.52210500000001</c:v>
                </c:pt>
                <c:pt idx="29">
                  <c:v>291.52210500000001</c:v>
                </c:pt>
                <c:pt idx="30">
                  <c:v>301.52210500000001</c:v>
                </c:pt>
                <c:pt idx="31">
                  <c:v>311.52210500000001</c:v>
                </c:pt>
                <c:pt idx="32">
                  <c:v>321.52210500000001</c:v>
                </c:pt>
                <c:pt idx="33">
                  <c:v>331.52210500000001</c:v>
                </c:pt>
                <c:pt idx="34">
                  <c:v>341.52210500000001</c:v>
                </c:pt>
                <c:pt idx="35">
                  <c:v>351.52210500000001</c:v>
                </c:pt>
                <c:pt idx="36">
                  <c:v>361.52210500000001</c:v>
                </c:pt>
                <c:pt idx="37">
                  <c:v>371.52210500000001</c:v>
                </c:pt>
                <c:pt idx="38">
                  <c:v>381.52210500000001</c:v>
                </c:pt>
                <c:pt idx="39">
                  <c:v>391.52210500000001</c:v>
                </c:pt>
                <c:pt idx="40">
                  <c:v>401.52210500000001</c:v>
                </c:pt>
                <c:pt idx="41">
                  <c:v>411.52210500000001</c:v>
                </c:pt>
                <c:pt idx="42">
                  <c:v>421.52210500000001</c:v>
                </c:pt>
                <c:pt idx="43">
                  <c:v>431.52210500000001</c:v>
                </c:pt>
                <c:pt idx="44">
                  <c:v>441.52210500000001</c:v>
                </c:pt>
                <c:pt idx="45">
                  <c:v>451.52210500000001</c:v>
                </c:pt>
                <c:pt idx="46">
                  <c:v>461.52210500000001</c:v>
                </c:pt>
                <c:pt idx="47">
                  <c:v>471.52210500000001</c:v>
                </c:pt>
                <c:pt idx="48">
                  <c:v>481.52210500000001</c:v>
                </c:pt>
                <c:pt idx="49">
                  <c:v>491.52210500000001</c:v>
                </c:pt>
                <c:pt idx="50">
                  <c:v>501.52210500000001</c:v>
                </c:pt>
                <c:pt idx="51">
                  <c:v>511.52210500000001</c:v>
                </c:pt>
                <c:pt idx="52">
                  <c:v>521.52210500000001</c:v>
                </c:pt>
                <c:pt idx="53">
                  <c:v>531.52210500000001</c:v>
                </c:pt>
                <c:pt idx="54">
                  <c:v>541.52210500000001</c:v>
                </c:pt>
                <c:pt idx="55">
                  <c:v>551.52210500000001</c:v>
                </c:pt>
                <c:pt idx="56">
                  <c:v>561.52210500000001</c:v>
                </c:pt>
                <c:pt idx="57">
                  <c:v>571.52210500000001</c:v>
                </c:pt>
                <c:pt idx="58">
                  <c:v>581.52210500000001</c:v>
                </c:pt>
                <c:pt idx="59">
                  <c:v>591.52210500000001</c:v>
                </c:pt>
                <c:pt idx="60">
                  <c:v>601.52210500000001</c:v>
                </c:pt>
                <c:pt idx="61">
                  <c:v>611.52210500000001</c:v>
                </c:pt>
                <c:pt idx="62">
                  <c:v>621.52210500000001</c:v>
                </c:pt>
                <c:pt idx="63">
                  <c:v>631.52210500000001</c:v>
                </c:pt>
                <c:pt idx="64">
                  <c:v>641.52210500000001</c:v>
                </c:pt>
                <c:pt idx="65">
                  <c:v>651.52210500000001</c:v>
                </c:pt>
                <c:pt idx="66">
                  <c:v>661.52210500000001</c:v>
                </c:pt>
                <c:pt idx="67">
                  <c:v>671.52210500000001</c:v>
                </c:pt>
              </c:numCache>
            </c:numRef>
          </c:xVal>
          <c:yVal>
            <c:numRef>
              <c:f>'plots of co2 (0-700)'!$E$5:$E$72</c:f>
              <c:numCache>
                <c:formatCode>General</c:formatCode>
                <c:ptCount val="68"/>
                <c:pt idx="0">
                  <c:v>-0.6576052</c:v>
                </c:pt>
                <c:pt idx="1">
                  <c:v>-0.48892602979648803</c:v>
                </c:pt>
                <c:pt idx="2">
                  <c:v>-0.32719595602487322</c:v>
                </c:pt>
                <c:pt idx="3">
                  <c:v>-0.17199422151246857</c:v>
                </c:pt>
                <c:pt idx="4">
                  <c:v>-2.2933365346049728E-2</c:v>
                </c:pt>
                <c:pt idx="5">
                  <c:v>0.12034400682219037</c:v>
                </c:pt>
                <c:pt idx="6">
                  <c:v>0.2581680836915009</c:v>
                </c:pt>
                <c:pt idx="7">
                  <c:v>0.39084438866104365</c:v>
                </c:pt>
                <c:pt idx="8">
                  <c:v>0.5186560407483588</c:v>
                </c:pt>
                <c:pt idx="9">
                  <c:v>0.64186577129138012</c:v>
                </c:pt>
                <c:pt idx="10">
                  <c:v>0.76071772666570914</c:v>
                </c:pt>
                <c:pt idx="11">
                  <c:v>0.87543908304615947</c:v>
                </c:pt>
                <c:pt idx="12">
                  <c:v>0.98624149568490826</c:v>
                </c:pt>
                <c:pt idx="13">
                  <c:v>1.0933224021595014</c:v>
                </c:pt>
                <c:pt idx="14">
                  <c:v>1.19686619647362</c:v>
                </c:pt>
                <c:pt idx="15">
                  <c:v>1.2970452886990573</c:v>
                </c:pt>
                <c:pt idx="16">
                  <c:v>1.3940210629686307</c:v>
                </c:pt>
                <c:pt idx="17">
                  <c:v>1.4879447450171428</c:v>
                </c:pt>
                <c:pt idx="18">
                  <c:v>1.5789581890797226</c:v>
                </c:pt>
                <c:pt idx="19">
                  <c:v>1.6671945927596465</c:v>
                </c:pt>
                <c:pt idx="20">
                  <c:v>1.7527791474424421</c:v>
                </c:pt>
                <c:pt idx="21">
                  <c:v>1.8358296309356965</c:v>
                </c:pt>
                <c:pt idx="22">
                  <c:v>1.9164569482344684</c:v>
                </c:pt>
                <c:pt idx="23">
                  <c:v>1.9947656256335131</c:v>
                </c:pt>
                <c:pt idx="24">
                  <c:v>2.07085426281547</c:v>
                </c:pt>
                <c:pt idx="25">
                  <c:v>2.1448159470265451</c:v>
                </c:pt>
                <c:pt idx="26">
                  <c:v>2.2167386329978269</c:v>
                </c:pt>
                <c:pt idx="27">
                  <c:v>2.2867054918724707</c:v>
                </c:pt>
                <c:pt idx="28">
                  <c:v>2.3547952320491157</c:v>
                </c:pt>
                <c:pt idx="29">
                  <c:v>2.421082394543693</c:v>
                </c:pt>
                <c:pt idx="30">
                  <c:v>2.4856376251998635</c:v>
                </c:pt>
                <c:pt idx="31">
                  <c:v>2.5485279258378779</c:v>
                </c:pt>
                <c:pt idx="32">
                  <c:v>2.6098168862188635</c:v>
                </c:pt>
                <c:pt idx="33">
                  <c:v>2.6695648985127294</c:v>
                </c:pt>
                <c:pt idx="34">
                  <c:v>2.7278293557902278</c:v>
                </c:pt>
                <c:pt idx="35">
                  <c:v>2.7846648359105437</c:v>
                </c:pt>
                <c:pt idx="36">
                  <c:v>2.8401232720428631</c:v>
                </c:pt>
                <c:pt idx="37">
                  <c:v>2.8942541109418061</c:v>
                </c:pt>
                <c:pt idx="38">
                  <c:v>2.9471044599906229</c:v>
                </c:pt>
                <c:pt idx="39">
                  <c:v>2.9987192239312428</c:v>
                </c:pt>
                <c:pt idx="40">
                  <c:v>3.0491412321153293</c:v>
                </c:pt>
                <c:pt idx="41">
                  <c:v>3.0984113570342262</c:v>
                </c:pt>
                <c:pt idx="42">
                  <c:v>3.1465686248172604</c:v>
                </c:pt>
                <c:pt idx="43">
                  <c:v>3.1936503183262253</c:v>
                </c:pt>
                <c:pt idx="44">
                  <c:v>3.2396920734184245</c:v>
                </c:pt>
                <c:pt idx="45">
                  <c:v>3.284727968900635</c:v>
                </c:pt>
                <c:pt idx="46">
                  <c:v>3.328790610651184</c:v>
                </c:pt>
                <c:pt idx="47">
                  <c:v>3.371911210346533</c:v>
                </c:pt>
                <c:pt idx="48">
                  <c:v>3.4141196591918437</c:v>
                </c:pt>
                <c:pt idx="49">
                  <c:v>3.4554445970215308</c:v>
                </c:pt>
                <c:pt idx="50">
                  <c:v>3.4959134771055114</c:v>
                </c:pt>
                <c:pt idx="51">
                  <c:v>3.5355526269692952</c:v>
                </c:pt>
                <c:pt idx="52">
                  <c:v>3.5743873055110713</c:v>
                </c:pt>
                <c:pt idx="53">
                  <c:v>3.6124417566761773</c:v>
                </c:pt>
                <c:pt idx="54">
                  <c:v>3.649739259928622</c:v>
                </c:pt>
                <c:pt idx="55">
                  <c:v>3.686302177740453</c:v>
                </c:pt>
                <c:pt idx="56">
                  <c:v>3.7221520003025335</c:v>
                </c:pt>
                <c:pt idx="57">
                  <c:v>3.7573093876445762</c:v>
                </c:pt>
                <c:pt idx="58">
                  <c:v>3.791794209337878</c:v>
                </c:pt>
                <c:pt idx="59">
                  <c:v>3.8256255819411011</c:v>
                </c:pt>
                <c:pt idx="60">
                  <c:v>3.8588219043373497</c:v>
                </c:pt>
                <c:pt idx="61">
                  <c:v>3.8914008910998223</c:v>
                </c:pt>
                <c:pt idx="62">
                  <c:v>3.9233796040131521</c:v>
                </c:pt>
                <c:pt idx="63">
                  <c:v>3.9547744818682888</c:v>
                </c:pt>
                <c:pt idx="64">
                  <c:v>3.985601368640256</c:v>
                </c:pt>
                <c:pt idx="65">
                  <c:v>4.0158755401502573</c:v>
                </c:pt>
                <c:pt idx="66">
                  <c:v>4.0456117293063842</c:v>
                </c:pt>
                <c:pt idx="67">
                  <c:v>4.0748241500105857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6-6948-99D8-584AD74FABE3}"/>
            </c:ext>
          </c:extLst>
        </c:ser>
        <c:ser>
          <c:idx val="2"/>
          <c:order val="1"/>
          <c:tx>
            <c:v>rep1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9467BD"/>
              </a:solidFill>
              <a:ln w="9525">
                <a:noFill/>
              </a:ln>
              <a:effectLst/>
            </c:spPr>
          </c:marker>
          <c:xVal>
            <c:numRef>
              <c:f>'plots of co2 (0-700)'!$T$4:$T$12</c:f>
              <c:numCache>
                <c:formatCode>General</c:formatCode>
                <c:ptCount val="9"/>
                <c:pt idx="0">
                  <c:v>1950.608185</c:v>
                </c:pt>
                <c:pt idx="1">
                  <c:v>969.14022290000003</c:v>
                </c:pt>
                <c:pt idx="2">
                  <c:v>673.65457649999996</c:v>
                </c:pt>
                <c:pt idx="3">
                  <c:v>381.4008389</c:v>
                </c:pt>
                <c:pt idx="4">
                  <c:v>190.4742364</c:v>
                </c:pt>
                <c:pt idx="5">
                  <c:v>96.541131179999994</c:v>
                </c:pt>
                <c:pt idx="6">
                  <c:v>49.67872706</c:v>
                </c:pt>
                <c:pt idx="7">
                  <c:v>26.048083030000001</c:v>
                </c:pt>
                <c:pt idx="8">
                  <c:v>1.5221048859999999</c:v>
                </c:pt>
              </c:numCache>
            </c:numRef>
          </c:xVal>
          <c:yVal>
            <c:numRef>
              <c:f>'plots of co2 (0-700)'!$W$4:$W$12</c:f>
              <c:numCache>
                <c:formatCode>General</c:formatCode>
                <c:ptCount val="9"/>
                <c:pt idx="0">
                  <c:v>3.5139785400000001</c:v>
                </c:pt>
                <c:pt idx="1">
                  <c:v>3.82594528</c:v>
                </c:pt>
                <c:pt idx="2">
                  <c:v>3.8650367700000001</c:v>
                </c:pt>
                <c:pt idx="3">
                  <c:v>3.3072395499999998</c:v>
                </c:pt>
                <c:pt idx="4">
                  <c:v>1.80000388</c:v>
                </c:pt>
                <c:pt idx="5">
                  <c:v>0.49273697999999999</c:v>
                </c:pt>
                <c:pt idx="6">
                  <c:v>-0.21863840000000001</c:v>
                </c:pt>
                <c:pt idx="7">
                  <c:v>-0.46962700000000002</c:v>
                </c:pt>
                <c:pt idx="8">
                  <c:v>-0.6576052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6-6948-99D8-584AD74FABE3}"/>
            </c:ext>
          </c:extLst>
        </c:ser>
        <c:ser>
          <c:idx val="4"/>
          <c:order val="2"/>
          <c:tx>
            <c:v>rep2 line restricted</c:v>
          </c:tx>
          <c:spPr>
            <a:ln w="28575" cap="rnd">
              <a:solidFill>
                <a:srgbClr val="80DAE2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(0-700)'!$M$5:$M$73</c:f>
              <c:numCache>
                <c:formatCode>General</c:formatCode>
                <c:ptCount val="69"/>
                <c:pt idx="0">
                  <c:v>2.0189469999999998</c:v>
                </c:pt>
                <c:pt idx="1">
                  <c:v>12.018947000000001</c:v>
                </c:pt>
                <c:pt idx="2">
                  <c:v>22.018947000000001</c:v>
                </c:pt>
                <c:pt idx="3">
                  <c:v>32.018946999999997</c:v>
                </c:pt>
                <c:pt idx="4">
                  <c:v>42.018946999999997</c:v>
                </c:pt>
                <c:pt idx="5">
                  <c:v>52.018946999999997</c:v>
                </c:pt>
                <c:pt idx="6">
                  <c:v>62.018946999999997</c:v>
                </c:pt>
                <c:pt idx="7">
                  <c:v>72.018946999999997</c:v>
                </c:pt>
                <c:pt idx="8">
                  <c:v>82.018946999999997</c:v>
                </c:pt>
                <c:pt idx="9">
                  <c:v>92.018946999999997</c:v>
                </c:pt>
                <c:pt idx="10">
                  <c:v>102.018947</c:v>
                </c:pt>
                <c:pt idx="11">
                  <c:v>112.018947</c:v>
                </c:pt>
                <c:pt idx="12">
                  <c:v>122.018947</c:v>
                </c:pt>
                <c:pt idx="13">
                  <c:v>132.018947</c:v>
                </c:pt>
                <c:pt idx="14">
                  <c:v>142.018947</c:v>
                </c:pt>
                <c:pt idx="15">
                  <c:v>152.018947</c:v>
                </c:pt>
                <c:pt idx="16">
                  <c:v>162.018947</c:v>
                </c:pt>
                <c:pt idx="17">
                  <c:v>172.018947</c:v>
                </c:pt>
                <c:pt idx="18">
                  <c:v>182.018947</c:v>
                </c:pt>
                <c:pt idx="19">
                  <c:v>192.018947</c:v>
                </c:pt>
                <c:pt idx="20">
                  <c:v>202.018947</c:v>
                </c:pt>
                <c:pt idx="21">
                  <c:v>212.018947</c:v>
                </c:pt>
                <c:pt idx="22">
                  <c:v>222.018947</c:v>
                </c:pt>
                <c:pt idx="23">
                  <c:v>232.018947</c:v>
                </c:pt>
                <c:pt idx="24">
                  <c:v>242.018947</c:v>
                </c:pt>
                <c:pt idx="25">
                  <c:v>252.018947</c:v>
                </c:pt>
                <c:pt idx="26">
                  <c:v>262.01894700000003</c:v>
                </c:pt>
                <c:pt idx="27">
                  <c:v>272.01894700000003</c:v>
                </c:pt>
                <c:pt idx="28">
                  <c:v>282.01894700000003</c:v>
                </c:pt>
                <c:pt idx="29">
                  <c:v>292.01894700000003</c:v>
                </c:pt>
                <c:pt idx="30">
                  <c:v>302.01894700000003</c:v>
                </c:pt>
                <c:pt idx="31">
                  <c:v>312.01894700000003</c:v>
                </c:pt>
                <c:pt idx="32">
                  <c:v>322.01894700000003</c:v>
                </c:pt>
                <c:pt idx="33">
                  <c:v>332.01894700000003</c:v>
                </c:pt>
                <c:pt idx="34">
                  <c:v>342.01894700000003</c:v>
                </c:pt>
                <c:pt idx="35">
                  <c:v>352.01894700000003</c:v>
                </c:pt>
                <c:pt idx="36">
                  <c:v>362.01894700000003</c:v>
                </c:pt>
                <c:pt idx="37">
                  <c:v>372.01894700000003</c:v>
                </c:pt>
                <c:pt idx="38">
                  <c:v>382.01894700000003</c:v>
                </c:pt>
                <c:pt idx="39">
                  <c:v>392.01894700000003</c:v>
                </c:pt>
                <c:pt idx="40">
                  <c:v>402.01894700000003</c:v>
                </c:pt>
                <c:pt idx="41">
                  <c:v>412.01894700000003</c:v>
                </c:pt>
                <c:pt idx="42">
                  <c:v>422.01894700000003</c:v>
                </c:pt>
                <c:pt idx="43">
                  <c:v>432.01894700000003</c:v>
                </c:pt>
                <c:pt idx="44">
                  <c:v>442.01894700000003</c:v>
                </c:pt>
                <c:pt idx="45">
                  <c:v>452.01894700000003</c:v>
                </c:pt>
                <c:pt idx="46">
                  <c:v>462.01894700000003</c:v>
                </c:pt>
                <c:pt idx="47">
                  <c:v>472.01894700000003</c:v>
                </c:pt>
                <c:pt idx="48">
                  <c:v>482.01894700000003</c:v>
                </c:pt>
                <c:pt idx="49">
                  <c:v>492.01894700000003</c:v>
                </c:pt>
                <c:pt idx="50">
                  <c:v>502.01894700000003</c:v>
                </c:pt>
                <c:pt idx="51">
                  <c:v>512.01894700000003</c:v>
                </c:pt>
                <c:pt idx="52">
                  <c:v>522.01894700000003</c:v>
                </c:pt>
                <c:pt idx="53">
                  <c:v>532.01894700000003</c:v>
                </c:pt>
                <c:pt idx="54">
                  <c:v>542.01894700000003</c:v>
                </c:pt>
                <c:pt idx="55">
                  <c:v>552.01894700000003</c:v>
                </c:pt>
                <c:pt idx="56">
                  <c:v>562.01894700000003</c:v>
                </c:pt>
                <c:pt idx="57">
                  <c:v>572.01894700000003</c:v>
                </c:pt>
                <c:pt idx="58">
                  <c:v>582.01894700000003</c:v>
                </c:pt>
                <c:pt idx="59">
                  <c:v>592.01894700000003</c:v>
                </c:pt>
                <c:pt idx="60">
                  <c:v>602.01894700000003</c:v>
                </c:pt>
                <c:pt idx="61">
                  <c:v>612.01894700000003</c:v>
                </c:pt>
                <c:pt idx="62">
                  <c:v>622.01894700000003</c:v>
                </c:pt>
                <c:pt idx="63">
                  <c:v>632.01894700000003</c:v>
                </c:pt>
                <c:pt idx="64">
                  <c:v>642.01894700000003</c:v>
                </c:pt>
                <c:pt idx="65">
                  <c:v>652.01894700000003</c:v>
                </c:pt>
                <c:pt idx="66">
                  <c:v>662.01894700000003</c:v>
                </c:pt>
                <c:pt idx="67">
                  <c:v>672.01894700000003</c:v>
                </c:pt>
                <c:pt idx="68">
                  <c:v>682.01894700000003</c:v>
                </c:pt>
              </c:numCache>
            </c:numRef>
          </c:xVal>
          <c:yVal>
            <c:numRef>
              <c:f>'plots of co2 (0-700)'!$K$5:$K$73</c:f>
              <c:numCache>
                <c:formatCode>General</c:formatCode>
                <c:ptCount val="69"/>
                <c:pt idx="0">
                  <c:v>-1.0259992</c:v>
                </c:pt>
                <c:pt idx="1">
                  <c:v>-0.81045877906205044</c:v>
                </c:pt>
                <c:pt idx="2">
                  <c:v>-0.61072656687198812</c:v>
                </c:pt>
                <c:pt idx="3">
                  <c:v>-0.4251249694265502</c:v>
                </c:pt>
                <c:pt idx="4">
                  <c:v>-0.25220565499416969</c:v>
                </c:pt>
                <c:pt idx="5">
                  <c:v>-9.0711683849216795E-2</c:v>
                </c:pt>
                <c:pt idx="6">
                  <c:v>6.045309542079913E-2</c:v>
                </c:pt>
                <c:pt idx="7">
                  <c:v>0.2022489593260246</c:v>
                </c:pt>
                <c:pt idx="8">
                  <c:v>0.33552072985752979</c:v>
                </c:pt>
                <c:pt idx="9">
                  <c:v>0.46101461960540369</c:v>
                </c:pt>
                <c:pt idx="10">
                  <c:v>0.57939221120227913</c:v>
                </c:pt>
                <c:pt idx="11">
                  <c:v>0.69124212416748776</c:v>
                </c:pt>
                <c:pt idx="12">
                  <c:v>0.79708980350770053</c:v>
                </c:pt>
                <c:pt idx="13">
                  <c:v>0.89740577363038865</c:v>
                </c:pt>
                <c:pt idx="14">
                  <c:v>0.99261263113684106</c:v>
                </c:pt>
                <c:pt idx="15">
                  <c:v>1.0830909957142183</c:v>
                </c:pt>
                <c:pt idx="16">
                  <c:v>1.1691845958508271</c:v>
                </c:pt>
                <c:pt idx="17">
                  <c:v>1.2512046326516353</c:v>
                </c:pt>
                <c:pt idx="18">
                  <c:v>1.3294335385408129</c:v>
                </c:pt>
                <c:pt idx="19">
                  <c:v>1.4041282265333892</c:v>
                </c:pt>
                <c:pt idx="20">
                  <c:v>1.4755229088491728</c:v>
                </c:pt>
                <c:pt idx="21">
                  <c:v>1.5438315500222071</c:v>
                </c:pt>
                <c:pt idx="22">
                  <c:v>1.6092500086323025</c:v>
                </c:pt>
                <c:pt idx="23">
                  <c:v>1.6719579128144668</c:v>
                </c:pt>
                <c:pt idx="24">
                  <c:v>1.7321203073699858</c:v>
                </c:pt>
                <c:pt idx="25">
                  <c:v>1.7898891042835381</c:v>
                </c:pt>
                <c:pt idx="26">
                  <c:v>1.8454043634880282</c:v>
                </c:pt>
                <c:pt idx="27">
                  <c:v>1.8987954266106215</c:v>
                </c:pt>
                <c:pt idx="28">
                  <c:v>1.9501819230193378</c:v>
                </c:pt>
                <c:pt idx="29">
                  <c:v>1.9996746646416594</c:v>
                </c:pt>
                <c:pt idx="30">
                  <c:v>2.0473764436424258</c:v>
                </c:pt>
                <c:pt idx="31">
                  <c:v>2.0933827450454716</c:v>
                </c:pt>
                <c:pt idx="32">
                  <c:v>2.1377823846953605</c:v>
                </c:pt>
                <c:pt idx="33">
                  <c:v>2.1806580815282395</c:v>
                </c:pt>
                <c:pt idx="34">
                  <c:v>2.2220869719102074</c:v>
                </c:pt>
                <c:pt idx="35">
                  <c:v>2.2621410727717848</c:v>
                </c:pt>
                <c:pt idx="36">
                  <c:v>2.3008876993884879</c:v>
                </c:pt>
                <c:pt idx="37">
                  <c:v>2.3383898429059657</c:v>
                </c:pt>
                <c:pt idx="38">
                  <c:v>2.3747065120634723</c:v>
                </c:pt>
                <c:pt idx="39">
                  <c:v>2.40989304301507</c:v>
                </c:pt>
                <c:pt idx="40">
                  <c:v>2.4440013806700014</c:v>
                </c:pt>
                <c:pt idx="41">
                  <c:v>2.4770803345606565</c:v>
                </c:pt>
                <c:pt idx="42">
                  <c:v>2.5091758118887588</c:v>
                </c:pt>
                <c:pt idx="43">
                  <c:v>2.5403310300898081</c:v>
                </c:pt>
                <c:pt idx="44">
                  <c:v>2.5705867109855536</c:v>
                </c:pt>
                <c:pt idx="45">
                  <c:v>2.5999812583586346</c:v>
                </c:pt>
                <c:pt idx="46">
                  <c:v>2.6285509205776449</c:v>
                </c:pt>
                <c:pt idx="47">
                  <c:v>2.6563299397206261</c:v>
                </c:pt>
                <c:pt idx="48">
                  <c:v>2.6833506884869172</c:v>
                </c:pt>
                <c:pt idx="49">
                  <c:v>2.7096437960483071</c:v>
                </c:pt>
                <c:pt idx="50">
                  <c:v>2.7352382638681343</c:v>
                </c:pt>
                <c:pt idx="51">
                  <c:v>2.7601615724090767</c:v>
                </c:pt>
                <c:pt idx="52">
                  <c:v>2.7844397795550453</c:v>
                </c:pt>
                <c:pt idx="53">
                  <c:v>2.8080976114882148</c:v>
                </c:pt>
                <c:pt idx="54">
                  <c:v>2.831158546687468</c:v>
                </c:pt>
                <c:pt idx="55">
                  <c:v>2.8536448936481049</c:v>
                </c:pt>
                <c:pt idx="56">
                  <c:v>2.8755778628636133</c:v>
                </c:pt>
                <c:pt idx="57">
                  <c:v>2.8969776335577384</c:v>
                </c:pt>
                <c:pt idx="58">
                  <c:v>2.9178634156081538</c:v>
                </c:pt>
                <c:pt idx="59">
                  <c:v>2.9382535070611491</c:v>
                </c:pt>
                <c:pt idx="60">
                  <c:v>2.9581653475992979</c:v>
                </c:pt>
                <c:pt idx="61">
                  <c:v>2.9776155682904593</c:v>
                </c:pt>
                <c:pt idx="62">
                  <c:v>2.9966200379164158</c:v>
                </c:pt>
                <c:pt idx="63">
                  <c:v>3.0151939061523789</c:v>
                </c:pt>
                <c:pt idx="64">
                  <c:v>3.0333516438443038</c:v>
                </c:pt>
                <c:pt idx="65">
                  <c:v>3.0511070806090617</c:v>
                </c:pt>
                <c:pt idx="66">
                  <c:v>3.0684734399628004</c:v>
                </c:pt>
                <c:pt idx="67">
                  <c:v>3.0854633721650169</c:v>
                </c:pt>
                <c:pt idx="68">
                  <c:v>3.1020889849497744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6-6948-99D8-584AD74FABE3}"/>
            </c:ext>
          </c:extLst>
        </c:ser>
        <c:ser>
          <c:idx val="5"/>
          <c:order val="3"/>
          <c:tx>
            <c:v>rep2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17B9CA"/>
              </a:solidFill>
              <a:ln w="9525">
                <a:noFill/>
              </a:ln>
              <a:effectLst/>
            </c:spPr>
          </c:marker>
          <c:xVal>
            <c:numRef>
              <c:f>'plots of co2 (0-700)'!$U$4:$U$12</c:f>
              <c:numCache>
                <c:formatCode>General</c:formatCode>
                <c:ptCount val="9"/>
                <c:pt idx="0">
                  <c:v>1964.4146310000001</c:v>
                </c:pt>
                <c:pt idx="1">
                  <c:v>981.37214080000001</c:v>
                </c:pt>
                <c:pt idx="2">
                  <c:v>685.54072529999996</c:v>
                </c:pt>
                <c:pt idx="3">
                  <c:v>390.69015560000003</c:v>
                </c:pt>
                <c:pt idx="4">
                  <c:v>194.8691628</c:v>
                </c:pt>
                <c:pt idx="5">
                  <c:v>97.982552819999995</c:v>
                </c:pt>
                <c:pt idx="6">
                  <c:v>49.356383870000002</c:v>
                </c:pt>
                <c:pt idx="7">
                  <c:v>25.749253840000002</c:v>
                </c:pt>
                <c:pt idx="8">
                  <c:v>2.0189470969999999</c:v>
                </c:pt>
              </c:numCache>
            </c:numRef>
          </c:xVal>
          <c:yVal>
            <c:numRef>
              <c:f>'plots of co2 (0-700)'!$X$4:$X$12</c:f>
              <c:numCache>
                <c:formatCode>General</c:formatCode>
                <c:ptCount val="9"/>
                <c:pt idx="0">
                  <c:v>2.0149484900000001</c:v>
                </c:pt>
                <c:pt idx="1">
                  <c:v>2.5791956850000002</c:v>
                </c:pt>
                <c:pt idx="2">
                  <c:v>2.8963459839999999</c:v>
                </c:pt>
                <c:pt idx="3">
                  <c:v>2.6411678589999998</c:v>
                </c:pt>
                <c:pt idx="4">
                  <c:v>1.645052741</c:v>
                </c:pt>
                <c:pt idx="5">
                  <c:v>0.41644009300000001</c:v>
                </c:pt>
                <c:pt idx="6">
                  <c:v>-0.30040313699999999</c:v>
                </c:pt>
                <c:pt idx="7">
                  <c:v>-0.836589154</c:v>
                </c:pt>
                <c:pt idx="8">
                  <c:v>-1.025999219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76-6948-99D8-584AD74FABE3}"/>
            </c:ext>
          </c:extLst>
        </c:ser>
        <c:ser>
          <c:idx val="7"/>
          <c:order val="4"/>
          <c:tx>
            <c:v>rep3 line restricted</c:v>
          </c:tx>
          <c:spPr>
            <a:ln w="19050" cap="rnd">
              <a:solidFill>
                <a:srgbClr val="FFB97A"/>
              </a:solidFill>
              <a:round/>
            </a:ln>
            <a:effectLst/>
          </c:spPr>
          <c:marker>
            <c:symbol val="none"/>
          </c:marker>
          <c:xVal>
            <c:numRef>
              <c:f>'plots of co2 (0-700)'!$S$5:$S$74</c:f>
              <c:numCache>
                <c:formatCode>General</c:formatCode>
                <c:ptCount val="70"/>
                <c:pt idx="0">
                  <c:v>4.367623</c:v>
                </c:pt>
                <c:pt idx="1">
                  <c:v>14.367623</c:v>
                </c:pt>
                <c:pt idx="2">
                  <c:v>24.367623000000002</c:v>
                </c:pt>
                <c:pt idx="3">
                  <c:v>34.367623000000002</c:v>
                </c:pt>
                <c:pt idx="4">
                  <c:v>44.367623000000002</c:v>
                </c:pt>
                <c:pt idx="5">
                  <c:v>54.367623000000002</c:v>
                </c:pt>
                <c:pt idx="6">
                  <c:v>64.367622999999995</c:v>
                </c:pt>
                <c:pt idx="7">
                  <c:v>74.367622999999995</c:v>
                </c:pt>
                <c:pt idx="8">
                  <c:v>84.367622999999995</c:v>
                </c:pt>
                <c:pt idx="9">
                  <c:v>94.367622999999995</c:v>
                </c:pt>
                <c:pt idx="10">
                  <c:v>104.36762299999999</c:v>
                </c:pt>
                <c:pt idx="11">
                  <c:v>114.36762299999999</c:v>
                </c:pt>
                <c:pt idx="12">
                  <c:v>124.36762299999999</c:v>
                </c:pt>
                <c:pt idx="13">
                  <c:v>134.36762300000001</c:v>
                </c:pt>
                <c:pt idx="14">
                  <c:v>144.36762300000001</c:v>
                </c:pt>
                <c:pt idx="15">
                  <c:v>154.36762300000001</c:v>
                </c:pt>
                <c:pt idx="16">
                  <c:v>164.36762300000001</c:v>
                </c:pt>
                <c:pt idx="17">
                  <c:v>174.36762300000001</c:v>
                </c:pt>
                <c:pt idx="18">
                  <c:v>184.36762300000001</c:v>
                </c:pt>
                <c:pt idx="19">
                  <c:v>194.36762300000001</c:v>
                </c:pt>
                <c:pt idx="20">
                  <c:v>204.36762300000001</c:v>
                </c:pt>
                <c:pt idx="21">
                  <c:v>214.36762300000001</c:v>
                </c:pt>
                <c:pt idx="22">
                  <c:v>224.36762300000001</c:v>
                </c:pt>
                <c:pt idx="23">
                  <c:v>234.36762300000001</c:v>
                </c:pt>
                <c:pt idx="24">
                  <c:v>244.36762300000001</c:v>
                </c:pt>
                <c:pt idx="25">
                  <c:v>254.36762300000001</c:v>
                </c:pt>
                <c:pt idx="26">
                  <c:v>264.36762299999998</c:v>
                </c:pt>
                <c:pt idx="27">
                  <c:v>274.36762299999998</c:v>
                </c:pt>
                <c:pt idx="28">
                  <c:v>284.36762299999998</c:v>
                </c:pt>
                <c:pt idx="29">
                  <c:v>294.36762299999998</c:v>
                </c:pt>
                <c:pt idx="30">
                  <c:v>304.36762299999998</c:v>
                </c:pt>
                <c:pt idx="31">
                  <c:v>314.36762299999998</c:v>
                </c:pt>
                <c:pt idx="32">
                  <c:v>324.36762299999998</c:v>
                </c:pt>
                <c:pt idx="33">
                  <c:v>334.36762299999998</c:v>
                </c:pt>
                <c:pt idx="34">
                  <c:v>344.36762299999998</c:v>
                </c:pt>
                <c:pt idx="35">
                  <c:v>354.36762299999998</c:v>
                </c:pt>
                <c:pt idx="36">
                  <c:v>364.36762299999998</c:v>
                </c:pt>
                <c:pt idx="37">
                  <c:v>374.36762299999998</c:v>
                </c:pt>
                <c:pt idx="38">
                  <c:v>384.36762299999998</c:v>
                </c:pt>
                <c:pt idx="39">
                  <c:v>394.36762299999998</c:v>
                </c:pt>
                <c:pt idx="40">
                  <c:v>404.36762299999998</c:v>
                </c:pt>
                <c:pt idx="41">
                  <c:v>414.36762299999998</c:v>
                </c:pt>
                <c:pt idx="42">
                  <c:v>424.36762299999998</c:v>
                </c:pt>
                <c:pt idx="43">
                  <c:v>434.36762299999998</c:v>
                </c:pt>
                <c:pt idx="44">
                  <c:v>444.36762299999998</c:v>
                </c:pt>
                <c:pt idx="45">
                  <c:v>454.36762299999998</c:v>
                </c:pt>
                <c:pt idx="46">
                  <c:v>464.36762299999998</c:v>
                </c:pt>
                <c:pt idx="47">
                  <c:v>474.36762299999998</c:v>
                </c:pt>
                <c:pt idx="48">
                  <c:v>484.36762299999998</c:v>
                </c:pt>
                <c:pt idx="49">
                  <c:v>494.36762299999998</c:v>
                </c:pt>
                <c:pt idx="50">
                  <c:v>504.36762299999998</c:v>
                </c:pt>
                <c:pt idx="51">
                  <c:v>514.36762299999998</c:v>
                </c:pt>
                <c:pt idx="52">
                  <c:v>524.36762299999998</c:v>
                </c:pt>
                <c:pt idx="53">
                  <c:v>534.36762299999998</c:v>
                </c:pt>
                <c:pt idx="54">
                  <c:v>544.36762299999998</c:v>
                </c:pt>
                <c:pt idx="55">
                  <c:v>554.36762299999998</c:v>
                </c:pt>
                <c:pt idx="56">
                  <c:v>564.36762299999998</c:v>
                </c:pt>
                <c:pt idx="57">
                  <c:v>574.36762299999998</c:v>
                </c:pt>
                <c:pt idx="58">
                  <c:v>584.36762299999998</c:v>
                </c:pt>
                <c:pt idx="59">
                  <c:v>594.36762299999998</c:v>
                </c:pt>
                <c:pt idx="60">
                  <c:v>604.36762299999998</c:v>
                </c:pt>
                <c:pt idx="61">
                  <c:v>614.36762299999998</c:v>
                </c:pt>
                <c:pt idx="62">
                  <c:v>624.36762299999998</c:v>
                </c:pt>
                <c:pt idx="63">
                  <c:v>634.36762299999998</c:v>
                </c:pt>
                <c:pt idx="64">
                  <c:v>644.36762299999998</c:v>
                </c:pt>
                <c:pt idx="65">
                  <c:v>654.36762299999998</c:v>
                </c:pt>
                <c:pt idx="66">
                  <c:v>664.36762299999998</c:v>
                </c:pt>
                <c:pt idx="67">
                  <c:v>674.36762299999998</c:v>
                </c:pt>
                <c:pt idx="68">
                  <c:v>684.36762299999998</c:v>
                </c:pt>
                <c:pt idx="69">
                  <c:v>694.36762299999998</c:v>
                </c:pt>
              </c:numCache>
            </c:numRef>
          </c:xVal>
          <c:yVal>
            <c:numRef>
              <c:f>'plots of co2 (0-700)'!$Q$5:$Q$74</c:f>
              <c:numCache>
                <c:formatCode>General</c:formatCode>
                <c:ptCount val="70"/>
                <c:pt idx="0">
                  <c:v>-0.61910390000000004</c:v>
                </c:pt>
                <c:pt idx="1">
                  <c:v>-0.44376362772045685</c:v>
                </c:pt>
                <c:pt idx="2">
                  <c:v>-0.27505906907627525</c:v>
                </c:pt>
                <c:pt idx="3">
                  <c:v>-0.11262052892114671</c:v>
                </c:pt>
                <c:pt idx="4">
                  <c:v>4.3894726189549371E-2</c:v>
                </c:pt>
                <c:pt idx="5">
                  <c:v>0.1948048818691811</c:v>
                </c:pt>
                <c:pt idx="6">
                  <c:v>0.34040573499682036</c:v>
                </c:pt>
                <c:pt idx="7">
                  <c:v>0.48097262887033043</c:v>
                </c:pt>
                <c:pt idx="8">
                  <c:v>0.61676219105407282</c:v>
                </c:pt>
                <c:pt idx="9">
                  <c:v>0.74801389699886967</c:v>
                </c:pt>
                <c:pt idx="10">
                  <c:v>0.87495147947769381</c:v>
                </c:pt>
                <c:pt idx="11">
                  <c:v>0.997784201287927</c:v>
                </c:pt>
                <c:pt idx="12">
                  <c:v>1.1167080064496651</c:v>
                </c:pt>
                <c:pt idx="13">
                  <c:v>1.2319065632213191</c:v>
                </c:pt>
                <c:pt idx="14">
                  <c:v>1.343552210610363</c:v>
                </c:pt>
                <c:pt idx="15">
                  <c:v>1.4518068186383071</c:v>
                </c:pt>
                <c:pt idx="16">
                  <c:v>1.5568225713912052</c:v>
                </c:pt>
                <c:pt idx="17">
                  <c:v>1.6587426808221235</c:v>
                </c:pt>
                <c:pt idx="18">
                  <c:v>1.7577020383463002</c:v>
                </c:pt>
                <c:pt idx="19">
                  <c:v>1.8538278104633028</c:v>
                </c:pt>
                <c:pt idx="20">
                  <c:v>1.9472399839365424</c:v>
                </c:pt>
                <c:pt idx="21">
                  <c:v>2.0380518654447028</c:v>
                </c:pt>
                <c:pt idx="22">
                  <c:v>2.1263705400799209</c:v>
                </c:pt>
                <c:pt idx="23">
                  <c:v>2.212297292593651</c:v>
                </c:pt>
                <c:pt idx="24">
                  <c:v>2.295927994874174</c:v>
                </c:pt>
                <c:pt idx="25">
                  <c:v>2.3773534627722483</c:v>
                </c:pt>
                <c:pt idx="26">
                  <c:v>2.4566597850669734</c:v>
                </c:pt>
                <c:pt idx="27">
                  <c:v>2.5339286270769952</c:v>
                </c:pt>
                <c:pt idx="28">
                  <c:v>2.6092375111680211</c:v>
                </c:pt>
                <c:pt idx="29">
                  <c:v>2.6826600761820822</c:v>
                </c:pt>
                <c:pt idx="30">
                  <c:v>2.7542663176135429</c:v>
                </c:pt>
                <c:pt idx="31">
                  <c:v>2.8241228101785092</c:v>
                </c:pt>
                <c:pt idx="32">
                  <c:v>2.8922929142652549</c:v>
                </c:pt>
                <c:pt idx="33">
                  <c:v>2.9588369676113588</c:v>
                </c:pt>
                <c:pt idx="34">
                  <c:v>3.0238124634263608</c:v>
                </c:pt>
                <c:pt idx="35">
                  <c:v>3.0872742160651834</c:v>
                </c:pt>
                <c:pt idx="36">
                  <c:v>3.1492745152557156</c:v>
                </c:pt>
                <c:pt idx="37">
                  <c:v>3.2098632697926348</c:v>
                </c:pt>
                <c:pt idx="38">
                  <c:v>3.2690881415273596</c:v>
                </c:pt>
                <c:pt idx="39">
                  <c:v>3.3269946704101789</c:v>
                </c:pt>
                <c:pt idx="40">
                  <c:v>3.3836263912739986</c:v>
                </c:pt>
                <c:pt idx="41">
                  <c:v>3.4390249429891089</c:v>
                </c:pt>
                <c:pt idx="42">
                  <c:v>3.4932301705641349</c:v>
                </c:pt>
                <c:pt idx="43">
                  <c:v>3.546280220719316</c:v>
                </c:pt>
                <c:pt idx="44">
                  <c:v>3.5982116314138652</c:v>
                </c:pt>
                <c:pt idx="45">
                  <c:v>3.6490594157689644</c:v>
                </c:pt>
                <c:pt idx="46">
                  <c:v>3.6988571407914721</c:v>
                </c:pt>
                <c:pt idx="47">
                  <c:v>3.7476370012702942</c:v>
                </c:pt>
                <c:pt idx="48">
                  <c:v>3.795429889187278</c:v>
                </c:pt>
                <c:pt idx="49">
                  <c:v>3.8422654589570895</c:v>
                </c:pt>
                <c:pt idx="50">
                  <c:v>3.8881721887855862</c:v>
                </c:pt>
                <c:pt idx="51">
                  <c:v>3.9331774384134812</c:v>
                </c:pt>
                <c:pt idx="52">
                  <c:v>3.9773075034912884</c:v>
                </c:pt>
                <c:pt idx="53">
                  <c:v>4.0205876668126663</c:v>
                </c:pt>
                <c:pt idx="54">
                  <c:v>4.0630422466158693</c:v>
                </c:pt>
                <c:pt idx="55">
                  <c:v>4.104694642147213</c:v>
                </c:pt>
                <c:pt idx="56">
                  <c:v>4.1455673766659382</c:v>
                </c:pt>
                <c:pt idx="57">
                  <c:v>4.1856821380565332</c:v>
                </c:pt>
                <c:pt idx="58">
                  <c:v>4.2250598172023786</c:v>
                </c:pt>
                <c:pt idx="59">
                  <c:v>4.2637205442633856</c:v>
                </c:pt>
                <c:pt idx="60">
                  <c:v>4.3016837229899743</c:v>
                </c:pt>
                <c:pt idx="61">
                  <c:v>4.3389680631963001</c:v>
                </c:pt>
                <c:pt idx="62">
                  <c:v>4.3755916115069065</c:v>
                </c:pt>
                <c:pt idx="63">
                  <c:v>4.4115717804829631</c:v>
                </c:pt>
                <c:pt idx="64">
                  <c:v>4.4469253762268561</c:v>
                </c:pt>
                <c:pt idx="65">
                  <c:v>4.4816686245570798</c:v>
                </c:pt>
                <c:pt idx="66">
                  <c:v>4.5158171958390625</c:v>
                </c:pt>
                <c:pt idx="67">
                  <c:v>4.5493862285517848</c:v>
                </c:pt>
                <c:pt idx="68">
                  <c:v>4.5823903516646336</c:v>
                </c:pt>
                <c:pt idx="69">
                  <c:v>4.6148437058939935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76-6948-99D8-584AD74FABE3}"/>
            </c:ext>
          </c:extLst>
        </c:ser>
        <c:ser>
          <c:idx val="8"/>
          <c:order val="5"/>
          <c:tx>
            <c:v>rep3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7F0F"/>
              </a:solidFill>
              <a:ln w="9525">
                <a:noFill/>
              </a:ln>
              <a:effectLst/>
            </c:spPr>
          </c:marker>
          <c:xVal>
            <c:numRef>
              <c:f>'plots of co2 (0-700)'!$V$4:$V$12</c:f>
              <c:numCache>
                <c:formatCode>General</c:formatCode>
                <c:ptCount val="9"/>
                <c:pt idx="0">
                  <c:v>1954.7259593490837</c:v>
                </c:pt>
                <c:pt idx="1">
                  <c:v>977.13605169098707</c:v>
                </c:pt>
                <c:pt idx="2">
                  <c:v>679.15281580085843</c:v>
                </c:pt>
                <c:pt idx="3">
                  <c:v>384.5043442054349</c:v>
                </c:pt>
                <c:pt idx="4">
                  <c:v>191.64414217274677</c:v>
                </c:pt>
                <c:pt idx="5">
                  <c:v>96.932928251330381</c:v>
                </c:pt>
                <c:pt idx="6">
                  <c:v>49.940984736480537</c:v>
                </c:pt>
                <c:pt idx="7">
                  <c:v>26.016765571130321</c:v>
                </c:pt>
                <c:pt idx="8">
                  <c:v>4.3676228163090123</c:v>
                </c:pt>
              </c:numCache>
            </c:numRef>
          </c:xVal>
          <c:yVal>
            <c:numRef>
              <c:f>'plots of co2 (0-700)'!$Y$4:$Y$12</c:f>
              <c:numCache>
                <c:formatCode>General</c:formatCode>
                <c:ptCount val="9"/>
                <c:pt idx="0">
                  <c:v>6.0177808700000002</c:v>
                </c:pt>
                <c:pt idx="1">
                  <c:v>4.2663298200000002</c:v>
                </c:pt>
                <c:pt idx="2">
                  <c:v>4.3792837799999997</c:v>
                </c:pt>
                <c:pt idx="3">
                  <c:v>3.5738772700000001</c:v>
                </c:pt>
                <c:pt idx="4">
                  <c:v>1.9966277800000001</c:v>
                </c:pt>
                <c:pt idx="5">
                  <c:v>0.59179192000000003</c:v>
                </c:pt>
                <c:pt idx="6">
                  <c:v>-0.23822879999999999</c:v>
                </c:pt>
                <c:pt idx="7">
                  <c:v>-0.49530479999999999</c:v>
                </c:pt>
                <c:pt idx="8">
                  <c:v>-0.61910390000000004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76-6948-99D8-584AD74F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58431"/>
        <c:axId val="1089515743"/>
      </c:scatterChart>
      <c:valAx>
        <c:axId val="159185843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5743"/>
        <c:crosses val="autoZero"/>
        <c:crossBetween val="midCat"/>
      </c:valAx>
      <c:valAx>
        <c:axId val="10895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rep1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17B9CA"/>
              </a:solidFill>
              <a:ln w="9525">
                <a:noFill/>
              </a:ln>
              <a:effectLst/>
            </c:spPr>
          </c:marker>
          <c:xVal>
            <c:numRef>
              <c:f>'plots of light'!$L$3:$L$9</c:f>
              <c:numCache>
                <c:formatCode>General</c:formatCode>
                <c:ptCount val="7"/>
                <c:pt idx="0">
                  <c:v>0</c:v>
                </c:pt>
                <c:pt idx="1">
                  <c:v>2.99690075</c:v>
                </c:pt>
                <c:pt idx="2">
                  <c:v>6.2036347200000002</c:v>
                </c:pt>
                <c:pt idx="3">
                  <c:v>9.4832541199999998</c:v>
                </c:pt>
                <c:pt idx="4">
                  <c:v>12.6691273</c:v>
                </c:pt>
                <c:pt idx="5">
                  <c:v>15.9249419</c:v>
                </c:pt>
                <c:pt idx="6">
                  <c:v>19.219721700000001</c:v>
                </c:pt>
              </c:numCache>
            </c:numRef>
          </c:xVal>
          <c:yVal>
            <c:numRef>
              <c:f>'plots of light'!$M$3:$M$9</c:f>
              <c:numCache>
                <c:formatCode>General</c:formatCode>
                <c:ptCount val="7"/>
                <c:pt idx="0">
                  <c:v>-4.5785289054333109</c:v>
                </c:pt>
                <c:pt idx="1">
                  <c:v>-2.9259971888099101</c:v>
                </c:pt>
                <c:pt idx="2">
                  <c:v>-2.3482594364742031</c:v>
                </c:pt>
                <c:pt idx="3">
                  <c:v>-1.2262476495809924</c:v>
                </c:pt>
                <c:pt idx="4">
                  <c:v>0.93269252614829268</c:v>
                </c:pt>
                <c:pt idx="5">
                  <c:v>1.0086112401604188</c:v>
                </c:pt>
                <c:pt idx="6">
                  <c:v>2.1964390390312776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4D45-AFED-4832DF40E832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9467BD"/>
              </a:solidFill>
              <a:ln w="9525">
                <a:noFill/>
              </a:ln>
              <a:effectLst/>
            </c:spPr>
          </c:marker>
          <c:xVal>
            <c:numRef>
              <c:f>'plots of light'!$N$3:$N$9</c:f>
              <c:numCache>
                <c:formatCode>General</c:formatCode>
                <c:ptCount val="7"/>
                <c:pt idx="0">
                  <c:v>0</c:v>
                </c:pt>
                <c:pt idx="1">
                  <c:v>2.5779238197006564</c:v>
                </c:pt>
                <c:pt idx="2">
                  <c:v>5.498210646557169</c:v>
                </c:pt>
                <c:pt idx="3">
                  <c:v>8.3034112308752377</c:v>
                </c:pt>
                <c:pt idx="4">
                  <c:v>11.151117818621506</c:v>
                </c:pt>
                <c:pt idx="5">
                  <c:v>14.013422770123405</c:v>
                </c:pt>
                <c:pt idx="6">
                  <c:v>16.88678388090069</c:v>
                </c:pt>
              </c:numCache>
            </c:numRef>
          </c:xVal>
          <c:yVal>
            <c:numRef>
              <c:f>'plots of light'!$O$3:$O$9</c:f>
              <c:numCache>
                <c:formatCode>General</c:formatCode>
                <c:ptCount val="7"/>
                <c:pt idx="0">
                  <c:v>-7.0337541699401136</c:v>
                </c:pt>
                <c:pt idx="1">
                  <c:v>-5.4836857825896104</c:v>
                </c:pt>
                <c:pt idx="2">
                  <c:v>-4.5703075969923965</c:v>
                </c:pt>
                <c:pt idx="3">
                  <c:v>-3.981691625357318</c:v>
                </c:pt>
                <c:pt idx="4">
                  <c:v>-1.735317900431268</c:v>
                </c:pt>
                <c:pt idx="5">
                  <c:v>-0.35121258060735766</c:v>
                </c:pt>
                <c:pt idx="6">
                  <c:v>0.86424319547646844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B-4D45-AFED-4832DF40E832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7F0F"/>
              </a:solidFill>
              <a:ln w="9525">
                <a:noFill/>
              </a:ln>
              <a:effectLst/>
            </c:spPr>
          </c:marker>
          <c:xVal>
            <c:numRef>
              <c:f>'plots of light'!$P$3:$P$9</c:f>
              <c:numCache>
                <c:formatCode>General</c:formatCode>
                <c:ptCount val="7"/>
                <c:pt idx="0">
                  <c:v>0</c:v>
                </c:pt>
                <c:pt idx="1">
                  <c:v>2.8919723443059233</c:v>
                </c:pt>
                <c:pt idx="2">
                  <c:v>6.02928271267852</c:v>
                </c:pt>
                <c:pt idx="3">
                  <c:v>9.2205059965489919</c:v>
                </c:pt>
                <c:pt idx="4">
                  <c:v>12.396867445744268</c:v>
                </c:pt>
                <c:pt idx="5">
                  <c:v>15.507343593519884</c:v>
                </c:pt>
                <c:pt idx="6">
                  <c:v>18.542403759585572</c:v>
                </c:pt>
              </c:numCache>
            </c:numRef>
          </c:xVal>
          <c:yVal>
            <c:numRef>
              <c:f>'plots of light'!$Q$3:$Q$9</c:f>
              <c:numCache>
                <c:formatCode>General</c:formatCode>
                <c:ptCount val="7"/>
                <c:pt idx="0">
                  <c:v>-3.6563761766673939</c:v>
                </c:pt>
                <c:pt idx="1">
                  <c:v>-2.4253280699094009</c:v>
                </c:pt>
                <c:pt idx="2">
                  <c:v>-1.5670006888718091</c:v>
                </c:pt>
                <c:pt idx="3">
                  <c:v>-0.64739611601931168</c:v>
                </c:pt>
                <c:pt idx="4">
                  <c:v>0.68579503034870648</c:v>
                </c:pt>
                <c:pt idx="5">
                  <c:v>1.7420413858647819</c:v>
                </c:pt>
                <c:pt idx="6">
                  <c:v>3.1052131855586622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6B-4D45-AFED-4832DF40E832}"/>
            </c:ext>
          </c:extLst>
        </c:ser>
        <c:ser>
          <c:idx val="3"/>
          <c:order val="3"/>
          <c:tx>
            <c:v>rep1 line</c:v>
          </c:tx>
          <c:spPr>
            <a:ln w="25400" cap="rnd">
              <a:solidFill>
                <a:srgbClr val="80DAE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light'!$A$4:$A$5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xVal>
          <c:yVal>
            <c:numRef>
              <c:f>'plots of light'!$D$4:$D$5</c:f>
              <c:numCache>
                <c:formatCode>General</c:formatCode>
                <c:ptCount val="2"/>
                <c:pt idx="0">
                  <c:v>-3.4217999999999997</c:v>
                </c:pt>
                <c:pt idx="1">
                  <c:v>2.5793999999999997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6B-4D45-AFED-4832DF40E832}"/>
            </c:ext>
          </c:extLst>
        </c:ser>
        <c:ser>
          <c:idx val="4"/>
          <c:order val="4"/>
          <c:tx>
            <c:v>rep2 line</c:v>
          </c:tx>
          <c:spPr>
            <a:ln w="25400" cap="rnd">
              <a:solidFill>
                <a:srgbClr val="C4ACDC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light'!$A$4:$A$5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xVal>
          <c:yVal>
            <c:numRef>
              <c:f>'plots of light'!$G$4:$G$5</c:f>
              <c:numCache>
                <c:formatCode>General</c:formatCode>
                <c:ptCount val="2"/>
                <c:pt idx="0">
                  <c:v>-6.1542000000000003</c:v>
                </c:pt>
                <c:pt idx="1">
                  <c:v>2.2463999999999995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B-4D45-AFED-4832DF40E832}"/>
            </c:ext>
          </c:extLst>
        </c:ser>
        <c:ser>
          <c:idx val="5"/>
          <c:order val="5"/>
          <c:tx>
            <c:v>rep3 line</c:v>
          </c:tx>
          <c:spPr>
            <a:ln w="25400" cap="rnd">
              <a:solidFill>
                <a:srgbClr val="FFB97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light'!$A$4:$A$5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xVal>
          <c:yVal>
            <c:numRef>
              <c:f>'plots of light'!$J$4:$J$5</c:f>
              <c:numCache>
                <c:formatCode>General</c:formatCode>
                <c:ptCount val="2"/>
                <c:pt idx="0">
                  <c:v>-2.9541000000000004</c:v>
                </c:pt>
                <c:pt idx="1">
                  <c:v>3.4178999999999999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6B-4D45-AFED-4832DF40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64911"/>
        <c:axId val="1806052287"/>
      </c:scatterChart>
      <c:valAx>
        <c:axId val="14721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52287"/>
        <c:crosses val="autoZero"/>
        <c:crossBetween val="midCat"/>
      </c:valAx>
      <c:valAx>
        <c:axId val="1806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7B9CA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'plots of light'!$T$3:$T$9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0.12586988746128694</c:v>
                  </c:pt>
                  <c:pt idx="2">
                    <c:v>0.21213979736434116</c:v>
                  </c:pt>
                  <c:pt idx="3">
                    <c:v>0.35762555127313839</c:v>
                  </c:pt>
                  <c:pt idx="4">
                    <c:v>0.46728354152667767</c:v>
                  </c:pt>
                  <c:pt idx="5">
                    <c:v>0.58023429922923997</c:v>
                  </c:pt>
                  <c:pt idx="6">
                    <c:v>0.69291797024882917</c:v>
                  </c:pt>
                </c:numCache>
              </c:numRef>
            </c:plus>
            <c:minus>
              <c:numRef>
                <c:f>'plots of light'!$T$3:$T$9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0.12586988746128694</c:v>
                  </c:pt>
                  <c:pt idx="2">
                    <c:v>0.21213979736434116</c:v>
                  </c:pt>
                  <c:pt idx="3">
                    <c:v>0.35762555127313839</c:v>
                  </c:pt>
                  <c:pt idx="4">
                    <c:v>0.46728354152667767</c:v>
                  </c:pt>
                  <c:pt idx="5">
                    <c:v>0.58023429922923997</c:v>
                  </c:pt>
                  <c:pt idx="6">
                    <c:v>0.69291797024882917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'plots of light'!$V$3:$V$9</c:f>
                <c:numCache>
                  <c:formatCode>General</c:formatCode>
                  <c:ptCount val="7"/>
                  <c:pt idx="0">
                    <c:v>1.0078905050782987</c:v>
                  </c:pt>
                  <c:pt idx="1">
                    <c:v>0.94710061673867174</c:v>
                  </c:pt>
                  <c:pt idx="2">
                    <c:v>0.89962077327469192</c:v>
                  </c:pt>
                  <c:pt idx="3">
                    <c:v>1.0286200881963812</c:v>
                  </c:pt>
                  <c:pt idx="4">
                    <c:v>0.85117650060761829</c:v>
                  </c:pt>
                  <c:pt idx="5">
                    <c:v>0.61322248863899043</c:v>
                  </c:pt>
                  <c:pt idx="6">
                    <c:v>0.6507501104038097</c:v>
                  </c:pt>
                </c:numCache>
              </c:numRef>
            </c:plus>
            <c:minus>
              <c:numRef>
                <c:f>'plots of light'!$V$3:$V$9</c:f>
                <c:numCache>
                  <c:formatCode>General</c:formatCode>
                  <c:ptCount val="7"/>
                  <c:pt idx="0">
                    <c:v>1.0078905050782987</c:v>
                  </c:pt>
                  <c:pt idx="1">
                    <c:v>0.94710061673867174</c:v>
                  </c:pt>
                  <c:pt idx="2">
                    <c:v>0.89962077327469192</c:v>
                  </c:pt>
                  <c:pt idx="3">
                    <c:v>1.0286200881963812</c:v>
                  </c:pt>
                  <c:pt idx="4">
                    <c:v>0.85117650060761829</c:v>
                  </c:pt>
                  <c:pt idx="5">
                    <c:v>0.61322248863899043</c:v>
                  </c:pt>
                  <c:pt idx="6">
                    <c:v>0.6507501104038097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'plots of light'!$S$3:$S$9</c:f>
              <c:numCache>
                <c:formatCode>General</c:formatCode>
                <c:ptCount val="7"/>
                <c:pt idx="0">
                  <c:v>0</c:v>
                </c:pt>
                <c:pt idx="1">
                  <c:v>2.8222656380021931</c:v>
                </c:pt>
                <c:pt idx="2">
                  <c:v>5.9103760264118961</c:v>
                </c:pt>
                <c:pt idx="3">
                  <c:v>9.0023904491414104</c:v>
                </c:pt>
                <c:pt idx="4">
                  <c:v>12.072370854788593</c:v>
                </c:pt>
                <c:pt idx="5">
                  <c:v>15.148569421214431</c:v>
                </c:pt>
                <c:pt idx="6">
                  <c:v>18.216303113495417</c:v>
                </c:pt>
              </c:numCache>
            </c:numRef>
          </c:xVal>
          <c:yVal>
            <c:numRef>
              <c:f>'plots of light'!$U$3:$U$9</c:f>
              <c:numCache>
                <c:formatCode>General</c:formatCode>
                <c:ptCount val="7"/>
                <c:pt idx="0">
                  <c:v>-5.0895530840136063</c:v>
                </c:pt>
                <c:pt idx="1">
                  <c:v>-3.6116703471029741</c:v>
                </c:pt>
                <c:pt idx="2">
                  <c:v>-2.8285225741128031</c:v>
                </c:pt>
                <c:pt idx="3">
                  <c:v>-1.9517784636525406</c:v>
                </c:pt>
                <c:pt idx="4">
                  <c:v>-3.8943447978089608E-2</c:v>
                </c:pt>
                <c:pt idx="5">
                  <c:v>0.79981334847261432</c:v>
                </c:pt>
                <c:pt idx="6">
                  <c:v>2.0552984733554696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0-5645-9C53-751A0137449C}"/>
            </c:ext>
          </c:extLst>
        </c:ser>
        <c:ser>
          <c:idx val="1"/>
          <c:order val="1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90-5645-9C53-751A0137449C}"/>
              </c:ext>
            </c:extLst>
          </c:dPt>
          <c:xVal>
            <c:numRef>
              <c:f>'plots of light'!$A$4:$A$5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xVal>
          <c:yVal>
            <c:numRef>
              <c:f>'plots of light'!$Y$3:$Y$4</c:f>
              <c:numCache>
                <c:formatCode>General</c:formatCode>
                <c:ptCount val="2"/>
                <c:pt idx="0">
                  <c:v>-4.1767000000000003</c:v>
                </c:pt>
                <c:pt idx="1">
                  <c:v>2.7479000000000005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0-5645-9C53-751A0137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13919"/>
        <c:axId val="897337311"/>
      </c:scatterChart>
      <c:valAx>
        <c:axId val="7798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37311"/>
        <c:crosses val="autoZero"/>
        <c:crossBetween val="midCat"/>
      </c:valAx>
      <c:valAx>
        <c:axId val="8973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Light</a:t>
            </a:r>
            <a:r>
              <a:rPr lang="en-US" baseline="0">
                <a:solidFill>
                  <a:schemeClr val="tx1"/>
                </a:solidFill>
              </a:rPr>
              <a:t> response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78218313054927657"/>
          <c:y val="0.32640026873634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'trying diffusion correction'!$P$9:$P$15</c:f>
              <c:numCache>
                <c:formatCode>General</c:formatCode>
                <c:ptCount val="7"/>
                <c:pt idx="0">
                  <c:v>0</c:v>
                </c:pt>
                <c:pt idx="1">
                  <c:v>5.0051139999999998</c:v>
                </c:pt>
                <c:pt idx="2">
                  <c:v>10.003104</c:v>
                </c:pt>
                <c:pt idx="3">
                  <c:v>14.952553333333301</c:v>
                </c:pt>
                <c:pt idx="4">
                  <c:v>19.922366666666701</c:v>
                </c:pt>
                <c:pt idx="5">
                  <c:v>24.981179999999998</c:v>
                </c:pt>
                <c:pt idx="6">
                  <c:v>30.02928</c:v>
                </c:pt>
              </c:numCache>
            </c:numRef>
          </c:xVal>
          <c:yVal>
            <c:numRef>
              <c:f>'trying diffusion correction'!$H$9:$H$15</c:f>
              <c:numCache>
                <c:formatCode>General</c:formatCode>
                <c:ptCount val="7"/>
                <c:pt idx="0">
                  <c:v>-2.3609947389017767E-4</c:v>
                </c:pt>
                <c:pt idx="1">
                  <c:v>-1.5088392170296432E-4</c:v>
                </c:pt>
                <c:pt idx="2">
                  <c:v>-1.2109191160751971E-4</c:v>
                </c:pt>
                <c:pt idx="3">
                  <c:v>-6.3233503796726487E-5</c:v>
                </c:pt>
                <c:pt idx="4">
                  <c:v>4.8095844598380274E-5</c:v>
                </c:pt>
                <c:pt idx="5">
                  <c:v>5.2010719617605575E-5</c:v>
                </c:pt>
                <c:pt idx="6">
                  <c:v>1.1326303977937951E-4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B-094D-AE7B-A8ECDACDC6E3}"/>
            </c:ext>
          </c:extLst>
        </c:ser>
        <c:ser>
          <c:idx val="1"/>
          <c:order val="1"/>
          <c:tx>
            <c:v>data after diffusion correction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  <a:prstDash val="sysDash"/>
              </a:ln>
              <a:effectLst/>
            </c:spPr>
          </c:marker>
          <c:xVal>
            <c:numRef>
              <c:f>'trying diffusion correction'!$P$9:$P$15</c:f>
              <c:numCache>
                <c:formatCode>General</c:formatCode>
                <c:ptCount val="7"/>
                <c:pt idx="0">
                  <c:v>0</c:v>
                </c:pt>
                <c:pt idx="1">
                  <c:v>5.0051139999999998</c:v>
                </c:pt>
                <c:pt idx="2">
                  <c:v>10.003104</c:v>
                </c:pt>
                <c:pt idx="3">
                  <c:v>14.952553333333301</c:v>
                </c:pt>
                <c:pt idx="4">
                  <c:v>19.922366666666701</c:v>
                </c:pt>
                <c:pt idx="5">
                  <c:v>24.981179999999998</c:v>
                </c:pt>
                <c:pt idx="6">
                  <c:v>30.02928</c:v>
                </c:pt>
              </c:numCache>
            </c:numRef>
          </c:xVal>
          <c:yVal>
            <c:numRef>
              <c:f>'trying diffusion correction'!$I$9:$I$15</c:f>
              <c:numCache>
                <c:formatCode>0.00E+00</c:formatCode>
                <c:ptCount val="7"/>
                <c:pt idx="0">
                  <c:v>-2.3607046059017766E-4</c:v>
                </c:pt>
                <c:pt idx="1">
                  <c:v>-1.5085238858296432E-4</c:v>
                </c:pt>
                <c:pt idx="2">
                  <c:v>-1.2106054072751971E-4</c:v>
                </c:pt>
                <c:pt idx="3">
                  <c:v>-6.3196766516726484E-5</c:v>
                </c:pt>
                <c:pt idx="4">
                  <c:v>4.8159822838380268E-5</c:v>
                </c:pt>
                <c:pt idx="5">
                  <c:v>5.2065829377605578E-5</c:v>
                </c:pt>
                <c:pt idx="6">
                  <c:v>1.1331520713937951E-4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B-094D-AE7B-A8ECDACD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45727"/>
        <c:axId val="1279447455"/>
      </c:scatterChart>
      <c:valAx>
        <c:axId val="12794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Qin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(µmol m⁻² s⁻¹)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15605953551699"/>
              <c:y val="0.928536729894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7455"/>
        <c:crosses val="autoZero"/>
        <c:crossBetween val="midCat"/>
      </c:valAx>
      <c:valAx>
        <c:axId val="1279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Flux (µmol s⁻¹)</a:t>
                </a:r>
                <a:r>
                  <a:rPr lang="en-US" sz="1400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rep 1 line</c:v>
          </c:tx>
          <c:spPr>
            <a:ln w="28575" cap="rnd">
              <a:solidFill>
                <a:srgbClr val="2DC6B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(full fit)'!$A$5:$A$215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(full fit)'!$F$5:$F$215</c:f>
              <c:numCache>
                <c:formatCode>General</c:formatCode>
                <c:ptCount val="211"/>
                <c:pt idx="0">
                  <c:v>-6.5760520000000009E-19</c:v>
                </c:pt>
                <c:pt idx="1">
                  <c:v>-4.3467033948462964E-19</c:v>
                </c:pt>
                <c:pt idx="2">
                  <c:v>-2.2936541500571957E-19</c:v>
                </c:pt>
                <c:pt idx="3">
                  <c:v>-3.9678679802012119E-20</c:v>
                </c:pt>
                <c:pt idx="4">
                  <c:v>1.3610674874111829E-19</c:v>
                </c:pt>
                <c:pt idx="5">
                  <c:v>2.99465002743042E-19</c:v>
                </c:pt>
                <c:pt idx="6">
                  <c:v>4.5166890227688239E-19</c:v>
                </c:pt>
                <c:pt idx="7">
                  <c:v>5.9382318560881645E-19</c:v>
                </c:pt>
                <c:pt idx="8">
                  <c:v>7.2689136748743795E-19</c:v>
                </c:pt>
                <c:pt idx="9">
                  <c:v>8.5171760680782485E-19</c:v>
                </c:pt>
                <c:pt idx="10">
                  <c:v>9.6904463303039426E-19</c:v>
                </c:pt>
                <c:pt idx="11">
                  <c:v>1.0795285359133683E-18</c:v>
                </c:pt>
                <c:pt idx="12">
                  <c:v>1.1837510407322767E-18</c:v>
                </c:pt>
                <c:pt idx="13">
                  <c:v>1.2822297540058566E-18</c:v>
                </c:pt>
                <c:pt idx="14">
                  <c:v>1.3754267606956092E-18</c:v>
                </c:pt>
                <c:pt idx="15">
                  <c:v>1.4637558742510739E-18</c:v>
                </c:pt>
                <c:pt idx="16">
                  <c:v>1.5475887795100545E-18</c:v>
                </c:pt>
                <c:pt idx="17">
                  <c:v>1.6272602608072524E-18</c:v>
                </c:pt>
                <c:pt idx="18">
                  <c:v>1.7030726703764474E-18</c:v>
                </c:pt>
                <c:pt idx="19">
                  <c:v>1.775299762794236E-18</c:v>
                </c:pt>
                <c:pt idx="20">
                  <c:v>1.8441899979753527E-18</c:v>
                </c:pt>
                <c:pt idx="21">
                  <c:v>1.9099693967136518E-18</c:v>
                </c:pt>
                <c:pt idx="22">
                  <c:v>1.9728440179263238E-18</c:v>
                </c:pt>
                <c:pt idx="23">
                  <c:v>2.033002114806994E-18</c:v>
                </c:pt>
                <c:pt idx="24">
                  <c:v>2.0906160174160175E-18</c:v>
                </c:pt>
                <c:pt idx="25">
                  <c:v>2.1458437813625835E-18</c:v>
                </c:pt>
                <c:pt idx="26">
                  <c:v>2.1988306357971285E-18</c:v>
                </c:pt>
                <c:pt idx="27">
                  <c:v>2.2497102586483449E-18</c:v>
                </c:pt>
                <c:pt idx="28">
                  <c:v>2.2986059026819984E-18</c:v>
                </c:pt>
                <c:pt idx="29">
                  <c:v>2.3456313923516881E-18</c:v>
                </c:pt>
                <c:pt idx="30">
                  <c:v>2.3908920084137341E-18</c:v>
                </c:pt>
                <c:pt idx="31">
                  <c:v>2.434485274777443E-18</c:v>
                </c:pt>
                <c:pt idx="32">
                  <c:v>2.4765016599681428E-18</c:v>
                </c:pt>
                <c:pt idx="33">
                  <c:v>2.5170252038213208E-18</c:v>
                </c:pt>
                <c:pt idx="34">
                  <c:v>2.5561340785434373E-18</c:v>
                </c:pt>
                <c:pt idx="35">
                  <c:v>2.5939010920212205E-18</c:v>
                </c:pt>
                <c:pt idx="36">
                  <c:v>2.6303941401977288E-18</c:v>
                </c:pt>
                <c:pt idx="37">
                  <c:v>2.665676614428777E-18</c:v>
                </c:pt>
                <c:pt idx="38">
                  <c:v>2.6998077689614168E-18</c:v>
                </c:pt>
                <c:pt idx="39">
                  <c:v>2.7328430530158297E-18</c:v>
                </c:pt>
                <c:pt idx="40">
                  <c:v>2.7648344113855341E-18</c:v>
                </c:pt>
                <c:pt idx="41">
                  <c:v>2.795830556983654E-18</c:v>
                </c:pt>
                <c:pt idx="42">
                  <c:v>2.8258772183430085E-18</c:v>
                </c:pt>
                <c:pt idx="43">
                  <c:v>2.855017364714788E-18</c:v>
                </c:pt>
                <c:pt idx="44">
                  <c:v>2.8832914110961593E-18</c:v>
                </c:pt>
                <c:pt idx="45">
                  <c:v>2.9107374052441566E-18</c:v>
                </c:pt>
                <c:pt idx="46">
                  <c:v>2.937391198495667E-18</c:v>
                </c:pt>
                <c:pt idx="47">
                  <c:v>2.9632866020062177E-18</c:v>
                </c:pt>
                <c:pt idx="48">
                  <c:v>2.9884555298392817E-18</c:v>
                </c:pt>
                <c:pt idx="49">
                  <c:v>3.0129281301793921E-18</c:v>
                </c:pt>
                <c:pt idx="50">
                  <c:v>3.0367329058033591E-18</c:v>
                </c:pt>
                <c:pt idx="51">
                  <c:v>3.0598968248217507E-18</c:v>
                </c:pt>
                <c:pt idx="52">
                  <c:v>3.0824454225952308E-18</c:v>
                </c:pt>
                <c:pt idx="53">
                  <c:v>3.1044028956355117E-18</c:v>
                </c:pt>
                <c:pt idx="54">
                  <c:v>3.1257921882168433E-18</c:v>
                </c:pt>
                <c:pt idx="55">
                  <c:v>3.1466350723498095E-18</c:v>
                </c:pt>
                <c:pt idx="56">
                  <c:v>3.1669522217034099E-18</c:v>
                </c:pt>
                <c:pt idx="57">
                  <c:v>3.1867632800030493E-18</c:v>
                </c:pt>
                <c:pt idx="58">
                  <c:v>3.2060869243801095E-18</c:v>
                </c:pt>
                <c:pt idx="59">
                  <c:v>3.2249409241025546E-18</c:v>
                </c:pt>
                <c:pt idx="60">
                  <c:v>3.2433421950747557E-18</c:v>
                </c:pt>
                <c:pt idx="61">
                  <c:v>3.2613068504578871E-18</c:v>
                </c:pt>
                <c:pt idx="62">
                  <c:v>3.2788502477292843E-18</c:v>
                </c:pt>
                <c:pt idx="63">
                  <c:v>3.2959870324696503E-18</c:v>
                </c:pt>
                <c:pt idx="64">
                  <c:v>3.3127311791404997E-18</c:v>
                </c:pt>
                <c:pt idx="65">
                  <c:v>3.3290960290904718E-18</c:v>
                </c:pt>
                <c:pt idx="66">
                  <c:v>3.3450943260077529E-18</c:v>
                </c:pt>
                <c:pt idx="67">
                  <c:v>3.3607382490166132E-18</c:v>
                </c:pt>
                <c:pt idx="68">
                  <c:v>3.3760394435986928E-18</c:v>
                </c:pt>
                <c:pt idx="69">
                  <c:v>3.3910090505040335E-18</c:v>
                </c:pt>
                <c:pt idx="70">
                  <c:v>3.4056577328026906E-18</c:v>
                </c:pt>
                <c:pt idx="71">
                  <c:v>3.4199957012149585E-18</c:v>
                </c:pt>
                <c:pt idx="72">
                  <c:v>3.4340327378466839E-18</c:v>
                </c:pt>
                <c:pt idx="73">
                  <c:v>3.4477782184455804E-18</c:v>
                </c:pt>
                <c:pt idx="74">
                  <c:v>3.4612411332849907E-18</c:v>
                </c:pt>
                <c:pt idx="75">
                  <c:v>3.4744301067728117E-18</c:v>
                </c:pt>
                <c:pt idx="76">
                  <c:v>3.4873534158754987E-18</c:v>
                </c:pt>
                <c:pt idx="77">
                  <c:v>3.5000190074398079E-18</c:v>
                </c:pt>
                <c:pt idx="78">
                  <c:v>3.5124345144884975E-18</c:v>
                </c:pt>
                <c:pt idx="79">
                  <c:v>3.5246072715601621E-18</c:v>
                </c:pt>
                <c:pt idx="80">
                  <c:v>3.5365443291580095E-18</c:v>
                </c:pt>
                <c:pt idx="81">
                  <c:v>3.5482524673673703E-18</c:v>
                </c:pt>
                <c:pt idx="82">
                  <c:v>3.5597382086972158E-18</c:v>
                </c:pt>
                <c:pt idx="83">
                  <c:v>3.5710078301967754E-18</c:v>
                </c:pt>
                <c:pt idx="84">
                  <c:v>3.5820673748945691E-18</c:v>
                </c:pt>
                <c:pt idx="85">
                  <c:v>3.5929226626036322E-18</c:v>
                </c:pt>
                <c:pt idx="86">
                  <c:v>3.603579300133543E-18</c:v>
                </c:pt>
                <c:pt idx="87">
                  <c:v>3.6140426909468985E-18</c:v>
                </c:pt>
                <c:pt idx="88">
                  <c:v>3.6243180442951774E-18</c:v>
                </c:pt>
                <c:pt idx="89">
                  <c:v>3.6344103838664528E-18</c:v>
                </c:pt>
                <c:pt idx="90">
                  <c:v>3.6443245559751042E-18</c:v>
                </c:pt>
                <c:pt idx="91">
                  <c:v>3.654065237321601E-18</c:v>
                </c:pt>
                <c:pt idx="92">
                  <c:v>3.663636942348428E-18</c:v>
                </c:pt>
                <c:pt idx="93">
                  <c:v>3.673044030216504E-18</c:v>
                </c:pt>
                <c:pt idx="94">
                  <c:v>3.6822907114247036E-18</c:v>
                </c:pt>
                <c:pt idx="95">
                  <c:v>3.6913810540936301E-18</c:v>
                </c:pt>
                <c:pt idx="96">
                  <c:v>3.7003189899333308E-18</c:v>
                </c:pt>
                <c:pt idx="97">
                  <c:v>3.7091083199133377E-18</c:v>
                </c:pt>
                <c:pt idx="98">
                  <c:v>3.7177527196522343E-18</c:v>
                </c:pt>
                <c:pt idx="99">
                  <c:v>3.7262557445427854E-18</c:v>
                </c:pt>
                <c:pt idx="100">
                  <c:v>3.7346208346276509E-18</c:v>
                </c:pt>
                <c:pt idx="101">
                  <c:v>3.7428513192397267E-18</c:v>
                </c:pt>
                <c:pt idx="102">
                  <c:v>3.7509504214202693E-18</c:v>
                </c:pt>
                <c:pt idx="103">
                  <c:v>3.7589212621271164E-18</c:v>
                </c:pt>
                <c:pt idx="104">
                  <c:v>3.7667668642445476E-18</c:v>
                </c:pt>
                <c:pt idx="105">
                  <c:v>3.7744901564056079E-18</c:v>
                </c:pt>
                <c:pt idx="106">
                  <c:v>3.7820939766370453E-18</c:v>
                </c:pt>
                <c:pt idx="107">
                  <c:v>3.7895810758364023E-18</c:v>
                </c:pt>
                <c:pt idx="108">
                  <c:v>3.7969541210902029E-18</c:v>
                </c:pt>
                <c:pt idx="109">
                  <c:v>3.8042156988416328E-18</c:v>
                </c:pt>
                <c:pt idx="110">
                  <c:v>3.8113683179156439E-18</c:v>
                </c:pt>
                <c:pt idx="111">
                  <c:v>3.8184144124088913E-18</c:v>
                </c:pt>
                <c:pt idx="112">
                  <c:v>3.8253563444514986E-18</c:v>
                </c:pt>
                <c:pt idx="113">
                  <c:v>3.8321964068472572E-18</c:v>
                </c:pt>
                <c:pt idx="114">
                  <c:v>3.8389368255984232E-18</c:v>
                </c:pt>
                <c:pt idx="115">
                  <c:v>3.8455797623209812E-18</c:v>
                </c:pt>
                <c:pt idx="116">
                  <c:v>3.8521273165558694E-18</c:v>
                </c:pt>
                <c:pt idx="117">
                  <c:v>3.8585815279813487E-18</c:v>
                </c:pt>
                <c:pt idx="118">
                  <c:v>3.8649443785314358E-18</c:v>
                </c:pt>
                <c:pt idx="119">
                  <c:v>3.871217794424997E-18</c:v>
                </c:pt>
                <c:pt idx="120">
                  <c:v>3.877403648109878E-18</c:v>
                </c:pt>
                <c:pt idx="121">
                  <c:v>3.8835037601262017E-18</c:v>
                </c:pt>
                <c:pt idx="122">
                  <c:v>3.8895199008927023E-18</c:v>
                </c:pt>
                <c:pt idx="123">
                  <c:v>3.8954537924198092E-18</c:v>
                </c:pt>
                <c:pt idx="124">
                  <c:v>3.9013071099529381E-18</c:v>
                </c:pt>
                <c:pt idx="125">
                  <c:v>3.9070814835492961E-18</c:v>
                </c:pt>
                <c:pt idx="126">
                  <c:v>3.912778499591314E-18</c:v>
                </c:pt>
                <c:pt idx="127">
                  <c:v>3.9183997022396556E-18</c:v>
                </c:pt>
                <c:pt idx="128">
                  <c:v>3.9239465948286112E-18</c:v>
                </c:pt>
                <c:pt idx="129">
                  <c:v>3.9294206412065004E-18</c:v>
                </c:pt>
                <c:pt idx="130">
                  <c:v>3.9348232670236228E-18</c:v>
                </c:pt>
                <c:pt idx="131">
                  <c:v>3.9401558609701233E-18</c:v>
                </c:pt>
                <c:pt idx="132">
                  <c:v>3.9454197759660113E-18</c:v>
                </c:pt>
                <c:pt idx="133">
                  <c:v>3.950616330305523E-18</c:v>
                </c:pt>
                <c:pt idx="134">
                  <c:v>3.9557468087578088E-18</c:v>
                </c:pt>
                <c:pt idx="135">
                  <c:v>3.9608124636259077E-18</c:v>
                </c:pt>
                <c:pt idx="136">
                  <c:v>3.965814515765832E-18</c:v>
                </c:pt>
                <c:pt idx="137">
                  <c:v>3.970754155567508E-18</c:v>
                </c:pt>
                <c:pt idx="138">
                  <c:v>3.9756325438992221E-18</c:v>
                </c:pt>
                <c:pt idx="139">
                  <c:v>3.980450813017153E-18</c:v>
                </c:pt>
                <c:pt idx="140">
                  <c:v>3.985210067441479E-18</c:v>
                </c:pt>
                <c:pt idx="141">
                  <c:v>3.9899113848004962E-18</c:v>
                </c:pt>
                <c:pt idx="142">
                  <c:v>3.9945558166440917E-18</c:v>
                </c:pt>
                <c:pt idx="143">
                  <c:v>3.9991443892278632E-18</c:v>
                </c:pt>
                <c:pt idx="144">
                  <c:v>4.0036781042691196E-18</c:v>
                </c:pt>
                <c:pt idx="145">
                  <c:v>4.0081579396759264E-18</c:v>
                </c:pt>
                <c:pt idx="146">
                  <c:v>4.0125848502503126E-18</c:v>
                </c:pt>
                <c:pt idx="147">
                  <c:v>4.0169597683667021E-18</c:v>
                </c:pt>
                <c:pt idx="148">
                  <c:v>4.0212836046265732E-18</c:v>
                </c:pt>
                <c:pt idx="149">
                  <c:v>4.0255572484903383E-18</c:v>
                </c:pt>
                <c:pt idx="150">
                  <c:v>4.0297815688873176E-18</c:v>
                </c:pt>
                <c:pt idx="151">
                  <c:v>4.0339574148047435E-18</c:v>
                </c:pt>
                <c:pt idx="152">
                  <c:v>4.0380856158565825E-18</c:v>
                </c:pt>
                <c:pt idx="153">
                  <c:v>4.0421669828330053E-18</c:v>
                </c:pt>
                <c:pt idx="154">
                  <c:v>4.0462023082312647E-18</c:v>
                </c:pt>
                <c:pt idx="155">
                  <c:v>4.0501923667687047E-18</c:v>
                </c:pt>
                <c:pt idx="156">
                  <c:v>4.0541379158785946E-18</c:v>
                </c:pt>
                <c:pt idx="157">
                  <c:v>4.0580396961894778E-18</c:v>
                </c:pt>
                <c:pt idx="158">
                  <c:v>4.0618984319886389E-18</c:v>
                </c:pt>
                <c:pt idx="159">
                  <c:v>4.0657148316703312E-18</c:v>
                </c:pt>
                <c:pt idx="160">
                  <c:v>4.0694895881693158E-18</c:v>
                </c:pt>
                <c:pt idx="161">
                  <c:v>4.0732233793803042E-18</c:v>
                </c:pt>
                <c:pt idx="162">
                  <c:v>4.0769168685638005E-18</c:v>
                </c:pt>
                <c:pt idx="163">
                  <c:v>4.0805707047388842E-18</c:v>
                </c:pt>
                <c:pt idx="164">
                  <c:v>4.0841855230634089E-18</c:v>
                </c:pt>
                <c:pt idx="165">
                  <c:v>4.0877619452020753E-18</c:v>
                </c:pt>
                <c:pt idx="166">
                  <c:v>4.0913005796828567E-18</c:v>
                </c:pt>
                <c:pt idx="167">
                  <c:v>4.0948020222421626E-18</c:v>
                </c:pt>
                <c:pt idx="168">
                  <c:v>4.0982668561591957E-18</c:v>
                </c:pt>
                <c:pt idx="169">
                  <c:v>4.1016956525798656E-18</c:v>
                </c:pt>
                <c:pt idx="170">
                  <c:v>4.1050889708306499E-18</c:v>
                </c:pt>
                <c:pt idx="171">
                  <c:v>4.1084473587227668E-18</c:v>
                </c:pt>
                <c:pt idx="172">
                  <c:v>4.1117713528469922E-18</c:v>
                </c:pt>
                <c:pt idx="173">
                  <c:v>4.1150614788594808E-18</c:v>
                </c:pt>
                <c:pt idx="174">
                  <c:v>4.1183182517588754E-18</c:v>
                </c:pt>
                <c:pt idx="175">
                  <c:v>4.121542176155054E-18</c:v>
                </c:pt>
                <c:pt idx="176">
                  <c:v>4.1247337465297618E-18</c:v>
                </c:pt>
                <c:pt idx="177">
                  <c:v>4.1278934474894541E-18</c:v>
                </c:pt>
                <c:pt idx="178">
                  <c:v>4.1310217540105954E-18</c:v>
                </c:pt>
                <c:pt idx="179">
                  <c:v>4.1341191316776778E-18</c:v>
                </c:pt>
                <c:pt idx="180">
                  <c:v>4.1371860369142312E-18</c:v>
                </c:pt>
                <c:pt idx="181">
                  <c:v>4.140222917207022E-18</c:v>
                </c:pt>
                <c:pt idx="182">
                  <c:v>4.1432302113237305E-18</c:v>
                </c:pt>
                <c:pt idx="183">
                  <c:v>4.1462083495242654E-18</c:v>
                </c:pt>
                <c:pt idx="184">
                  <c:v>4.1491577537659939E-18</c:v>
                </c:pt>
                <c:pt idx="185">
                  <c:v>4.1520788379030276E-18</c:v>
                </c:pt>
                <c:pt idx="186">
                  <c:v>4.1549720078798234E-18</c:v>
                </c:pt>
                <c:pt idx="187">
                  <c:v>4.1578376619192441E-18</c:v>
                </c:pt>
                <c:pt idx="188">
                  <c:v>4.1606761907052802E-18</c:v>
                </c:pt>
                <c:pt idx="189">
                  <c:v>4.1634879775606157E-18</c:v>
                </c:pt>
                <c:pt idx="190">
                  <c:v>4.1662733986191877E-18</c:v>
                </c:pt>
                <c:pt idx="191">
                  <c:v>4.1690328229939279E-18</c:v>
                </c:pt>
                <c:pt idx="192">
                  <c:v>4.1717666129398105E-18</c:v>
                </c:pt>
                <c:pt idx="193">
                  <c:v>4.1744751240123974E-18</c:v>
                </c:pt>
                <c:pt idx="194">
                  <c:v>4.1771587052219918E-18</c:v>
                </c:pt>
                <c:pt idx="195">
                  <c:v>4.1798176991835612E-18</c:v>
                </c:pt>
                <c:pt idx="196">
                  <c:v>4.1824524422625539E-18</c:v>
                </c:pt>
                <c:pt idx="197">
                  <c:v>4.1850632647167479E-18</c:v>
                </c:pt>
                <c:pt idx="198">
                  <c:v>4.1876504908342521E-18</c:v>
                </c:pt>
                <c:pt idx="199">
                  <c:v>4.1902144390677806E-18</c:v>
                </c:pt>
                <c:pt idx="200">
                  <c:v>4.1927554221653246E-18</c:v>
                </c:pt>
                <c:pt idx="201">
                  <c:v>4.1952737472973198E-18</c:v>
                </c:pt>
                <c:pt idx="202">
                  <c:v>4.1977697161804389E-18</c:v>
                </c:pt>
                <c:pt idx="203">
                  <c:v>4.2002436251980903E-18</c:v>
                </c:pt>
                <c:pt idx="204">
                  <c:v>4.2026957655177392E-18</c:v>
                </c:pt>
                <c:pt idx="205">
                  <c:v>4.2051264232051545E-18</c:v>
                </c:pt>
                <c:pt idx="206">
                  <c:v>4.2075358793356498E-18</c:v>
                </c:pt>
                <c:pt idx="207">
                  <c:v>4.209924410102441E-18</c:v>
                </c:pt>
                <c:pt idx="208">
                  <c:v>4.2122922869221823E-18</c:v>
                </c:pt>
                <c:pt idx="209">
                  <c:v>4.2146397765377825E-18</c:v>
                </c:pt>
                <c:pt idx="210">
                  <c:v>4.2169671411185777E-18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C443-9470-374E267A612B}"/>
            </c:ext>
          </c:extLst>
        </c:ser>
        <c:ser>
          <c:idx val="1"/>
          <c:order val="1"/>
          <c:tx>
            <c:v>rep1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2DC6B0"/>
              </a:solidFill>
              <a:ln w="9525">
                <a:noFill/>
              </a:ln>
              <a:effectLst/>
            </c:spPr>
          </c:marker>
          <c:xVal>
            <c:numRef>
              <c:f>'plots of co2 (full fit)'!$A$236:$A$244</c:f>
              <c:numCache>
                <c:formatCode>General</c:formatCode>
                <c:ptCount val="9"/>
                <c:pt idx="0">
                  <c:v>1950.6081853755366</c:v>
                </c:pt>
                <c:pt idx="1">
                  <c:v>969.14022289127399</c:v>
                </c:pt>
                <c:pt idx="2">
                  <c:v>673.65457647210292</c:v>
                </c:pt>
                <c:pt idx="3">
                  <c:v>381.4008388555082</c:v>
                </c:pt>
                <c:pt idx="4">
                  <c:v>190.47423637024286</c:v>
                </c:pt>
                <c:pt idx="5">
                  <c:v>96.541131177682431</c:v>
                </c:pt>
                <c:pt idx="6">
                  <c:v>49.678727055908524</c:v>
                </c:pt>
                <c:pt idx="7">
                  <c:v>26.048083034048677</c:v>
                </c:pt>
                <c:pt idx="8">
                  <c:v>1.5221048860262876</c:v>
                </c:pt>
              </c:numCache>
            </c:numRef>
          </c:xVal>
          <c:yVal>
            <c:numRef>
              <c:f>'plots of co2 (full fit)'!$G$236:$G$244</c:f>
              <c:numCache>
                <c:formatCode>General</c:formatCode>
                <c:ptCount val="9"/>
                <c:pt idx="0">
                  <c:v>3.513978538365796E-18</c:v>
                </c:pt>
                <c:pt idx="1">
                  <c:v>3.8259452790981133E-18</c:v>
                </c:pt>
                <c:pt idx="2">
                  <c:v>3.865036766009429E-18</c:v>
                </c:pt>
                <c:pt idx="3">
                  <c:v>3.3072395467795476E-18</c:v>
                </c:pt>
                <c:pt idx="4">
                  <c:v>1.8000038756023761E-18</c:v>
                </c:pt>
                <c:pt idx="5">
                  <c:v>4.927369793650407E-19</c:v>
                </c:pt>
                <c:pt idx="6">
                  <c:v>-2.1863842142811081E-19</c:v>
                </c:pt>
                <c:pt idx="7">
                  <c:v>-4.6962699519156836E-19</c:v>
                </c:pt>
                <c:pt idx="8">
                  <c:v>-6.5760520956708193E-19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C443-9470-374E267A612B}"/>
            </c:ext>
          </c:extLst>
        </c:ser>
        <c:ser>
          <c:idx val="2"/>
          <c:order val="2"/>
          <c:tx>
            <c:v>rep 2 line</c:v>
          </c:tx>
          <c:spPr>
            <a:ln w="28575" cap="rnd">
              <a:solidFill>
                <a:srgbClr val="7665A4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(full fit)'!$A$5:$A$215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(full fit)'!$K$5:$K$215</c:f>
              <c:numCache>
                <c:formatCode>General</c:formatCode>
                <c:ptCount val="211"/>
                <c:pt idx="0">
                  <c:v>-1.0259992000000001E-18</c:v>
                </c:pt>
                <c:pt idx="1">
                  <c:v>-7.4476187365956663E-19</c:v>
                </c:pt>
                <c:pt idx="2">
                  <c:v>-4.9962131621950653E-19</c:v>
                </c:pt>
                <c:pt idx="3">
                  <c:v>-2.8404709533005157E-19</c:v>
                </c:pt>
                <c:pt idx="4">
                  <c:v>-9.2994452641702704E-20</c:v>
                </c:pt>
                <c:pt idx="5">
                  <c:v>7.7495448971796499E-20</c:v>
                </c:pt>
                <c:pt idx="6">
                  <c:v>2.3057279496895424E-19</c:v>
                </c:pt>
                <c:pt idx="7">
                  <c:v>3.6877556155610549E-19</c:v>
                </c:pt>
                <c:pt idx="8">
                  <c:v>4.9417134629209629E-19</c:v>
                </c:pt>
                <c:pt idx="9">
                  <c:v>6.0846151522038592E-19</c:v>
                </c:pt>
                <c:pt idx="10">
                  <c:v>7.1305885216684801E-19</c:v>
                </c:pt>
                <c:pt idx="11">
                  <c:v>8.0914625563270649E-19</c:v>
                </c:pt>
                <c:pt idx="12">
                  <c:v>8.9772166914407201E-19</c:v>
                </c:pt>
                <c:pt idx="13">
                  <c:v>9.7963287022989996E-19</c:v>
                </c:pt>
                <c:pt idx="14">
                  <c:v>1.0556046917556514E-18</c:v>
                </c:pt>
                <c:pt idx="15">
                  <c:v>1.1262605289731695E-18</c:v>
                </c:pt>
                <c:pt idx="16">
                  <c:v>1.1921394844411933E-18</c:v>
                </c:pt>
                <c:pt idx="17">
                  <c:v>1.2537101492631873E-18</c:v>
                </c:pt>
                <c:pt idx="18">
                  <c:v>1.3113817661770586E-18</c:v>
                </c:pt>
                <c:pt idx="19">
                  <c:v>1.3655133369793087E-18</c:v>
                </c:pt>
                <c:pt idx="20">
                  <c:v>1.4164211027715996E-18</c:v>
                </c:pt>
                <c:pt idx="21">
                  <c:v>1.4643847263949502E-18</c:v>
                </c:pt>
                <c:pt idx="22">
                  <c:v>1.5096524323655424E-18</c:v>
                </c:pt>
                <c:pt idx="23">
                  <c:v>1.5524453037929432E-18</c:v>
                </c:pt>
                <c:pt idx="24">
                  <c:v>1.592960893298966E-18</c:v>
                </c:pt>
                <c:pt idx="25">
                  <c:v>1.6313762723979138E-18</c:v>
                </c:pt>
                <c:pt idx="26">
                  <c:v>1.6678506186441905E-18</c:v>
                </c:pt>
                <c:pt idx="27">
                  <c:v>1.7025274202771097E-18</c:v>
                </c:pt>
                <c:pt idx="28">
                  <c:v>1.735536362753578E-18</c:v>
                </c:pt>
                <c:pt idx="29">
                  <c:v>1.7669949494621843E-18</c:v>
                </c:pt>
                <c:pt idx="30">
                  <c:v>1.7970098993132325E-18</c:v>
                </c:pt>
                <c:pt idx="31">
                  <c:v>1.825678356237987E-18</c:v>
                </c:pt>
                <c:pt idx="32">
                  <c:v>1.8530889394818744E-18</c:v>
                </c:pt>
                <c:pt idx="33">
                  <c:v>1.8793226586157305E-18</c:v>
                </c:pt>
                <c:pt idx="34">
                  <c:v>1.9044537131668614E-18</c:v>
                </c:pt>
                <c:pt idx="35">
                  <c:v>1.9285501934944764E-18</c:v>
                </c:pt>
                <c:pt idx="36">
                  <c:v>1.9516746968517262E-18</c:v>
                </c:pt>
                <c:pt idx="37">
                  <c:v>1.9738848703714987E-18</c:v>
                </c:pt>
                <c:pt idx="38">
                  <c:v>1.9952338908928061E-18</c:v>
                </c:pt>
                <c:pt idx="39">
                  <c:v>2.015770890035812E-18</c:v>
                </c:pt>
                <c:pt idx="40">
                  <c:v>2.0355413316782124E-18</c:v>
                </c:pt>
                <c:pt idx="41">
                  <c:v>2.0545873479373293E-18</c:v>
                </c:pt>
                <c:pt idx="42">
                  <c:v>2.0729480388836682E-18</c:v>
                </c:pt>
                <c:pt idx="43">
                  <c:v>2.0906597404728429E-18</c:v>
                </c:pt>
                <c:pt idx="44">
                  <c:v>2.1077562645594024E-18</c:v>
                </c:pt>
                <c:pt idx="45">
                  <c:v>2.1242691143284821E-18</c:v>
                </c:pt>
                <c:pt idx="46">
                  <c:v>2.1402276780332984E-18</c:v>
                </c:pt>
                <c:pt idx="47">
                  <c:v>2.1556594035451537E-18</c:v>
                </c:pt>
                <c:pt idx="48">
                  <c:v>2.1705899558969516E-18</c:v>
                </c:pt>
                <c:pt idx="49">
                  <c:v>2.1850433597224522E-18</c:v>
                </c:pt>
                <c:pt idx="50">
                  <c:v>2.1990421282541499E-18</c:v>
                </c:pt>
                <c:pt idx="51">
                  <c:v>2.2126073803366576E-18</c:v>
                </c:pt>
                <c:pt idx="52">
                  <c:v>2.2257589467347713E-18</c:v>
                </c:pt>
                <c:pt idx="53">
                  <c:v>2.2385154668617127E-18</c:v>
                </c:pt>
                <c:pt idx="54">
                  <c:v>2.2508944769197773E-18</c:v>
                </c:pt>
                <c:pt idx="55">
                  <c:v>2.2629124903299252E-18</c:v>
                </c:pt>
                <c:pt idx="56">
                  <c:v>2.2745850712260183E-18</c:v>
                </c:pt>
                <c:pt idx="57">
                  <c:v>2.2859269017015427E-18</c:v>
                </c:pt>
                <c:pt idx="58">
                  <c:v>2.2969518434197448E-18</c:v>
                </c:pt>
                <c:pt idx="59">
                  <c:v>2.3076729941307814E-18</c:v>
                </c:pt>
                <c:pt idx="60">
                  <c:v>2.3181027395803968E-18</c:v>
                </c:pt>
                <c:pt idx="61">
                  <c:v>2.3282528012426519E-18</c:v>
                </c:pt>
                <c:pt idx="62">
                  <c:v>2.3381342802634635E-18</c:v>
                </c:pt>
                <c:pt idx="63">
                  <c:v>2.3477576979612941E-18</c:v>
                </c:pt>
                <c:pt idx="64">
                  <c:v>2.3571330331956429E-18</c:v>
                </c:pt>
                <c:pt idx="65">
                  <c:v>2.3662697568823345E-18</c:v>
                </c:pt>
                <c:pt idx="66">
                  <c:v>2.3751768639065844E-18</c:v>
                </c:pt>
                <c:pt idx="67">
                  <c:v>2.383862902659873E-18</c:v>
                </c:pt>
                <c:pt idx="68">
                  <c:v>2.3923360024045375E-18</c:v>
                </c:pt>
                <c:pt idx="69">
                  <c:v>2.400603898650184E-18</c:v>
                </c:pt>
                <c:pt idx="70">
                  <c:v>2.4086739567084507E-18</c:v>
                </c:pt>
                <c:pt idx="71">
                  <c:v>2.4165531935768671E-18</c:v>
                </c:pt>
                <c:pt idx="72">
                  <c:v>2.4242482982884915E-18</c:v>
                </c:pt>
                <c:pt idx="73">
                  <c:v>2.4317656508513448E-18</c:v>
                </c:pt>
                <c:pt idx="74">
                  <c:v>2.4391113398903726E-18</c:v>
                </c:pt>
                <c:pt idx="75">
                  <c:v>2.44629117909445E-18</c:v>
                </c:pt>
                <c:pt idx="76">
                  <c:v>2.4533107225618061E-18</c:v>
                </c:pt>
                <c:pt idx="77">
                  <c:v>2.4601752791290051E-18</c:v>
                </c:pt>
                <c:pt idx="78">
                  <c:v>2.4668899257611586E-18</c:v>
                </c:pt>
                <c:pt idx="79">
                  <c:v>2.4734595200743635E-18</c:v>
                </c:pt>
                <c:pt idx="80">
                  <c:v>2.4798887120552673E-18</c:v>
                </c:pt>
                <c:pt idx="81">
                  <c:v>2.4861819550371785E-18</c:v>
                </c:pt>
                <c:pt idx="82">
                  <c:v>2.4923435159871778E-18</c:v>
                </c:pt>
                <c:pt idx="83">
                  <c:v>2.4983774851541592E-18</c:v>
                </c:pt>
                <c:pt idx="84">
                  <c:v>2.5042877851236505E-18</c:v>
                </c:pt>
                <c:pt idx="85">
                  <c:v>2.5100781793215231E-18</c:v>
                </c:pt>
                <c:pt idx="86">
                  <c:v>2.5157522800053541E-18</c:v>
                </c:pt>
                <c:pt idx="87">
                  <c:v>2.5213135557790667E-18</c:v>
                </c:pt>
                <c:pt idx="88">
                  <c:v>2.5267653386637313E-18</c:v>
                </c:pt>
                <c:pt idx="89">
                  <c:v>2.5321108307547856E-18</c:v>
                </c:pt>
                <c:pt idx="90">
                  <c:v>2.5373531104936442E-18</c:v>
                </c:pt>
                <c:pt idx="91">
                  <c:v>2.542495138579499E-18</c:v>
                </c:pt>
                <c:pt idx="92">
                  <c:v>2.5475397635451585E-18</c:v>
                </c:pt>
                <c:pt idx="93">
                  <c:v>2.5524897270190082E-18</c:v>
                </c:pt>
                <c:pt idx="94">
                  <c:v>2.5573476686934971E-18</c:v>
                </c:pt>
                <c:pt idx="95">
                  <c:v>2.5621161310190843E-18</c:v>
                </c:pt>
                <c:pt idx="96">
                  <c:v>2.5667975636411715E-18</c:v>
                </c:pt>
                <c:pt idx="97">
                  <c:v>2.5713943275962966E-18</c:v>
                </c:pt>
                <c:pt idx="98">
                  <c:v>2.5759086992826917E-18</c:v>
                </c:pt>
                <c:pt idx="99">
                  <c:v>2.5803428742192312E-18</c:v>
                </c:pt>
                <c:pt idx="100">
                  <c:v>2.5846989706058177E-18</c:v>
                </c:pt>
                <c:pt idx="101">
                  <c:v>2.5889790326973224E-18</c:v>
                </c:pt>
                <c:pt idx="102">
                  <c:v>2.5931850340023877E-18</c:v>
                </c:pt>
                <c:pt idx="103">
                  <c:v>2.5973188803176053E-18</c:v>
                </c:pt>
                <c:pt idx="104">
                  <c:v>2.6013824126068511E-18</c:v>
                </c:pt>
                <c:pt idx="105">
                  <c:v>2.6053774097349509E-18</c:v>
                </c:pt>
                <c:pt idx="106">
                  <c:v>2.6093055910641701E-18</c:v>
                </c:pt>
                <c:pt idx="107">
                  <c:v>2.6131686189215161E-18</c:v>
                </c:pt>
                <c:pt idx="108">
                  <c:v>2.6169681009442725E-18</c:v>
                </c:pt>
                <c:pt idx="109">
                  <c:v>2.6207055923107404E-18</c:v>
                </c:pt>
                <c:pt idx="110">
                  <c:v>2.6243825978626563E-18</c:v>
                </c:pt>
                <c:pt idx="111">
                  <c:v>2.6280005741254158E-18</c:v>
                </c:pt>
                <c:pt idx="112">
                  <c:v>2.6315609312317544E-18</c:v>
                </c:pt>
                <c:pt idx="113">
                  <c:v>2.6350650347542603E-18</c:v>
                </c:pt>
                <c:pt idx="114">
                  <c:v>2.6385142074517011E-18</c:v>
                </c:pt>
                <c:pt idx="115">
                  <c:v>2.6419097309338656E-18</c:v>
                </c:pt>
                <c:pt idx="116">
                  <c:v>2.6452528472493137E-18</c:v>
                </c:pt>
                <c:pt idx="117">
                  <c:v>2.6485447604001788E-18</c:v>
                </c:pt>
                <c:pt idx="118">
                  <c:v>2.6517866377878923E-18</c:v>
                </c:pt>
                <c:pt idx="119">
                  <c:v>2.6549796115934837E-18</c:v>
                </c:pt>
                <c:pt idx="120">
                  <c:v>2.6581247800958821E-18</c:v>
                </c:pt>
                <c:pt idx="121">
                  <c:v>2.661223208931449E-18</c:v>
                </c:pt>
                <c:pt idx="122">
                  <c:v>2.6642759322977661E-18</c:v>
                </c:pt>
                <c:pt idx="123">
                  <c:v>2.6672839541045434E-18</c:v>
                </c:pt>
                <c:pt idx="124">
                  <c:v>2.6702482490743401E-18</c:v>
                </c:pt>
                <c:pt idx="125">
                  <c:v>2.6731697637956214E-18</c:v>
                </c:pt>
                <c:pt idx="126">
                  <c:v>2.6760494177305578E-18</c:v>
                </c:pt>
                <c:pt idx="127">
                  <c:v>2.6788881041798043E-18</c:v>
                </c:pt>
                <c:pt idx="128">
                  <c:v>2.6816866912063998E-18</c:v>
                </c:pt>
                <c:pt idx="129">
                  <c:v>2.6844460225207867E-18</c:v>
                </c:pt>
                <c:pt idx="130">
                  <c:v>2.6871669183288393E-18</c:v>
                </c:pt>
                <c:pt idx="131">
                  <c:v>2.6898501761447192E-18</c:v>
                </c:pt>
                <c:pt idx="132">
                  <c:v>2.6924965715702048E-18</c:v>
                </c:pt>
                <c:pt idx="133">
                  <c:v>2.695106859042145E-18</c:v>
                </c:pt>
                <c:pt idx="134">
                  <c:v>2.6976817725495057E-18</c:v>
                </c:pt>
                <c:pt idx="135">
                  <c:v>2.7002220263214732E-18</c:v>
                </c:pt>
                <c:pt idx="136">
                  <c:v>2.7027283154879501E-18</c:v>
                </c:pt>
                <c:pt idx="137">
                  <c:v>2.7052013167137378E-18</c:v>
                </c:pt>
                <c:pt idx="138">
                  <c:v>2.7076416888076126E-18</c:v>
                </c:pt>
                <c:pt idx="139">
                  <c:v>2.7100500733074535E-18</c:v>
                </c:pt>
                <c:pt idx="140">
                  <c:v>2.712427095042511E-18</c:v>
                </c:pt>
                <c:pt idx="141">
                  <c:v>2.7147733626738512E-18</c:v>
                </c:pt>
                <c:pt idx="142">
                  <c:v>2.7170894692139545E-18</c:v>
                </c:pt>
                <c:pt idx="143">
                  <c:v>2.7193759925264143E-18</c:v>
                </c:pt>
                <c:pt idx="144">
                  <c:v>2.7216334958065938E-18</c:v>
                </c:pt>
                <c:pt idx="145">
                  <c:v>2.7238625280441123E-18</c:v>
                </c:pt>
                <c:pt idx="146">
                  <c:v>2.7260636244679344E-18</c:v>
                </c:pt>
                <c:pt idx="147">
                  <c:v>2.7282373069748296E-18</c:v>
                </c:pt>
                <c:pt idx="148">
                  <c:v>2.7303840845419245E-18</c:v>
                </c:pt>
                <c:pt idx="149">
                  <c:v>2.7325044536240295E-18</c:v>
                </c:pt>
                <c:pt idx="150">
                  <c:v>2.7345988985363885E-18</c:v>
                </c:pt>
                <c:pt idx="151">
                  <c:v>2.7366678918234818E-18</c:v>
                </c:pt>
                <c:pt idx="152">
                  <c:v>2.7387118946144576E-18</c:v>
                </c:pt>
                <c:pt idx="153">
                  <c:v>2.7407313569657675E-18</c:v>
                </c:pt>
                <c:pt idx="154">
                  <c:v>2.7427267181915333E-18</c:v>
                </c:pt>
                <c:pt idx="155">
                  <c:v>2.7446984071821483E-18</c:v>
                </c:pt>
                <c:pt idx="156">
                  <c:v>2.7466468427116224E-18</c:v>
                </c:pt>
                <c:pt idx="157">
                  <c:v>2.748572433734099E-18</c:v>
                </c:pt>
                <c:pt idx="158">
                  <c:v>2.7504755796700135E-18</c:v>
                </c:pt>
                <c:pt idx="159">
                  <c:v>2.7523566706823017E-18</c:v>
                </c:pt>
                <c:pt idx="160">
                  <c:v>2.7542160879430579E-18</c:v>
                </c:pt>
                <c:pt idx="161">
                  <c:v>2.7560542038910338E-18</c:v>
                </c:pt>
                <c:pt idx="162">
                  <c:v>2.7578713824803289E-18</c:v>
                </c:pt>
                <c:pt idx="163">
                  <c:v>2.7596679794206457E-18</c:v>
                </c:pt>
                <c:pt idx="164">
                  <c:v>2.7614443424094088E-18</c:v>
                </c:pt>
                <c:pt idx="165">
                  <c:v>2.7632008113561018E-18</c:v>
                </c:pt>
                <c:pt idx="166">
                  <c:v>2.7649377185990984E-18</c:v>
                </c:pt>
                <c:pt idx="167">
                  <c:v>2.7666553891152967E-18</c:v>
                </c:pt>
                <c:pt idx="168">
                  <c:v>2.7683541407228153E-18</c:v>
                </c:pt>
                <c:pt idx="169">
                  <c:v>2.7700342842770445E-18</c:v>
                </c:pt>
                <c:pt idx="170">
                  <c:v>2.7716961238602757E-18</c:v>
                </c:pt>
                <c:pt idx="171">
                  <c:v>2.773339956965173E-18</c:v>
                </c:pt>
                <c:pt idx="172">
                  <c:v>2.774966074672314E-18</c:v>
                </c:pt>
                <c:pt idx="173">
                  <c:v>2.7765747618220174E-18</c:v>
                </c:pt>
                <c:pt idx="174">
                  <c:v>2.778166297180679E-18</c:v>
                </c:pt>
                <c:pt idx="175">
                  <c:v>2.7797409536018123E-18</c:v>
                </c:pt>
                <c:pt idx="176">
                  <c:v>2.7812989981819939E-18</c:v>
                </c:pt>
                <c:pt idx="177">
                  <c:v>2.7828406924118964E-18</c:v>
                </c:pt>
                <c:pt idx="178">
                  <c:v>2.7843662923225986E-18</c:v>
                </c:pt>
                <c:pt idx="179">
                  <c:v>2.7858760486273273E-18</c:v>
                </c:pt>
                <c:pt idx="180">
                  <c:v>2.7873702068588147E-18</c:v>
                </c:pt>
                <c:pt idx="181">
                  <c:v>2.7888490075024147E-18</c:v>
                </c:pt>
                <c:pt idx="182">
                  <c:v>2.7903126861251375E-18</c:v>
                </c:pt>
                <c:pt idx="183">
                  <c:v>2.7917614735007466E-18</c:v>
                </c:pt>
                <c:pt idx="184">
                  <c:v>2.7931955957310575E-18</c:v>
                </c:pt>
                <c:pt idx="185">
                  <c:v>2.7946152743635654E-18</c:v>
                </c:pt>
                <c:pt idx="186">
                  <c:v>2.796020726505547E-18</c:v>
                </c:pt>
                <c:pt idx="187">
                  <c:v>2.7974121649347412E-18</c:v>
                </c:pt>
                <c:pt idx="188">
                  <c:v>2.7987897982067384E-18</c:v>
                </c:pt>
                <c:pt idx="189">
                  <c:v>2.8001538307591851E-18</c:v>
                </c:pt>
                <c:pt idx="190">
                  <c:v>2.8015044630129289E-18</c:v>
                </c:pt>
                <c:pt idx="191">
                  <c:v>2.8028418914701804E-18</c:v>
                </c:pt>
                <c:pt idx="192">
                  <c:v>2.8041663088098247E-18</c:v>
                </c:pt>
                <c:pt idx="193">
                  <c:v>2.8054779039799567E-18</c:v>
                </c:pt>
                <c:pt idx="194">
                  <c:v>2.8067768622877437E-18</c:v>
                </c:pt>
                <c:pt idx="195">
                  <c:v>2.8080633654867066E-18</c:v>
                </c:pt>
                <c:pt idx="196">
                  <c:v>2.8093375918614926E-18</c:v>
                </c:pt>
                <c:pt idx="197">
                  <c:v>2.8105997163102468E-18</c:v>
                </c:pt>
                <c:pt idx="198">
                  <c:v>2.8118499104246333E-18</c:v>
                </c:pt>
                <c:pt idx="199">
                  <c:v>2.8130883425676095E-18</c:v>
                </c:pt>
                <c:pt idx="200">
                  <c:v>2.8143151779490083E-18</c:v>
                </c:pt>
                <c:pt idx="201">
                  <c:v>2.8155305786990087E-18</c:v>
                </c:pt>
                <c:pt idx="202">
                  <c:v>2.8167347039395659E-18</c:v>
                </c:pt>
                <c:pt idx="203">
                  <c:v>2.8179277098538526E-18</c:v>
                </c:pt>
                <c:pt idx="204">
                  <c:v>2.819109749753797E-18</c:v>
                </c:pt>
                <c:pt idx="205">
                  <c:v>2.8202809741457602E-18</c:v>
                </c:pt>
                <c:pt idx="206">
                  <c:v>2.8214415307944204E-18</c:v>
                </c:pt>
                <c:pt idx="207">
                  <c:v>2.822591564784917E-18</c:v>
                </c:pt>
                <c:pt idx="208">
                  <c:v>2.8237312185833167E-18</c:v>
                </c:pt>
                <c:pt idx="209">
                  <c:v>2.8248606320954476E-18</c:v>
                </c:pt>
                <c:pt idx="210">
                  <c:v>2.8259799427241527E-18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1-C443-9470-374E267A612B}"/>
            </c:ext>
          </c:extLst>
        </c:ser>
        <c:ser>
          <c:idx val="3"/>
          <c:order val="3"/>
          <c:tx>
            <c:v>rep2 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'plots of co2 (full fit)'!$A$236:$A$244</c:f>
              <c:numCache>
                <c:formatCode>General</c:formatCode>
                <c:ptCount val="9"/>
                <c:pt idx="0">
                  <c:v>1950.6081853755366</c:v>
                </c:pt>
                <c:pt idx="1">
                  <c:v>969.14022289127399</c:v>
                </c:pt>
                <c:pt idx="2">
                  <c:v>673.65457647210292</c:v>
                </c:pt>
                <c:pt idx="3">
                  <c:v>381.4008388555082</c:v>
                </c:pt>
                <c:pt idx="4">
                  <c:v>190.47423637024286</c:v>
                </c:pt>
                <c:pt idx="5">
                  <c:v>96.541131177682431</c:v>
                </c:pt>
                <c:pt idx="6">
                  <c:v>49.678727055908524</c:v>
                </c:pt>
                <c:pt idx="7">
                  <c:v>26.048083034048677</c:v>
                </c:pt>
                <c:pt idx="8">
                  <c:v>1.5221048860262876</c:v>
                </c:pt>
              </c:numCache>
            </c:numRef>
          </c:xVal>
          <c:yVal>
            <c:numRef>
              <c:f>'plots of co2 (full fit)'!$H$236:$H$244</c:f>
              <c:numCache>
                <c:formatCode>General</c:formatCode>
                <c:ptCount val="9"/>
                <c:pt idx="0">
                  <c:v>2.0149484899647793E-18</c:v>
                </c:pt>
                <c:pt idx="1">
                  <c:v>2.5791956851224643E-18</c:v>
                </c:pt>
                <c:pt idx="2">
                  <c:v>2.8963459841383973E-18</c:v>
                </c:pt>
                <c:pt idx="3">
                  <c:v>2.6411678593979309E-18</c:v>
                </c:pt>
                <c:pt idx="4">
                  <c:v>1.6450527410039471E-18</c:v>
                </c:pt>
                <c:pt idx="5">
                  <c:v>4.1644009256429302E-19</c:v>
                </c:pt>
                <c:pt idx="6">
                  <c:v>-3.0040313700610805E-19</c:v>
                </c:pt>
                <c:pt idx="7">
                  <c:v>-8.3658915388467346E-19</c:v>
                </c:pt>
                <c:pt idx="8">
                  <c:v>-1.025999218512734E-18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01-C443-9470-374E267A612B}"/>
            </c:ext>
          </c:extLst>
        </c:ser>
        <c:ser>
          <c:idx val="4"/>
          <c:order val="4"/>
          <c:tx>
            <c:v>rep 3 line</c:v>
          </c:tx>
          <c:spPr>
            <a:ln w="28575" cap="rnd">
              <a:solidFill>
                <a:srgbClr val="F27B51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of co2 (full fit)'!$A$5:$A$215</c:f>
              <c:numCache>
                <c:formatCode>General</c:formatCode>
                <c:ptCount val="2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</c:numCache>
            </c:numRef>
          </c:xVal>
          <c:yVal>
            <c:numRef>
              <c:f>'plots of co2 (full fit)'!$P$5:$P$215</c:f>
              <c:numCache>
                <c:formatCode>General</c:formatCode>
                <c:ptCount val="211"/>
                <c:pt idx="0">
                  <c:v>-6.1910390000000008E-19</c:v>
                </c:pt>
                <c:pt idx="1">
                  <c:v>-4.4209195199742748E-19</c:v>
                </c:pt>
                <c:pt idx="2">
                  <c:v>-2.7284213179701093E-19</c:v>
                </c:pt>
                <c:pt idx="3">
                  <c:v>-1.1085482948527471E-19</c:v>
                </c:pt>
                <c:pt idx="4">
                  <c:v>4.4327588876188155E-20</c:v>
                </c:pt>
                <c:pt idx="5">
                  <c:v>1.9312509895554598E-19</c:v>
                </c:pt>
                <c:pt idx="6">
                  <c:v>3.3592381364867711E-19</c:v>
                </c:pt>
                <c:pt idx="7">
                  <c:v>4.7307932859926652E-19</c:v>
                </c:pt>
                <c:pt idx="8">
                  <c:v>6.0491967877375546E-19</c:v>
                </c:pt>
                <c:pt idx="9">
                  <c:v>7.3174795784292559E-19</c:v>
                </c:pt>
                <c:pt idx="10">
                  <c:v>8.5384464439906024E-19</c:v>
                </c:pt>
                <c:pt idx="11">
                  <c:v>9.7146967258758748E-19</c:v>
                </c:pt>
                <c:pt idx="12">
                  <c:v>1.0848642793259487E-18</c:v>
                </c:pt>
                <c:pt idx="13">
                  <c:v>1.1942526557357974E-18</c:v>
                </c:pt>
                <c:pt idx="14">
                  <c:v>1.2998434265782696E-18</c:v>
                </c:pt>
                <c:pt idx="15">
                  <c:v>1.4018309782348413E-18</c:v>
                </c:pt>
                <c:pt idx="16">
                  <c:v>1.5003966530193107E-18</c:v>
                </c:pt>
                <c:pt idx="17">
                  <c:v>1.595709825258884E-18</c:v>
                </c:pt>
                <c:pt idx="18">
                  <c:v>1.687928872577701E-18</c:v>
                </c:pt>
                <c:pt idx="19">
                  <c:v>1.7772020540996655E-18</c:v>
                </c:pt>
                <c:pt idx="20">
                  <c:v>1.8636683058138508E-18</c:v>
                </c:pt>
                <c:pt idx="21">
                  <c:v>1.9474579620773874E-18</c:v>
                </c:pt>
                <c:pt idx="22">
                  <c:v>2.0286934111364225E-18</c:v>
                </c:pt>
                <c:pt idx="23">
                  <c:v>2.1074896915992299E-18</c:v>
                </c:pt>
                <c:pt idx="24">
                  <c:v>2.1839550359750668E-18</c:v>
                </c:pt>
                <c:pt idx="25">
                  <c:v>2.2581913666795226E-18</c:v>
                </c:pt>
                <c:pt idx="26">
                  <c:v>2.3302947492863803E-18</c:v>
                </c:pt>
                <c:pt idx="27">
                  <c:v>2.4003558072644851E-18</c:v>
                </c:pt>
                <c:pt idx="28">
                  <c:v>2.4684601019645536E-18</c:v>
                </c:pt>
                <c:pt idx="29">
                  <c:v>2.5346884812060548E-18</c:v>
                </c:pt>
                <c:pt idx="30">
                  <c:v>2.5991173994502177E-18</c:v>
                </c:pt>
                <c:pt idx="31">
                  <c:v>2.6618192122250052E-18</c:v>
                </c:pt>
                <c:pt idx="32">
                  <c:v>2.7228624471858489E-18</c:v>
                </c:pt>
                <c:pt idx="33">
                  <c:v>2.7823120539470035E-18</c:v>
                </c:pt>
                <c:pt idx="34">
                  <c:v>2.8402296345983134E-18</c:v>
                </c:pt>
                <c:pt idx="35">
                  <c:v>2.8966736566273285E-18</c:v>
                </c:pt>
                <c:pt idx="36">
                  <c:v>2.9516996497938488E-18</c:v>
                </c:pt>
                <c:pt idx="37">
                  <c:v>3.0053603883504637E-18</c:v>
                </c:pt>
                <c:pt idx="38">
                  <c:v>3.0577060598660097E-18</c:v>
                </c:pt>
                <c:pt idx="39">
                  <c:v>3.1087844217871921E-18</c:v>
                </c:pt>
                <c:pt idx="40">
                  <c:v>3.1586409467649404E-18</c:v>
                </c:pt>
                <c:pt idx="41">
                  <c:v>3.2073189576750523E-18</c:v>
                </c:pt>
                <c:pt idx="42">
                  <c:v>3.2548597531757767E-18</c:v>
                </c:pt>
                <c:pt idx="43">
                  <c:v>3.3013027245671788E-18</c:v>
                </c:pt>
                <c:pt idx="44">
                  <c:v>3.3466854646472692E-18</c:v>
                </c:pt>
                <c:pt idx="45">
                  <c:v>3.3910438691971471E-18</c:v>
                </c:pt>
                <c:pt idx="46">
                  <c:v>3.4344122316709584E-18</c:v>
                </c:pt>
                <c:pt idx="47">
                  <c:v>3.4768233316156221E-18</c:v>
                </c:pt>
                <c:pt idx="48">
                  <c:v>3.5183085172994551E-18</c:v>
                </c:pt>
                <c:pt idx="49">
                  <c:v>3.5588977829874124E-18</c:v>
                </c:pt>
                <c:pt idx="50">
                  <c:v>3.5986198412632721E-18</c:v>
                </c:pt>
                <c:pt idx="51">
                  <c:v>3.6375021907652352E-18</c:v>
                </c:pt>
                <c:pt idx="52">
                  <c:v>3.6755711796707389E-18</c:v>
                </c:pt>
                <c:pt idx="53">
                  <c:v>3.7128520652384834E-18</c:v>
                </c:pt>
                <c:pt idx="54">
                  <c:v>3.7493690696904375E-18</c:v>
                </c:pt>
                <c:pt idx="55">
                  <c:v>3.7851454326936358E-18</c:v>
                </c:pt>
                <c:pt idx="56">
                  <c:v>3.8202034606806924E-18</c:v>
                </c:pt>
                <c:pt idx="57">
                  <c:v>3.8545645732290202E-18</c:v>
                </c:pt>
                <c:pt idx="58">
                  <c:v>3.8882493467013547E-18</c:v>
                </c:pt>
                <c:pt idx="59">
                  <c:v>3.9212775553344328E-18</c:v>
                </c:pt>
                <c:pt idx="60">
                  <c:v>3.9536682099482258E-18</c:v>
                </c:pt>
                <c:pt idx="61">
                  <c:v>3.9854395944349507E-18</c:v>
                </c:pt>
                <c:pt idx="62">
                  <c:v>4.0166093001750237E-18</c:v>
                </c:pt>
                <c:pt idx="63">
                  <c:v>4.0471942585160667E-18</c:v>
                </c:pt>
                <c:pt idx="64">
                  <c:v>4.0772107714409828E-18</c:v>
                </c:pt>
                <c:pt idx="65">
                  <c:v>4.1066745405417852E-18</c:v>
                </c:pt>
                <c:pt idx="66">
                  <c:v>4.135600694407418E-18</c:v>
                </c:pt>
                <c:pt idx="67">
                  <c:v>4.1640038145259166E-18</c:v>
                </c:pt>
                <c:pt idx="68">
                  <c:v>4.1918979597940872E-18</c:v>
                </c:pt>
                <c:pt idx="69">
                  <c:v>4.2192966897212778E-18</c:v>
                </c:pt>
                <c:pt idx="70">
                  <c:v>4.2462130864076947E-18</c:v>
                </c:pt>
                <c:pt idx="71">
                  <c:v>4.2726597753721106E-18</c:v>
                </c:pt>
                <c:pt idx="72">
                  <c:v>4.2986489452986372E-18</c:v>
                </c:pt>
                <c:pt idx="73">
                  <c:v>4.3241923667674477E-18</c:v>
                </c:pt>
                <c:pt idx="74">
                  <c:v>4.3493014100299273E-18</c:v>
                </c:pt>
                <c:pt idx="75">
                  <c:v>4.3739870618846375E-18</c:v>
                </c:pt>
                <c:pt idx="76">
                  <c:v>4.398259941706733E-18</c:v>
                </c:pt>
                <c:pt idx="77">
                  <c:v>4.4221303166799487E-18</c:v>
                </c:pt>
                <c:pt idx="78">
                  <c:v>4.4456081162770671E-18</c:v>
                </c:pt>
                <c:pt idx="79">
                  <c:v>4.468702946031776E-18</c:v>
                </c:pt>
                <c:pt idx="80">
                  <c:v>4.4914241006420243E-18</c:v>
                </c:pt>
                <c:pt idx="81">
                  <c:v>4.5137805764424576E-18</c:v>
                </c:pt>
                <c:pt idx="82">
                  <c:v>4.5357810832810721E-18</c:v>
                </c:pt>
                <c:pt idx="83">
                  <c:v>4.5574340558330431E-18</c:v>
                </c:pt>
                <c:pt idx="84">
                  <c:v>4.5787476643825797E-18</c:v>
                </c:pt>
                <c:pt idx="85">
                  <c:v>4.5997298251017869E-18</c:v>
                </c:pt>
                <c:pt idx="86">
                  <c:v>4.620388209853681E-18</c:v>
                </c:pt>
                <c:pt idx="87">
                  <c:v>4.6407302555448684E-18</c:v>
                </c:pt>
                <c:pt idx="88">
                  <c:v>4.6607631730518469E-18</c:v>
                </c:pt>
                <c:pt idx="89">
                  <c:v>4.6804939557434176E-18</c:v>
                </c:pt>
                <c:pt idx="90">
                  <c:v>4.6999293876203894E-18</c:v>
                </c:pt>
                <c:pt idx="91">
                  <c:v>4.7190760510924716E-18</c:v>
                </c:pt>
                <c:pt idx="92">
                  <c:v>4.7379403344110612E-18</c:v>
                </c:pt>
                <c:pt idx="93">
                  <c:v>4.7565284387756008E-18</c:v>
                </c:pt>
                <c:pt idx="94">
                  <c:v>4.7748463851300638E-18</c:v>
                </c:pt>
                <c:pt idx="95">
                  <c:v>4.7929000206652554E-18</c:v>
                </c:pt>
                <c:pt idx="96">
                  <c:v>4.8106950250416509E-18</c:v>
                </c:pt>
                <c:pt idx="97">
                  <c:v>4.8282369163467051E-18</c:v>
                </c:pt>
                <c:pt idx="98">
                  <c:v>4.845531056799749E-18</c:v>
                </c:pt>
                <c:pt idx="99">
                  <c:v>4.8625826582168551E-18</c:v>
                </c:pt>
                <c:pt idx="100">
                  <c:v>4.879396787247392E-18</c:v>
                </c:pt>
                <c:pt idx="101">
                  <c:v>4.8959783703933015E-18</c:v>
                </c:pt>
                <c:pt idx="102">
                  <c:v>4.9123321988215507E-18</c:v>
                </c:pt>
                <c:pt idx="103">
                  <c:v>4.9284629329796378E-18</c:v>
                </c:pt>
                <c:pt idx="104">
                  <c:v>4.9443751070234821E-18</c:v>
                </c:pt>
                <c:pt idx="105">
                  <c:v>4.9600731330665424E-18</c:v>
                </c:pt>
                <c:pt idx="106">
                  <c:v>4.97556130525853E-18</c:v>
                </c:pt>
                <c:pt idx="107">
                  <c:v>4.9908438037016278E-18</c:v>
                </c:pt>
                <c:pt idx="108">
                  <c:v>5.0059246982117302E-18</c:v>
                </c:pt>
                <c:pt idx="109">
                  <c:v>5.0208079519317948E-18</c:v>
                </c:pt>
                <c:pt idx="110">
                  <c:v>5.0354974248040656E-18</c:v>
                </c:pt>
                <c:pt idx="111">
                  <c:v>5.0499968769075472E-18</c:v>
                </c:pt>
                <c:pt idx="112">
                  <c:v>5.0643099716667847E-18</c:v>
                </c:pt>
                <c:pt idx="113">
                  <c:v>5.0784402789377159E-18</c:v>
                </c:pt>
                <c:pt idx="114">
                  <c:v>5.0923912779760484E-18</c:v>
                </c:pt>
                <c:pt idx="115">
                  <c:v>5.1061663602933384E-18</c:v>
                </c:pt>
                <c:pt idx="116">
                  <c:v>5.1197688324057211E-18</c:v>
                </c:pt>
                <c:pt idx="117">
                  <c:v>5.1332019184799341E-18</c:v>
                </c:pt>
                <c:pt idx="118">
                  <c:v>5.1464687628811138E-18</c:v>
                </c:pt>
                <c:pt idx="119">
                  <c:v>5.1595724326265881E-18</c:v>
                </c:pt>
                <c:pt idx="120">
                  <c:v>5.1725159197496684E-18</c:v>
                </c:pt>
                <c:pt idx="121">
                  <c:v>5.1853021435772918E-18</c:v>
                </c:pt>
                <c:pt idx="122">
                  <c:v>5.1979339529251379E-18</c:v>
                </c:pt>
                <c:pt idx="123">
                  <c:v>5.2104141282137006E-18</c:v>
                </c:pt>
                <c:pt idx="124">
                  <c:v>5.2227453835086021E-18</c:v>
                </c:pt>
                <c:pt idx="125">
                  <c:v>5.2349303684883093E-18</c:v>
                </c:pt>
                <c:pt idx="126">
                  <c:v>5.2469716703422327E-18</c:v>
                </c:pt>
                <c:pt idx="127">
                  <c:v>5.2588718156020898E-18</c:v>
                </c:pt>
                <c:pt idx="128">
                  <c:v>5.2706332719092102E-18</c:v>
                </c:pt>
                <c:pt idx="129">
                  <c:v>5.2822584497204351E-18</c:v>
                </c:pt>
                <c:pt idx="130">
                  <c:v>5.2937497039550454E-18</c:v>
                </c:pt>
                <c:pt idx="131">
                  <c:v>5.3051093355851036E-18</c:v>
                </c:pt>
                <c:pt idx="132">
                  <c:v>5.316339593171454E-18</c:v>
                </c:pt>
                <c:pt idx="133">
                  <c:v>5.3274426743475437E-18</c:v>
                </c:pt>
                <c:pt idx="134">
                  <c:v>5.3384207272531152E-18</c:v>
                </c:pt>
                <c:pt idx="135">
                  <c:v>5.3492758519197377E-18</c:v>
                </c:pt>
                <c:pt idx="136">
                  <c:v>5.3600101016100521E-18</c:v>
                </c:pt>
                <c:pt idx="137">
                  <c:v>5.3706254841125313E-18</c:v>
                </c:pt>
                <c:pt idx="138">
                  <c:v>5.3811239629934522E-18</c:v>
                </c:pt>
                <c:pt idx="139">
                  <c:v>5.3915074588077446E-18</c:v>
                </c:pt>
                <c:pt idx="140">
                  <c:v>5.401777850270262E-18</c:v>
                </c:pt>
                <c:pt idx="141">
                  <c:v>5.4119369753889912E-18</c:v>
                </c:pt>
                <c:pt idx="142">
                  <c:v>5.4219866325616261E-18</c:v>
                </c:pt>
                <c:pt idx="143">
                  <c:v>5.431928581636885E-18</c:v>
                </c:pt>
                <c:pt idx="144">
                  <c:v>5.4417645449418859E-18</c:v>
                </c:pt>
                <c:pt idx="145">
                  <c:v>5.4514962082768368E-18</c:v>
                </c:pt>
                <c:pt idx="146">
                  <c:v>5.4611252218782556E-18</c:v>
                </c:pt>
                <c:pt idx="147">
                  <c:v>5.4706532013518607E-18</c:v>
                </c:pt>
                <c:pt idx="148">
                  <c:v>5.4800817285762587E-18</c:v>
                </c:pt>
                <c:pt idx="149">
                  <c:v>5.4894123525784732E-18</c:v>
                </c:pt>
                <c:pt idx="150">
                  <c:v>5.4986465903823498E-18</c:v>
                </c:pt>
                <c:pt idx="151">
                  <c:v>5.5077859278307912E-18</c:v>
                </c:pt>
                <c:pt idx="152">
                  <c:v>5.5168318203827856E-18</c:v>
                </c:pt>
                <c:pt idx="153">
                  <c:v>5.5257856938861028E-18</c:v>
                </c:pt>
                <c:pt idx="154">
                  <c:v>5.5346489453265295E-18</c:v>
                </c:pt>
                <c:pt idx="155">
                  <c:v>5.5434229435544735E-18</c:v>
                </c:pt>
                <c:pt idx="156">
                  <c:v>5.5521090299897253E-18</c:v>
                </c:pt>
                <c:pt idx="157">
                  <c:v>5.560708519305144E-18</c:v>
                </c:pt>
                <c:pt idx="158">
                  <c:v>5.5692227000899866E-18</c:v>
                </c:pt>
                <c:pt idx="159">
                  <c:v>5.5776528354936083E-18</c:v>
                </c:pt>
                <c:pt idx="160">
                  <c:v>5.5860001638501819E-18</c:v>
                </c:pt>
                <c:pt idx="161">
                  <c:v>5.5942658992851052E-18</c:v>
                </c:pt>
                <c:pt idx="162">
                  <c:v>5.6024512323037078E-18</c:v>
                </c:pt>
                <c:pt idx="163">
                  <c:v>5.6105573303628602E-18</c:v>
                </c:pt>
                <c:pt idx="164">
                  <c:v>5.6185853384260753E-18</c:v>
                </c:pt>
                <c:pt idx="165">
                  <c:v>5.6265363795026276E-18</c:v>
                </c:pt>
                <c:pt idx="166">
                  <c:v>5.6344115551712519E-18</c:v>
                </c:pt>
                <c:pt idx="167">
                  <c:v>5.6422119460889139E-18</c:v>
                </c:pt>
                <c:pt idx="168">
                  <c:v>5.6499386124851656E-18</c:v>
                </c:pt>
                <c:pt idx="169">
                  <c:v>5.6575925946425391E-18</c:v>
                </c:pt>
                <c:pt idx="170">
                  <c:v>5.6651749133634547E-18</c:v>
                </c:pt>
                <c:pt idx="171">
                  <c:v>5.6726865704240677E-18</c:v>
                </c:pt>
                <c:pt idx="172">
                  <c:v>5.6801285490154936E-18</c:v>
                </c:pt>
                <c:pt idx="173">
                  <c:v>5.6875018141728049E-18</c:v>
                </c:pt>
                <c:pt idx="174">
                  <c:v>5.6948073131922042E-18</c:v>
                </c:pt>
                <c:pt idx="175">
                  <c:v>5.7020459760367423E-18</c:v>
                </c:pt>
                <c:pt idx="176">
                  <c:v>5.7092187157309587E-18</c:v>
                </c:pt>
                <c:pt idx="177">
                  <c:v>5.7163264287447809E-18</c:v>
                </c:pt>
                <c:pt idx="178">
                  <c:v>5.7233699953670368E-18</c:v>
                </c:pt>
                <c:pt idx="179">
                  <c:v>5.7303502800688955E-18</c:v>
                </c:pt>
                <c:pt idx="180">
                  <c:v>5.7372681318575546E-18</c:v>
                </c:pt>
                <c:pt idx="181">
                  <c:v>5.744124384620488E-18</c:v>
                </c:pt>
                <c:pt idx="182">
                  <c:v>5.750919857460526E-18</c:v>
                </c:pt>
                <c:pt idx="183">
                  <c:v>5.7576553550220735E-18</c:v>
                </c:pt>
                <c:pt idx="184">
                  <c:v>5.7643316678087253E-18</c:v>
                </c:pt>
                <c:pt idx="185">
                  <c:v>5.7709495724925458E-18</c:v>
                </c:pt>
                <c:pt idx="186">
                  <c:v>5.7775098322152651E-18</c:v>
                </c:pt>
                <c:pt idx="187">
                  <c:v>5.7840131968816368E-18</c:v>
                </c:pt>
                <c:pt idx="188">
                  <c:v>5.7904604034452049E-18</c:v>
                </c:pt>
                <c:pt idx="189">
                  <c:v>5.796852176186692E-18</c:v>
                </c:pt>
                <c:pt idx="190">
                  <c:v>5.8031892269852345E-18</c:v>
                </c:pt>
                <c:pt idx="191">
                  <c:v>5.8094722555826922E-18</c:v>
                </c:pt>
                <c:pt idx="192">
                  <c:v>5.815701949841218E-18</c:v>
                </c:pt>
                <c:pt idx="193">
                  <c:v>5.8218789859942978E-18</c:v>
                </c:pt>
                <c:pt idx="194">
                  <c:v>5.8280040288914533E-18</c:v>
                </c:pt>
                <c:pt idx="195">
                  <c:v>5.8340777322367885E-18</c:v>
                </c:pt>
                <c:pt idx="196">
                  <c:v>5.8401007388215677E-18</c:v>
                </c:pt>
                <c:pt idx="197">
                  <c:v>5.8460736807509888E-18</c:v>
                </c:pt>
                <c:pt idx="198">
                  <c:v>5.8519971796653261E-18</c:v>
                </c:pt>
                <c:pt idx="199">
                  <c:v>5.857871846955608E-18</c:v>
                </c:pt>
                <c:pt idx="200">
                  <c:v>5.8636982839739754E-18</c:v>
                </c:pt>
                <c:pt idx="201">
                  <c:v>5.8694770822388887E-18</c:v>
                </c:pt>
                <c:pt idx="202">
                  <c:v>5.8752088236353146E-18</c:v>
                </c:pt>
                <c:pt idx="203">
                  <c:v>5.880894080610045E-18</c:v>
                </c:pt>
                <c:pt idx="204">
                  <c:v>5.8865334163622844E-18</c:v>
                </c:pt>
                <c:pt idx="205">
                  <c:v>5.8921273850296368E-18</c:v>
                </c:pt>
                <c:pt idx="206">
                  <c:v>5.8976765318696198E-18</c:v>
                </c:pt>
                <c:pt idx="207">
                  <c:v>5.9031813934368356E-18</c:v>
                </c:pt>
                <c:pt idx="208">
                  <c:v>5.9086424977559175E-18</c:v>
                </c:pt>
                <c:pt idx="209">
                  <c:v>5.9140603644903612E-18</c:v>
                </c:pt>
                <c:pt idx="210">
                  <c:v>5.9194355051073804E-18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01-C443-9470-374E267A612B}"/>
            </c:ext>
          </c:extLst>
        </c:ser>
        <c:ser>
          <c:idx val="5"/>
          <c:order val="5"/>
          <c:tx>
            <c:v>rep3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'plots of co2 (full fit)'!$C$236:$C$244</c:f>
              <c:numCache>
                <c:formatCode>General</c:formatCode>
                <c:ptCount val="9"/>
                <c:pt idx="0">
                  <c:v>1972.2796260157438</c:v>
                </c:pt>
                <c:pt idx="1">
                  <c:v>986.02405169098711</c:v>
                </c:pt>
                <c:pt idx="2">
                  <c:v>687.2544158008584</c:v>
                </c:pt>
                <c:pt idx="3">
                  <c:v>390.53007753876892</c:v>
                </c:pt>
                <c:pt idx="4">
                  <c:v>194.89445467274678</c:v>
                </c:pt>
                <c:pt idx="5">
                  <c:v>98.126874917997085</c:v>
                </c:pt>
                <c:pt idx="6">
                  <c:v>49.965638069813942</c:v>
                </c:pt>
                <c:pt idx="7">
                  <c:v>25.618092237796922</c:v>
                </c:pt>
                <c:pt idx="8">
                  <c:v>3.7070668163090126</c:v>
                </c:pt>
              </c:numCache>
            </c:numRef>
          </c:xVal>
          <c:yVal>
            <c:numRef>
              <c:f>'plots of co2 (full fit)'!$I$236:$I$244</c:f>
              <c:numCache>
                <c:formatCode>General</c:formatCode>
                <c:ptCount val="9"/>
                <c:pt idx="0">
                  <c:v>6.0177808727583373E-18</c:v>
                </c:pt>
                <c:pt idx="1">
                  <c:v>4.2663298166163667E-18</c:v>
                </c:pt>
                <c:pt idx="2">
                  <c:v>4.3792837771800932E-18</c:v>
                </c:pt>
                <c:pt idx="3">
                  <c:v>3.5738772705533039E-18</c:v>
                </c:pt>
                <c:pt idx="4">
                  <c:v>1.9966277795032582E-18</c:v>
                </c:pt>
                <c:pt idx="5">
                  <c:v>5.917919157080577E-19</c:v>
                </c:pt>
                <c:pt idx="6">
                  <c:v>-2.3822880706693531E-19</c:v>
                </c:pt>
                <c:pt idx="7">
                  <c:v>-4.9530475182362288E-19</c:v>
                </c:pt>
                <c:pt idx="8">
                  <c:v>-6.1910393337972359E-19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01-C443-9470-374E267A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68543"/>
        <c:axId val="2059470271"/>
      </c:scatterChart>
      <c:valAx>
        <c:axId val="205946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70271"/>
        <c:crosses val="autoZero"/>
        <c:crossBetween val="midCat"/>
      </c:valAx>
      <c:valAx>
        <c:axId val="2059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6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'rep1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2.9969007469407152</c:v>
                </c:pt>
                <c:pt idx="2">
                  <c:v>6.2036347210059617</c:v>
                </c:pt>
                <c:pt idx="3">
                  <c:v>9.483254123378531</c:v>
                </c:pt>
                <c:pt idx="4">
                  <c:v>12.669127309460448</c:v>
                </c:pt>
                <c:pt idx="5">
                  <c:v>15.92494187448532</c:v>
                </c:pt>
                <c:pt idx="6">
                  <c:v>19.219721719817414</c:v>
                </c:pt>
              </c:numCache>
            </c:numRef>
          </c:xVal>
          <c:yVal>
            <c:numRef>
              <c:f>'rep1 light'!$D$4:$D$10</c:f>
              <c:numCache>
                <c:formatCode>General</c:formatCode>
                <c:ptCount val="7"/>
                <c:pt idx="0">
                  <c:v>-4.5785289054333109</c:v>
                </c:pt>
                <c:pt idx="1">
                  <c:v>-2.9259971888099101</c:v>
                </c:pt>
                <c:pt idx="2">
                  <c:v>-2.3482594364742031</c:v>
                </c:pt>
                <c:pt idx="3">
                  <c:v>-1.2262476495809924</c:v>
                </c:pt>
                <c:pt idx="4">
                  <c:v>0.93269252614829268</c:v>
                </c:pt>
                <c:pt idx="5">
                  <c:v>1.0086112401604188</c:v>
                </c:pt>
                <c:pt idx="6">
                  <c:v>2.1964390390312776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A-E245-9F95-D4BD6E7172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5450568678915"/>
                  <c:y val="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'rep1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2.9969007469407152</c:v>
                </c:pt>
                <c:pt idx="2">
                  <c:v>6.2036347210059617</c:v>
                </c:pt>
                <c:pt idx="3">
                  <c:v>9.483254123378531</c:v>
                </c:pt>
                <c:pt idx="4">
                  <c:v>12.669127309460448</c:v>
                </c:pt>
                <c:pt idx="5">
                  <c:v>15.92494187448532</c:v>
                </c:pt>
                <c:pt idx="6">
                  <c:v>19.219721719817414</c:v>
                </c:pt>
              </c:numCache>
            </c:numRef>
          </c:xVal>
          <c:yVal>
            <c:numRef>
              <c:f>'rep1 light'!$E$4:$E$10</c:f>
              <c:numCache>
                <c:formatCode>General</c:formatCode>
                <c:ptCount val="7"/>
                <c:pt idx="1">
                  <c:v>-2.9259971888099101</c:v>
                </c:pt>
                <c:pt idx="2">
                  <c:v>-2.3482594364742031</c:v>
                </c:pt>
                <c:pt idx="3">
                  <c:v>-1.2262476495809924</c:v>
                </c:pt>
                <c:pt idx="4">
                  <c:v>0.93269252614829268</c:v>
                </c:pt>
                <c:pt idx="5">
                  <c:v>1.0086112401604188</c:v>
                </c:pt>
                <c:pt idx="6">
                  <c:v>2.1964390390312776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E245-9F95-D4BD6E71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866255"/>
        <c:axId val="1203929951"/>
      </c:scatterChart>
      <c:valAx>
        <c:axId val="12358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9951"/>
        <c:crosses val="autoZero"/>
        <c:crossBetween val="midCat"/>
      </c:valAx>
      <c:valAx>
        <c:axId val="12039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'rep1 co2'!$I$4:$I$12</c:f>
              <c:numCache>
                <c:formatCode>General</c:formatCode>
                <c:ptCount val="9"/>
                <c:pt idx="0">
                  <c:v>1950.6081853755366</c:v>
                </c:pt>
                <c:pt idx="1">
                  <c:v>969.14022289127399</c:v>
                </c:pt>
                <c:pt idx="2">
                  <c:v>673.65457647210292</c:v>
                </c:pt>
                <c:pt idx="3">
                  <c:v>381.4008388555082</c:v>
                </c:pt>
                <c:pt idx="4">
                  <c:v>190.47423637024286</c:v>
                </c:pt>
                <c:pt idx="5">
                  <c:v>96.541131177682431</c:v>
                </c:pt>
                <c:pt idx="6">
                  <c:v>49.678727055908524</c:v>
                </c:pt>
                <c:pt idx="7">
                  <c:v>26.048083034048677</c:v>
                </c:pt>
                <c:pt idx="8">
                  <c:v>1.5221048860262876</c:v>
                </c:pt>
              </c:numCache>
            </c:numRef>
          </c:xVal>
          <c:yVal>
            <c:numRef>
              <c:f>'rep1 co2'!$B$4:$B$12</c:f>
              <c:numCache>
                <c:formatCode>General</c:formatCode>
                <c:ptCount val="9"/>
                <c:pt idx="0">
                  <c:v>3.5139785383657959E-12</c:v>
                </c:pt>
                <c:pt idx="1">
                  <c:v>3.8259452790981128E-12</c:v>
                </c:pt>
                <c:pt idx="2">
                  <c:v>3.8650367660094293E-12</c:v>
                </c:pt>
                <c:pt idx="3">
                  <c:v>3.3072395467795473E-12</c:v>
                </c:pt>
                <c:pt idx="4">
                  <c:v>1.8000038756023759E-12</c:v>
                </c:pt>
                <c:pt idx="5">
                  <c:v>4.9273697936504062E-13</c:v>
                </c:pt>
                <c:pt idx="6">
                  <c:v>-2.1863842142811079E-13</c:v>
                </c:pt>
                <c:pt idx="7">
                  <c:v>-4.6962699519156838E-13</c:v>
                </c:pt>
                <c:pt idx="8">
                  <c:v>-6.5760520956708192E-13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8-F145-B574-845EF7D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86543"/>
        <c:axId val="1470184127"/>
      </c:scatterChart>
      <c:valAx>
        <c:axId val="10758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84127"/>
        <c:crosses val="autoZero"/>
        <c:crossBetween val="midCat"/>
      </c:valAx>
      <c:valAx>
        <c:axId val="14701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77874450779"/>
                  <c:y val="5.8647761280762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'rep1 co2'!$I$8:$I$12</c:f>
              <c:numCache>
                <c:formatCode>General</c:formatCode>
                <c:ptCount val="5"/>
                <c:pt idx="0">
                  <c:v>190.47423637024286</c:v>
                </c:pt>
                <c:pt idx="1">
                  <c:v>96.541131177682431</c:v>
                </c:pt>
                <c:pt idx="2">
                  <c:v>49.678727055908524</c:v>
                </c:pt>
                <c:pt idx="3">
                  <c:v>26.048083034048677</c:v>
                </c:pt>
                <c:pt idx="4">
                  <c:v>1.5221048860262876</c:v>
                </c:pt>
              </c:numCache>
            </c:numRef>
          </c:xVal>
          <c:yVal>
            <c:numRef>
              <c:f>'rep1 co2'!$J$8:$J$12</c:f>
              <c:numCache>
                <c:formatCode>General</c:formatCode>
                <c:ptCount val="5"/>
                <c:pt idx="0">
                  <c:v>18.000038756023759</c:v>
                </c:pt>
                <c:pt idx="1">
                  <c:v>4.9273697936504064</c:v>
                </c:pt>
                <c:pt idx="2">
                  <c:v>-2.1863842142811079</c:v>
                </c:pt>
                <c:pt idx="3">
                  <c:v>-4.6962699519156841</c:v>
                </c:pt>
                <c:pt idx="4">
                  <c:v>-6.5760520956708195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9-7846-B9A1-6F657CBA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86543"/>
        <c:axId val="1470184127"/>
      </c:scatterChart>
      <c:valAx>
        <c:axId val="10758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84127"/>
        <c:crosses val="autoZero"/>
        <c:crossBetween val="midCat"/>
      </c:valAx>
      <c:valAx>
        <c:axId val="14701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'rep2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2.5779238197006564</c:v>
                </c:pt>
                <c:pt idx="2">
                  <c:v>5.498210646557169</c:v>
                </c:pt>
                <c:pt idx="3">
                  <c:v>8.3034112308752377</c:v>
                </c:pt>
                <c:pt idx="4">
                  <c:v>11.151117818621506</c:v>
                </c:pt>
                <c:pt idx="5">
                  <c:v>14.013422770123405</c:v>
                </c:pt>
                <c:pt idx="6">
                  <c:v>16.88678388090069</c:v>
                </c:pt>
              </c:numCache>
            </c:numRef>
          </c:xVal>
          <c:yVal>
            <c:numRef>
              <c:f>'rep2 light'!$D$4:$D$10</c:f>
              <c:numCache>
                <c:formatCode>General</c:formatCode>
                <c:ptCount val="7"/>
                <c:pt idx="0">
                  <c:v>-7.0337541699401136</c:v>
                </c:pt>
                <c:pt idx="1">
                  <c:v>-5.4836857825896104</c:v>
                </c:pt>
                <c:pt idx="2">
                  <c:v>-4.5703075969923965</c:v>
                </c:pt>
                <c:pt idx="3">
                  <c:v>-3.981691625357318</c:v>
                </c:pt>
                <c:pt idx="4">
                  <c:v>-1.735317900431268</c:v>
                </c:pt>
                <c:pt idx="5">
                  <c:v>-0.35121258060735766</c:v>
                </c:pt>
                <c:pt idx="6">
                  <c:v>0.86424319547646844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3-4D4A-8624-A814FA25EB3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'rep2 light'!$B$5:$B$10</c:f>
              <c:numCache>
                <c:formatCode>General</c:formatCode>
                <c:ptCount val="6"/>
                <c:pt idx="0">
                  <c:v>2.5779238197006564</c:v>
                </c:pt>
                <c:pt idx="1">
                  <c:v>5.498210646557169</c:v>
                </c:pt>
                <c:pt idx="2">
                  <c:v>8.3034112308752377</c:v>
                </c:pt>
                <c:pt idx="3">
                  <c:v>11.151117818621506</c:v>
                </c:pt>
                <c:pt idx="4">
                  <c:v>14.013422770123405</c:v>
                </c:pt>
                <c:pt idx="5">
                  <c:v>16.88678388090069</c:v>
                </c:pt>
              </c:numCache>
            </c:numRef>
          </c:xVal>
          <c:yVal>
            <c:numRef>
              <c:f>'rep2 light'!$D$5:$D$10</c:f>
              <c:numCache>
                <c:formatCode>General</c:formatCode>
                <c:ptCount val="6"/>
                <c:pt idx="0">
                  <c:v>-5.4836857825896104</c:v>
                </c:pt>
                <c:pt idx="1">
                  <c:v>-4.5703075969923965</c:v>
                </c:pt>
                <c:pt idx="2">
                  <c:v>-3.981691625357318</c:v>
                </c:pt>
                <c:pt idx="3">
                  <c:v>-1.735317900431268</c:v>
                </c:pt>
                <c:pt idx="4">
                  <c:v>-0.35121258060735766</c:v>
                </c:pt>
                <c:pt idx="5">
                  <c:v>0.86424319547646844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3-4D4A-8624-A814FA25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56687"/>
        <c:axId val="1089525967"/>
      </c:scatterChart>
      <c:valAx>
        <c:axId val="10900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25967"/>
        <c:crosses val="autoZero"/>
        <c:crossBetween val="midCat"/>
      </c:valAx>
      <c:valAx>
        <c:axId val="10895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566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'rep2 co2'!$I$4:$I$12</c:f>
              <c:numCache>
                <c:formatCode>General</c:formatCode>
                <c:ptCount val="9"/>
                <c:pt idx="0">
                  <c:v>1964.4146309899822</c:v>
                </c:pt>
                <c:pt idx="1">
                  <c:v>981.3721408379829</c:v>
                </c:pt>
                <c:pt idx="2">
                  <c:v>685.54072525550828</c:v>
                </c:pt>
                <c:pt idx="3">
                  <c:v>390.69015559141684</c:v>
                </c:pt>
                <c:pt idx="4">
                  <c:v>194.8691628138412</c:v>
                </c:pt>
                <c:pt idx="5">
                  <c:v>97.982552824606728</c:v>
                </c:pt>
                <c:pt idx="6">
                  <c:v>49.356383873962947</c:v>
                </c:pt>
                <c:pt idx="7">
                  <c:v>25.749253835336109</c:v>
                </c:pt>
                <c:pt idx="8">
                  <c:v>2.0189470971799803</c:v>
                </c:pt>
              </c:numCache>
            </c:numRef>
          </c:xVal>
          <c:yVal>
            <c:numRef>
              <c:f>'rep2 co2'!$B$4:$B$12</c:f>
              <c:numCache>
                <c:formatCode>General</c:formatCode>
                <c:ptCount val="9"/>
                <c:pt idx="0">
                  <c:v>2.0149484899647789E-12</c:v>
                </c:pt>
                <c:pt idx="1">
                  <c:v>2.5791956851224641E-12</c:v>
                </c:pt>
                <c:pt idx="2">
                  <c:v>2.8963459841383973E-12</c:v>
                </c:pt>
                <c:pt idx="3">
                  <c:v>2.6411678593979307E-12</c:v>
                </c:pt>
                <c:pt idx="4">
                  <c:v>1.6450527410039471E-12</c:v>
                </c:pt>
                <c:pt idx="5">
                  <c:v>4.1644009256429298E-13</c:v>
                </c:pt>
                <c:pt idx="6">
                  <c:v>-3.0040313700610805E-13</c:v>
                </c:pt>
                <c:pt idx="7">
                  <c:v>-8.3658915388467339E-13</c:v>
                </c:pt>
                <c:pt idx="8">
                  <c:v>-1.0259992185127341E-12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4-FD4C-BB6C-7C037B52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28959"/>
        <c:axId val="1833103183"/>
      </c:scatterChart>
      <c:valAx>
        <c:axId val="134062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03183"/>
        <c:crosses val="autoZero"/>
        <c:crossBetween val="midCat"/>
      </c:valAx>
      <c:valAx>
        <c:axId val="18331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'rep2 co2'!$I$8:$I$12</c:f>
              <c:numCache>
                <c:formatCode>General</c:formatCode>
                <c:ptCount val="5"/>
                <c:pt idx="0">
                  <c:v>194.8691628138412</c:v>
                </c:pt>
                <c:pt idx="1">
                  <c:v>97.982552824606728</c:v>
                </c:pt>
                <c:pt idx="2">
                  <c:v>49.356383873962947</c:v>
                </c:pt>
                <c:pt idx="3">
                  <c:v>25.749253835336109</c:v>
                </c:pt>
                <c:pt idx="4">
                  <c:v>2.0189470971799803</c:v>
                </c:pt>
              </c:numCache>
            </c:numRef>
          </c:xVal>
          <c:yVal>
            <c:numRef>
              <c:f>'rep2 co2'!$J$8:$J$12</c:f>
              <c:numCache>
                <c:formatCode>General</c:formatCode>
                <c:ptCount val="5"/>
                <c:pt idx="0">
                  <c:v>16.45052741003947</c:v>
                </c:pt>
                <c:pt idx="1">
                  <c:v>4.16440092564293</c:v>
                </c:pt>
                <c:pt idx="2">
                  <c:v>-3.0040313700610803</c:v>
                </c:pt>
                <c:pt idx="3">
                  <c:v>-8.3658915388467339</c:v>
                </c:pt>
                <c:pt idx="4">
                  <c:v>-10.259992185127341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9-BF4D-A66D-253412B6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03999"/>
        <c:axId val="1621630111"/>
      </c:scatterChart>
      <c:valAx>
        <c:axId val="16214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30111"/>
        <c:crosses val="autoZero"/>
        <c:crossBetween val="midCat"/>
      </c:valAx>
      <c:valAx>
        <c:axId val="16216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'rep3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2.8919723443059233</c:v>
                </c:pt>
                <c:pt idx="2">
                  <c:v>6.02928271267852</c:v>
                </c:pt>
                <c:pt idx="3">
                  <c:v>9.2205059965489919</c:v>
                </c:pt>
                <c:pt idx="4">
                  <c:v>12.396867445744268</c:v>
                </c:pt>
                <c:pt idx="5">
                  <c:v>15.507343593519884</c:v>
                </c:pt>
                <c:pt idx="6">
                  <c:v>18.542403759585572</c:v>
                </c:pt>
              </c:numCache>
            </c:numRef>
          </c:xVal>
          <c:yVal>
            <c:numRef>
              <c:f>'rep3 light'!$D$4:$D$10</c:f>
              <c:numCache>
                <c:formatCode>General</c:formatCode>
                <c:ptCount val="7"/>
                <c:pt idx="0">
                  <c:v>-3.6563761766673939</c:v>
                </c:pt>
                <c:pt idx="1">
                  <c:v>-2.4253280699094009</c:v>
                </c:pt>
                <c:pt idx="2">
                  <c:v>-1.5670006888718091</c:v>
                </c:pt>
                <c:pt idx="3">
                  <c:v>-0.64739611601931168</c:v>
                </c:pt>
                <c:pt idx="4">
                  <c:v>0.68579503034870648</c:v>
                </c:pt>
                <c:pt idx="5">
                  <c:v>1.7420413858647819</c:v>
                </c:pt>
                <c:pt idx="6">
                  <c:v>3.1052131855586622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5-9643-9A96-CFF7574232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50721784776904"/>
                  <c:y val="7.8316929133858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'rep3 light'!$B$4:$B$10</c:f>
              <c:numCache>
                <c:formatCode>General</c:formatCode>
                <c:ptCount val="7"/>
                <c:pt idx="0">
                  <c:v>0</c:v>
                </c:pt>
                <c:pt idx="1">
                  <c:v>2.8919723443059233</c:v>
                </c:pt>
                <c:pt idx="2">
                  <c:v>6.02928271267852</c:v>
                </c:pt>
                <c:pt idx="3">
                  <c:v>9.2205059965489919</c:v>
                </c:pt>
                <c:pt idx="4">
                  <c:v>12.396867445744268</c:v>
                </c:pt>
                <c:pt idx="5">
                  <c:v>15.507343593519884</c:v>
                </c:pt>
                <c:pt idx="6">
                  <c:v>18.542403759585572</c:v>
                </c:pt>
              </c:numCache>
            </c:numRef>
          </c:xVal>
          <c:yVal>
            <c:numRef>
              <c:f>'rep3 light'!$E$4:$E$10</c:f>
              <c:numCache>
                <c:formatCode>General</c:formatCode>
                <c:ptCount val="7"/>
                <c:pt idx="1">
                  <c:v>-2.4253280699094009</c:v>
                </c:pt>
                <c:pt idx="2">
                  <c:v>-1.5670006888718091</c:v>
                </c:pt>
                <c:pt idx="3">
                  <c:v>-0.64739611601931168</c:v>
                </c:pt>
                <c:pt idx="4">
                  <c:v>0.68579503034870648</c:v>
                </c:pt>
                <c:pt idx="5">
                  <c:v>1.7420413858647819</c:v>
                </c:pt>
                <c:pt idx="6">
                  <c:v>3.1052131855586622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5-9643-9A96-CFF75742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19327"/>
        <c:axId val="1621235023"/>
      </c:scatterChart>
      <c:valAx>
        <c:axId val="162101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5023"/>
        <c:crosses val="autoZero"/>
        <c:crossBetween val="midCat"/>
      </c:valAx>
      <c:valAx>
        <c:axId val="1621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1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357570</xdr:colOff>
      <xdr:row>30</xdr:row>
      <xdr:rowOff>174295</xdr:rowOff>
    </xdr:from>
    <xdr:to>
      <xdr:col>13</xdr:col>
      <xdr:colOff>657107</xdr:colOff>
      <xdr:row>58</xdr:row>
      <xdr:rowOff>51888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DEB7E-D3F5-4BEF-AD20-437B1616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145370</xdr:colOff>
      <xdr:row>11</xdr:row>
      <xdr:rowOff>196103</xdr:rowOff>
    </xdr:from>
    <xdr:to>
      <xdr:col>25</xdr:col>
      <xdr:colOff>442528</xdr:colOff>
      <xdr:row>39</xdr:row>
      <xdr:rowOff>57322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9650E-C3F8-0648-A45A-5A92D4DEF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13</xdr:row>
      <xdr:rowOff>120650</xdr:rowOff>
    </xdr:from>
    <xdr:to>
      <xdr:col>11</xdr:col>
      <xdr:colOff>304800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F870C-DABE-A7B0-18E6-2A397E2E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12</xdr:row>
      <xdr:rowOff>184150</xdr:rowOff>
    </xdr:from>
    <xdr:to>
      <xdr:col>19</xdr:col>
      <xdr:colOff>266700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AC0D0-D086-D16A-BD05-E9965FB9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584258</xdr:colOff>
      <xdr:row>217</xdr:row>
      <xdr:rowOff>70662</xdr:rowOff>
    </xdr:from>
    <xdr:to>
      <xdr:col>15</xdr:col>
      <xdr:colOff>101600</xdr:colOff>
      <xdr:row>236</xdr:row>
      <xdr:rowOff>97252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E7DB0-346B-BFD8-E54C-717EE8FD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10</xdr:row>
      <xdr:rowOff>190500</xdr:rowOff>
    </xdr:from>
    <xdr:to>
      <xdr:col>11</xdr:col>
      <xdr:colOff>514350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D5748-7658-82B8-CC6F-FB75BCA4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13</xdr:row>
      <xdr:rowOff>25400</xdr:rowOff>
    </xdr:from>
    <xdr:to>
      <xdr:col>11</xdr:col>
      <xdr:colOff>787400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6ECCB-C276-C09D-C2D5-D8AD3750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31</xdr:row>
      <xdr:rowOff>152400</xdr:rowOff>
    </xdr:from>
    <xdr:to>
      <xdr:col>11</xdr:col>
      <xdr:colOff>749300</xdr:colOff>
      <xdr:row>49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B76D7-1090-BC49-9515-79D6F9A0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101600</xdr:rowOff>
    </xdr:from>
    <xdr:to>
      <xdr:col>10</xdr:col>
      <xdr:colOff>228600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0CBFB-202F-C511-317B-A0A62C01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18</xdr:row>
      <xdr:rowOff>101600</xdr:rowOff>
    </xdr:from>
    <xdr:to>
      <xdr:col>11</xdr:col>
      <xdr:colOff>127000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8BA80-6EDF-3D66-4D0A-7A8DA324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469900</xdr:colOff>
      <xdr:row>33</xdr:row>
      <xdr:rowOff>88900</xdr:rowOff>
    </xdr:from>
    <xdr:to>
      <xdr:col>11</xdr:col>
      <xdr:colOff>88900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9DD3F-A32E-4C63-E9D2-11355470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101600</xdr:rowOff>
    </xdr:from>
    <xdr:to>
      <xdr:col>10</xdr:col>
      <xdr:colOff>228600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D2A6D-20BA-4DAA-8443-ECD7AAD60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350896</xdr:colOff>
      <xdr:row>16</xdr:row>
      <xdr:rowOff>147695</xdr:rowOff>
    </xdr:from>
    <xdr:to>
      <xdr:col>12</xdr:col>
      <xdr:colOff>287395</xdr:colOff>
      <xdr:row>33</xdr:row>
      <xdr:rowOff>172154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B7926-F6BA-A2E2-1015-D0E438545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495064</xdr:colOff>
      <xdr:row>34</xdr:row>
      <xdr:rowOff>39510</xdr:rowOff>
    </xdr:from>
    <xdr:to>
      <xdr:col>12</xdr:col>
      <xdr:colOff>128175</xdr:colOff>
      <xdr:row>48</xdr:row>
      <xdr:rowOff>148636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51DE2-0288-FF61-BEC5-53BE3113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140243</xdr:colOff>
      <xdr:row>20</xdr:row>
      <xdr:rowOff>147394</xdr:rowOff>
    </xdr:from>
    <xdr:to>
      <xdr:col>18</xdr:col>
      <xdr:colOff>419100</xdr:colOff>
      <xdr:row>37</xdr:row>
      <xdr:rowOff>176590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BDB6E-40AE-B949-9AF9-177B304A6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41</xdr:row>
      <xdr:rowOff>11545</xdr:rowOff>
    </xdr:from>
    <xdr:to>
      <xdr:col>19</xdr:col>
      <xdr:colOff>595451</xdr:colOff>
      <xdr:row>54</xdr:row>
      <xdr:rowOff>181598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E7D37-208E-A04E-B51F-32A2D0B74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217</xdr:row>
      <xdr:rowOff>14111</xdr:rowOff>
    </xdr:from>
    <xdr:to>
      <xdr:col>17</xdr:col>
      <xdr:colOff>56444</xdr:colOff>
      <xdr:row>243</xdr:row>
      <xdr:rowOff>14110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D9B4-FD4A-44F1-5C90-A0BE81B6A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818444</xdr:colOff>
      <xdr:row>244</xdr:row>
      <xdr:rowOff>14110</xdr:rowOff>
    </xdr:from>
    <xdr:to>
      <xdr:col>16</xdr:col>
      <xdr:colOff>795867</xdr:colOff>
      <xdr:row>270</xdr:row>
      <xdr:rowOff>1409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FC86F-BF02-CC4E-8467-A71F9A05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477671</xdr:colOff>
      <xdr:row>16</xdr:row>
      <xdr:rowOff>5117</xdr:rowOff>
    </xdr:from>
    <xdr:to>
      <xdr:col>26</xdr:col>
      <xdr:colOff>609600</xdr:colOff>
      <xdr:row>38</xdr:row>
      <xdr:rowOff>57872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AACCA-1B05-0454-1A60-A7FB7398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13</xdr:row>
      <xdr:rowOff>127001</xdr:rowOff>
    </xdr:from>
    <xdr:to>
      <xdr:col>33</xdr:col>
      <xdr:colOff>571500</xdr:colOff>
      <xdr:row>38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0FBAA-10C3-AB4E-9A1A-C13253B9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B56"/>
  <sheetViews>
    <sheetView topLeftCell="FD23" workbookViewId="0">
      <selection activeCell="FN48" sqref="FN48:FN56"/>
    </sheetView>
  </sheetViews>
  <sheetFormatPr baseColWidth="10" defaultColWidth="8.83203125" defaultRowHeight="15" x14ac:dyDescent="0.2"/>
  <sheetData>
    <row r="2" spans="1:184" x14ac:dyDescent="0.2">
      <c r="A2" t="s">
        <v>32</v>
      </c>
      <c r="B2" t="s">
        <v>33</v>
      </c>
      <c r="C2" t="s">
        <v>35</v>
      </c>
    </row>
    <row r="3" spans="1:184" x14ac:dyDescent="0.2">
      <c r="B3" t="s">
        <v>34</v>
      </c>
      <c r="C3">
        <v>21</v>
      </c>
    </row>
    <row r="4" spans="1:184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184" x14ac:dyDescent="0.2">
      <c r="B5" t="s">
        <v>21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4" x14ac:dyDescent="0.2">
      <c r="A6" t="s">
        <v>48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51</v>
      </c>
      <c r="W6" t="s">
        <v>51</v>
      </c>
      <c r="X6" t="s">
        <v>51</v>
      </c>
      <c r="Y6" t="s">
        <v>51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52</v>
      </c>
      <c r="AI6" t="s">
        <v>52</v>
      </c>
      <c r="AJ6" t="s">
        <v>52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 t="s">
        <v>54</v>
      </c>
      <c r="AY6" t="s">
        <v>54</v>
      </c>
      <c r="AZ6" t="s">
        <v>54</v>
      </c>
      <c r="BA6" t="s">
        <v>54</v>
      </c>
      <c r="BB6" t="s">
        <v>54</v>
      </c>
      <c r="BC6" t="s">
        <v>54</v>
      </c>
      <c r="BD6" t="s">
        <v>54</v>
      </c>
      <c r="BE6" t="s">
        <v>54</v>
      </c>
      <c r="BF6" t="s">
        <v>54</v>
      </c>
      <c r="BG6" t="s">
        <v>54</v>
      </c>
      <c r="BH6" t="s">
        <v>54</v>
      </c>
      <c r="BI6" t="s">
        <v>54</v>
      </c>
      <c r="BJ6" t="s">
        <v>54</v>
      </c>
      <c r="BK6" t="s">
        <v>54</v>
      </c>
      <c r="BL6" t="s">
        <v>55</v>
      </c>
      <c r="BM6" t="s">
        <v>55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55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55</v>
      </c>
      <c r="CD6" t="s">
        <v>55</v>
      </c>
      <c r="CE6" t="s">
        <v>56</v>
      </c>
      <c r="CF6" t="s">
        <v>56</v>
      </c>
      <c r="CG6" t="s">
        <v>56</v>
      </c>
      <c r="CH6" t="s">
        <v>56</v>
      </c>
      <c r="CI6" t="s">
        <v>56</v>
      </c>
      <c r="CJ6" t="s">
        <v>56</v>
      </c>
      <c r="CK6" t="s">
        <v>56</v>
      </c>
      <c r="CL6" t="s">
        <v>56</v>
      </c>
      <c r="CM6" t="s">
        <v>56</v>
      </c>
      <c r="CN6" t="s">
        <v>56</v>
      </c>
      <c r="CO6" t="s">
        <v>56</v>
      </c>
      <c r="CP6" t="s">
        <v>56</v>
      </c>
      <c r="CQ6" t="s">
        <v>56</v>
      </c>
      <c r="CR6" t="s">
        <v>56</v>
      </c>
      <c r="CS6" t="s">
        <v>56</v>
      </c>
      <c r="CT6" t="s">
        <v>56</v>
      </c>
      <c r="CU6" t="s">
        <v>56</v>
      </c>
      <c r="CV6" t="s">
        <v>56</v>
      </c>
      <c r="CW6" t="s">
        <v>57</v>
      </c>
      <c r="CX6" t="s">
        <v>57</v>
      </c>
      <c r="CY6" t="s">
        <v>57</v>
      </c>
      <c r="CZ6" t="s">
        <v>57</v>
      </c>
      <c r="DA6" t="s">
        <v>57</v>
      </c>
      <c r="DB6" t="s">
        <v>57</v>
      </c>
      <c r="DC6" t="s">
        <v>57</v>
      </c>
      <c r="DD6" t="s">
        <v>57</v>
      </c>
      <c r="DE6" t="s">
        <v>57</v>
      </c>
      <c r="DF6" t="s">
        <v>57</v>
      </c>
      <c r="DG6" t="s">
        <v>57</v>
      </c>
      <c r="DH6" t="s">
        <v>57</v>
      </c>
      <c r="DI6" t="s">
        <v>57</v>
      </c>
      <c r="DJ6" t="s">
        <v>57</v>
      </c>
      <c r="DK6" t="s">
        <v>57</v>
      </c>
      <c r="DL6" t="s">
        <v>57</v>
      </c>
      <c r="DM6" t="s">
        <v>57</v>
      </c>
      <c r="DN6" t="s">
        <v>57</v>
      </c>
      <c r="DO6" t="s">
        <v>58</v>
      </c>
      <c r="DP6" t="s">
        <v>58</v>
      </c>
      <c r="DQ6" t="s">
        <v>58</v>
      </c>
      <c r="DR6" t="s">
        <v>58</v>
      </c>
      <c r="DS6" t="s">
        <v>58</v>
      </c>
      <c r="DT6" t="s">
        <v>58</v>
      </c>
      <c r="DU6" t="s">
        <v>58</v>
      </c>
      <c r="DV6" t="s">
        <v>58</v>
      </c>
      <c r="DW6" t="s">
        <v>58</v>
      </c>
      <c r="DX6" t="s">
        <v>58</v>
      </c>
      <c r="DY6" t="s">
        <v>58</v>
      </c>
      <c r="DZ6" t="s">
        <v>58</v>
      </c>
      <c r="EA6" t="s">
        <v>58</v>
      </c>
      <c r="EB6" t="s">
        <v>59</v>
      </c>
      <c r="EC6" t="s">
        <v>59</v>
      </c>
      <c r="ED6" t="s">
        <v>59</v>
      </c>
      <c r="EE6" t="s">
        <v>59</v>
      </c>
      <c r="EF6" t="s">
        <v>59</v>
      </c>
      <c r="EG6" t="s">
        <v>59</v>
      </c>
      <c r="EH6" t="s">
        <v>59</v>
      </c>
      <c r="EI6" t="s">
        <v>59</v>
      </c>
      <c r="EJ6" t="s">
        <v>59</v>
      </c>
      <c r="EK6" t="s">
        <v>59</v>
      </c>
      <c r="EL6" t="s">
        <v>59</v>
      </c>
      <c r="EM6" t="s">
        <v>60</v>
      </c>
      <c r="EN6" t="s">
        <v>60</v>
      </c>
      <c r="EO6" t="s">
        <v>60</v>
      </c>
      <c r="EP6" t="s">
        <v>60</v>
      </c>
      <c r="EQ6" t="s">
        <v>60</v>
      </c>
      <c r="ER6" t="s">
        <v>60</v>
      </c>
      <c r="ES6" t="s">
        <v>60</v>
      </c>
      <c r="ET6" t="s">
        <v>60</v>
      </c>
      <c r="EU6" t="s">
        <v>60</v>
      </c>
      <c r="EV6" t="s">
        <v>60</v>
      </c>
      <c r="EW6" t="s">
        <v>60</v>
      </c>
      <c r="EX6" t="s">
        <v>60</v>
      </c>
      <c r="EY6" t="s">
        <v>60</v>
      </c>
      <c r="EZ6" t="s">
        <v>60</v>
      </c>
      <c r="FA6" t="s">
        <v>60</v>
      </c>
      <c r="FB6" t="s">
        <v>60</v>
      </c>
      <c r="FC6" t="s">
        <v>60</v>
      </c>
      <c r="FD6" t="s">
        <v>60</v>
      </c>
      <c r="FE6" t="s">
        <v>61</v>
      </c>
      <c r="FF6" t="s">
        <v>61</v>
      </c>
      <c r="FG6" t="s">
        <v>61</v>
      </c>
      <c r="FH6" t="s">
        <v>61</v>
      </c>
      <c r="FI6" t="s">
        <v>61</v>
      </c>
      <c r="FJ6" t="s">
        <v>61</v>
      </c>
      <c r="FK6" t="s">
        <v>61</v>
      </c>
      <c r="FL6" t="s">
        <v>61</v>
      </c>
      <c r="FM6" t="s">
        <v>62</v>
      </c>
      <c r="FN6" t="s">
        <v>62</v>
      </c>
      <c r="FO6" t="s">
        <v>62</v>
      </c>
      <c r="FP6" t="s">
        <v>62</v>
      </c>
      <c r="FQ6" t="s">
        <v>62</v>
      </c>
      <c r="FR6" t="s">
        <v>62</v>
      </c>
      <c r="FS6" t="s">
        <v>62</v>
      </c>
      <c r="FT6" t="s">
        <v>62</v>
      </c>
      <c r="FU6" t="s">
        <v>62</v>
      </c>
      <c r="FV6" t="s">
        <v>62</v>
      </c>
      <c r="FW6" t="s">
        <v>62</v>
      </c>
      <c r="FX6" t="s">
        <v>62</v>
      </c>
      <c r="FY6" t="s">
        <v>62</v>
      </c>
      <c r="FZ6" t="s">
        <v>62</v>
      </c>
      <c r="GA6" t="s">
        <v>62</v>
      </c>
      <c r="GB6" t="s">
        <v>62</v>
      </c>
    </row>
    <row r="7" spans="1:184" x14ac:dyDescent="0.2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 t="s">
        <v>88</v>
      </c>
      <c r="AA7" t="s">
        <v>89</v>
      </c>
      <c r="AB7" t="s">
        <v>90</v>
      </c>
      <c r="AC7" t="s">
        <v>91</v>
      </c>
      <c r="AD7" t="s">
        <v>92</v>
      </c>
      <c r="AE7" t="s">
        <v>93</v>
      </c>
      <c r="AF7" t="s">
        <v>94</v>
      </c>
      <c r="AG7" t="s">
        <v>95</v>
      </c>
      <c r="AH7" t="s">
        <v>96</v>
      </c>
      <c r="AI7" t="s">
        <v>97</v>
      </c>
      <c r="AJ7" t="s">
        <v>98</v>
      </c>
      <c r="AK7" t="s">
        <v>99</v>
      </c>
      <c r="AL7" t="s">
        <v>100</v>
      </c>
      <c r="AM7" t="s">
        <v>101</v>
      </c>
      <c r="AN7" t="s">
        <v>102</v>
      </c>
      <c r="AO7" t="s">
        <v>103</v>
      </c>
      <c r="AP7" t="s">
        <v>104</v>
      </c>
      <c r="AQ7" t="s">
        <v>105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119</v>
      </c>
      <c r="BF7" t="s">
        <v>120</v>
      </c>
      <c r="BG7" t="s">
        <v>121</v>
      </c>
      <c r="BH7" t="s">
        <v>122</v>
      </c>
      <c r="BI7" t="s">
        <v>123</v>
      </c>
      <c r="BJ7" t="s">
        <v>124</v>
      </c>
      <c r="BK7" t="s">
        <v>125</v>
      </c>
      <c r="BL7" t="s">
        <v>126</v>
      </c>
      <c r="BM7" t="s">
        <v>127</v>
      </c>
      <c r="BN7" t="s">
        <v>128</v>
      </c>
      <c r="BO7" t="s">
        <v>129</v>
      </c>
      <c r="BP7" t="s">
        <v>130</v>
      </c>
      <c r="BQ7" t="s">
        <v>131</v>
      </c>
      <c r="BR7" t="s">
        <v>132</v>
      </c>
      <c r="BS7" t="s">
        <v>133</v>
      </c>
      <c r="BT7" t="s">
        <v>134</v>
      </c>
      <c r="BU7" t="s">
        <v>135</v>
      </c>
      <c r="BV7" t="s">
        <v>136</v>
      </c>
      <c r="BW7" t="s">
        <v>137</v>
      </c>
      <c r="BX7" t="s">
        <v>138</v>
      </c>
      <c r="BY7" t="s">
        <v>139</v>
      </c>
      <c r="BZ7" t="s">
        <v>140</v>
      </c>
      <c r="CA7" t="s">
        <v>141</v>
      </c>
      <c r="CB7" t="s">
        <v>142</v>
      </c>
      <c r="CC7" t="s">
        <v>143</v>
      </c>
      <c r="CD7" t="s">
        <v>144</v>
      </c>
      <c r="CE7" t="s">
        <v>69</v>
      </c>
      <c r="CF7" t="s">
        <v>145</v>
      </c>
      <c r="CG7" t="s">
        <v>146</v>
      </c>
      <c r="CH7" t="s">
        <v>147</v>
      </c>
      <c r="CI7" t="s">
        <v>148</v>
      </c>
      <c r="CJ7" t="s">
        <v>149</v>
      </c>
      <c r="CK7" t="s">
        <v>150</v>
      </c>
      <c r="CL7" t="s">
        <v>151</v>
      </c>
      <c r="CM7" t="s">
        <v>152</v>
      </c>
      <c r="CN7" t="s">
        <v>153</v>
      </c>
      <c r="CO7" t="s">
        <v>154</v>
      </c>
      <c r="CP7" t="s">
        <v>155</v>
      </c>
      <c r="CQ7" t="s">
        <v>156</v>
      </c>
      <c r="CR7" t="s">
        <v>157</v>
      </c>
      <c r="CS7" t="s">
        <v>158</v>
      </c>
      <c r="CT7" t="s">
        <v>159</v>
      </c>
      <c r="CU7" t="s">
        <v>160</v>
      </c>
      <c r="CV7" t="s">
        <v>161</v>
      </c>
      <c r="CW7" t="s">
        <v>162</v>
      </c>
      <c r="CX7" t="s">
        <v>163</v>
      </c>
      <c r="CY7" t="s">
        <v>164</v>
      </c>
      <c r="CZ7" t="s">
        <v>165</v>
      </c>
      <c r="DA7" t="s">
        <v>166</v>
      </c>
      <c r="DB7" t="s">
        <v>167</v>
      </c>
      <c r="DC7" t="s">
        <v>168</v>
      </c>
      <c r="DD7" t="s">
        <v>169</v>
      </c>
      <c r="DE7" t="s">
        <v>170</v>
      </c>
      <c r="DF7" t="s">
        <v>171</v>
      </c>
      <c r="DG7" t="s">
        <v>172</v>
      </c>
      <c r="DH7" t="s">
        <v>173</v>
      </c>
      <c r="DI7" t="s">
        <v>174</v>
      </c>
      <c r="DJ7" t="s">
        <v>175</v>
      </c>
      <c r="DK7" t="s">
        <v>176</v>
      </c>
      <c r="DL7" t="s">
        <v>177</v>
      </c>
      <c r="DM7" t="s">
        <v>178</v>
      </c>
      <c r="DN7" t="s">
        <v>179</v>
      </c>
      <c r="DO7" t="s">
        <v>64</v>
      </c>
      <c r="DP7" t="s">
        <v>67</v>
      </c>
      <c r="DQ7" t="s">
        <v>180</v>
      </c>
      <c r="DR7" t="s">
        <v>181</v>
      </c>
      <c r="DS7" t="s">
        <v>182</v>
      </c>
      <c r="DT7" t="s">
        <v>183</v>
      </c>
      <c r="DU7" t="s">
        <v>184</v>
      </c>
      <c r="DV7" t="s">
        <v>185</v>
      </c>
      <c r="DW7" t="s">
        <v>186</v>
      </c>
      <c r="DX7" t="s">
        <v>187</v>
      </c>
      <c r="DY7" t="s">
        <v>188</v>
      </c>
      <c r="DZ7" t="s">
        <v>189</v>
      </c>
      <c r="EA7" t="s">
        <v>190</v>
      </c>
      <c r="EB7" t="s">
        <v>191</v>
      </c>
      <c r="EC7" t="s">
        <v>192</v>
      </c>
      <c r="ED7" t="s">
        <v>193</v>
      </c>
      <c r="EE7" t="s">
        <v>194</v>
      </c>
      <c r="EF7" t="s">
        <v>195</v>
      </c>
      <c r="EG7" t="s">
        <v>196</v>
      </c>
      <c r="EH7" t="s">
        <v>197</v>
      </c>
      <c r="EI7" t="s">
        <v>198</v>
      </c>
      <c r="EJ7" t="s">
        <v>199</v>
      </c>
      <c r="EK7" t="s">
        <v>200</v>
      </c>
      <c r="EL7" t="s">
        <v>201</v>
      </c>
      <c r="EM7" t="s">
        <v>202</v>
      </c>
      <c r="EN7" t="s">
        <v>203</v>
      </c>
      <c r="EO7" t="s">
        <v>204</v>
      </c>
      <c r="EP7" t="s">
        <v>205</v>
      </c>
      <c r="EQ7" t="s">
        <v>206</v>
      </c>
      <c r="ER7" t="s">
        <v>207</v>
      </c>
      <c r="ES7" t="s">
        <v>208</v>
      </c>
      <c r="ET7" t="s">
        <v>209</v>
      </c>
      <c r="EU7" t="s">
        <v>210</v>
      </c>
      <c r="EV7" t="s">
        <v>211</v>
      </c>
      <c r="EW7" t="s">
        <v>212</v>
      </c>
      <c r="EX7" t="s">
        <v>213</v>
      </c>
      <c r="EY7" t="s">
        <v>214</v>
      </c>
      <c r="EZ7" t="s">
        <v>215</v>
      </c>
      <c r="FA7" t="s">
        <v>216</v>
      </c>
      <c r="FB7" t="s">
        <v>217</v>
      </c>
      <c r="FC7" t="s">
        <v>218</v>
      </c>
      <c r="FD7" t="s">
        <v>219</v>
      </c>
      <c r="FE7" t="s">
        <v>220</v>
      </c>
      <c r="FF7" t="s">
        <v>221</v>
      </c>
      <c r="FG7" t="s">
        <v>222</v>
      </c>
      <c r="FH7" t="s">
        <v>223</v>
      </c>
      <c r="FI7" t="s">
        <v>224</v>
      </c>
      <c r="FJ7" t="s">
        <v>225</v>
      </c>
      <c r="FK7" t="s">
        <v>226</v>
      </c>
      <c r="FL7" t="s">
        <v>227</v>
      </c>
      <c r="FM7" t="s">
        <v>228</v>
      </c>
      <c r="FN7" t="s">
        <v>229</v>
      </c>
      <c r="FO7" t="s">
        <v>230</v>
      </c>
      <c r="FP7" t="s">
        <v>231</v>
      </c>
      <c r="FQ7" t="s">
        <v>232</v>
      </c>
      <c r="FR7" t="s">
        <v>233</v>
      </c>
      <c r="FS7" t="s">
        <v>234</v>
      </c>
      <c r="FT7" t="s">
        <v>235</v>
      </c>
      <c r="FU7" t="s">
        <v>236</v>
      </c>
      <c r="FV7" t="s">
        <v>237</v>
      </c>
      <c r="FW7" t="s">
        <v>238</v>
      </c>
      <c r="FX7" t="s">
        <v>239</v>
      </c>
      <c r="FY7" t="s">
        <v>240</v>
      </c>
      <c r="FZ7" t="s">
        <v>241</v>
      </c>
      <c r="GA7" t="s">
        <v>242</v>
      </c>
      <c r="GB7" t="s">
        <v>243</v>
      </c>
    </row>
    <row r="8" spans="1:184" x14ac:dyDescent="0.2">
      <c r="B8" t="s">
        <v>244</v>
      </c>
      <c r="C8" t="s">
        <v>244</v>
      </c>
      <c r="F8" t="s">
        <v>244</v>
      </c>
      <c r="G8" t="s">
        <v>244</v>
      </c>
      <c r="H8" t="s">
        <v>245</v>
      </c>
      <c r="I8" t="s">
        <v>246</v>
      </c>
      <c r="J8" t="s">
        <v>247</v>
      </c>
      <c r="K8" t="s">
        <v>248</v>
      </c>
      <c r="L8" t="s">
        <v>249</v>
      </c>
      <c r="M8" t="s">
        <v>250</v>
      </c>
      <c r="O8" t="s">
        <v>251</v>
      </c>
      <c r="P8" t="s">
        <v>251</v>
      </c>
      <c r="S8" t="s">
        <v>251</v>
      </c>
      <c r="T8" t="s">
        <v>251</v>
      </c>
      <c r="U8" t="s">
        <v>245</v>
      </c>
      <c r="V8" t="s">
        <v>252</v>
      </c>
      <c r="W8" t="s">
        <v>253</v>
      </c>
      <c r="X8" t="s">
        <v>254</v>
      </c>
      <c r="Y8" t="s">
        <v>255</v>
      </c>
      <c r="AA8" t="s">
        <v>250</v>
      </c>
      <c r="AC8" t="s">
        <v>76</v>
      </c>
      <c r="AD8" t="s">
        <v>249</v>
      </c>
      <c r="AE8" t="s">
        <v>250</v>
      </c>
      <c r="AG8" t="s">
        <v>76</v>
      </c>
      <c r="AH8" t="s">
        <v>249</v>
      </c>
      <c r="AI8" t="s">
        <v>250</v>
      </c>
      <c r="AL8" t="s">
        <v>250</v>
      </c>
      <c r="AS8" t="s">
        <v>250</v>
      </c>
      <c r="AT8" t="s">
        <v>250</v>
      </c>
      <c r="AU8" t="s">
        <v>250</v>
      </c>
      <c r="AV8" t="s">
        <v>250</v>
      </c>
      <c r="AW8" t="s">
        <v>250</v>
      </c>
      <c r="AX8" t="s">
        <v>250</v>
      </c>
      <c r="AY8" t="s">
        <v>250</v>
      </c>
      <c r="AZ8" t="s">
        <v>250</v>
      </c>
      <c r="BA8" t="s">
        <v>250</v>
      </c>
      <c r="BB8" t="s">
        <v>250</v>
      </c>
      <c r="BC8" t="s">
        <v>250</v>
      </c>
      <c r="BD8" t="s">
        <v>250</v>
      </c>
      <c r="BK8" t="s">
        <v>250</v>
      </c>
      <c r="BL8" t="s">
        <v>249</v>
      </c>
      <c r="BM8" t="s">
        <v>249</v>
      </c>
      <c r="BN8" t="s">
        <v>256</v>
      </c>
      <c r="BO8" t="s">
        <v>249</v>
      </c>
      <c r="BP8" t="s">
        <v>257</v>
      </c>
      <c r="BQ8" t="s">
        <v>256</v>
      </c>
      <c r="BR8" t="s">
        <v>256</v>
      </c>
      <c r="BT8" t="s">
        <v>250</v>
      </c>
      <c r="BU8" t="s">
        <v>250</v>
      </c>
      <c r="BV8" t="s">
        <v>250</v>
      </c>
      <c r="BW8" t="s">
        <v>250</v>
      </c>
      <c r="BX8" t="s">
        <v>250</v>
      </c>
      <c r="BY8" t="s">
        <v>250</v>
      </c>
      <c r="BZ8" t="s">
        <v>250</v>
      </c>
      <c r="CA8" t="s">
        <v>258</v>
      </c>
      <c r="CB8" t="s">
        <v>258</v>
      </c>
      <c r="CC8" t="s">
        <v>259</v>
      </c>
      <c r="CD8" t="s">
        <v>258</v>
      </c>
      <c r="CE8" t="s">
        <v>244</v>
      </c>
      <c r="CF8" t="s">
        <v>260</v>
      </c>
      <c r="CG8" t="s">
        <v>260</v>
      </c>
      <c r="CH8" t="s">
        <v>257</v>
      </c>
      <c r="CI8" t="s">
        <v>257</v>
      </c>
      <c r="CJ8" t="s">
        <v>260</v>
      </c>
      <c r="CK8" t="s">
        <v>257</v>
      </c>
      <c r="CL8" t="s">
        <v>245</v>
      </c>
      <c r="CM8" t="s">
        <v>261</v>
      </c>
      <c r="CN8" t="s">
        <v>261</v>
      </c>
      <c r="CO8" t="s">
        <v>249</v>
      </c>
      <c r="CP8" t="s">
        <v>249</v>
      </c>
      <c r="CQ8" t="s">
        <v>249</v>
      </c>
      <c r="CR8" t="s">
        <v>249</v>
      </c>
      <c r="CS8" t="s">
        <v>249</v>
      </c>
      <c r="CT8" t="s">
        <v>262</v>
      </c>
      <c r="CU8" t="s">
        <v>251</v>
      </c>
      <c r="CV8" t="s">
        <v>251</v>
      </c>
      <c r="CW8" t="s">
        <v>251</v>
      </c>
      <c r="DB8" t="s">
        <v>251</v>
      </c>
      <c r="DE8" t="s">
        <v>249</v>
      </c>
      <c r="DF8" t="s">
        <v>249</v>
      </c>
      <c r="DG8" t="s">
        <v>249</v>
      </c>
      <c r="DH8" t="s">
        <v>249</v>
      </c>
      <c r="DI8" t="s">
        <v>249</v>
      </c>
      <c r="DJ8" t="s">
        <v>251</v>
      </c>
      <c r="DK8" t="s">
        <v>251</v>
      </c>
      <c r="DL8" t="s">
        <v>251</v>
      </c>
      <c r="DM8" t="s">
        <v>244</v>
      </c>
      <c r="DO8" t="s">
        <v>263</v>
      </c>
      <c r="DQ8" t="s">
        <v>244</v>
      </c>
      <c r="DR8" t="s">
        <v>244</v>
      </c>
      <c r="DT8" t="s">
        <v>264</v>
      </c>
      <c r="DU8" t="s">
        <v>265</v>
      </c>
      <c r="DV8" t="s">
        <v>264</v>
      </c>
      <c r="DW8" t="s">
        <v>265</v>
      </c>
      <c r="DX8" t="s">
        <v>264</v>
      </c>
      <c r="DY8" t="s">
        <v>265</v>
      </c>
      <c r="DZ8" t="s">
        <v>256</v>
      </c>
      <c r="EA8" t="s">
        <v>256</v>
      </c>
      <c r="EB8" t="s">
        <v>260</v>
      </c>
      <c r="EC8" t="s">
        <v>266</v>
      </c>
      <c r="ED8" t="s">
        <v>260</v>
      </c>
      <c r="EF8" t="s">
        <v>257</v>
      </c>
      <c r="EG8" t="s">
        <v>267</v>
      </c>
      <c r="EH8" t="s">
        <v>257</v>
      </c>
      <c r="EM8" t="s">
        <v>256</v>
      </c>
      <c r="EN8" t="s">
        <v>256</v>
      </c>
      <c r="EO8" t="s">
        <v>264</v>
      </c>
      <c r="EP8" t="s">
        <v>265</v>
      </c>
      <c r="EQ8" t="s">
        <v>264</v>
      </c>
      <c r="EU8" t="s">
        <v>265</v>
      </c>
      <c r="EY8" t="s">
        <v>260</v>
      </c>
      <c r="EZ8" t="s">
        <v>260</v>
      </c>
      <c r="FA8" t="s">
        <v>257</v>
      </c>
      <c r="FB8" t="s">
        <v>257</v>
      </c>
      <c r="FC8" t="s">
        <v>268</v>
      </c>
      <c r="FD8" t="s">
        <v>268</v>
      </c>
      <c r="FE8" t="s">
        <v>250</v>
      </c>
      <c r="FF8" t="s">
        <v>250</v>
      </c>
      <c r="FG8" t="s">
        <v>250</v>
      </c>
      <c r="FH8" t="s">
        <v>250</v>
      </c>
      <c r="FI8" t="s">
        <v>250</v>
      </c>
      <c r="FJ8" t="s">
        <v>250</v>
      </c>
      <c r="FK8" t="s">
        <v>249</v>
      </c>
      <c r="FL8" t="s">
        <v>250</v>
      </c>
      <c r="FN8" t="s">
        <v>245</v>
      </c>
      <c r="FO8" t="s">
        <v>245</v>
      </c>
      <c r="FP8" t="s">
        <v>249</v>
      </c>
      <c r="FQ8" t="s">
        <v>249</v>
      </c>
      <c r="FR8" t="s">
        <v>249</v>
      </c>
      <c r="FS8" t="s">
        <v>249</v>
      </c>
      <c r="FT8" t="s">
        <v>249</v>
      </c>
      <c r="FU8" t="s">
        <v>256</v>
      </c>
      <c r="FV8" t="s">
        <v>256</v>
      </c>
      <c r="FW8" t="s">
        <v>256</v>
      </c>
      <c r="FX8" t="s">
        <v>249</v>
      </c>
      <c r="FY8" t="s">
        <v>260</v>
      </c>
      <c r="FZ8" t="s">
        <v>257</v>
      </c>
      <c r="GA8" t="s">
        <v>256</v>
      </c>
      <c r="GB8" t="s">
        <v>256</v>
      </c>
    </row>
    <row r="9" spans="1:184" ht="16" x14ac:dyDescent="0.2">
      <c r="A9" s="1">
        <v>1</v>
      </c>
      <c r="B9">
        <v>1661984113</v>
      </c>
      <c r="C9">
        <v>0</v>
      </c>
      <c r="D9" t="s">
        <v>269</v>
      </c>
      <c r="E9" t="s">
        <v>270</v>
      </c>
      <c r="F9">
        <v>15</v>
      </c>
      <c r="G9">
        <v>1661984104.5</v>
      </c>
      <c r="H9">
        <f t="shared" ref="H9:H56" si="0">CL9*0.000001*(CG9-CF9*(1000-CI9)/(1000-CH9))</f>
        <v>-2.3609947389017767E-4</v>
      </c>
      <c r="I9">
        <f t="shared" ref="I9:I56" si="1">(H9)/(W9*V9)</f>
        <v>-4.5785289054333113E-13</v>
      </c>
      <c r="J9">
        <f t="shared" ref="J9:J56" si="2">(H9)/(X9*V9)</f>
        <v>-1.6864248135012689E-5</v>
      </c>
      <c r="K9">
        <f t="shared" ref="K9:K56" si="3">(H9)/(Y9*V9)</f>
        <v>-1.6864248135012689E-5</v>
      </c>
      <c r="L9">
        <f t="shared" ref="L9:L56" si="4">IF(AND(CP9&gt;99,BL9&lt;99),BL9, IF(AND(CQ9&gt;99,BM9&lt;99),BM9,999))</f>
        <v>41.785400000000003</v>
      </c>
      <c r="M9">
        <f t="shared" ref="M9:M56" si="5">AZ9</f>
        <v>0.52939400000000003</v>
      </c>
      <c r="N9">
        <f t="shared" ref="N9:N56" si="6">Z9+(AA9-M9)*AJ9*1007.95/(L9+273.15)</f>
        <v>13.306919824510043</v>
      </c>
      <c r="O9">
        <f t="shared" ref="O9:O56" si="7">CW9</f>
        <v>0</v>
      </c>
      <c r="P9">
        <f t="shared" ref="P9:P56" si="8">CV9/0.98*(CX9/AM9+CY9/AN9)</f>
        <v>0</v>
      </c>
      <c r="Q9">
        <f t="shared" ref="Q9:Q56" si="9">(AO9*CX9+AP9*(1-CX9))*IF(AK9, AQ9, 1)</f>
        <v>0.46970000000000001</v>
      </c>
      <c r="R9" t="e">
        <f t="shared" ref="R9:R56" si="10">P9/O9</f>
        <v>#DIV/0!</v>
      </c>
      <c r="S9" t="e">
        <f t="shared" ref="S9:S56" si="11">O9/-LOG(R9,2.7182818)*(1-R9)</f>
        <v>#DIV/0!</v>
      </c>
      <c r="T9" t="e">
        <f t="shared" ref="T9:T56" si="12">O9*(1-LOG(Q9,2.7182818)/LOG(R9,2.7182818))*(1-R9)</f>
        <v>#DIV/0!</v>
      </c>
      <c r="U9" t="e">
        <f t="shared" ref="U9:U56" si="13">T9*0.000792</f>
        <v>#DIV/0!</v>
      </c>
      <c r="V9">
        <v>14</v>
      </c>
      <c r="W9">
        <v>36833333.333333321</v>
      </c>
      <c r="X9">
        <v>1</v>
      </c>
      <c r="Y9">
        <v>1</v>
      </c>
      <c r="Z9">
        <v>7</v>
      </c>
      <c r="AA9">
        <v>2.5</v>
      </c>
      <c r="AB9" t="b">
        <v>0</v>
      </c>
      <c r="AC9">
        <v>10</v>
      </c>
      <c r="AD9">
        <v>25</v>
      </c>
      <c r="AE9">
        <v>2.323</v>
      </c>
      <c r="AF9" t="b">
        <v>0</v>
      </c>
      <c r="AG9">
        <v>4</v>
      </c>
      <c r="AH9">
        <v>25</v>
      </c>
      <c r="AI9">
        <v>2.677</v>
      </c>
      <c r="AJ9">
        <v>1</v>
      </c>
      <c r="AK9" t="b">
        <v>1</v>
      </c>
      <c r="AL9">
        <v>4.5</v>
      </c>
      <c r="AM9">
        <v>0.88</v>
      </c>
      <c r="AN9">
        <v>0.81</v>
      </c>
      <c r="AO9">
        <v>0.64</v>
      </c>
      <c r="AP9">
        <v>0.61</v>
      </c>
      <c r="AQ9">
        <v>0.77</v>
      </c>
      <c r="AR9" t="b">
        <v>1</v>
      </c>
      <c r="AS9">
        <v>1.88401</v>
      </c>
      <c r="AT9">
        <v>1.8891899999999999</v>
      </c>
      <c r="AU9">
        <v>1.88472</v>
      </c>
      <c r="AV9">
        <v>1.88873</v>
      </c>
      <c r="AW9">
        <v>1.88323</v>
      </c>
      <c r="AX9">
        <v>1.8873</v>
      </c>
      <c r="AY9">
        <v>1.88439</v>
      </c>
      <c r="AZ9">
        <v>0.52939400000000003</v>
      </c>
      <c r="BA9">
        <v>5</v>
      </c>
      <c r="BB9">
        <v>0</v>
      </c>
      <c r="BC9">
        <v>0</v>
      </c>
      <c r="BD9">
        <v>4.5</v>
      </c>
      <c r="BE9" t="s">
        <v>271</v>
      </c>
      <c r="BF9" t="s">
        <v>272</v>
      </c>
      <c r="BG9" t="s">
        <v>273</v>
      </c>
      <c r="BH9" t="s">
        <v>274</v>
      </c>
      <c r="BI9" t="s">
        <v>274</v>
      </c>
      <c r="BJ9" t="s">
        <v>273</v>
      </c>
      <c r="BK9">
        <v>0</v>
      </c>
      <c r="BL9">
        <v>41.785400000000003</v>
      </c>
      <c r="BM9">
        <v>999.9</v>
      </c>
      <c r="BN9">
        <v>62.421999999999997</v>
      </c>
      <c r="BO9">
        <v>28.52</v>
      </c>
      <c r="BP9">
        <v>24.847999999999999</v>
      </c>
      <c r="BQ9">
        <v>88.801199999999994</v>
      </c>
      <c r="BR9">
        <v>15.448700000000001</v>
      </c>
      <c r="BS9">
        <v>1</v>
      </c>
      <c r="BT9">
        <v>5.0203299999999999E-2</v>
      </c>
      <c r="BU9">
        <v>-4.5072400000000004</v>
      </c>
      <c r="BV9">
        <v>19.632200000000001</v>
      </c>
      <c r="BW9">
        <v>5.2420900000000001</v>
      </c>
      <c r="BX9">
        <v>11.974</v>
      </c>
      <c r="BY9">
        <v>4.9893599999999996</v>
      </c>
      <c r="BZ9">
        <v>3.2989999999999999</v>
      </c>
      <c r="CA9">
        <v>9999</v>
      </c>
      <c r="CB9">
        <v>9999</v>
      </c>
      <c r="CC9">
        <v>999.9</v>
      </c>
      <c r="CD9">
        <v>9999</v>
      </c>
      <c r="CE9">
        <v>1661984104.5</v>
      </c>
      <c r="CF9">
        <v>397.98518749999999</v>
      </c>
      <c r="CG9">
        <v>399.98668750000002</v>
      </c>
      <c r="CH9">
        <v>26.142768749999998</v>
      </c>
      <c r="CI9">
        <v>19.800843749999999</v>
      </c>
      <c r="CJ9">
        <v>396.92818749999998</v>
      </c>
      <c r="CK9">
        <v>26.743768750000001</v>
      </c>
      <c r="CL9">
        <v>400.00068750000003</v>
      </c>
      <c r="CM9">
        <v>98.265256249999993</v>
      </c>
      <c r="CN9">
        <v>9.9962200000000001E-2</v>
      </c>
      <c r="CO9">
        <v>41.695787500000002</v>
      </c>
      <c r="CP9">
        <v>999.9</v>
      </c>
      <c r="CQ9">
        <v>999.9</v>
      </c>
      <c r="CR9">
        <v>0</v>
      </c>
      <c r="CS9">
        <v>0</v>
      </c>
      <c r="CT9">
        <v>14000.28125</v>
      </c>
      <c r="CU9">
        <v>0</v>
      </c>
      <c r="CV9">
        <v>0.273011</v>
      </c>
      <c r="CW9">
        <v>0</v>
      </c>
      <c r="CX9">
        <v>0</v>
      </c>
      <c r="CY9">
        <v>0</v>
      </c>
      <c r="CZ9">
        <v>0</v>
      </c>
      <c r="DA9">
        <v>3.3468749999999998</v>
      </c>
      <c r="DB9">
        <v>0</v>
      </c>
      <c r="DC9">
        <v>-49.368749999999999</v>
      </c>
      <c r="DD9">
        <v>-3.165</v>
      </c>
      <c r="DE9">
        <v>38.519374999999997</v>
      </c>
      <c r="DF9">
        <v>42.5</v>
      </c>
      <c r="DG9">
        <v>40.686999999999998</v>
      </c>
      <c r="DH9">
        <v>41.706687500000001</v>
      </c>
      <c r="DI9">
        <v>40.561999999999998</v>
      </c>
      <c r="DJ9">
        <v>0</v>
      </c>
      <c r="DK9">
        <v>0</v>
      </c>
      <c r="DL9">
        <v>0</v>
      </c>
      <c r="DM9">
        <v>1697031076.8</v>
      </c>
      <c r="DN9">
        <v>0</v>
      </c>
      <c r="DO9">
        <v>1661984145</v>
      </c>
      <c r="DP9" t="s">
        <v>275</v>
      </c>
      <c r="DQ9">
        <v>1661984136</v>
      </c>
      <c r="DR9">
        <v>1661984145</v>
      </c>
      <c r="DS9">
        <v>2</v>
      </c>
      <c r="DT9">
        <v>4.2000000000000003E-2</v>
      </c>
      <c r="DU9">
        <v>2E-3</v>
      </c>
      <c r="DV9">
        <v>1.0569999999999999</v>
      </c>
      <c r="DW9">
        <v>-0.60099999999999998</v>
      </c>
      <c r="DX9">
        <v>400</v>
      </c>
      <c r="DY9">
        <v>20</v>
      </c>
      <c r="DZ9">
        <v>0.3</v>
      </c>
      <c r="EA9">
        <v>0.01</v>
      </c>
      <c r="EB9">
        <v>-2.0375504761904799</v>
      </c>
      <c r="EC9">
        <v>-0.195840779220781</v>
      </c>
      <c r="ED9">
        <v>3.6314895078123903E-2</v>
      </c>
      <c r="EE9">
        <v>0</v>
      </c>
      <c r="EF9">
        <v>6.3277257142857097</v>
      </c>
      <c r="EG9">
        <v>-0.25422623376622899</v>
      </c>
      <c r="EH9">
        <v>3.0763137274439099E-2</v>
      </c>
      <c r="EI9">
        <v>0</v>
      </c>
      <c r="EJ9">
        <v>0</v>
      </c>
      <c r="EK9">
        <v>2</v>
      </c>
      <c r="EL9" t="s">
        <v>276</v>
      </c>
      <c r="EM9">
        <v>100</v>
      </c>
      <c r="EN9">
        <v>100</v>
      </c>
      <c r="EO9">
        <v>1.0569999999999999</v>
      </c>
      <c r="EP9">
        <v>-0.60099999999999998</v>
      </c>
      <c r="EQ9">
        <v>0.33937680922841501</v>
      </c>
      <c r="ER9">
        <v>1.82638250332287E-3</v>
      </c>
      <c r="ES9">
        <v>-3.3376277935660099E-7</v>
      </c>
      <c r="ET9">
        <v>5.0569635831270701E-13</v>
      </c>
      <c r="EU9">
        <v>-0.34222614084486602</v>
      </c>
      <c r="EV9">
        <v>-1.8342391301347901E-2</v>
      </c>
      <c r="EW9">
        <v>2.5609531295098801E-4</v>
      </c>
      <c r="EX9">
        <v>9.7789280158919E-7</v>
      </c>
      <c r="EY9">
        <v>3</v>
      </c>
      <c r="EZ9">
        <v>2048</v>
      </c>
      <c r="FA9">
        <v>1</v>
      </c>
      <c r="FB9">
        <v>26</v>
      </c>
      <c r="FC9">
        <v>11.7</v>
      </c>
      <c r="FD9">
        <v>11.6</v>
      </c>
      <c r="FE9">
        <v>1.0461400000000001</v>
      </c>
      <c r="FF9">
        <v>2.4304199999999998</v>
      </c>
      <c r="FG9">
        <v>1.5954600000000001</v>
      </c>
      <c r="FH9">
        <v>2.32056</v>
      </c>
      <c r="FI9">
        <v>1.69434</v>
      </c>
      <c r="FJ9">
        <v>2.5451700000000002</v>
      </c>
      <c r="FK9">
        <v>34.921399999999998</v>
      </c>
      <c r="FL9">
        <v>23.8598</v>
      </c>
      <c r="FM9">
        <v>18</v>
      </c>
      <c r="FN9">
        <v>367.30900000000003</v>
      </c>
      <c r="FO9">
        <v>678.98400000000004</v>
      </c>
      <c r="FP9">
        <v>44.9998</v>
      </c>
      <c r="FQ9">
        <v>28.135100000000001</v>
      </c>
      <c r="FR9">
        <v>30.0001</v>
      </c>
      <c r="FS9">
        <v>27.711600000000001</v>
      </c>
      <c r="FT9">
        <v>27.616199999999999</v>
      </c>
      <c r="FU9">
        <v>21.017900000000001</v>
      </c>
      <c r="FV9">
        <v>87.174700000000001</v>
      </c>
      <c r="FW9">
        <v>97.396299999999997</v>
      </c>
      <c r="FX9">
        <v>45</v>
      </c>
      <c r="FY9">
        <v>400</v>
      </c>
      <c r="FZ9">
        <v>20</v>
      </c>
      <c r="GA9">
        <v>100.312</v>
      </c>
      <c r="GB9">
        <v>98.251000000000005</v>
      </c>
    </row>
    <row r="10" spans="1:184" ht="16" x14ac:dyDescent="0.2">
      <c r="A10" s="1">
        <v>2</v>
      </c>
      <c r="B10">
        <v>1661984627</v>
      </c>
      <c r="C10">
        <v>514</v>
      </c>
      <c r="D10" t="s">
        <v>277</v>
      </c>
      <c r="E10" t="s">
        <v>278</v>
      </c>
      <c r="F10">
        <v>15</v>
      </c>
      <c r="G10">
        <v>1661984619</v>
      </c>
      <c r="H10">
        <f t="shared" si="0"/>
        <v>-1.5088392170296432E-4</v>
      </c>
      <c r="I10">
        <f t="shared" si="1"/>
        <v>-2.9259971888099102E-13</v>
      </c>
      <c r="J10">
        <f t="shared" si="2"/>
        <v>-1.0777422978783165E-5</v>
      </c>
      <c r="K10">
        <f t="shared" si="3"/>
        <v>-1.0777422978783165E-5</v>
      </c>
      <c r="L10">
        <f t="shared" si="4"/>
        <v>41.823700000000002</v>
      </c>
      <c r="M10">
        <f t="shared" si="5"/>
        <v>0.529312</v>
      </c>
      <c r="N10">
        <f t="shared" si="6"/>
        <v>13.306415328009926</v>
      </c>
      <c r="O10">
        <f t="shared" si="7"/>
        <v>5.0051139999999998</v>
      </c>
      <c r="P10">
        <f t="shared" si="8"/>
        <v>0.54125057753257422</v>
      </c>
      <c r="Q10">
        <f t="shared" si="9"/>
        <v>0.48143492473999999</v>
      </c>
      <c r="R10">
        <f t="shared" si="10"/>
        <v>0.10813951041526211</v>
      </c>
      <c r="S10">
        <f t="shared" si="11"/>
        <v>2.0068322189948318</v>
      </c>
      <c r="T10">
        <f t="shared" si="12"/>
        <v>2.9969007469407152</v>
      </c>
      <c r="U10">
        <f t="shared" si="13"/>
        <v>2.3735453915770463E-3</v>
      </c>
      <c r="V10">
        <v>14</v>
      </c>
      <c r="W10">
        <v>36833333.333333321</v>
      </c>
      <c r="X10">
        <v>1</v>
      </c>
      <c r="Y10">
        <v>1</v>
      </c>
      <c r="Z10">
        <v>7</v>
      </c>
      <c r="AA10">
        <v>2.5</v>
      </c>
      <c r="AB10" t="b">
        <v>0</v>
      </c>
      <c r="AC10">
        <v>10</v>
      </c>
      <c r="AD10">
        <v>25</v>
      </c>
      <c r="AE10">
        <v>2.323</v>
      </c>
      <c r="AF10" t="b">
        <v>0</v>
      </c>
      <c r="AG10">
        <v>4</v>
      </c>
      <c r="AH10">
        <v>25</v>
      </c>
      <c r="AI10">
        <v>2.677</v>
      </c>
      <c r="AJ10">
        <v>1</v>
      </c>
      <c r="AK10" t="b">
        <v>1</v>
      </c>
      <c r="AL10">
        <v>4.5</v>
      </c>
      <c r="AM10">
        <v>0.88</v>
      </c>
      <c r="AN10">
        <v>0.81</v>
      </c>
      <c r="AO10">
        <v>0.64</v>
      </c>
      <c r="AP10">
        <v>0.61</v>
      </c>
      <c r="AQ10">
        <v>0.77</v>
      </c>
      <c r="AR10" t="b">
        <v>1</v>
      </c>
      <c r="AS10">
        <v>1.8839999999999999</v>
      </c>
      <c r="AT10">
        <v>1.8891899999999999</v>
      </c>
      <c r="AU10">
        <v>1.8847700000000001</v>
      </c>
      <c r="AV10">
        <v>1.88872</v>
      </c>
      <c r="AW10">
        <v>1.88324</v>
      </c>
      <c r="AX10">
        <v>1.8873200000000001</v>
      </c>
      <c r="AY10">
        <v>1.8844399999999999</v>
      </c>
      <c r="AZ10">
        <v>0.529312</v>
      </c>
      <c r="BA10">
        <v>5</v>
      </c>
      <c r="BB10">
        <v>0</v>
      </c>
      <c r="BC10">
        <v>0</v>
      </c>
      <c r="BD10">
        <v>4.5</v>
      </c>
      <c r="BE10" t="s">
        <v>271</v>
      </c>
      <c r="BF10" t="s">
        <v>272</v>
      </c>
      <c r="BG10" t="s">
        <v>273</v>
      </c>
      <c r="BH10" t="s">
        <v>274</v>
      </c>
      <c r="BI10" t="s">
        <v>274</v>
      </c>
      <c r="BJ10" t="s">
        <v>273</v>
      </c>
      <c r="BK10">
        <v>0</v>
      </c>
      <c r="BL10">
        <v>41.823700000000002</v>
      </c>
      <c r="BM10">
        <v>999.9</v>
      </c>
      <c r="BN10">
        <v>60.743000000000002</v>
      </c>
      <c r="BO10">
        <v>28.963000000000001</v>
      </c>
      <c r="BP10">
        <v>24.805299999999999</v>
      </c>
      <c r="BQ10">
        <v>88.961299999999994</v>
      </c>
      <c r="BR10">
        <v>15.5769</v>
      </c>
      <c r="BS10">
        <v>1</v>
      </c>
      <c r="BT10">
        <v>4.89512E-2</v>
      </c>
      <c r="BU10">
        <v>-4.5108100000000002</v>
      </c>
      <c r="BV10">
        <v>19.633400000000002</v>
      </c>
      <c r="BW10">
        <v>5.24125</v>
      </c>
      <c r="BX10">
        <v>11.974</v>
      </c>
      <c r="BY10">
        <v>4.9893599999999996</v>
      </c>
      <c r="BZ10">
        <v>3.2989999999999999</v>
      </c>
      <c r="CA10">
        <v>9999</v>
      </c>
      <c r="CB10">
        <v>9999</v>
      </c>
      <c r="CC10">
        <v>999.9</v>
      </c>
      <c r="CD10">
        <v>9999</v>
      </c>
      <c r="CE10">
        <v>1661984619</v>
      </c>
      <c r="CF10">
        <v>397.81020000000001</v>
      </c>
      <c r="CG10">
        <v>399.98886666666698</v>
      </c>
      <c r="CH10">
        <v>26.194099999999999</v>
      </c>
      <c r="CI10">
        <v>19.937526666666699</v>
      </c>
      <c r="CJ10">
        <v>396.76920000000001</v>
      </c>
      <c r="CK10">
        <v>26.7941</v>
      </c>
      <c r="CL10">
        <v>399.99880000000002</v>
      </c>
      <c r="CM10">
        <v>98.272300000000001</v>
      </c>
      <c r="CN10">
        <v>0.10007456000000001</v>
      </c>
      <c r="CO10">
        <v>41.658999999999999</v>
      </c>
      <c r="CP10">
        <v>999.9</v>
      </c>
      <c r="CQ10">
        <v>999.9</v>
      </c>
      <c r="CR10">
        <v>0</v>
      </c>
      <c r="CS10">
        <v>0</v>
      </c>
      <c r="CT10">
        <v>13999</v>
      </c>
      <c r="CU10">
        <v>0</v>
      </c>
      <c r="CV10">
        <v>0.44773760000000001</v>
      </c>
      <c r="CW10">
        <v>5.0051139999999998</v>
      </c>
      <c r="CX10">
        <v>0.50800540000000005</v>
      </c>
      <c r="CY10">
        <v>0.49199453333333298</v>
      </c>
      <c r="CZ10">
        <v>0</v>
      </c>
      <c r="DA10">
        <v>2.3388533333333301</v>
      </c>
      <c r="DB10">
        <v>0</v>
      </c>
      <c r="DC10">
        <v>-33.3992066666667</v>
      </c>
      <c r="DD10">
        <v>32.555313333333302</v>
      </c>
      <c r="DE10">
        <v>38.1374</v>
      </c>
      <c r="DF10">
        <v>42.095599999999997</v>
      </c>
      <c r="DG10">
        <v>40.274799999999999</v>
      </c>
      <c r="DH10">
        <v>41.375</v>
      </c>
      <c r="DI10">
        <v>40.212200000000003</v>
      </c>
      <c r="DJ10">
        <v>2.5433333333333299</v>
      </c>
      <c r="DK10">
        <v>2.4646666666666701</v>
      </c>
      <c r="DL10">
        <v>0</v>
      </c>
      <c r="DM10">
        <v>1697031591</v>
      </c>
      <c r="DN10">
        <v>0</v>
      </c>
      <c r="DO10">
        <v>1661984661</v>
      </c>
      <c r="DP10" t="s">
        <v>279</v>
      </c>
      <c r="DQ10">
        <v>1661984653</v>
      </c>
      <c r="DR10">
        <v>1661984661</v>
      </c>
      <c r="DS10">
        <v>3</v>
      </c>
      <c r="DT10">
        <v>-1.6E-2</v>
      </c>
      <c r="DU10">
        <v>0</v>
      </c>
      <c r="DV10">
        <v>1.0409999999999999</v>
      </c>
      <c r="DW10">
        <v>-0.6</v>
      </c>
      <c r="DX10">
        <v>400</v>
      </c>
      <c r="DY10">
        <v>20</v>
      </c>
      <c r="DZ10">
        <v>0.23</v>
      </c>
      <c r="EA10">
        <v>0.02</v>
      </c>
      <c r="EB10">
        <v>-2.1660342857142898</v>
      </c>
      <c r="EC10">
        <v>-3.3957662337660698E-2</v>
      </c>
      <c r="ED10">
        <v>2.92452147606161E-2</v>
      </c>
      <c r="EE10">
        <v>1</v>
      </c>
      <c r="EF10">
        <v>6.2396238095238097</v>
      </c>
      <c r="EG10">
        <v>-0.177067792207802</v>
      </c>
      <c r="EH10">
        <v>2.1021745538549599E-2</v>
      </c>
      <c r="EI10">
        <v>0</v>
      </c>
      <c r="EJ10">
        <v>1</v>
      </c>
      <c r="EK10">
        <v>2</v>
      </c>
      <c r="EL10" t="s">
        <v>280</v>
      </c>
      <c r="EM10">
        <v>100</v>
      </c>
      <c r="EN10">
        <v>100</v>
      </c>
      <c r="EO10">
        <v>1.0409999999999999</v>
      </c>
      <c r="EP10">
        <v>-0.6</v>
      </c>
      <c r="EQ10">
        <v>0.38178327442524201</v>
      </c>
      <c r="ER10">
        <v>1.82638250332287E-3</v>
      </c>
      <c r="ES10">
        <v>-3.3376277935660099E-7</v>
      </c>
      <c r="ET10">
        <v>5.0569635831270701E-13</v>
      </c>
      <c r="EU10">
        <v>-0.34001246585779499</v>
      </c>
      <c r="EV10">
        <v>-1.8342391301347901E-2</v>
      </c>
      <c r="EW10">
        <v>2.5609531295098801E-4</v>
      </c>
      <c r="EX10">
        <v>9.7789280158919E-7</v>
      </c>
      <c r="EY10">
        <v>3</v>
      </c>
      <c r="EZ10">
        <v>2048</v>
      </c>
      <c r="FA10">
        <v>1</v>
      </c>
      <c r="FB10">
        <v>26</v>
      </c>
      <c r="FC10">
        <v>8.1999999999999993</v>
      </c>
      <c r="FD10">
        <v>8</v>
      </c>
      <c r="FE10">
        <v>1.0498000000000001</v>
      </c>
      <c r="FF10">
        <v>2.4389599999999998</v>
      </c>
      <c r="FG10">
        <v>1.5954600000000001</v>
      </c>
      <c r="FH10">
        <v>2.3168899999999999</v>
      </c>
      <c r="FI10">
        <v>1.69434</v>
      </c>
      <c r="FJ10">
        <v>2.3974600000000001</v>
      </c>
      <c r="FK10">
        <v>35.313299999999998</v>
      </c>
      <c r="FL10">
        <v>23.842300000000002</v>
      </c>
      <c r="FM10">
        <v>18</v>
      </c>
      <c r="FN10">
        <v>367.10300000000001</v>
      </c>
      <c r="FO10">
        <v>675.96900000000005</v>
      </c>
      <c r="FP10">
        <v>44.999899999999997</v>
      </c>
      <c r="FQ10">
        <v>28.129899999999999</v>
      </c>
      <c r="FR10">
        <v>30</v>
      </c>
      <c r="FS10">
        <v>27.713899999999999</v>
      </c>
      <c r="FT10">
        <v>27.618500000000001</v>
      </c>
      <c r="FU10">
        <v>21.078199999999999</v>
      </c>
      <c r="FV10">
        <v>79.932199999999995</v>
      </c>
      <c r="FW10">
        <v>94.789900000000003</v>
      </c>
      <c r="FX10">
        <v>45</v>
      </c>
      <c r="FY10">
        <v>400</v>
      </c>
      <c r="FZ10">
        <v>20</v>
      </c>
      <c r="GA10">
        <v>100.32</v>
      </c>
      <c r="GB10">
        <v>98.252899999999997</v>
      </c>
    </row>
    <row r="11" spans="1:184" ht="16" x14ac:dyDescent="0.2">
      <c r="A11" s="1">
        <v>3</v>
      </c>
      <c r="B11">
        <v>1661985143</v>
      </c>
      <c r="C11">
        <v>1030</v>
      </c>
      <c r="D11" t="s">
        <v>281</v>
      </c>
      <c r="E11" t="s">
        <v>282</v>
      </c>
      <c r="F11">
        <v>15</v>
      </c>
      <c r="G11">
        <v>1661985135</v>
      </c>
      <c r="H11">
        <f t="shared" si="0"/>
        <v>-1.2109191160751971E-4</v>
      </c>
      <c r="I11">
        <f t="shared" si="1"/>
        <v>-2.3482594364742032E-13</v>
      </c>
      <c r="J11">
        <f t="shared" si="2"/>
        <v>-8.6494222576799797E-6</v>
      </c>
      <c r="K11">
        <f t="shared" si="3"/>
        <v>-8.6494222576799797E-6</v>
      </c>
      <c r="L11">
        <f t="shared" si="4"/>
        <v>41.840800000000002</v>
      </c>
      <c r="M11">
        <f t="shared" si="5"/>
        <v>0.52794799999999997</v>
      </c>
      <c r="N11">
        <f t="shared" si="6"/>
        <v>13.310437680719566</v>
      </c>
      <c r="O11">
        <f t="shared" si="7"/>
        <v>10.003104</v>
      </c>
      <c r="P11">
        <f t="shared" si="8"/>
        <v>0.96819831425531255</v>
      </c>
      <c r="Q11">
        <f t="shared" si="9"/>
        <v>0.48104877589999995</v>
      </c>
      <c r="R11">
        <f t="shared" si="10"/>
        <v>9.6789787875374733E-2</v>
      </c>
      <c r="S11">
        <f t="shared" si="11"/>
        <v>3.8689843473113372</v>
      </c>
      <c r="T11">
        <f t="shared" si="12"/>
        <v>6.2036347210059617</v>
      </c>
      <c r="U11">
        <f t="shared" si="13"/>
        <v>4.913278699036721E-3</v>
      </c>
      <c r="V11">
        <v>14</v>
      </c>
      <c r="W11">
        <v>36833333.333333321</v>
      </c>
      <c r="X11">
        <v>1</v>
      </c>
      <c r="Y11">
        <v>1</v>
      </c>
      <c r="Z11">
        <v>7</v>
      </c>
      <c r="AA11">
        <v>2.5</v>
      </c>
      <c r="AB11" t="b">
        <v>0</v>
      </c>
      <c r="AC11">
        <v>10</v>
      </c>
      <c r="AD11">
        <v>25</v>
      </c>
      <c r="AE11">
        <v>2.323</v>
      </c>
      <c r="AF11" t="b">
        <v>0</v>
      </c>
      <c r="AG11">
        <v>4</v>
      </c>
      <c r="AH11">
        <v>25</v>
      </c>
      <c r="AI11">
        <v>2.677</v>
      </c>
      <c r="AJ11">
        <v>1</v>
      </c>
      <c r="AK11" t="b">
        <v>1</v>
      </c>
      <c r="AL11">
        <v>4.5</v>
      </c>
      <c r="AM11">
        <v>0.88</v>
      </c>
      <c r="AN11">
        <v>0.81</v>
      </c>
      <c r="AO11">
        <v>0.64</v>
      </c>
      <c r="AP11">
        <v>0.61</v>
      </c>
      <c r="AQ11">
        <v>0.77</v>
      </c>
      <c r="AR11" t="b">
        <v>1</v>
      </c>
      <c r="AS11">
        <v>1.8839999999999999</v>
      </c>
      <c r="AT11">
        <v>1.8891899999999999</v>
      </c>
      <c r="AU11">
        <v>1.8847100000000001</v>
      </c>
      <c r="AV11">
        <v>1.8887100000000001</v>
      </c>
      <c r="AW11">
        <v>1.8832100000000001</v>
      </c>
      <c r="AX11">
        <v>1.88724</v>
      </c>
      <c r="AY11">
        <v>1.88435</v>
      </c>
      <c r="AZ11">
        <v>0.52794799999999997</v>
      </c>
      <c r="BA11">
        <v>5</v>
      </c>
      <c r="BB11">
        <v>0</v>
      </c>
      <c r="BC11">
        <v>0</v>
      </c>
      <c r="BD11">
        <v>4.5</v>
      </c>
      <c r="BE11" t="s">
        <v>271</v>
      </c>
      <c r="BF11" t="s">
        <v>272</v>
      </c>
      <c r="BG11" t="s">
        <v>273</v>
      </c>
      <c r="BH11" t="s">
        <v>274</v>
      </c>
      <c r="BI11" t="s">
        <v>274</v>
      </c>
      <c r="BJ11" t="s">
        <v>273</v>
      </c>
      <c r="BK11">
        <v>0</v>
      </c>
      <c r="BL11">
        <v>41.840800000000002</v>
      </c>
      <c r="BM11">
        <v>999.9</v>
      </c>
      <c r="BN11">
        <v>59.706000000000003</v>
      </c>
      <c r="BO11">
        <v>29.366</v>
      </c>
      <c r="BP11">
        <v>24.953299999999999</v>
      </c>
      <c r="BQ11">
        <v>88.991299999999995</v>
      </c>
      <c r="BR11">
        <v>15.584899999999999</v>
      </c>
      <c r="BS11">
        <v>1</v>
      </c>
      <c r="BT11">
        <v>4.5890199999999999E-2</v>
      </c>
      <c r="BU11">
        <v>-4.5085600000000001</v>
      </c>
      <c r="BV11">
        <v>19.633199999999999</v>
      </c>
      <c r="BW11">
        <v>5.2424499999999998</v>
      </c>
      <c r="BX11">
        <v>11.974</v>
      </c>
      <c r="BY11">
        <v>4.9892000000000003</v>
      </c>
      <c r="BZ11">
        <v>3.2989999999999999</v>
      </c>
      <c r="CA11">
        <v>9999</v>
      </c>
      <c r="CB11">
        <v>9999</v>
      </c>
      <c r="CC11">
        <v>999.9</v>
      </c>
      <c r="CD11">
        <v>9999</v>
      </c>
      <c r="CE11">
        <v>1661985135</v>
      </c>
      <c r="CF11">
        <v>397.82146666666699</v>
      </c>
      <c r="CG11">
        <v>399.988</v>
      </c>
      <c r="CH11">
        <v>25.9739133333333</v>
      </c>
      <c r="CI11">
        <v>19.9282133333333</v>
      </c>
      <c r="CJ11">
        <v>396.72046666666699</v>
      </c>
      <c r="CK11">
        <v>26.5729133333333</v>
      </c>
      <c r="CL11">
        <v>400.023666666667</v>
      </c>
      <c r="CM11">
        <v>98.282006666666703</v>
      </c>
      <c r="CN11">
        <v>0.100057726666667</v>
      </c>
      <c r="CO11">
        <v>41.661760000000001</v>
      </c>
      <c r="CP11">
        <v>999.9</v>
      </c>
      <c r="CQ11">
        <v>999.9</v>
      </c>
      <c r="CR11">
        <v>0</v>
      </c>
      <c r="CS11">
        <v>0</v>
      </c>
      <c r="CT11">
        <v>13999.9333333333</v>
      </c>
      <c r="CU11">
        <v>0</v>
      </c>
      <c r="CV11">
        <v>0.79981233333333301</v>
      </c>
      <c r="CW11">
        <v>10.003104</v>
      </c>
      <c r="CX11">
        <v>0.49128899999999998</v>
      </c>
      <c r="CY11">
        <v>0.50871100000000002</v>
      </c>
      <c r="CZ11">
        <v>0</v>
      </c>
      <c r="DA11">
        <v>2.5103399999999998</v>
      </c>
      <c r="DB11">
        <v>0</v>
      </c>
      <c r="DC11">
        <v>-19.706013333333299</v>
      </c>
      <c r="DD11">
        <v>64.735746666666699</v>
      </c>
      <c r="DE11">
        <v>37.653933333333299</v>
      </c>
      <c r="DF11">
        <v>41.557866666666698</v>
      </c>
      <c r="DG11">
        <v>39.75</v>
      </c>
      <c r="DH11">
        <v>40.8832666666667</v>
      </c>
      <c r="DI11">
        <v>39.75</v>
      </c>
      <c r="DJ11">
        <v>4.9139999999999997</v>
      </c>
      <c r="DK11">
        <v>5.0893333333333297</v>
      </c>
      <c r="DL11">
        <v>0</v>
      </c>
      <c r="DM11">
        <v>1697032107</v>
      </c>
      <c r="DN11">
        <v>0</v>
      </c>
      <c r="DO11">
        <v>1661985177</v>
      </c>
      <c r="DP11" t="s">
        <v>283</v>
      </c>
      <c r="DQ11">
        <v>1661985165</v>
      </c>
      <c r="DR11">
        <v>1661985177</v>
      </c>
      <c r="DS11">
        <v>4</v>
      </c>
      <c r="DT11">
        <v>0.06</v>
      </c>
      <c r="DU11">
        <v>1E-3</v>
      </c>
      <c r="DV11">
        <v>1.101</v>
      </c>
      <c r="DW11">
        <v>-0.59899999999999998</v>
      </c>
      <c r="DX11">
        <v>400</v>
      </c>
      <c r="DY11">
        <v>20</v>
      </c>
      <c r="DZ11">
        <v>0.26</v>
      </c>
      <c r="EA11">
        <v>0.02</v>
      </c>
      <c r="EB11">
        <v>-2.221695</v>
      </c>
      <c r="EC11">
        <v>-8.6969323308272201E-2</v>
      </c>
      <c r="ED11">
        <v>2.5291594354646799E-2</v>
      </c>
      <c r="EE11">
        <v>1</v>
      </c>
      <c r="EF11">
        <v>6.0179844999999998</v>
      </c>
      <c r="EG11">
        <v>1.74031578947473E-2</v>
      </c>
      <c r="EH11">
        <v>9.46046429885972E-3</v>
      </c>
      <c r="EI11">
        <v>1</v>
      </c>
      <c r="EJ11">
        <v>2</v>
      </c>
      <c r="EK11">
        <v>2</v>
      </c>
      <c r="EL11" t="s">
        <v>284</v>
      </c>
      <c r="EM11">
        <v>100</v>
      </c>
      <c r="EN11">
        <v>100</v>
      </c>
      <c r="EO11">
        <v>1.101</v>
      </c>
      <c r="EP11">
        <v>-0.59899999999999998</v>
      </c>
      <c r="EQ11">
        <v>0.36533919478848897</v>
      </c>
      <c r="ER11">
        <v>1.82638250332287E-3</v>
      </c>
      <c r="ES11">
        <v>-3.3376277935660099E-7</v>
      </c>
      <c r="ET11">
        <v>5.0569635831270701E-13</v>
      </c>
      <c r="EU11">
        <v>-0.34032742784829001</v>
      </c>
      <c r="EV11">
        <v>-1.8342391301347901E-2</v>
      </c>
      <c r="EW11">
        <v>2.5609531295098801E-4</v>
      </c>
      <c r="EX11">
        <v>9.7789280158919E-7</v>
      </c>
      <c r="EY11">
        <v>3</v>
      </c>
      <c r="EZ11">
        <v>2048</v>
      </c>
      <c r="FA11">
        <v>1</v>
      </c>
      <c r="FB11">
        <v>26</v>
      </c>
      <c r="FC11">
        <v>8.1999999999999993</v>
      </c>
      <c r="FD11">
        <v>8</v>
      </c>
      <c r="FE11">
        <v>1.0510299999999999</v>
      </c>
      <c r="FF11">
        <v>2.4389599999999998</v>
      </c>
      <c r="FG11">
        <v>1.5954600000000001</v>
      </c>
      <c r="FH11">
        <v>2.3156699999999999</v>
      </c>
      <c r="FI11">
        <v>1.69434</v>
      </c>
      <c r="FJ11">
        <v>2.5146500000000001</v>
      </c>
      <c r="FK11">
        <v>35.661299999999997</v>
      </c>
      <c r="FL11">
        <v>23.851099999999999</v>
      </c>
      <c r="FM11">
        <v>18</v>
      </c>
      <c r="FN11">
        <v>366.99400000000003</v>
      </c>
      <c r="FO11">
        <v>672.98299999999995</v>
      </c>
      <c r="FP11">
        <v>44.9998</v>
      </c>
      <c r="FQ11">
        <v>28.086500000000001</v>
      </c>
      <c r="FR11">
        <v>30.0001</v>
      </c>
      <c r="FS11">
        <v>27.676600000000001</v>
      </c>
      <c r="FT11">
        <v>27.581399999999999</v>
      </c>
      <c r="FU11">
        <v>21.109000000000002</v>
      </c>
      <c r="FV11">
        <v>73.613500000000002</v>
      </c>
      <c r="FW11">
        <v>92.189099999999996</v>
      </c>
      <c r="FX11">
        <v>45</v>
      </c>
      <c r="FY11">
        <v>400</v>
      </c>
      <c r="FZ11">
        <v>20</v>
      </c>
      <c r="GA11">
        <v>100.333</v>
      </c>
      <c r="GB11">
        <v>98.257599999999996</v>
      </c>
    </row>
    <row r="12" spans="1:184" ht="16" x14ac:dyDescent="0.2">
      <c r="A12" s="1">
        <v>4</v>
      </c>
      <c r="B12">
        <v>1661985659.0999999</v>
      </c>
      <c r="C12">
        <v>1546.0999999046301</v>
      </c>
      <c r="D12" t="s">
        <v>285</v>
      </c>
      <c r="E12" t="s">
        <v>286</v>
      </c>
      <c r="F12">
        <v>15</v>
      </c>
      <c r="G12">
        <v>1661985651.0999999</v>
      </c>
      <c r="H12">
        <f t="shared" si="0"/>
        <v>-6.3233503796726487E-5</v>
      </c>
      <c r="I12">
        <f t="shared" si="1"/>
        <v>-1.2262476495809925E-13</v>
      </c>
      <c r="J12">
        <f t="shared" si="2"/>
        <v>-4.5166788426233201E-6</v>
      </c>
      <c r="K12">
        <f t="shared" si="3"/>
        <v>-4.5166788426233201E-6</v>
      </c>
      <c r="L12">
        <f t="shared" si="4"/>
        <v>41.870699999999999</v>
      </c>
      <c r="M12">
        <f t="shared" si="5"/>
        <v>0.52841800000000005</v>
      </c>
      <c r="N12">
        <f t="shared" si="6"/>
        <v>13.308334902754009</v>
      </c>
      <c r="O12">
        <f t="shared" si="7"/>
        <v>14.952553333333301</v>
      </c>
      <c r="P12">
        <f t="shared" si="8"/>
        <v>1.3406710543974059</v>
      </c>
      <c r="Q12">
        <f t="shared" si="9"/>
        <v>0.48118775166</v>
      </c>
      <c r="R12">
        <f t="shared" si="10"/>
        <v>8.9661680149883571E-2</v>
      </c>
      <c r="S12">
        <f t="shared" si="11"/>
        <v>5.6440749384127997</v>
      </c>
      <c r="T12">
        <f t="shared" si="12"/>
        <v>9.483254123378531</v>
      </c>
      <c r="U12">
        <f t="shared" si="13"/>
        <v>7.5107372657157957E-3</v>
      </c>
      <c r="V12">
        <v>14</v>
      </c>
      <c r="W12">
        <v>36833333.333333321</v>
      </c>
      <c r="X12">
        <v>1</v>
      </c>
      <c r="Y12">
        <v>1</v>
      </c>
      <c r="Z12">
        <v>7</v>
      </c>
      <c r="AA12">
        <v>2.5</v>
      </c>
      <c r="AB12" t="b">
        <v>0</v>
      </c>
      <c r="AC12">
        <v>10</v>
      </c>
      <c r="AD12">
        <v>25</v>
      </c>
      <c r="AE12">
        <v>2.323</v>
      </c>
      <c r="AF12" t="b">
        <v>0</v>
      </c>
      <c r="AG12">
        <v>4</v>
      </c>
      <c r="AH12">
        <v>25</v>
      </c>
      <c r="AI12">
        <v>2.677</v>
      </c>
      <c r="AJ12">
        <v>1</v>
      </c>
      <c r="AK12" t="b">
        <v>1</v>
      </c>
      <c r="AL12">
        <v>4.5</v>
      </c>
      <c r="AM12">
        <v>0.88</v>
      </c>
      <c r="AN12">
        <v>0.81</v>
      </c>
      <c r="AO12">
        <v>0.64</v>
      </c>
      <c r="AP12">
        <v>0.61</v>
      </c>
      <c r="AQ12">
        <v>0.77</v>
      </c>
      <c r="AR12" t="b">
        <v>1</v>
      </c>
      <c r="AS12">
        <v>1.88401</v>
      </c>
      <c r="AT12">
        <v>1.8891800000000001</v>
      </c>
      <c r="AU12">
        <v>1.8847400000000001</v>
      </c>
      <c r="AV12">
        <v>1.8887100000000001</v>
      </c>
      <c r="AW12">
        <v>1.8832199999999999</v>
      </c>
      <c r="AX12">
        <v>1.88727</v>
      </c>
      <c r="AY12">
        <v>1.8843399999999999</v>
      </c>
      <c r="AZ12">
        <v>0.52841800000000005</v>
      </c>
      <c r="BA12">
        <v>5</v>
      </c>
      <c r="BB12">
        <v>0</v>
      </c>
      <c r="BC12">
        <v>0</v>
      </c>
      <c r="BD12">
        <v>4.5</v>
      </c>
      <c r="BE12" t="s">
        <v>271</v>
      </c>
      <c r="BF12" t="s">
        <v>272</v>
      </c>
      <c r="BG12" t="s">
        <v>273</v>
      </c>
      <c r="BH12" t="s">
        <v>274</v>
      </c>
      <c r="BI12" t="s">
        <v>274</v>
      </c>
      <c r="BJ12" t="s">
        <v>273</v>
      </c>
      <c r="BK12">
        <v>0</v>
      </c>
      <c r="BL12">
        <v>41.870699999999999</v>
      </c>
      <c r="BM12">
        <v>999.9</v>
      </c>
      <c r="BN12">
        <v>58.68</v>
      </c>
      <c r="BO12">
        <v>29.698</v>
      </c>
      <c r="BP12">
        <v>24.996400000000001</v>
      </c>
      <c r="BQ12">
        <v>88.942400000000006</v>
      </c>
      <c r="BR12">
        <v>15.869400000000001</v>
      </c>
      <c r="BS12">
        <v>1</v>
      </c>
      <c r="BT12">
        <v>4.9756099999999998E-2</v>
      </c>
      <c r="BU12">
        <v>-4.4968700000000004</v>
      </c>
      <c r="BV12">
        <v>19.633199999999999</v>
      </c>
      <c r="BW12">
        <v>5.2429300000000003</v>
      </c>
      <c r="BX12">
        <v>11.974</v>
      </c>
      <c r="BY12">
        <v>4.98916</v>
      </c>
      <c r="BZ12">
        <v>3.2989999999999999</v>
      </c>
      <c r="CA12">
        <v>9999</v>
      </c>
      <c r="CB12">
        <v>9999</v>
      </c>
      <c r="CC12">
        <v>999.9</v>
      </c>
      <c r="CD12">
        <v>9999</v>
      </c>
      <c r="CE12">
        <v>1661985651.0999999</v>
      </c>
      <c r="CF12">
        <v>397.44880000000001</v>
      </c>
      <c r="CG12">
        <v>400.01179999999999</v>
      </c>
      <c r="CH12">
        <v>26.59186</v>
      </c>
      <c r="CI12">
        <v>19.9275466666667</v>
      </c>
      <c r="CJ12">
        <v>396.35980000000001</v>
      </c>
      <c r="CK12">
        <v>27.189859999999999</v>
      </c>
      <c r="CL12">
        <v>400.00453333333297</v>
      </c>
      <c r="CM12">
        <v>98.298653333333306</v>
      </c>
      <c r="CN12">
        <v>0.10005815999999999</v>
      </c>
      <c r="CO12">
        <v>41.633113333333299</v>
      </c>
      <c r="CP12">
        <v>999.9</v>
      </c>
      <c r="CQ12">
        <v>999.9</v>
      </c>
      <c r="CR12">
        <v>0</v>
      </c>
      <c r="CS12">
        <v>0</v>
      </c>
      <c r="CT12">
        <v>13998.4333333333</v>
      </c>
      <c r="CU12">
        <v>0</v>
      </c>
      <c r="CV12">
        <v>1.1080573333333299</v>
      </c>
      <c r="CW12">
        <v>14.952553333333301</v>
      </c>
      <c r="CX12">
        <v>0.49730526666666702</v>
      </c>
      <c r="CY12">
        <v>0.502695</v>
      </c>
      <c r="CZ12">
        <v>0</v>
      </c>
      <c r="DA12">
        <v>2.4903400000000002</v>
      </c>
      <c r="DB12">
        <v>0</v>
      </c>
      <c r="DC12">
        <v>-5.4954000000000001</v>
      </c>
      <c r="DD12">
        <v>96.944786666666701</v>
      </c>
      <c r="DE12">
        <v>37.441200000000002</v>
      </c>
      <c r="DF12">
        <v>41.375</v>
      </c>
      <c r="DG12">
        <v>39.541333333333299</v>
      </c>
      <c r="DH12">
        <v>40.687066666666702</v>
      </c>
      <c r="DI12">
        <v>39.561999999999998</v>
      </c>
      <c r="DJ12">
        <v>7.4353333333333298</v>
      </c>
      <c r="DK12">
        <v>7.5166666666666702</v>
      </c>
      <c r="DL12">
        <v>0</v>
      </c>
      <c r="DM12">
        <v>1697032623</v>
      </c>
      <c r="DN12">
        <v>0</v>
      </c>
      <c r="DO12">
        <v>1661985700.0999999</v>
      </c>
      <c r="DP12" t="s">
        <v>287</v>
      </c>
      <c r="DQ12">
        <v>1661985681.0999999</v>
      </c>
      <c r="DR12">
        <v>1661985700.0999999</v>
      </c>
      <c r="DS12">
        <v>5</v>
      </c>
      <c r="DT12">
        <v>-1.2E-2</v>
      </c>
      <c r="DU12">
        <v>2E-3</v>
      </c>
      <c r="DV12">
        <v>1.089</v>
      </c>
      <c r="DW12">
        <v>-0.59799999999999998</v>
      </c>
      <c r="DX12">
        <v>400</v>
      </c>
      <c r="DY12">
        <v>20</v>
      </c>
      <c r="DZ12">
        <v>0.32</v>
      </c>
      <c r="EA12">
        <v>0.02</v>
      </c>
      <c r="EB12">
        <v>-2.5575966666666701</v>
      </c>
      <c r="EC12">
        <v>0.121371428571429</v>
      </c>
      <c r="ED12">
        <v>2.2799365766728599E-2</v>
      </c>
      <c r="EE12">
        <v>0</v>
      </c>
      <c r="EF12">
        <v>6.6228514285714297</v>
      </c>
      <c r="EG12">
        <v>2.22225974025946E-2</v>
      </c>
      <c r="EH12">
        <v>3.2927439893790503E-2</v>
      </c>
      <c r="EI12">
        <v>1</v>
      </c>
      <c r="EJ12">
        <v>1</v>
      </c>
      <c r="EK12">
        <v>2</v>
      </c>
      <c r="EL12" t="s">
        <v>280</v>
      </c>
      <c r="EM12">
        <v>100</v>
      </c>
      <c r="EN12">
        <v>100</v>
      </c>
      <c r="EO12">
        <v>1.089</v>
      </c>
      <c r="EP12">
        <v>-0.59799999999999998</v>
      </c>
      <c r="EQ12">
        <v>0.42526057107128701</v>
      </c>
      <c r="ER12">
        <v>1.82638250332287E-3</v>
      </c>
      <c r="ES12">
        <v>-3.3376277935660099E-7</v>
      </c>
      <c r="ET12">
        <v>5.0569635831270701E-13</v>
      </c>
      <c r="EU12">
        <v>-0.33935905535265498</v>
      </c>
      <c r="EV12">
        <v>-1.8342391301347901E-2</v>
      </c>
      <c r="EW12">
        <v>2.5609531295098801E-4</v>
      </c>
      <c r="EX12">
        <v>9.7789280158919E-7</v>
      </c>
      <c r="EY12">
        <v>3</v>
      </c>
      <c r="EZ12">
        <v>2048</v>
      </c>
      <c r="FA12">
        <v>1</v>
      </c>
      <c r="FB12">
        <v>26</v>
      </c>
      <c r="FC12">
        <v>8.1999999999999993</v>
      </c>
      <c r="FD12">
        <v>8</v>
      </c>
      <c r="FE12">
        <v>1.0522499999999999</v>
      </c>
      <c r="FF12">
        <v>2.4450699999999999</v>
      </c>
      <c r="FG12">
        <v>1.5954600000000001</v>
      </c>
      <c r="FH12">
        <v>2.3132299999999999</v>
      </c>
      <c r="FI12">
        <v>1.69434</v>
      </c>
      <c r="FJ12">
        <v>2.5524900000000001</v>
      </c>
      <c r="FK12">
        <v>35.9178</v>
      </c>
      <c r="FL12">
        <v>23.851099999999999</v>
      </c>
      <c r="FM12">
        <v>18</v>
      </c>
      <c r="FN12">
        <v>367.23</v>
      </c>
      <c r="FO12">
        <v>670.58100000000002</v>
      </c>
      <c r="FP12">
        <v>45</v>
      </c>
      <c r="FQ12">
        <v>28.134399999999999</v>
      </c>
      <c r="FR12">
        <v>30.0002</v>
      </c>
      <c r="FS12">
        <v>27.7151</v>
      </c>
      <c r="FT12">
        <v>27.620799999999999</v>
      </c>
      <c r="FU12">
        <v>21.125399999999999</v>
      </c>
      <c r="FV12">
        <v>71.575699999999998</v>
      </c>
      <c r="FW12">
        <v>89.214600000000004</v>
      </c>
      <c r="FX12">
        <v>45</v>
      </c>
      <c r="FY12">
        <v>400</v>
      </c>
      <c r="FZ12">
        <v>20</v>
      </c>
      <c r="GA12">
        <v>100.328</v>
      </c>
      <c r="GB12">
        <v>98.244299999999996</v>
      </c>
    </row>
    <row r="13" spans="1:184" ht="16" x14ac:dyDescent="0.2">
      <c r="A13" s="1">
        <v>5</v>
      </c>
      <c r="B13">
        <v>1661986182.0999999</v>
      </c>
      <c r="C13">
        <v>2069.0999999046298</v>
      </c>
      <c r="D13" t="s">
        <v>288</v>
      </c>
      <c r="E13" t="s">
        <v>289</v>
      </c>
      <c r="F13">
        <v>15</v>
      </c>
      <c r="G13">
        <v>1661986174.0999999</v>
      </c>
      <c r="H13">
        <f t="shared" si="0"/>
        <v>4.8095844598380274E-5</v>
      </c>
      <c r="I13">
        <f t="shared" si="1"/>
        <v>9.3269252614829265E-14</v>
      </c>
      <c r="J13">
        <f t="shared" si="2"/>
        <v>3.4354174713128767E-6</v>
      </c>
      <c r="K13">
        <f t="shared" si="3"/>
        <v>3.4354174713128767E-6</v>
      </c>
      <c r="L13">
        <f t="shared" si="4"/>
        <v>41.877899999999997</v>
      </c>
      <c r="M13">
        <f t="shared" si="5"/>
        <v>0.52929999999999999</v>
      </c>
      <c r="N13">
        <f t="shared" si="6"/>
        <v>13.305368714961435</v>
      </c>
      <c r="O13">
        <f t="shared" si="7"/>
        <v>19.922366666666701</v>
      </c>
      <c r="P13">
        <f t="shared" si="8"/>
        <v>1.7695120475635679</v>
      </c>
      <c r="Q13">
        <f t="shared" si="9"/>
        <v>0.48123825134000009</v>
      </c>
      <c r="R13">
        <f t="shared" si="10"/>
        <v>8.8820373461163324E-2</v>
      </c>
      <c r="S13">
        <f t="shared" si="11"/>
        <v>7.4976499681976474</v>
      </c>
      <c r="T13">
        <f t="shared" si="12"/>
        <v>12.669127309460448</v>
      </c>
      <c r="U13">
        <f t="shared" si="13"/>
        <v>1.0033948829092674E-2</v>
      </c>
      <c r="V13">
        <v>14</v>
      </c>
      <c r="W13">
        <v>36833333.333333321</v>
      </c>
      <c r="X13">
        <v>1</v>
      </c>
      <c r="Y13">
        <v>1</v>
      </c>
      <c r="Z13">
        <v>7</v>
      </c>
      <c r="AA13">
        <v>2.5</v>
      </c>
      <c r="AB13" t="b">
        <v>0</v>
      </c>
      <c r="AC13">
        <v>10</v>
      </c>
      <c r="AD13">
        <v>25</v>
      </c>
      <c r="AE13">
        <v>2.323</v>
      </c>
      <c r="AF13" t="b">
        <v>0</v>
      </c>
      <c r="AG13">
        <v>4</v>
      </c>
      <c r="AH13">
        <v>25</v>
      </c>
      <c r="AI13">
        <v>2.677</v>
      </c>
      <c r="AJ13">
        <v>1</v>
      </c>
      <c r="AK13" t="b">
        <v>1</v>
      </c>
      <c r="AL13">
        <v>4.5</v>
      </c>
      <c r="AM13">
        <v>0.88</v>
      </c>
      <c r="AN13">
        <v>0.81</v>
      </c>
      <c r="AO13">
        <v>0.64</v>
      </c>
      <c r="AP13">
        <v>0.61</v>
      </c>
      <c r="AQ13">
        <v>0.77</v>
      </c>
      <c r="AR13" t="b">
        <v>1</v>
      </c>
      <c r="AS13">
        <v>1.88401</v>
      </c>
      <c r="AT13">
        <v>1.8891800000000001</v>
      </c>
      <c r="AU13">
        <v>1.8846499999999999</v>
      </c>
      <c r="AV13">
        <v>1.8886799999999999</v>
      </c>
      <c r="AW13">
        <v>1.88313</v>
      </c>
      <c r="AX13">
        <v>1.8872500000000001</v>
      </c>
      <c r="AY13">
        <v>1.88432</v>
      </c>
      <c r="AZ13">
        <v>0.52929999999999999</v>
      </c>
      <c r="BA13">
        <v>5</v>
      </c>
      <c r="BB13">
        <v>0</v>
      </c>
      <c r="BC13">
        <v>0</v>
      </c>
      <c r="BD13">
        <v>4.5</v>
      </c>
      <c r="BE13" t="s">
        <v>271</v>
      </c>
      <c r="BF13" t="s">
        <v>272</v>
      </c>
      <c r="BG13" t="s">
        <v>273</v>
      </c>
      <c r="BH13" t="s">
        <v>274</v>
      </c>
      <c r="BI13" t="s">
        <v>274</v>
      </c>
      <c r="BJ13" t="s">
        <v>273</v>
      </c>
      <c r="BK13">
        <v>0</v>
      </c>
      <c r="BL13">
        <v>41.877899999999997</v>
      </c>
      <c r="BM13">
        <v>999.9</v>
      </c>
      <c r="BN13">
        <v>57.563000000000002</v>
      </c>
      <c r="BO13">
        <v>30.030999999999999</v>
      </c>
      <c r="BP13">
        <v>24.991099999999999</v>
      </c>
      <c r="BQ13">
        <v>88.8626</v>
      </c>
      <c r="BR13">
        <v>15.853400000000001</v>
      </c>
      <c r="BS13">
        <v>1</v>
      </c>
      <c r="BT13">
        <v>5.6335400000000001E-2</v>
      </c>
      <c r="BU13">
        <v>-4.4771400000000003</v>
      </c>
      <c r="BV13">
        <v>19.6373</v>
      </c>
      <c r="BW13">
        <v>5.2418500000000003</v>
      </c>
      <c r="BX13">
        <v>11.974</v>
      </c>
      <c r="BY13">
        <v>4.9889999999999999</v>
      </c>
      <c r="BZ13">
        <v>3.2989999999999999</v>
      </c>
      <c r="CA13">
        <v>9999</v>
      </c>
      <c r="CB13">
        <v>9999</v>
      </c>
      <c r="CC13">
        <v>999.9</v>
      </c>
      <c r="CD13">
        <v>9999</v>
      </c>
      <c r="CE13">
        <v>1661986174.0999999</v>
      </c>
      <c r="CF13">
        <v>395.55706666666703</v>
      </c>
      <c r="CG13">
        <v>399.99606666666699</v>
      </c>
      <c r="CH13">
        <v>30.619253333333301</v>
      </c>
      <c r="CI13">
        <v>20.03538</v>
      </c>
      <c r="CJ13">
        <v>394.51706666666701</v>
      </c>
      <c r="CK13">
        <v>31.227253333333302</v>
      </c>
      <c r="CL13">
        <v>400.00933333333302</v>
      </c>
      <c r="CM13">
        <v>98.311959999999999</v>
      </c>
      <c r="CN13">
        <v>0.10001678</v>
      </c>
      <c r="CO13">
        <v>41.621279999999999</v>
      </c>
      <c r="CP13">
        <v>999.9</v>
      </c>
      <c r="CQ13">
        <v>999.9</v>
      </c>
      <c r="CR13">
        <v>0</v>
      </c>
      <c r="CS13">
        <v>0</v>
      </c>
      <c r="CT13">
        <v>14000.1333333333</v>
      </c>
      <c r="CU13">
        <v>0</v>
      </c>
      <c r="CV13">
        <v>1.4627573333333299</v>
      </c>
      <c r="CW13">
        <v>19.922366666666701</v>
      </c>
      <c r="CX13">
        <v>0.49949139999999997</v>
      </c>
      <c r="CY13">
        <v>0.50050859999999997</v>
      </c>
      <c r="CZ13">
        <v>0</v>
      </c>
      <c r="DA13">
        <v>2.3412866666666701</v>
      </c>
      <c r="DB13">
        <v>0</v>
      </c>
      <c r="DC13">
        <v>8.4292733333333292</v>
      </c>
      <c r="DD13">
        <v>129.2516</v>
      </c>
      <c r="DE13">
        <v>37.5</v>
      </c>
      <c r="DF13">
        <v>41.375</v>
      </c>
      <c r="DG13">
        <v>39.561999999999998</v>
      </c>
      <c r="DH13">
        <v>40.745800000000003</v>
      </c>
      <c r="DI13">
        <v>39.620800000000003</v>
      </c>
      <c r="DJ13">
        <v>9.9513333333333307</v>
      </c>
      <c r="DK13">
        <v>9.9713333333333303</v>
      </c>
      <c r="DL13">
        <v>0</v>
      </c>
      <c r="DM13">
        <v>1697033146.2</v>
      </c>
      <c r="DN13">
        <v>0</v>
      </c>
      <c r="DO13">
        <v>1661986221.0999999</v>
      </c>
      <c r="DP13" t="s">
        <v>290</v>
      </c>
      <c r="DQ13">
        <v>1661986220.0999999</v>
      </c>
      <c r="DR13">
        <v>1661986221.0999999</v>
      </c>
      <c r="DS13">
        <v>6</v>
      </c>
      <c r="DT13">
        <v>-4.8000000000000001E-2</v>
      </c>
      <c r="DU13">
        <v>-7.0000000000000001E-3</v>
      </c>
      <c r="DV13">
        <v>1.04</v>
      </c>
      <c r="DW13">
        <v>-0.60799999999999998</v>
      </c>
      <c r="DX13">
        <v>400</v>
      </c>
      <c r="DY13">
        <v>20</v>
      </c>
      <c r="DZ13">
        <v>0.15</v>
      </c>
      <c r="EA13">
        <v>0.01</v>
      </c>
      <c r="EB13">
        <v>-4.3917929999999998</v>
      </c>
      <c r="EC13">
        <v>-0.28016030075187998</v>
      </c>
      <c r="ED13">
        <v>3.6724964002705397E-2</v>
      </c>
      <c r="EE13">
        <v>0</v>
      </c>
      <c r="EF13">
        <v>10.573119999999999</v>
      </c>
      <c r="EG13">
        <v>-7.3515789473699397E-2</v>
      </c>
      <c r="EH13">
        <v>1.08348788641131E-2</v>
      </c>
      <c r="EI13">
        <v>1</v>
      </c>
      <c r="EJ13">
        <v>1</v>
      </c>
      <c r="EK13">
        <v>2</v>
      </c>
      <c r="EL13" t="s">
        <v>280</v>
      </c>
      <c r="EM13">
        <v>100</v>
      </c>
      <c r="EN13">
        <v>100</v>
      </c>
      <c r="EO13">
        <v>1.04</v>
      </c>
      <c r="EP13">
        <v>-0.60799999999999998</v>
      </c>
      <c r="EQ13">
        <v>0.413029537741263</v>
      </c>
      <c r="ER13">
        <v>1.82638250332287E-3</v>
      </c>
      <c r="ES13">
        <v>-3.3376277935660099E-7</v>
      </c>
      <c r="ET13">
        <v>5.0569635831270701E-13</v>
      </c>
      <c r="EU13">
        <v>-0.62417636380983099</v>
      </c>
      <c r="EV13">
        <v>0</v>
      </c>
      <c r="EW13">
        <v>0</v>
      </c>
      <c r="EX13">
        <v>0</v>
      </c>
      <c r="EY13">
        <v>3</v>
      </c>
      <c r="EZ13">
        <v>2048</v>
      </c>
      <c r="FA13">
        <v>1</v>
      </c>
      <c r="FB13">
        <v>26</v>
      </c>
      <c r="FC13">
        <v>8.3000000000000007</v>
      </c>
      <c r="FD13">
        <v>8</v>
      </c>
      <c r="FE13">
        <v>1.0522499999999999</v>
      </c>
      <c r="FF13">
        <v>2.4523899999999998</v>
      </c>
      <c r="FG13">
        <v>1.5954600000000001</v>
      </c>
      <c r="FH13">
        <v>2.3120099999999999</v>
      </c>
      <c r="FI13">
        <v>1.69556</v>
      </c>
      <c r="FJ13">
        <v>2.5488300000000002</v>
      </c>
      <c r="FK13">
        <v>36.198900000000002</v>
      </c>
      <c r="FL13">
        <v>23.851099999999999</v>
      </c>
      <c r="FM13">
        <v>18</v>
      </c>
      <c r="FN13">
        <v>369.11700000000002</v>
      </c>
      <c r="FO13">
        <v>668.27800000000002</v>
      </c>
      <c r="FP13">
        <v>45.000300000000003</v>
      </c>
      <c r="FQ13">
        <v>28.221399999999999</v>
      </c>
      <c r="FR13">
        <v>30.0001</v>
      </c>
      <c r="FS13">
        <v>27.803599999999999</v>
      </c>
      <c r="FT13">
        <v>27.706499999999998</v>
      </c>
      <c r="FU13">
        <v>21.132999999999999</v>
      </c>
      <c r="FV13">
        <v>68.599100000000007</v>
      </c>
      <c r="FW13">
        <v>85.867000000000004</v>
      </c>
      <c r="FX13">
        <v>45</v>
      </c>
      <c r="FY13">
        <v>400</v>
      </c>
      <c r="FZ13">
        <v>20</v>
      </c>
      <c r="GA13">
        <v>100.282</v>
      </c>
      <c r="GB13">
        <v>98.231200000000001</v>
      </c>
    </row>
    <row r="14" spans="1:184" ht="16" x14ac:dyDescent="0.2">
      <c r="A14" s="1">
        <v>6</v>
      </c>
      <c r="B14">
        <v>1661986703.0999999</v>
      </c>
      <c r="C14">
        <v>2590.0999999046298</v>
      </c>
      <c r="D14" t="s">
        <v>291</v>
      </c>
      <c r="E14" t="s">
        <v>292</v>
      </c>
      <c r="F14">
        <v>15</v>
      </c>
      <c r="G14">
        <v>1661986695.0999999</v>
      </c>
      <c r="H14">
        <f t="shared" si="0"/>
        <v>5.2010719617605575E-5</v>
      </c>
      <c r="I14">
        <f t="shared" si="1"/>
        <v>1.0086112401604187E-13</v>
      </c>
      <c r="J14">
        <f t="shared" si="2"/>
        <v>3.7150514012575412E-6</v>
      </c>
      <c r="K14">
        <f t="shared" si="3"/>
        <v>3.7150514012575412E-6</v>
      </c>
      <c r="L14">
        <f t="shared" si="4"/>
        <v>41.887799999999999</v>
      </c>
      <c r="M14">
        <f t="shared" si="5"/>
        <v>0.52767600000000003</v>
      </c>
      <c r="N14">
        <f t="shared" si="6"/>
        <v>13.310366488719769</v>
      </c>
      <c r="O14">
        <f t="shared" si="7"/>
        <v>24.981179999999998</v>
      </c>
      <c r="P14">
        <f t="shared" si="8"/>
        <v>2.1990755512061657</v>
      </c>
      <c r="Q14">
        <f t="shared" si="9"/>
        <v>0.48122082008</v>
      </c>
      <c r="R14">
        <f t="shared" si="10"/>
        <v>8.8029290498133628E-2</v>
      </c>
      <c r="S14">
        <f t="shared" si="11"/>
        <v>9.3750209963565041</v>
      </c>
      <c r="T14">
        <f t="shared" si="12"/>
        <v>15.92494187448532</v>
      </c>
      <c r="U14">
        <f t="shared" si="13"/>
        <v>1.2612553964592373E-2</v>
      </c>
      <c r="V14">
        <v>14</v>
      </c>
      <c r="W14">
        <v>36833333.333333321</v>
      </c>
      <c r="X14">
        <v>1</v>
      </c>
      <c r="Y14">
        <v>1</v>
      </c>
      <c r="Z14">
        <v>7</v>
      </c>
      <c r="AA14">
        <v>2.5</v>
      </c>
      <c r="AB14" t="b">
        <v>0</v>
      </c>
      <c r="AC14">
        <v>10</v>
      </c>
      <c r="AD14">
        <v>25</v>
      </c>
      <c r="AE14">
        <v>2.323</v>
      </c>
      <c r="AF14" t="b">
        <v>0</v>
      </c>
      <c r="AG14">
        <v>4</v>
      </c>
      <c r="AH14">
        <v>25</v>
      </c>
      <c r="AI14">
        <v>2.677</v>
      </c>
      <c r="AJ14">
        <v>1</v>
      </c>
      <c r="AK14" t="b">
        <v>1</v>
      </c>
      <c r="AL14">
        <v>4.5</v>
      </c>
      <c r="AM14">
        <v>0.88</v>
      </c>
      <c r="AN14">
        <v>0.81</v>
      </c>
      <c r="AO14">
        <v>0.64</v>
      </c>
      <c r="AP14">
        <v>0.61</v>
      </c>
      <c r="AQ14">
        <v>0.77</v>
      </c>
      <c r="AR14" t="b">
        <v>1</v>
      </c>
      <c r="AS14">
        <v>1.8839999999999999</v>
      </c>
      <c r="AT14">
        <v>1.8891800000000001</v>
      </c>
      <c r="AU14">
        <v>1.88473</v>
      </c>
      <c r="AV14">
        <v>1.8886499999999999</v>
      </c>
      <c r="AW14">
        <v>1.8831599999999999</v>
      </c>
      <c r="AX14">
        <v>1.88727</v>
      </c>
      <c r="AY14">
        <v>1.8843099999999999</v>
      </c>
      <c r="AZ14">
        <v>0.52767600000000003</v>
      </c>
      <c r="BA14">
        <v>5</v>
      </c>
      <c r="BB14">
        <v>0</v>
      </c>
      <c r="BC14">
        <v>0</v>
      </c>
      <c r="BD14">
        <v>4.5</v>
      </c>
      <c r="BE14" t="s">
        <v>271</v>
      </c>
      <c r="BF14" t="s">
        <v>272</v>
      </c>
      <c r="BG14" t="s">
        <v>273</v>
      </c>
      <c r="BH14" t="s">
        <v>274</v>
      </c>
      <c r="BI14" t="s">
        <v>274</v>
      </c>
      <c r="BJ14" t="s">
        <v>273</v>
      </c>
      <c r="BK14">
        <v>0</v>
      </c>
      <c r="BL14">
        <v>41.887799999999999</v>
      </c>
      <c r="BM14">
        <v>999.9</v>
      </c>
      <c r="BN14">
        <v>56.518999999999998</v>
      </c>
      <c r="BO14">
        <v>30.292999999999999</v>
      </c>
      <c r="BP14">
        <v>24.903099999999998</v>
      </c>
      <c r="BQ14">
        <v>88.852800000000002</v>
      </c>
      <c r="BR14">
        <v>15.7532</v>
      </c>
      <c r="BS14">
        <v>1</v>
      </c>
      <c r="BT14">
        <v>6.3231700000000002E-2</v>
      </c>
      <c r="BU14">
        <v>-4.4691799999999997</v>
      </c>
      <c r="BV14">
        <v>19.637499999999999</v>
      </c>
      <c r="BW14">
        <v>5.2429300000000003</v>
      </c>
      <c r="BX14">
        <v>11.974</v>
      </c>
      <c r="BY14">
        <v>4.9892799999999999</v>
      </c>
      <c r="BZ14">
        <v>3.2989999999999999</v>
      </c>
      <c r="CA14">
        <v>9999</v>
      </c>
      <c r="CB14">
        <v>9999</v>
      </c>
      <c r="CC14">
        <v>999.9</v>
      </c>
      <c r="CD14">
        <v>9999</v>
      </c>
      <c r="CE14">
        <v>1661986695.0999999</v>
      </c>
      <c r="CF14">
        <v>396.17293333333299</v>
      </c>
      <c r="CG14">
        <v>399.99713333333301</v>
      </c>
      <c r="CH14">
        <v>29.074733333333299</v>
      </c>
      <c r="CI14">
        <v>20.021186666666701</v>
      </c>
      <c r="CJ14">
        <v>395.10893333333303</v>
      </c>
      <c r="CK14">
        <v>29.676733333333299</v>
      </c>
      <c r="CL14">
        <v>400.01280000000003</v>
      </c>
      <c r="CM14">
        <v>98.332266666666698</v>
      </c>
      <c r="CN14">
        <v>0.10014295333333301</v>
      </c>
      <c r="CO14">
        <v>41.604833333333303</v>
      </c>
      <c r="CP14">
        <v>999.9</v>
      </c>
      <c r="CQ14">
        <v>999.9</v>
      </c>
      <c r="CR14">
        <v>0</v>
      </c>
      <c r="CS14">
        <v>0</v>
      </c>
      <c r="CT14">
        <v>14000.7</v>
      </c>
      <c r="CU14">
        <v>0</v>
      </c>
      <c r="CV14">
        <v>1.8177399999999999</v>
      </c>
      <c r="CW14">
        <v>24.981179999999998</v>
      </c>
      <c r="CX14">
        <v>0.49873679999999998</v>
      </c>
      <c r="CY14">
        <v>0.50126320000000002</v>
      </c>
      <c r="CZ14">
        <v>0</v>
      </c>
      <c r="DA14">
        <v>2.4538600000000002</v>
      </c>
      <c r="DB14">
        <v>0</v>
      </c>
      <c r="DC14">
        <v>22.4834866666667</v>
      </c>
      <c r="DD14">
        <v>162.03446666666699</v>
      </c>
      <c r="DE14">
        <v>37.566200000000002</v>
      </c>
      <c r="DF14">
        <v>41.5</v>
      </c>
      <c r="DG14">
        <v>39.686999999999998</v>
      </c>
      <c r="DH14">
        <v>40.832999999999998</v>
      </c>
      <c r="DI14">
        <v>39.686999999999998</v>
      </c>
      <c r="DJ14">
        <v>12.46</v>
      </c>
      <c r="DK14">
        <v>12.520666666666701</v>
      </c>
      <c r="DL14">
        <v>0</v>
      </c>
      <c r="DM14">
        <v>1697033667</v>
      </c>
      <c r="DN14">
        <v>0</v>
      </c>
      <c r="DO14">
        <v>1661986744.0999999</v>
      </c>
      <c r="DP14" t="s">
        <v>293</v>
      </c>
      <c r="DQ14">
        <v>1661986740.0999999</v>
      </c>
      <c r="DR14">
        <v>1661986744.0999999</v>
      </c>
      <c r="DS14">
        <v>7</v>
      </c>
      <c r="DT14">
        <v>2.3E-2</v>
      </c>
      <c r="DU14">
        <v>3.0000000000000001E-3</v>
      </c>
      <c r="DV14">
        <v>1.0640000000000001</v>
      </c>
      <c r="DW14">
        <v>-0.60199999999999998</v>
      </c>
      <c r="DX14">
        <v>400</v>
      </c>
      <c r="DY14">
        <v>20</v>
      </c>
      <c r="DZ14">
        <v>0.47</v>
      </c>
      <c r="EA14">
        <v>0.02</v>
      </c>
      <c r="EB14">
        <v>-3.843051</v>
      </c>
      <c r="EC14">
        <v>-0.121327218045113</v>
      </c>
      <c r="ED14">
        <v>4.0220865095122002E-2</v>
      </c>
      <c r="EE14">
        <v>0</v>
      </c>
      <c r="EF14">
        <v>9.0268224999999997</v>
      </c>
      <c r="EG14">
        <v>1.5540000000004099E-2</v>
      </c>
      <c r="EH14">
        <v>1.43425345999234E-2</v>
      </c>
      <c r="EI14">
        <v>1</v>
      </c>
      <c r="EJ14">
        <v>1</v>
      </c>
      <c r="EK14">
        <v>2</v>
      </c>
      <c r="EL14" t="s">
        <v>280</v>
      </c>
      <c r="EM14">
        <v>100</v>
      </c>
      <c r="EN14">
        <v>100</v>
      </c>
      <c r="EO14">
        <v>1.0640000000000001</v>
      </c>
      <c r="EP14">
        <v>-0.60199999999999998</v>
      </c>
      <c r="EQ14">
        <v>0.36478279077459402</v>
      </c>
      <c r="ER14">
        <v>1.82638250332287E-3</v>
      </c>
      <c r="ES14">
        <v>-3.3376277935660099E-7</v>
      </c>
      <c r="ET14">
        <v>5.0569635831270701E-13</v>
      </c>
      <c r="EU14">
        <v>-0.63140775331392696</v>
      </c>
      <c r="EV14">
        <v>0</v>
      </c>
      <c r="EW14">
        <v>0</v>
      </c>
      <c r="EX14">
        <v>0</v>
      </c>
      <c r="EY14">
        <v>3</v>
      </c>
      <c r="EZ14">
        <v>2048</v>
      </c>
      <c r="FA14">
        <v>1</v>
      </c>
      <c r="FB14">
        <v>26</v>
      </c>
      <c r="FC14">
        <v>8.1</v>
      </c>
      <c r="FD14">
        <v>8</v>
      </c>
      <c r="FE14">
        <v>1.0522499999999999</v>
      </c>
      <c r="FF14">
        <v>2.4609399999999999</v>
      </c>
      <c r="FG14">
        <v>1.5954600000000001</v>
      </c>
      <c r="FH14">
        <v>2.3107899999999999</v>
      </c>
      <c r="FI14">
        <v>1.69434</v>
      </c>
      <c r="FJ14">
        <v>2.4121100000000002</v>
      </c>
      <c r="FK14">
        <v>36.387099999999997</v>
      </c>
      <c r="FL14">
        <v>23.842300000000002</v>
      </c>
      <c r="FM14">
        <v>18</v>
      </c>
      <c r="FN14">
        <v>368.65699999999998</v>
      </c>
      <c r="FO14">
        <v>666.76499999999999</v>
      </c>
      <c r="FP14">
        <v>45.000100000000003</v>
      </c>
      <c r="FQ14">
        <v>28.308199999999999</v>
      </c>
      <c r="FR14">
        <v>30.0002</v>
      </c>
      <c r="FS14">
        <v>27.881599999999999</v>
      </c>
      <c r="FT14">
        <v>27.7881</v>
      </c>
      <c r="FU14">
        <v>21.141999999999999</v>
      </c>
      <c r="FV14">
        <v>65.498699999999999</v>
      </c>
      <c r="FW14">
        <v>82.895899999999997</v>
      </c>
      <c r="FX14">
        <v>45</v>
      </c>
      <c r="FY14">
        <v>400</v>
      </c>
      <c r="FZ14">
        <v>20</v>
      </c>
      <c r="GA14">
        <v>100.28400000000001</v>
      </c>
      <c r="GB14">
        <v>98.211799999999997</v>
      </c>
    </row>
    <row r="15" spans="1:184" ht="16" x14ac:dyDescent="0.2">
      <c r="A15" s="1">
        <v>7</v>
      </c>
      <c r="B15">
        <v>1661987227</v>
      </c>
      <c r="C15">
        <v>3114</v>
      </c>
      <c r="D15" t="s">
        <v>294</v>
      </c>
      <c r="E15" t="s">
        <v>295</v>
      </c>
      <c r="F15">
        <v>15</v>
      </c>
      <c r="G15">
        <v>1661987219</v>
      </c>
      <c r="H15">
        <f t="shared" si="0"/>
        <v>1.1326303977937951E-4</v>
      </c>
      <c r="I15">
        <f t="shared" si="1"/>
        <v>2.1964390390312777E-13</v>
      </c>
      <c r="J15">
        <f t="shared" si="2"/>
        <v>8.0902171270985362E-6</v>
      </c>
      <c r="K15">
        <f t="shared" si="3"/>
        <v>8.0902171270985362E-6</v>
      </c>
      <c r="L15">
        <f t="shared" si="4"/>
        <v>41.887799999999999</v>
      </c>
      <c r="M15">
        <f t="shared" si="5"/>
        <v>0.53090800000000005</v>
      </c>
      <c r="N15">
        <f t="shared" si="6"/>
        <v>13.300025842613174</v>
      </c>
      <c r="O15">
        <f t="shared" si="7"/>
        <v>30.02928</v>
      </c>
      <c r="P15">
        <f t="shared" si="8"/>
        <v>2.6053206475392487</v>
      </c>
      <c r="Q15">
        <f t="shared" si="9"/>
        <v>0.48126398782000002</v>
      </c>
      <c r="R15">
        <f t="shared" si="10"/>
        <v>8.6759344464444332E-2</v>
      </c>
      <c r="S15">
        <f t="shared" si="11"/>
        <v>11.218099766237348</v>
      </c>
      <c r="T15">
        <f t="shared" si="12"/>
        <v>19.219721719817414</v>
      </c>
      <c r="U15">
        <f t="shared" si="13"/>
        <v>1.5222019602095391E-2</v>
      </c>
      <c r="V15">
        <v>14</v>
      </c>
      <c r="W15">
        <v>36833333.333333321</v>
      </c>
      <c r="X15">
        <v>1</v>
      </c>
      <c r="Y15">
        <v>1</v>
      </c>
      <c r="Z15">
        <v>7</v>
      </c>
      <c r="AA15">
        <v>2.5</v>
      </c>
      <c r="AB15" t="b">
        <v>0</v>
      </c>
      <c r="AC15">
        <v>10</v>
      </c>
      <c r="AD15">
        <v>25</v>
      </c>
      <c r="AE15">
        <v>2.323</v>
      </c>
      <c r="AF15" t="b">
        <v>0</v>
      </c>
      <c r="AG15">
        <v>4</v>
      </c>
      <c r="AH15">
        <v>25</v>
      </c>
      <c r="AI15">
        <v>2.677</v>
      </c>
      <c r="AJ15">
        <v>1</v>
      </c>
      <c r="AK15" t="b">
        <v>1</v>
      </c>
      <c r="AL15">
        <v>4.5</v>
      </c>
      <c r="AM15">
        <v>0.88</v>
      </c>
      <c r="AN15">
        <v>0.81</v>
      </c>
      <c r="AO15">
        <v>0.64</v>
      </c>
      <c r="AP15">
        <v>0.61</v>
      </c>
      <c r="AQ15">
        <v>0.77</v>
      </c>
      <c r="AR15" t="b">
        <v>1</v>
      </c>
      <c r="AS15">
        <v>1.8840300000000001</v>
      </c>
      <c r="AT15">
        <v>1.88916</v>
      </c>
      <c r="AU15">
        <v>1.8847</v>
      </c>
      <c r="AV15">
        <v>1.88872</v>
      </c>
      <c r="AW15">
        <v>1.8832100000000001</v>
      </c>
      <c r="AX15">
        <v>1.8872599999999999</v>
      </c>
      <c r="AY15">
        <v>1.8843300000000001</v>
      </c>
      <c r="AZ15">
        <v>0.53090800000000005</v>
      </c>
      <c r="BA15">
        <v>5</v>
      </c>
      <c r="BB15">
        <v>0</v>
      </c>
      <c r="BC15">
        <v>0</v>
      </c>
      <c r="BD15">
        <v>4.5</v>
      </c>
      <c r="BE15" t="s">
        <v>271</v>
      </c>
      <c r="BF15" t="s">
        <v>272</v>
      </c>
      <c r="BG15" t="s">
        <v>273</v>
      </c>
      <c r="BH15" t="s">
        <v>274</v>
      </c>
      <c r="BI15" t="s">
        <v>274</v>
      </c>
      <c r="BJ15" t="s">
        <v>273</v>
      </c>
      <c r="BK15">
        <v>0</v>
      </c>
      <c r="BL15">
        <v>41.887799999999999</v>
      </c>
      <c r="BM15">
        <v>999.9</v>
      </c>
      <c r="BN15">
        <v>55.64</v>
      </c>
      <c r="BO15">
        <v>30.533999999999999</v>
      </c>
      <c r="BP15">
        <v>24.859000000000002</v>
      </c>
      <c r="BQ15">
        <v>88.902799999999999</v>
      </c>
      <c r="BR15">
        <v>15.7171</v>
      </c>
      <c r="BS15">
        <v>1</v>
      </c>
      <c r="BT15">
        <v>7.1930900000000006E-2</v>
      </c>
      <c r="BU15">
        <v>-4.4482999999999997</v>
      </c>
      <c r="BV15">
        <v>19.6402</v>
      </c>
      <c r="BW15">
        <v>5.2428100000000004</v>
      </c>
      <c r="BX15">
        <v>11.974</v>
      </c>
      <c r="BY15">
        <v>4.9893200000000002</v>
      </c>
      <c r="BZ15">
        <v>3.2989999999999999</v>
      </c>
      <c r="CA15">
        <v>9999</v>
      </c>
      <c r="CB15">
        <v>9999</v>
      </c>
      <c r="CC15">
        <v>999.9</v>
      </c>
      <c r="CD15">
        <v>9999</v>
      </c>
      <c r="CE15">
        <v>1661987219</v>
      </c>
      <c r="CF15">
        <v>396.37726666666703</v>
      </c>
      <c r="CG15">
        <v>400.007133333333</v>
      </c>
      <c r="CH15">
        <v>28.166740000000001</v>
      </c>
      <c r="CI15">
        <v>19.961300000000001</v>
      </c>
      <c r="CJ15">
        <v>395.313266666667</v>
      </c>
      <c r="CK15">
        <v>28.76774</v>
      </c>
      <c r="CL15">
        <v>400.00973333333297</v>
      </c>
      <c r="CM15">
        <v>98.333346666666699</v>
      </c>
      <c r="CN15">
        <v>0.100229393333333</v>
      </c>
      <c r="CO15">
        <v>41.634799999999998</v>
      </c>
      <c r="CP15">
        <v>999.9</v>
      </c>
      <c r="CQ15">
        <v>999.9</v>
      </c>
      <c r="CR15">
        <v>0</v>
      </c>
      <c r="CS15">
        <v>0</v>
      </c>
      <c r="CT15">
        <v>13999.166666666701</v>
      </c>
      <c r="CU15">
        <v>0</v>
      </c>
      <c r="CV15">
        <v>2.1538726666666701</v>
      </c>
      <c r="CW15">
        <v>30.02928</v>
      </c>
      <c r="CX15">
        <v>0.50060553333333302</v>
      </c>
      <c r="CY15">
        <v>0.49939446666666698</v>
      </c>
      <c r="CZ15">
        <v>0</v>
      </c>
      <c r="DA15">
        <v>2.3676200000000001</v>
      </c>
      <c r="DB15">
        <v>0</v>
      </c>
      <c r="DC15">
        <v>36.480826666666701</v>
      </c>
      <c r="DD15">
        <v>194.88753333333301</v>
      </c>
      <c r="DE15">
        <v>37.7541333333333</v>
      </c>
      <c r="DF15">
        <v>41.686999999999998</v>
      </c>
      <c r="DG15">
        <v>39.870800000000003</v>
      </c>
      <c r="DH15">
        <v>41.045466666666698</v>
      </c>
      <c r="DI15">
        <v>39.875</v>
      </c>
      <c r="DJ15">
        <v>15.034000000000001</v>
      </c>
      <c r="DK15">
        <v>14.9966666666667</v>
      </c>
      <c r="DL15">
        <v>0</v>
      </c>
      <c r="DM15">
        <v>1697034191.4000001</v>
      </c>
      <c r="DN15">
        <v>0</v>
      </c>
      <c r="DO15">
        <v>1661987265</v>
      </c>
      <c r="DP15" t="s">
        <v>296</v>
      </c>
      <c r="DQ15">
        <v>1661987254</v>
      </c>
      <c r="DR15">
        <v>1661987265</v>
      </c>
      <c r="DS15">
        <v>8</v>
      </c>
      <c r="DT15">
        <v>0</v>
      </c>
      <c r="DU15">
        <v>1E-3</v>
      </c>
      <c r="DV15">
        <v>1.0640000000000001</v>
      </c>
      <c r="DW15">
        <v>-0.60099999999999998</v>
      </c>
      <c r="DX15">
        <v>400</v>
      </c>
      <c r="DY15">
        <v>20</v>
      </c>
      <c r="DZ15">
        <v>0.27</v>
      </c>
      <c r="EA15">
        <v>0.01</v>
      </c>
      <c r="EB15">
        <v>-3.632479</v>
      </c>
      <c r="EC15">
        <v>-7.4627368421046406E-2</v>
      </c>
      <c r="ED15">
        <v>2.3276383933076902E-2</v>
      </c>
      <c r="EE15">
        <v>1</v>
      </c>
      <c r="EF15">
        <v>8.1819284999999997</v>
      </c>
      <c r="EG15">
        <v>-7.5761052631573206E-2</v>
      </c>
      <c r="EH15">
        <v>8.7119040829198996E-3</v>
      </c>
      <c r="EI15">
        <v>1</v>
      </c>
      <c r="EJ15">
        <v>2</v>
      </c>
      <c r="EK15">
        <v>2</v>
      </c>
      <c r="EL15" t="s">
        <v>284</v>
      </c>
      <c r="EM15">
        <v>100</v>
      </c>
      <c r="EN15">
        <v>100</v>
      </c>
      <c r="EO15">
        <v>1.0640000000000001</v>
      </c>
      <c r="EP15">
        <v>-0.60099999999999998</v>
      </c>
      <c r="EQ15">
        <v>0.388094821709703</v>
      </c>
      <c r="ER15">
        <v>1.82638250332287E-3</v>
      </c>
      <c r="ES15">
        <v>-3.3376277935660099E-7</v>
      </c>
      <c r="ET15">
        <v>5.0569635831270701E-13</v>
      </c>
      <c r="EU15">
        <v>-0.62793560673349402</v>
      </c>
      <c r="EV15">
        <v>0</v>
      </c>
      <c r="EW15">
        <v>0</v>
      </c>
      <c r="EX15">
        <v>0</v>
      </c>
      <c r="EY15">
        <v>3</v>
      </c>
      <c r="EZ15">
        <v>2048</v>
      </c>
      <c r="FA15">
        <v>1</v>
      </c>
      <c r="FB15">
        <v>26</v>
      </c>
      <c r="FC15">
        <v>8.1</v>
      </c>
      <c r="FD15">
        <v>8</v>
      </c>
      <c r="FE15">
        <v>1.0522499999999999</v>
      </c>
      <c r="FF15">
        <v>2.4523899999999998</v>
      </c>
      <c r="FG15">
        <v>1.5954600000000001</v>
      </c>
      <c r="FH15">
        <v>2.3095699999999999</v>
      </c>
      <c r="FI15">
        <v>1.69556</v>
      </c>
      <c r="FJ15">
        <v>2.5573700000000001</v>
      </c>
      <c r="FK15">
        <v>36.552300000000002</v>
      </c>
      <c r="FL15">
        <v>23.851099999999999</v>
      </c>
      <c r="FM15">
        <v>18</v>
      </c>
      <c r="FN15">
        <v>368.286</v>
      </c>
      <c r="FO15">
        <v>665.03800000000001</v>
      </c>
      <c r="FP15">
        <v>45</v>
      </c>
      <c r="FQ15">
        <v>28.431699999999999</v>
      </c>
      <c r="FR15">
        <v>30</v>
      </c>
      <c r="FS15">
        <v>28.000399999999999</v>
      </c>
      <c r="FT15">
        <v>27.9056</v>
      </c>
      <c r="FU15">
        <v>21.1448</v>
      </c>
      <c r="FV15">
        <v>64.862700000000004</v>
      </c>
      <c r="FW15">
        <v>80.291200000000003</v>
      </c>
      <c r="FX15">
        <v>45</v>
      </c>
      <c r="FY15">
        <v>400</v>
      </c>
      <c r="FZ15">
        <v>20</v>
      </c>
      <c r="GA15">
        <v>100.28100000000001</v>
      </c>
      <c r="GB15">
        <v>98.194699999999997</v>
      </c>
    </row>
    <row r="16" spans="1:184" ht="16" x14ac:dyDescent="0.2">
      <c r="A16" s="1">
        <v>8</v>
      </c>
      <c r="B16">
        <v>1661987992</v>
      </c>
      <c r="C16">
        <v>3879</v>
      </c>
      <c r="D16" t="s">
        <v>297</v>
      </c>
      <c r="E16" t="s">
        <v>298</v>
      </c>
      <c r="F16">
        <v>15</v>
      </c>
      <c r="G16">
        <v>1661987983.5</v>
      </c>
      <c r="H16">
        <f t="shared" si="0"/>
        <v>1.8120415996172947E-3</v>
      </c>
      <c r="I16">
        <f t="shared" si="1"/>
        <v>3.5139785383657959E-12</v>
      </c>
      <c r="J16">
        <f t="shared" si="2"/>
        <v>1.2943154282980677E-4</v>
      </c>
      <c r="K16">
        <f t="shared" si="3"/>
        <v>1.2943154282980677E-4</v>
      </c>
      <c r="L16">
        <f t="shared" si="4"/>
        <v>42.055199999999999</v>
      </c>
      <c r="M16">
        <f t="shared" si="5"/>
        <v>0.52828699999999995</v>
      </c>
      <c r="N16">
        <f t="shared" si="6"/>
        <v>13.305061332585884</v>
      </c>
      <c r="O16">
        <f t="shared" si="7"/>
        <v>1999.963125</v>
      </c>
      <c r="P16">
        <f t="shared" si="8"/>
        <v>172.51928801836075</v>
      </c>
      <c r="Q16">
        <f t="shared" si="9"/>
        <v>0.48125012705000003</v>
      </c>
      <c r="R16">
        <f t="shared" si="10"/>
        <v>8.626123445069056E-2</v>
      </c>
      <c r="S16">
        <f t="shared" si="11"/>
        <v>745.78129264426627</v>
      </c>
      <c r="T16">
        <f t="shared" si="12"/>
        <v>1282.0031623431814</v>
      </c>
      <c r="U16">
        <f t="shared" si="13"/>
        <v>1.0153465045757997</v>
      </c>
      <c r="V16">
        <v>14</v>
      </c>
      <c r="W16">
        <v>36833333.333333321</v>
      </c>
      <c r="X16">
        <v>1</v>
      </c>
      <c r="Y16">
        <v>1</v>
      </c>
      <c r="Z16">
        <v>7</v>
      </c>
      <c r="AA16">
        <v>2.5</v>
      </c>
      <c r="AB16" t="b">
        <v>0</v>
      </c>
      <c r="AC16">
        <v>10</v>
      </c>
      <c r="AD16">
        <v>25</v>
      </c>
      <c r="AE16">
        <v>2.323</v>
      </c>
      <c r="AF16" t="b">
        <v>0</v>
      </c>
      <c r="AG16">
        <v>4</v>
      </c>
      <c r="AH16">
        <v>25</v>
      </c>
      <c r="AI16">
        <v>2.677</v>
      </c>
      <c r="AJ16">
        <v>1</v>
      </c>
      <c r="AK16" t="b">
        <v>1</v>
      </c>
      <c r="AL16">
        <v>4.5</v>
      </c>
      <c r="AM16">
        <v>0.88</v>
      </c>
      <c r="AN16">
        <v>0.81</v>
      </c>
      <c r="AO16">
        <v>0.64</v>
      </c>
      <c r="AP16">
        <v>0.61</v>
      </c>
      <c r="AQ16">
        <v>0.77</v>
      </c>
      <c r="AR16" t="b">
        <v>1</v>
      </c>
      <c r="AS16">
        <v>1.8839999999999999</v>
      </c>
      <c r="AT16">
        <v>1.8891500000000001</v>
      </c>
      <c r="AU16">
        <v>1.8846700000000001</v>
      </c>
      <c r="AV16">
        <v>1.8886400000000001</v>
      </c>
      <c r="AW16">
        <v>1.88313</v>
      </c>
      <c r="AX16">
        <v>1.8872199999999999</v>
      </c>
      <c r="AY16">
        <v>1.88432</v>
      </c>
      <c r="AZ16">
        <v>0.52828699999999995</v>
      </c>
      <c r="BA16">
        <v>5</v>
      </c>
      <c r="BB16">
        <v>0</v>
      </c>
      <c r="BC16">
        <v>0</v>
      </c>
      <c r="BD16">
        <v>4.5</v>
      </c>
      <c r="BE16" t="s">
        <v>271</v>
      </c>
      <c r="BF16" t="s">
        <v>272</v>
      </c>
      <c r="BG16" t="s">
        <v>273</v>
      </c>
      <c r="BH16" t="s">
        <v>274</v>
      </c>
      <c r="BI16" t="s">
        <v>274</v>
      </c>
      <c r="BJ16" t="s">
        <v>273</v>
      </c>
      <c r="BK16">
        <v>0</v>
      </c>
      <c r="BL16">
        <v>42.055199999999999</v>
      </c>
      <c r="BM16">
        <v>999.9</v>
      </c>
      <c r="BN16">
        <v>54.487000000000002</v>
      </c>
      <c r="BO16">
        <v>30.887</v>
      </c>
      <c r="BP16">
        <v>24.836400000000001</v>
      </c>
      <c r="BQ16">
        <v>88.783100000000005</v>
      </c>
      <c r="BR16">
        <v>15.653</v>
      </c>
      <c r="BS16">
        <v>1</v>
      </c>
      <c r="BT16">
        <v>7.0737800000000003E-2</v>
      </c>
      <c r="BU16">
        <v>-4.3914299999999997</v>
      </c>
      <c r="BV16">
        <v>19.6387</v>
      </c>
      <c r="BW16">
        <v>5.2411300000000001</v>
      </c>
      <c r="BX16">
        <v>11.974</v>
      </c>
      <c r="BY16">
        <v>4.9893999999999998</v>
      </c>
      <c r="BZ16">
        <v>3.2989999999999999</v>
      </c>
      <c r="CA16">
        <v>9999</v>
      </c>
      <c r="CB16">
        <v>9999</v>
      </c>
      <c r="CC16">
        <v>999.9</v>
      </c>
      <c r="CD16">
        <v>9999</v>
      </c>
      <c r="CE16">
        <v>1661987983.5</v>
      </c>
      <c r="CF16">
        <v>1980.869375</v>
      </c>
      <c r="CG16">
        <v>2000.046875</v>
      </c>
      <c r="CH16">
        <v>27.126093749999999</v>
      </c>
      <c r="CI16">
        <v>19.93215</v>
      </c>
      <c r="CJ16">
        <v>1977.7693750000001</v>
      </c>
      <c r="CK16">
        <v>27.724093750000002</v>
      </c>
      <c r="CL16">
        <v>400.0175625</v>
      </c>
      <c r="CM16">
        <v>98.338206249999999</v>
      </c>
      <c r="CN16">
        <v>9.9968356250000001E-2</v>
      </c>
      <c r="CO16">
        <v>42.368662499999999</v>
      </c>
      <c r="CP16">
        <v>999.9</v>
      </c>
      <c r="CQ16">
        <v>999.9</v>
      </c>
      <c r="CR16">
        <v>0</v>
      </c>
      <c r="CS16">
        <v>0</v>
      </c>
      <c r="CT16">
        <v>14002.53125</v>
      </c>
      <c r="CU16">
        <v>0</v>
      </c>
      <c r="CV16">
        <v>142.6181875</v>
      </c>
      <c r="CW16">
        <v>1999.963125</v>
      </c>
      <c r="CX16">
        <v>0.50000549999999999</v>
      </c>
      <c r="CY16">
        <v>0.49999450000000001</v>
      </c>
      <c r="CZ16">
        <v>0</v>
      </c>
      <c r="DA16">
        <v>2.4351250000000002</v>
      </c>
      <c r="DB16">
        <v>0</v>
      </c>
      <c r="DC16">
        <v>3863.0825</v>
      </c>
      <c r="DD16">
        <v>12977.18125</v>
      </c>
      <c r="DE16">
        <v>43.382750000000001</v>
      </c>
      <c r="DF16">
        <v>44.496062500000001</v>
      </c>
      <c r="DG16">
        <v>44.054312500000002</v>
      </c>
      <c r="DH16">
        <v>43.496062500000001</v>
      </c>
      <c r="DI16">
        <v>44.386625000000002</v>
      </c>
      <c r="DJ16">
        <v>999.99249999999995</v>
      </c>
      <c r="DK16">
        <v>999.97062500000004</v>
      </c>
      <c r="DL16">
        <v>0</v>
      </c>
      <c r="DM16">
        <v>1697034956.4000001</v>
      </c>
      <c r="DN16">
        <v>0</v>
      </c>
      <c r="DO16">
        <v>1661988029</v>
      </c>
      <c r="DP16" t="s">
        <v>299</v>
      </c>
      <c r="DQ16">
        <v>1661988029</v>
      </c>
      <c r="DR16">
        <v>1661988026</v>
      </c>
      <c r="DS16">
        <v>9</v>
      </c>
      <c r="DT16">
        <v>0.39100000000000001</v>
      </c>
      <c r="DU16">
        <v>3.0000000000000001E-3</v>
      </c>
      <c r="DV16">
        <v>3.1</v>
      </c>
      <c r="DW16">
        <v>-0.59799999999999998</v>
      </c>
      <c r="DX16">
        <v>2000</v>
      </c>
      <c r="DY16">
        <v>20</v>
      </c>
      <c r="DZ16">
        <v>0.12</v>
      </c>
      <c r="EA16">
        <v>0.01</v>
      </c>
      <c r="EB16">
        <v>-19.555257142857101</v>
      </c>
      <c r="EC16">
        <v>0.29763896103897802</v>
      </c>
      <c r="ED16">
        <v>0.15126641452505299</v>
      </c>
      <c r="EE16">
        <v>0</v>
      </c>
      <c r="EF16">
        <v>7.1629061904761899</v>
      </c>
      <c r="EG16">
        <v>-8.72423376623324E-2</v>
      </c>
      <c r="EH16">
        <v>3.2784970202850698E-2</v>
      </c>
      <c r="EI16">
        <v>1</v>
      </c>
      <c r="EJ16">
        <v>1</v>
      </c>
      <c r="EK16">
        <v>2</v>
      </c>
      <c r="EL16" t="s">
        <v>280</v>
      </c>
      <c r="EM16">
        <v>100</v>
      </c>
      <c r="EN16">
        <v>100</v>
      </c>
      <c r="EO16">
        <v>3.1</v>
      </c>
      <c r="EP16">
        <v>-0.59799999999999998</v>
      </c>
      <c r="EQ16">
        <v>0.38827012860103899</v>
      </c>
      <c r="ER16">
        <v>1.82638250332287E-3</v>
      </c>
      <c r="ES16">
        <v>-3.3376277935660099E-7</v>
      </c>
      <c r="ET16">
        <v>5.0569635831270701E-13</v>
      </c>
      <c r="EU16">
        <v>-0.62671536100280001</v>
      </c>
      <c r="EV16">
        <v>0</v>
      </c>
      <c r="EW16">
        <v>0</v>
      </c>
      <c r="EX16">
        <v>0</v>
      </c>
      <c r="EY16">
        <v>3</v>
      </c>
      <c r="EZ16">
        <v>2048</v>
      </c>
      <c r="FA16">
        <v>1</v>
      </c>
      <c r="FB16">
        <v>26</v>
      </c>
      <c r="FC16">
        <v>12.3</v>
      </c>
      <c r="FD16">
        <v>12.1</v>
      </c>
      <c r="FE16">
        <v>3.8635299999999999</v>
      </c>
      <c r="FF16">
        <v>2.4023400000000001</v>
      </c>
      <c r="FG16">
        <v>1.5954600000000001</v>
      </c>
      <c r="FH16">
        <v>2.3095699999999999</v>
      </c>
      <c r="FI16">
        <v>1.69434</v>
      </c>
      <c r="FJ16">
        <v>2.5769000000000002</v>
      </c>
      <c r="FK16">
        <v>36.836599999999997</v>
      </c>
      <c r="FL16">
        <v>23.833600000000001</v>
      </c>
      <c r="FM16">
        <v>18</v>
      </c>
      <c r="FN16">
        <v>367.66300000000001</v>
      </c>
      <c r="FO16">
        <v>667.41300000000001</v>
      </c>
      <c r="FP16">
        <v>44.999299999999998</v>
      </c>
      <c r="FQ16">
        <v>28.4268</v>
      </c>
      <c r="FR16">
        <v>29.9999</v>
      </c>
      <c r="FS16">
        <v>28.006599999999999</v>
      </c>
      <c r="FT16">
        <v>27.9117</v>
      </c>
      <c r="FU16">
        <v>77.424599999999998</v>
      </c>
      <c r="FV16">
        <v>69.219200000000001</v>
      </c>
      <c r="FW16">
        <v>76.566000000000003</v>
      </c>
      <c r="FX16">
        <v>45</v>
      </c>
      <c r="FY16">
        <v>2000</v>
      </c>
      <c r="FZ16">
        <v>20</v>
      </c>
      <c r="GA16">
        <v>100.292</v>
      </c>
      <c r="GB16">
        <v>98.2012</v>
      </c>
    </row>
    <row r="17" spans="1:184" ht="16" x14ac:dyDescent="0.2">
      <c r="A17" s="1">
        <v>9</v>
      </c>
      <c r="B17">
        <v>1661988511</v>
      </c>
      <c r="C17">
        <v>4398</v>
      </c>
      <c r="D17" t="s">
        <v>300</v>
      </c>
      <c r="E17" t="s">
        <v>301</v>
      </c>
      <c r="F17">
        <v>15</v>
      </c>
      <c r="G17">
        <v>1661988503</v>
      </c>
      <c r="H17">
        <f t="shared" si="0"/>
        <v>1.9729124489215929E-3</v>
      </c>
      <c r="I17">
        <f t="shared" si="1"/>
        <v>3.8259452790981128E-12</v>
      </c>
      <c r="J17">
        <f t="shared" si="2"/>
        <v>1.4092231778011378E-4</v>
      </c>
      <c r="K17">
        <f t="shared" si="3"/>
        <v>1.4092231778011378E-4</v>
      </c>
      <c r="L17">
        <f t="shared" si="4"/>
        <v>42.128500000000003</v>
      </c>
      <c r="M17">
        <f t="shared" si="5"/>
        <v>0.52948899999999999</v>
      </c>
      <c r="N17">
        <f t="shared" si="6"/>
        <v>13.299752639174571</v>
      </c>
      <c r="O17">
        <f t="shared" si="7"/>
        <v>1999.9960000000001</v>
      </c>
      <c r="P17">
        <f t="shared" si="8"/>
        <v>165.99689977955728</v>
      </c>
      <c r="Q17">
        <f t="shared" si="9"/>
        <v>0.48125000153999997</v>
      </c>
      <c r="R17">
        <f t="shared" si="10"/>
        <v>8.2998615887010407E-2</v>
      </c>
      <c r="S17">
        <f t="shared" si="11"/>
        <v>736.86206047688199</v>
      </c>
      <c r="T17">
        <f t="shared" si="12"/>
        <v>1295.0814756224456</v>
      </c>
      <c r="U17">
        <f t="shared" si="13"/>
        <v>1.0257045286929769</v>
      </c>
      <c r="V17">
        <v>14</v>
      </c>
      <c r="W17">
        <v>36833333.333333321</v>
      </c>
      <c r="X17">
        <v>1</v>
      </c>
      <c r="Y17">
        <v>1</v>
      </c>
      <c r="Z17">
        <v>7</v>
      </c>
      <c r="AA17">
        <v>2.5</v>
      </c>
      <c r="AB17" t="b">
        <v>0</v>
      </c>
      <c r="AC17">
        <v>10</v>
      </c>
      <c r="AD17">
        <v>25</v>
      </c>
      <c r="AE17">
        <v>2.323</v>
      </c>
      <c r="AF17" t="b">
        <v>0</v>
      </c>
      <c r="AG17">
        <v>4</v>
      </c>
      <c r="AH17">
        <v>25</v>
      </c>
      <c r="AI17">
        <v>2.677</v>
      </c>
      <c r="AJ17">
        <v>1</v>
      </c>
      <c r="AK17" t="b">
        <v>1</v>
      </c>
      <c r="AL17">
        <v>4.5</v>
      </c>
      <c r="AM17">
        <v>0.88</v>
      </c>
      <c r="AN17">
        <v>0.81</v>
      </c>
      <c r="AO17">
        <v>0.64</v>
      </c>
      <c r="AP17">
        <v>0.61</v>
      </c>
      <c r="AQ17">
        <v>0.77</v>
      </c>
      <c r="AR17" t="b">
        <v>1</v>
      </c>
      <c r="AS17">
        <v>1.8840300000000001</v>
      </c>
      <c r="AT17">
        <v>1.88914</v>
      </c>
      <c r="AU17">
        <v>1.8847</v>
      </c>
      <c r="AV17">
        <v>1.8887</v>
      </c>
      <c r="AW17">
        <v>1.8831899999999999</v>
      </c>
      <c r="AX17">
        <v>1.8872500000000001</v>
      </c>
      <c r="AY17">
        <v>1.8843700000000001</v>
      </c>
      <c r="AZ17">
        <v>0.52948899999999999</v>
      </c>
      <c r="BA17">
        <v>5</v>
      </c>
      <c r="BB17">
        <v>0</v>
      </c>
      <c r="BC17">
        <v>0</v>
      </c>
      <c r="BD17">
        <v>4.5</v>
      </c>
      <c r="BE17" t="s">
        <v>271</v>
      </c>
      <c r="BF17" t="s">
        <v>272</v>
      </c>
      <c r="BG17" t="s">
        <v>273</v>
      </c>
      <c r="BH17" t="s">
        <v>274</v>
      </c>
      <c r="BI17" t="s">
        <v>274</v>
      </c>
      <c r="BJ17" t="s">
        <v>273</v>
      </c>
      <c r="BK17">
        <v>0</v>
      </c>
      <c r="BL17">
        <v>42.128500000000003</v>
      </c>
      <c r="BM17">
        <v>999.9</v>
      </c>
      <c r="BN17">
        <v>53.601999999999997</v>
      </c>
      <c r="BO17">
        <v>31.088000000000001</v>
      </c>
      <c r="BP17">
        <v>24.716200000000001</v>
      </c>
      <c r="BQ17">
        <v>88.873199999999997</v>
      </c>
      <c r="BR17">
        <v>15.741199999999999</v>
      </c>
      <c r="BS17">
        <v>1</v>
      </c>
      <c r="BT17">
        <v>7.2097599999999998E-2</v>
      </c>
      <c r="BU17">
        <v>-4.3334299999999999</v>
      </c>
      <c r="BV17">
        <v>19.642900000000001</v>
      </c>
      <c r="BW17">
        <v>5.2419700000000002</v>
      </c>
      <c r="BX17">
        <v>11.974</v>
      </c>
      <c r="BY17">
        <v>4.9886400000000002</v>
      </c>
      <c r="BZ17">
        <v>3.2989999999999999</v>
      </c>
      <c r="CA17">
        <v>9999</v>
      </c>
      <c r="CB17">
        <v>9999</v>
      </c>
      <c r="CC17">
        <v>999.9</v>
      </c>
      <c r="CD17">
        <v>9999</v>
      </c>
      <c r="CE17">
        <v>1661988503</v>
      </c>
      <c r="CF17">
        <v>988.03666666666697</v>
      </c>
      <c r="CG17">
        <v>1000.013</v>
      </c>
      <c r="CH17">
        <v>26.9438</v>
      </c>
      <c r="CI17">
        <v>20.006333333333298</v>
      </c>
      <c r="CJ17">
        <v>986.13566666666702</v>
      </c>
      <c r="CK17">
        <v>27.547799999999999</v>
      </c>
      <c r="CL17">
        <v>400.01773333333301</v>
      </c>
      <c r="CM17">
        <v>98.333100000000002</v>
      </c>
      <c r="CN17">
        <v>0.10006092</v>
      </c>
      <c r="CO17">
        <v>42.572980000000001</v>
      </c>
      <c r="CP17">
        <v>999.9</v>
      </c>
      <c r="CQ17">
        <v>999.9</v>
      </c>
      <c r="CR17">
        <v>0</v>
      </c>
      <c r="CS17">
        <v>0</v>
      </c>
      <c r="CT17">
        <v>14002.5666666667</v>
      </c>
      <c r="CU17">
        <v>0</v>
      </c>
      <c r="CV17">
        <v>137.22620000000001</v>
      </c>
      <c r="CW17">
        <v>1999.9960000000001</v>
      </c>
      <c r="CX17">
        <v>0.50000006666666696</v>
      </c>
      <c r="CY17">
        <v>0.49999993333333298</v>
      </c>
      <c r="CZ17">
        <v>0</v>
      </c>
      <c r="DA17">
        <v>2.42248666666667</v>
      </c>
      <c r="DB17">
        <v>0</v>
      </c>
      <c r="DC17">
        <v>3861.3406666666701</v>
      </c>
      <c r="DD17">
        <v>12977.346666666699</v>
      </c>
      <c r="DE17">
        <v>44.936999999999998</v>
      </c>
      <c r="DF17">
        <v>45.987400000000001</v>
      </c>
      <c r="DG17">
        <v>45.653933333333299</v>
      </c>
      <c r="DH17">
        <v>44.875</v>
      </c>
      <c r="DI17">
        <v>45.811999999999998</v>
      </c>
      <c r="DJ17">
        <v>999.99800000000005</v>
      </c>
      <c r="DK17">
        <v>999.99800000000005</v>
      </c>
      <c r="DL17">
        <v>0</v>
      </c>
      <c r="DM17">
        <v>1697035475.4000001</v>
      </c>
      <c r="DN17">
        <v>0</v>
      </c>
      <c r="DO17">
        <v>1661988547</v>
      </c>
      <c r="DP17" t="s">
        <v>302</v>
      </c>
      <c r="DQ17">
        <v>1661988545</v>
      </c>
      <c r="DR17">
        <v>1661988547</v>
      </c>
      <c r="DS17">
        <v>10</v>
      </c>
      <c r="DT17">
        <v>-0.37</v>
      </c>
      <c r="DU17">
        <v>-7.0000000000000001E-3</v>
      </c>
      <c r="DV17">
        <v>1.901</v>
      </c>
      <c r="DW17">
        <v>-0.60399999999999998</v>
      </c>
      <c r="DX17">
        <v>1000</v>
      </c>
      <c r="DY17">
        <v>20</v>
      </c>
      <c r="DZ17">
        <v>0.15</v>
      </c>
      <c r="EA17">
        <v>0.02</v>
      </c>
      <c r="EB17">
        <v>-11.619199999999999</v>
      </c>
      <c r="EC17">
        <v>-0.11335324675324999</v>
      </c>
      <c r="ED17">
        <v>7.4240619096351199E-2</v>
      </c>
      <c r="EE17">
        <v>0</v>
      </c>
      <c r="EF17">
        <v>6.9207380952380904</v>
      </c>
      <c r="EG17">
        <v>-0.20927766233766901</v>
      </c>
      <c r="EH17">
        <v>2.48035753219739E-2</v>
      </c>
      <c r="EI17">
        <v>0</v>
      </c>
      <c r="EJ17">
        <v>0</v>
      </c>
      <c r="EK17">
        <v>2</v>
      </c>
      <c r="EL17" t="s">
        <v>276</v>
      </c>
      <c r="EM17">
        <v>100</v>
      </c>
      <c r="EN17">
        <v>100</v>
      </c>
      <c r="EO17">
        <v>1.901</v>
      </c>
      <c r="EP17">
        <v>-0.60399999999999998</v>
      </c>
      <c r="EQ17">
        <v>0.77965037608516496</v>
      </c>
      <c r="ER17">
        <v>1.82638250332287E-3</v>
      </c>
      <c r="ES17">
        <v>-3.3376277935660099E-7</v>
      </c>
      <c r="ET17">
        <v>5.0569635831270701E-13</v>
      </c>
      <c r="EU17">
        <v>-0.33751260998691601</v>
      </c>
      <c r="EV17">
        <v>-1.8342391301347901E-2</v>
      </c>
      <c r="EW17">
        <v>2.5609531295098801E-4</v>
      </c>
      <c r="EX17">
        <v>9.7789280158919E-7</v>
      </c>
      <c r="EY17">
        <v>3</v>
      </c>
      <c r="EZ17">
        <v>2048</v>
      </c>
      <c r="FA17">
        <v>1</v>
      </c>
      <c r="FB17">
        <v>26</v>
      </c>
      <c r="FC17">
        <v>8</v>
      </c>
      <c r="FD17">
        <v>8.1</v>
      </c>
      <c r="FE17">
        <v>2.21191</v>
      </c>
      <c r="FF17">
        <v>2.4523899999999998</v>
      </c>
      <c r="FG17">
        <v>1.5954600000000001</v>
      </c>
      <c r="FH17">
        <v>2.3083499999999999</v>
      </c>
      <c r="FI17">
        <v>1.69556</v>
      </c>
      <c r="FJ17">
        <v>2.4108900000000002</v>
      </c>
      <c r="FK17">
        <v>37.0032</v>
      </c>
      <c r="FL17">
        <v>23.8248</v>
      </c>
      <c r="FM17">
        <v>18</v>
      </c>
      <c r="FN17">
        <v>367.63099999999997</v>
      </c>
      <c r="FO17">
        <v>663.90099999999995</v>
      </c>
      <c r="FP17">
        <v>44.999699999999997</v>
      </c>
      <c r="FQ17">
        <v>28.438199999999998</v>
      </c>
      <c r="FR17">
        <v>30.0001</v>
      </c>
      <c r="FS17">
        <v>28.019600000000001</v>
      </c>
      <c r="FT17">
        <v>27.9267</v>
      </c>
      <c r="FU17">
        <v>44.327800000000003</v>
      </c>
      <c r="FV17">
        <v>68.243099999999998</v>
      </c>
      <c r="FW17">
        <v>74.335300000000004</v>
      </c>
      <c r="FX17">
        <v>45</v>
      </c>
      <c r="FY17">
        <v>1000</v>
      </c>
      <c r="FZ17">
        <v>20</v>
      </c>
      <c r="GA17">
        <v>100.294</v>
      </c>
      <c r="GB17">
        <v>98.189800000000005</v>
      </c>
    </row>
    <row r="18" spans="1:184" ht="16" x14ac:dyDescent="0.2">
      <c r="A18" s="1">
        <v>10</v>
      </c>
      <c r="B18">
        <v>1661989029.0999999</v>
      </c>
      <c r="C18">
        <v>4916.0999999046298</v>
      </c>
      <c r="D18" t="s">
        <v>303</v>
      </c>
      <c r="E18" t="s">
        <v>304</v>
      </c>
      <c r="F18">
        <v>15</v>
      </c>
      <c r="G18">
        <v>1661989020.5999999</v>
      </c>
      <c r="H18">
        <f t="shared" si="0"/>
        <v>1.993070625672195E-3</v>
      </c>
      <c r="I18">
        <f t="shared" si="1"/>
        <v>3.8650367660094293E-12</v>
      </c>
      <c r="J18">
        <f t="shared" si="2"/>
        <v>1.4236218754801392E-4</v>
      </c>
      <c r="K18">
        <f t="shared" si="3"/>
        <v>1.4236218754801392E-4</v>
      </c>
      <c r="L18">
        <f t="shared" si="4"/>
        <v>42.158700000000003</v>
      </c>
      <c r="M18">
        <f t="shared" si="5"/>
        <v>0.52948899999999999</v>
      </c>
      <c r="N18">
        <f t="shared" si="6"/>
        <v>13.29914925420707</v>
      </c>
      <c r="O18">
        <f t="shared" si="7"/>
        <v>1999.9481249999999</v>
      </c>
      <c r="P18">
        <f t="shared" si="8"/>
        <v>167.07234711878672</v>
      </c>
      <c r="Q18">
        <f t="shared" si="9"/>
        <v>0.48125000144374996</v>
      </c>
      <c r="R18">
        <f t="shared" si="10"/>
        <v>8.3538340335095801E-2</v>
      </c>
      <c r="S18">
        <f t="shared" si="11"/>
        <v>738.3335268612343</v>
      </c>
      <c r="T18">
        <f t="shared" si="12"/>
        <v>1292.8819691235542</v>
      </c>
      <c r="U18">
        <f t="shared" si="13"/>
        <v>1.0239625195458548</v>
      </c>
      <c r="V18">
        <v>14</v>
      </c>
      <c r="W18">
        <v>36833333.333333321</v>
      </c>
      <c r="X18">
        <v>1</v>
      </c>
      <c r="Y18">
        <v>1</v>
      </c>
      <c r="Z18">
        <v>7</v>
      </c>
      <c r="AA18">
        <v>2.5</v>
      </c>
      <c r="AB18" t="b">
        <v>0</v>
      </c>
      <c r="AC18">
        <v>10</v>
      </c>
      <c r="AD18">
        <v>25</v>
      </c>
      <c r="AE18">
        <v>2.323</v>
      </c>
      <c r="AF18" t="b">
        <v>0</v>
      </c>
      <c r="AG18">
        <v>4</v>
      </c>
      <c r="AH18">
        <v>25</v>
      </c>
      <c r="AI18">
        <v>2.677</v>
      </c>
      <c r="AJ18">
        <v>1</v>
      </c>
      <c r="AK18" t="b">
        <v>1</v>
      </c>
      <c r="AL18">
        <v>4.5</v>
      </c>
      <c r="AM18">
        <v>0.88</v>
      </c>
      <c r="AN18">
        <v>0.81</v>
      </c>
      <c r="AO18">
        <v>0.64</v>
      </c>
      <c r="AP18">
        <v>0.61</v>
      </c>
      <c r="AQ18">
        <v>0.77</v>
      </c>
      <c r="AR18" t="b">
        <v>1</v>
      </c>
      <c r="AS18">
        <v>1.88402</v>
      </c>
      <c r="AT18">
        <v>1.88916</v>
      </c>
      <c r="AU18">
        <v>1.8847</v>
      </c>
      <c r="AV18">
        <v>1.8887</v>
      </c>
      <c r="AW18">
        <v>1.88317</v>
      </c>
      <c r="AX18">
        <v>1.88723</v>
      </c>
      <c r="AY18">
        <v>1.8843300000000001</v>
      </c>
      <c r="AZ18">
        <v>0.52948899999999999</v>
      </c>
      <c r="BA18">
        <v>5</v>
      </c>
      <c r="BB18">
        <v>0</v>
      </c>
      <c r="BC18">
        <v>0</v>
      </c>
      <c r="BD18">
        <v>4.5</v>
      </c>
      <c r="BE18" t="s">
        <v>271</v>
      </c>
      <c r="BF18" t="s">
        <v>272</v>
      </c>
      <c r="BG18" t="s">
        <v>273</v>
      </c>
      <c r="BH18" t="s">
        <v>274</v>
      </c>
      <c r="BI18" t="s">
        <v>274</v>
      </c>
      <c r="BJ18" t="s">
        <v>273</v>
      </c>
      <c r="BK18">
        <v>0</v>
      </c>
      <c r="BL18">
        <v>42.158700000000003</v>
      </c>
      <c r="BM18">
        <v>999.9</v>
      </c>
      <c r="BN18">
        <v>52.893000000000001</v>
      </c>
      <c r="BO18">
        <v>31.25</v>
      </c>
      <c r="BP18">
        <v>24.611799999999999</v>
      </c>
      <c r="BQ18">
        <v>88.942400000000006</v>
      </c>
      <c r="BR18">
        <v>15.821300000000001</v>
      </c>
      <c r="BS18">
        <v>1</v>
      </c>
      <c r="BT18">
        <v>7.8930899999999998E-2</v>
      </c>
      <c r="BU18">
        <v>-4.3083</v>
      </c>
      <c r="BV18">
        <v>19.645299999999999</v>
      </c>
      <c r="BW18">
        <v>5.2418500000000003</v>
      </c>
      <c r="BX18">
        <v>11.974</v>
      </c>
      <c r="BY18">
        <v>4.98916</v>
      </c>
      <c r="BZ18">
        <v>3.2989999999999999</v>
      </c>
      <c r="CA18">
        <v>9999</v>
      </c>
      <c r="CB18">
        <v>9999</v>
      </c>
      <c r="CC18">
        <v>999.9</v>
      </c>
      <c r="CD18">
        <v>9999</v>
      </c>
      <c r="CE18">
        <v>1661989020.5999999</v>
      </c>
      <c r="CF18">
        <v>689.79499999999996</v>
      </c>
      <c r="CG18">
        <v>700.029</v>
      </c>
      <c r="CH18">
        <v>27.380918749999999</v>
      </c>
      <c r="CI18">
        <v>19.97618125</v>
      </c>
      <c r="CJ18">
        <v>688.25699999999995</v>
      </c>
      <c r="CK18">
        <v>27.981918749999998</v>
      </c>
      <c r="CL18">
        <v>400.01762500000001</v>
      </c>
      <c r="CM18">
        <v>98.340931249999997</v>
      </c>
      <c r="CN18">
        <v>0.10013568125</v>
      </c>
      <c r="CO18">
        <v>42.678325000000001</v>
      </c>
      <c r="CP18">
        <v>999.9</v>
      </c>
      <c r="CQ18">
        <v>999.9</v>
      </c>
      <c r="CR18">
        <v>0</v>
      </c>
      <c r="CS18">
        <v>0</v>
      </c>
      <c r="CT18">
        <v>14000.34375</v>
      </c>
      <c r="CU18">
        <v>0</v>
      </c>
      <c r="CV18">
        <v>138.11525</v>
      </c>
      <c r="CW18">
        <v>1999.9481249999999</v>
      </c>
      <c r="CX18">
        <v>0.50000006249999995</v>
      </c>
      <c r="CY18">
        <v>0.49999993749999999</v>
      </c>
      <c r="CZ18">
        <v>0</v>
      </c>
      <c r="DA18">
        <v>2.4151437499999999</v>
      </c>
      <c r="DB18">
        <v>0</v>
      </c>
      <c r="DC18">
        <v>3834.5456250000002</v>
      </c>
      <c r="DD18">
        <v>12977.05</v>
      </c>
      <c r="DE18">
        <v>46.046500000000002</v>
      </c>
      <c r="DF18">
        <v>47.105312499999997</v>
      </c>
      <c r="DG18">
        <v>46.811999999999998</v>
      </c>
      <c r="DH18">
        <v>45.875</v>
      </c>
      <c r="DI18">
        <v>46.811999999999998</v>
      </c>
      <c r="DJ18">
        <v>999.97437500000001</v>
      </c>
      <c r="DK18">
        <v>999.97375</v>
      </c>
      <c r="DL18">
        <v>0</v>
      </c>
      <c r="DM18">
        <v>1697035993.2</v>
      </c>
      <c r="DN18">
        <v>0</v>
      </c>
      <c r="DO18">
        <v>1661989067.0999999</v>
      </c>
      <c r="DP18" t="s">
        <v>305</v>
      </c>
      <c r="DQ18">
        <v>1661989067.0999999</v>
      </c>
      <c r="DR18">
        <v>1661989065.0999999</v>
      </c>
      <c r="DS18">
        <v>11</v>
      </c>
      <c r="DT18">
        <v>1.4999999999999999E-2</v>
      </c>
      <c r="DU18">
        <v>3.0000000000000001E-3</v>
      </c>
      <c r="DV18">
        <v>1.538</v>
      </c>
      <c r="DW18">
        <v>-0.60099999999999998</v>
      </c>
      <c r="DX18">
        <v>700</v>
      </c>
      <c r="DY18">
        <v>20</v>
      </c>
      <c r="DZ18">
        <v>0.1</v>
      </c>
      <c r="EA18">
        <v>0.02</v>
      </c>
      <c r="EB18">
        <v>-10.2505619047619</v>
      </c>
      <c r="EC18">
        <v>-0.18920259740259801</v>
      </c>
      <c r="ED18">
        <v>3.88084364440133E-2</v>
      </c>
      <c r="EE18">
        <v>0</v>
      </c>
      <c r="EF18">
        <v>7.3801280952381001</v>
      </c>
      <c r="EG18">
        <v>-0.12651194805193799</v>
      </c>
      <c r="EH18">
        <v>2.1260687311169198E-2</v>
      </c>
      <c r="EI18">
        <v>0</v>
      </c>
      <c r="EJ18">
        <v>0</v>
      </c>
      <c r="EK18">
        <v>2</v>
      </c>
      <c r="EL18" t="s">
        <v>276</v>
      </c>
      <c r="EM18">
        <v>100</v>
      </c>
      <c r="EN18">
        <v>100</v>
      </c>
      <c r="EO18">
        <v>1.538</v>
      </c>
      <c r="EP18">
        <v>-0.60099999999999998</v>
      </c>
      <c r="EQ18">
        <v>0.40996803753521799</v>
      </c>
      <c r="ER18">
        <v>1.82638250332287E-3</v>
      </c>
      <c r="ES18">
        <v>-3.3376277935660099E-7</v>
      </c>
      <c r="ET18">
        <v>5.0569635831270701E-13</v>
      </c>
      <c r="EU18">
        <v>-0.34413437811129499</v>
      </c>
      <c r="EV18">
        <v>-1.8342391301347901E-2</v>
      </c>
      <c r="EW18">
        <v>2.5609531295098801E-4</v>
      </c>
      <c r="EX18">
        <v>9.7789280158919E-7</v>
      </c>
      <c r="EY18">
        <v>3</v>
      </c>
      <c r="EZ18">
        <v>2048</v>
      </c>
      <c r="FA18">
        <v>1</v>
      </c>
      <c r="FB18">
        <v>26</v>
      </c>
      <c r="FC18">
        <v>8.1</v>
      </c>
      <c r="FD18">
        <v>8</v>
      </c>
      <c r="FE18">
        <v>1.65283</v>
      </c>
      <c r="FF18">
        <v>2.4450699999999999</v>
      </c>
      <c r="FG18">
        <v>1.5954600000000001</v>
      </c>
      <c r="FH18">
        <v>2.3083499999999999</v>
      </c>
      <c r="FI18">
        <v>1.69434</v>
      </c>
      <c r="FJ18">
        <v>2.5415000000000001</v>
      </c>
      <c r="FK18">
        <v>37.122500000000002</v>
      </c>
      <c r="FL18">
        <v>23.8248</v>
      </c>
      <c r="FM18">
        <v>18</v>
      </c>
      <c r="FN18">
        <v>367.47300000000001</v>
      </c>
      <c r="FO18">
        <v>662.154</v>
      </c>
      <c r="FP18">
        <v>44.999699999999997</v>
      </c>
      <c r="FQ18">
        <v>28.533799999999999</v>
      </c>
      <c r="FR18">
        <v>30.0001</v>
      </c>
      <c r="FS18">
        <v>28.108899999999998</v>
      </c>
      <c r="FT18">
        <v>28.0138</v>
      </c>
      <c r="FU18">
        <v>33.154699999999998</v>
      </c>
      <c r="FV18">
        <v>66.422600000000003</v>
      </c>
      <c r="FW18">
        <v>72.479600000000005</v>
      </c>
      <c r="FX18">
        <v>45</v>
      </c>
      <c r="FY18">
        <v>700</v>
      </c>
      <c r="FZ18">
        <v>20</v>
      </c>
      <c r="GA18">
        <v>100.28100000000001</v>
      </c>
      <c r="GB18">
        <v>98.177000000000007</v>
      </c>
    </row>
    <row r="19" spans="1:184" ht="16" x14ac:dyDescent="0.2">
      <c r="A19" s="1">
        <v>11</v>
      </c>
      <c r="B19">
        <v>1661989549.0999999</v>
      </c>
      <c r="C19">
        <v>5436.0999999046298</v>
      </c>
      <c r="D19" t="s">
        <v>306</v>
      </c>
      <c r="E19" t="s">
        <v>307</v>
      </c>
      <c r="F19">
        <v>15</v>
      </c>
      <c r="G19">
        <v>1661989541.0999999</v>
      </c>
      <c r="H19">
        <f t="shared" si="0"/>
        <v>1.7054331929559859E-3</v>
      </c>
      <c r="I19">
        <f t="shared" si="1"/>
        <v>3.3072395467795473E-12</v>
      </c>
      <c r="J19">
        <f t="shared" si="2"/>
        <v>1.2181665663971328E-4</v>
      </c>
      <c r="K19">
        <f t="shared" si="3"/>
        <v>1.2181665663971328E-4</v>
      </c>
      <c r="L19">
        <f t="shared" si="4"/>
        <v>42.189</v>
      </c>
      <c r="M19">
        <f t="shared" si="5"/>
        <v>0.52812199999999998</v>
      </c>
      <c r="N19">
        <f t="shared" si="6"/>
        <v>13.302913468045501</v>
      </c>
      <c r="O19">
        <f t="shared" si="7"/>
        <v>1999.9473333333301</v>
      </c>
      <c r="P19">
        <f t="shared" si="8"/>
        <v>166.10864933157617</v>
      </c>
      <c r="Q19">
        <f t="shared" si="9"/>
        <v>0.48125004003999999</v>
      </c>
      <c r="R19">
        <f t="shared" si="10"/>
        <v>8.3056511820599491E-2</v>
      </c>
      <c r="S19">
        <f t="shared" si="11"/>
        <v>737.00409090140511</v>
      </c>
      <c r="T19">
        <f t="shared" si="12"/>
        <v>1294.8172418000543</v>
      </c>
      <c r="U19">
        <f t="shared" si="13"/>
        <v>1.0254952555056429</v>
      </c>
      <c r="V19">
        <v>14</v>
      </c>
      <c r="W19">
        <v>36833333.333333321</v>
      </c>
      <c r="X19">
        <v>1</v>
      </c>
      <c r="Y19">
        <v>1</v>
      </c>
      <c r="Z19">
        <v>7</v>
      </c>
      <c r="AA19">
        <v>2.5</v>
      </c>
      <c r="AB19" t="b">
        <v>0</v>
      </c>
      <c r="AC19">
        <v>10</v>
      </c>
      <c r="AD19">
        <v>25</v>
      </c>
      <c r="AE19">
        <v>2.323</v>
      </c>
      <c r="AF19" t="b">
        <v>0</v>
      </c>
      <c r="AG19">
        <v>4</v>
      </c>
      <c r="AH19">
        <v>25</v>
      </c>
      <c r="AI19">
        <v>2.677</v>
      </c>
      <c r="AJ19">
        <v>1</v>
      </c>
      <c r="AK19" t="b">
        <v>1</v>
      </c>
      <c r="AL19">
        <v>4.5</v>
      </c>
      <c r="AM19">
        <v>0.88</v>
      </c>
      <c r="AN19">
        <v>0.81</v>
      </c>
      <c r="AO19">
        <v>0.64</v>
      </c>
      <c r="AP19">
        <v>0.61</v>
      </c>
      <c r="AQ19">
        <v>0.77</v>
      </c>
      <c r="AR19" t="b">
        <v>1</v>
      </c>
      <c r="AS19">
        <v>1.8839999999999999</v>
      </c>
      <c r="AT19">
        <v>1.8891500000000001</v>
      </c>
      <c r="AU19">
        <v>1.8846499999999999</v>
      </c>
      <c r="AV19">
        <v>1.8886499999999999</v>
      </c>
      <c r="AW19">
        <v>1.8831199999999999</v>
      </c>
      <c r="AX19">
        <v>1.8872100000000001</v>
      </c>
      <c r="AY19">
        <v>1.8843099999999999</v>
      </c>
      <c r="AZ19">
        <v>0.52812199999999998</v>
      </c>
      <c r="BA19">
        <v>5</v>
      </c>
      <c r="BB19">
        <v>0</v>
      </c>
      <c r="BC19">
        <v>0</v>
      </c>
      <c r="BD19">
        <v>4.5</v>
      </c>
      <c r="BE19" t="s">
        <v>271</v>
      </c>
      <c r="BF19" t="s">
        <v>272</v>
      </c>
      <c r="BG19" t="s">
        <v>273</v>
      </c>
      <c r="BH19" t="s">
        <v>274</v>
      </c>
      <c r="BI19" t="s">
        <v>274</v>
      </c>
      <c r="BJ19" t="s">
        <v>273</v>
      </c>
      <c r="BK19">
        <v>0</v>
      </c>
      <c r="BL19">
        <v>42.189</v>
      </c>
      <c r="BM19">
        <v>999.9</v>
      </c>
      <c r="BN19">
        <v>52.271000000000001</v>
      </c>
      <c r="BO19">
        <v>31.401</v>
      </c>
      <c r="BP19">
        <v>24.534099999999999</v>
      </c>
      <c r="BQ19">
        <v>88.802599999999998</v>
      </c>
      <c r="BR19">
        <v>15.7692</v>
      </c>
      <c r="BS19">
        <v>1</v>
      </c>
      <c r="BT19">
        <v>7.6589400000000002E-2</v>
      </c>
      <c r="BU19">
        <v>-4.2929199999999996</v>
      </c>
      <c r="BV19">
        <v>19.646599999999999</v>
      </c>
      <c r="BW19">
        <v>5.2419700000000002</v>
      </c>
      <c r="BX19">
        <v>11.974</v>
      </c>
      <c r="BY19">
        <v>4.9891199999999998</v>
      </c>
      <c r="BZ19">
        <v>3.2989999999999999</v>
      </c>
      <c r="CA19">
        <v>9999</v>
      </c>
      <c r="CB19">
        <v>9999</v>
      </c>
      <c r="CC19">
        <v>999.9</v>
      </c>
      <c r="CD19">
        <v>9999</v>
      </c>
      <c r="CE19">
        <v>1661989541.0999999</v>
      </c>
      <c r="CF19">
        <v>392.77666666666698</v>
      </c>
      <c r="CG19">
        <v>399.99066666666698</v>
      </c>
      <c r="CH19">
        <v>27.264013333333299</v>
      </c>
      <c r="CI19">
        <v>19.957133333333299</v>
      </c>
      <c r="CJ19">
        <v>391.70766666666702</v>
      </c>
      <c r="CK19">
        <v>27.860013333333299</v>
      </c>
      <c r="CL19">
        <v>399.99953333333298</v>
      </c>
      <c r="CM19">
        <v>98.344873333333396</v>
      </c>
      <c r="CN19">
        <v>0.10002008666666699</v>
      </c>
      <c r="CO19">
        <v>42.759473333333297</v>
      </c>
      <c r="CP19">
        <v>999.9</v>
      </c>
      <c r="CQ19">
        <v>999.9</v>
      </c>
      <c r="CR19">
        <v>0</v>
      </c>
      <c r="CS19">
        <v>0</v>
      </c>
      <c r="CT19">
        <v>13999.0666666667</v>
      </c>
      <c r="CU19">
        <v>0</v>
      </c>
      <c r="CV19">
        <v>137.3186</v>
      </c>
      <c r="CW19">
        <v>1999.9473333333301</v>
      </c>
      <c r="CX19">
        <v>0.50000173333333298</v>
      </c>
      <c r="CY19">
        <v>0.49999826666666702</v>
      </c>
      <c r="CZ19">
        <v>0</v>
      </c>
      <c r="DA19">
        <v>2.49146</v>
      </c>
      <c r="DB19">
        <v>0</v>
      </c>
      <c r="DC19">
        <v>3847.13</v>
      </c>
      <c r="DD19">
        <v>12977.0466666667</v>
      </c>
      <c r="DE19">
        <v>46.5914</v>
      </c>
      <c r="DF19">
        <v>47.625</v>
      </c>
      <c r="DG19">
        <v>47.375</v>
      </c>
      <c r="DH19">
        <v>46.375</v>
      </c>
      <c r="DI19">
        <v>47.320399999999999</v>
      </c>
      <c r="DJ19">
        <v>999.976</v>
      </c>
      <c r="DK19">
        <v>999.97133333333295</v>
      </c>
      <c r="DL19">
        <v>0</v>
      </c>
      <c r="DM19">
        <v>1697036513.4000001</v>
      </c>
      <c r="DN19">
        <v>0</v>
      </c>
      <c r="DO19">
        <v>1661989590.0999999</v>
      </c>
      <c r="DP19" t="s">
        <v>308</v>
      </c>
      <c r="DQ19">
        <v>1661989584.0999999</v>
      </c>
      <c r="DR19">
        <v>1661989590.0999999</v>
      </c>
      <c r="DS19">
        <v>12</v>
      </c>
      <c r="DT19">
        <v>-3.2000000000000001E-2</v>
      </c>
      <c r="DU19">
        <v>5.0000000000000001E-3</v>
      </c>
      <c r="DV19">
        <v>1.069</v>
      </c>
      <c r="DW19">
        <v>-0.59599999999999997</v>
      </c>
      <c r="DX19">
        <v>400</v>
      </c>
      <c r="DY19">
        <v>20</v>
      </c>
      <c r="DZ19">
        <v>0.37</v>
      </c>
      <c r="EA19">
        <v>0.02</v>
      </c>
      <c r="EB19">
        <v>-7.1935060000000002</v>
      </c>
      <c r="EC19">
        <v>0.12897022556391899</v>
      </c>
      <c r="ED19">
        <v>3.9260925918780901E-2</v>
      </c>
      <c r="EE19">
        <v>0</v>
      </c>
      <c r="EF19">
        <v>7.2747840000000004</v>
      </c>
      <c r="EG19">
        <v>-8.5994887218051499E-2</v>
      </c>
      <c r="EH19">
        <v>9.3887855444673707E-3</v>
      </c>
      <c r="EI19">
        <v>1</v>
      </c>
      <c r="EJ19">
        <v>1</v>
      </c>
      <c r="EK19">
        <v>2</v>
      </c>
      <c r="EL19" t="s">
        <v>280</v>
      </c>
      <c r="EM19">
        <v>100</v>
      </c>
      <c r="EN19">
        <v>100</v>
      </c>
      <c r="EO19">
        <v>1.069</v>
      </c>
      <c r="EP19">
        <v>-0.59599999999999997</v>
      </c>
      <c r="EQ19">
        <v>0.42464281909382601</v>
      </c>
      <c r="ER19">
        <v>1.82638250332287E-3</v>
      </c>
      <c r="ES19">
        <v>-3.3376277935660099E-7</v>
      </c>
      <c r="ET19">
        <v>5.0569635831270701E-13</v>
      </c>
      <c r="EU19">
        <v>-0.34095561332302798</v>
      </c>
      <c r="EV19">
        <v>-1.8342391301347901E-2</v>
      </c>
      <c r="EW19">
        <v>2.5609531295098801E-4</v>
      </c>
      <c r="EX19">
        <v>9.7789280158919E-7</v>
      </c>
      <c r="EY19">
        <v>3</v>
      </c>
      <c r="EZ19">
        <v>2048</v>
      </c>
      <c r="FA19">
        <v>1</v>
      </c>
      <c r="FB19">
        <v>26</v>
      </c>
      <c r="FC19">
        <v>8</v>
      </c>
      <c r="FD19">
        <v>8.1</v>
      </c>
      <c r="FE19">
        <v>1.0522499999999999</v>
      </c>
      <c r="FF19">
        <v>2.4597199999999999</v>
      </c>
      <c r="FG19">
        <v>1.5954600000000001</v>
      </c>
      <c r="FH19">
        <v>2.3083499999999999</v>
      </c>
      <c r="FI19">
        <v>1.69434</v>
      </c>
      <c r="FJ19">
        <v>2.5537100000000001</v>
      </c>
      <c r="FK19">
        <v>37.241999999999997</v>
      </c>
      <c r="FL19">
        <v>23.8248</v>
      </c>
      <c r="FM19">
        <v>18</v>
      </c>
      <c r="FN19">
        <v>367.42</v>
      </c>
      <c r="FO19">
        <v>661.05899999999997</v>
      </c>
      <c r="FP19">
        <v>44.999699999999997</v>
      </c>
      <c r="FQ19">
        <v>28.507000000000001</v>
      </c>
      <c r="FR19">
        <v>30.0001</v>
      </c>
      <c r="FS19">
        <v>28.093</v>
      </c>
      <c r="FT19">
        <v>27.999700000000001</v>
      </c>
      <c r="FU19">
        <v>21.143000000000001</v>
      </c>
      <c r="FV19">
        <v>66.751499999999993</v>
      </c>
      <c r="FW19">
        <v>70.994200000000006</v>
      </c>
      <c r="FX19">
        <v>45</v>
      </c>
      <c r="FY19">
        <v>400</v>
      </c>
      <c r="FZ19">
        <v>20</v>
      </c>
      <c r="GA19">
        <v>100.291</v>
      </c>
      <c r="GB19">
        <v>98.1785</v>
      </c>
    </row>
    <row r="20" spans="1:184" ht="16" x14ac:dyDescent="0.2">
      <c r="A20" s="1">
        <v>12</v>
      </c>
      <c r="B20">
        <v>1661990072.0999999</v>
      </c>
      <c r="C20">
        <v>5959.0999999046298</v>
      </c>
      <c r="D20" t="s">
        <v>309</v>
      </c>
      <c r="E20" t="s">
        <v>310</v>
      </c>
      <c r="F20">
        <v>15</v>
      </c>
      <c r="G20">
        <v>1661990064.0999999</v>
      </c>
      <c r="H20">
        <f t="shared" si="0"/>
        <v>9.2820199851895819E-4</v>
      </c>
      <c r="I20">
        <f t="shared" si="1"/>
        <v>1.8000038756023759E-12</v>
      </c>
      <c r="J20">
        <f t="shared" si="2"/>
        <v>6.6300142751354153E-5</v>
      </c>
      <c r="K20">
        <f t="shared" si="3"/>
        <v>6.6300142751354153E-5</v>
      </c>
      <c r="L20">
        <f t="shared" si="4"/>
        <v>42.206400000000002</v>
      </c>
      <c r="M20">
        <f t="shared" si="5"/>
        <v>0.52990400000000004</v>
      </c>
      <c r="N20">
        <f t="shared" si="6"/>
        <v>13.296870027689305</v>
      </c>
      <c r="O20">
        <f t="shared" si="7"/>
        <v>1999.962</v>
      </c>
      <c r="P20">
        <f t="shared" si="8"/>
        <v>176.83345570112405</v>
      </c>
      <c r="Q20">
        <f t="shared" si="9"/>
        <v>0.48125008470000002</v>
      </c>
      <c r="R20">
        <f t="shared" si="10"/>
        <v>8.8418407800310239E-2</v>
      </c>
      <c r="S20">
        <f t="shared" si="11"/>
        <v>751.59633981039985</v>
      </c>
      <c r="T20">
        <f t="shared" si="12"/>
        <v>1273.434863307275</v>
      </c>
      <c r="U20">
        <f t="shared" si="13"/>
        <v>1.0085604117393618</v>
      </c>
      <c r="V20">
        <v>14</v>
      </c>
      <c r="W20">
        <v>36833333.333333321</v>
      </c>
      <c r="X20">
        <v>1</v>
      </c>
      <c r="Y20">
        <v>1</v>
      </c>
      <c r="Z20">
        <v>7</v>
      </c>
      <c r="AA20">
        <v>2.5</v>
      </c>
      <c r="AB20" t="b">
        <v>0</v>
      </c>
      <c r="AC20">
        <v>10</v>
      </c>
      <c r="AD20">
        <v>25</v>
      </c>
      <c r="AE20">
        <v>2.323</v>
      </c>
      <c r="AF20" t="b">
        <v>0</v>
      </c>
      <c r="AG20">
        <v>4</v>
      </c>
      <c r="AH20">
        <v>25</v>
      </c>
      <c r="AI20">
        <v>2.677</v>
      </c>
      <c r="AJ20">
        <v>1</v>
      </c>
      <c r="AK20" t="b">
        <v>1</v>
      </c>
      <c r="AL20">
        <v>4.5</v>
      </c>
      <c r="AM20">
        <v>0.88</v>
      </c>
      <c r="AN20">
        <v>0.81</v>
      </c>
      <c r="AO20">
        <v>0.64</v>
      </c>
      <c r="AP20">
        <v>0.61</v>
      </c>
      <c r="AQ20">
        <v>0.77</v>
      </c>
      <c r="AR20" t="b">
        <v>1</v>
      </c>
      <c r="AS20">
        <v>1.8840300000000001</v>
      </c>
      <c r="AT20">
        <v>1.88917</v>
      </c>
      <c r="AU20">
        <v>1.88472</v>
      </c>
      <c r="AV20">
        <v>1.88866</v>
      </c>
      <c r="AW20">
        <v>1.88314</v>
      </c>
      <c r="AX20">
        <v>1.8872199999999999</v>
      </c>
      <c r="AY20">
        <v>1.8843399999999999</v>
      </c>
      <c r="AZ20">
        <v>0.52990400000000004</v>
      </c>
      <c r="BA20">
        <v>5</v>
      </c>
      <c r="BB20">
        <v>0</v>
      </c>
      <c r="BC20">
        <v>0</v>
      </c>
      <c r="BD20">
        <v>4.5</v>
      </c>
      <c r="BE20" t="s">
        <v>271</v>
      </c>
      <c r="BF20" t="s">
        <v>272</v>
      </c>
      <c r="BG20" t="s">
        <v>273</v>
      </c>
      <c r="BH20" t="s">
        <v>274</v>
      </c>
      <c r="BI20" t="s">
        <v>274</v>
      </c>
      <c r="BJ20" t="s">
        <v>273</v>
      </c>
      <c r="BK20">
        <v>0</v>
      </c>
      <c r="BL20">
        <v>42.206400000000002</v>
      </c>
      <c r="BM20">
        <v>999.9</v>
      </c>
      <c r="BN20">
        <v>51.720999999999997</v>
      </c>
      <c r="BO20">
        <v>31.521000000000001</v>
      </c>
      <c r="BP20">
        <v>24.436599999999999</v>
      </c>
      <c r="BQ20">
        <v>88.722700000000003</v>
      </c>
      <c r="BR20">
        <v>15.989599999999999</v>
      </c>
      <c r="BS20">
        <v>1</v>
      </c>
      <c r="BT20">
        <v>8.3477599999999999E-2</v>
      </c>
      <c r="BU20">
        <v>-4.2723699999999996</v>
      </c>
      <c r="BV20">
        <v>19.6479</v>
      </c>
      <c r="BW20">
        <v>5.2387300000000003</v>
      </c>
      <c r="BX20">
        <v>11.974</v>
      </c>
      <c r="BY20">
        <v>4.9885200000000003</v>
      </c>
      <c r="BZ20">
        <v>3.2985199999999999</v>
      </c>
      <c r="CA20">
        <v>9999</v>
      </c>
      <c r="CB20">
        <v>9999</v>
      </c>
      <c r="CC20">
        <v>999.9</v>
      </c>
      <c r="CD20">
        <v>9999</v>
      </c>
      <c r="CE20">
        <v>1661990064.0999999</v>
      </c>
      <c r="CF20">
        <v>196.305133333333</v>
      </c>
      <c r="CG20">
        <v>200.00233333333301</v>
      </c>
      <c r="CH20">
        <v>26.870706666666699</v>
      </c>
      <c r="CI20">
        <v>20.046479999999999</v>
      </c>
      <c r="CJ20">
        <v>195.595133333333</v>
      </c>
      <c r="CK20">
        <v>27.466706666666699</v>
      </c>
      <c r="CL20">
        <v>399.98733333333303</v>
      </c>
      <c r="CM20">
        <v>98.354133333333394</v>
      </c>
      <c r="CN20">
        <v>9.9944366666666701E-2</v>
      </c>
      <c r="CO20">
        <v>42.800426666666702</v>
      </c>
      <c r="CP20">
        <v>999.9</v>
      </c>
      <c r="CQ20">
        <v>999.9</v>
      </c>
      <c r="CR20">
        <v>0</v>
      </c>
      <c r="CS20">
        <v>0</v>
      </c>
      <c r="CT20">
        <v>14001.4</v>
      </c>
      <c r="CU20">
        <v>0</v>
      </c>
      <c r="CV20">
        <v>146.18459999999999</v>
      </c>
      <c r="CW20">
        <v>1999.962</v>
      </c>
      <c r="CX20">
        <v>0.50000366666666696</v>
      </c>
      <c r="CY20">
        <v>0.49999633333333299</v>
      </c>
      <c r="CZ20">
        <v>0</v>
      </c>
      <c r="DA20">
        <v>2.4330066666666701</v>
      </c>
      <c r="DB20">
        <v>0</v>
      </c>
      <c r="DC20">
        <v>3785.67333333333</v>
      </c>
      <c r="DD20">
        <v>12977.153333333301</v>
      </c>
      <c r="DE20">
        <v>46.936999999999998</v>
      </c>
      <c r="DF20">
        <v>48</v>
      </c>
      <c r="DG20">
        <v>47.75</v>
      </c>
      <c r="DH20">
        <v>46.733199999999997</v>
      </c>
      <c r="DI20">
        <v>47.6332666666667</v>
      </c>
      <c r="DJ20">
        <v>999.98800000000006</v>
      </c>
      <c r="DK20">
        <v>999.97400000000005</v>
      </c>
      <c r="DL20">
        <v>0</v>
      </c>
      <c r="DM20">
        <v>1697037036.5999999</v>
      </c>
      <c r="DN20">
        <v>0</v>
      </c>
      <c r="DO20">
        <v>1661990111.0999999</v>
      </c>
      <c r="DP20" t="s">
        <v>311</v>
      </c>
      <c r="DQ20">
        <v>1661990090.0999999</v>
      </c>
      <c r="DR20">
        <v>1661990111.0999999</v>
      </c>
      <c r="DS20">
        <v>13</v>
      </c>
      <c r="DT20">
        <v>-3.4000000000000002E-2</v>
      </c>
      <c r="DU20">
        <v>2E-3</v>
      </c>
      <c r="DV20">
        <v>0.71</v>
      </c>
      <c r="DW20">
        <v>-0.59599999999999997</v>
      </c>
      <c r="DX20">
        <v>200</v>
      </c>
      <c r="DY20">
        <v>20</v>
      </c>
      <c r="DZ20">
        <v>0.26</v>
      </c>
      <c r="EA20">
        <v>0.02</v>
      </c>
      <c r="EB20">
        <v>-3.6713514285714299</v>
      </c>
      <c r="EC20">
        <v>1.9168831168834501E-3</v>
      </c>
      <c r="ED20">
        <v>2.0578858611903301E-2</v>
      </c>
      <c r="EE20">
        <v>1</v>
      </c>
      <c r="EF20">
        <v>6.8320990476190504</v>
      </c>
      <c r="EG20">
        <v>-0.54524103896105203</v>
      </c>
      <c r="EH20">
        <v>7.9646953363235198E-2</v>
      </c>
      <c r="EI20">
        <v>0</v>
      </c>
      <c r="EJ20">
        <v>1</v>
      </c>
      <c r="EK20">
        <v>2</v>
      </c>
      <c r="EL20" t="s">
        <v>280</v>
      </c>
      <c r="EM20">
        <v>100</v>
      </c>
      <c r="EN20">
        <v>100</v>
      </c>
      <c r="EO20">
        <v>0.71</v>
      </c>
      <c r="EP20">
        <v>-0.59599999999999997</v>
      </c>
      <c r="EQ20">
        <v>0.39294974115430598</v>
      </c>
      <c r="ER20">
        <v>1.82638250332287E-3</v>
      </c>
      <c r="ES20">
        <v>-3.3376277935660099E-7</v>
      </c>
      <c r="ET20">
        <v>5.0569635831270701E-13</v>
      </c>
      <c r="EU20">
        <v>-0.33583458312209902</v>
      </c>
      <c r="EV20">
        <v>-1.8342391301347901E-2</v>
      </c>
      <c r="EW20">
        <v>2.5609531295098801E-4</v>
      </c>
      <c r="EX20">
        <v>9.7789280158919E-7</v>
      </c>
      <c r="EY20">
        <v>3</v>
      </c>
      <c r="EZ20">
        <v>2048</v>
      </c>
      <c r="FA20">
        <v>1</v>
      </c>
      <c r="FB20">
        <v>26</v>
      </c>
      <c r="FC20">
        <v>8.1</v>
      </c>
      <c r="FD20">
        <v>8</v>
      </c>
      <c r="FE20">
        <v>0.617676</v>
      </c>
      <c r="FF20">
        <v>2.47803</v>
      </c>
      <c r="FG20">
        <v>1.5954600000000001</v>
      </c>
      <c r="FH20">
        <v>2.3071299999999999</v>
      </c>
      <c r="FI20">
        <v>1.69556</v>
      </c>
      <c r="FJ20">
        <v>2.36816</v>
      </c>
      <c r="FK20">
        <v>37.337800000000001</v>
      </c>
      <c r="FL20">
        <v>23.816099999999999</v>
      </c>
      <c r="FM20">
        <v>18</v>
      </c>
      <c r="FN20">
        <v>367.46699999999998</v>
      </c>
      <c r="FO20">
        <v>659.94399999999996</v>
      </c>
      <c r="FP20">
        <v>44.999899999999997</v>
      </c>
      <c r="FQ20">
        <v>28.592400000000001</v>
      </c>
      <c r="FR20">
        <v>30.0002</v>
      </c>
      <c r="FS20">
        <v>28.171399999999998</v>
      </c>
      <c r="FT20">
        <v>28.076799999999999</v>
      </c>
      <c r="FU20">
        <v>12.4246</v>
      </c>
      <c r="FV20">
        <v>61.982999999999997</v>
      </c>
      <c r="FW20">
        <v>69.882599999999996</v>
      </c>
      <c r="FX20">
        <v>45</v>
      </c>
      <c r="FY20">
        <v>200</v>
      </c>
      <c r="FZ20">
        <v>20</v>
      </c>
      <c r="GA20">
        <v>100.276</v>
      </c>
      <c r="GB20">
        <v>98.1601</v>
      </c>
    </row>
    <row r="21" spans="1:184" ht="16" x14ac:dyDescent="0.2">
      <c r="A21" s="1">
        <v>13</v>
      </c>
      <c r="B21">
        <v>1661990594</v>
      </c>
      <c r="C21">
        <v>6481</v>
      </c>
      <c r="D21" t="s">
        <v>312</v>
      </c>
      <c r="E21" t="s">
        <v>313</v>
      </c>
      <c r="F21">
        <v>15</v>
      </c>
      <c r="G21">
        <v>1661990586</v>
      </c>
      <c r="H21">
        <f t="shared" si="0"/>
        <v>2.5408803569257251E-4</v>
      </c>
      <c r="I21">
        <f t="shared" si="1"/>
        <v>4.9273697936504062E-13</v>
      </c>
      <c r="J21">
        <f t="shared" si="2"/>
        <v>1.8149145406612324E-5</v>
      </c>
      <c r="K21">
        <f t="shared" si="3"/>
        <v>1.8149145406612324E-5</v>
      </c>
      <c r="L21">
        <f t="shared" si="4"/>
        <v>42.210700000000003</v>
      </c>
      <c r="M21">
        <f t="shared" si="5"/>
        <v>0.52781400000000001</v>
      </c>
      <c r="N21">
        <f t="shared" si="6"/>
        <v>13.303464187833171</v>
      </c>
      <c r="O21">
        <f t="shared" si="7"/>
        <v>1999.998</v>
      </c>
      <c r="P21">
        <f t="shared" si="8"/>
        <v>180.11476952594563</v>
      </c>
      <c r="Q21">
        <f t="shared" si="9"/>
        <v>0.48124996920000002</v>
      </c>
      <c r="R21">
        <f t="shared" si="10"/>
        <v>9.0057474820447639E-2</v>
      </c>
      <c r="S21">
        <f t="shared" si="11"/>
        <v>755.98295426559048</v>
      </c>
      <c r="T21">
        <f t="shared" si="12"/>
        <v>1266.9811376185373</v>
      </c>
      <c r="U21">
        <f t="shared" si="13"/>
        <v>1.0034490609938815</v>
      </c>
      <c r="V21">
        <v>14</v>
      </c>
      <c r="W21">
        <v>36833333.333333321</v>
      </c>
      <c r="X21">
        <v>1</v>
      </c>
      <c r="Y21">
        <v>1</v>
      </c>
      <c r="Z21">
        <v>7</v>
      </c>
      <c r="AA21">
        <v>2.5</v>
      </c>
      <c r="AB21" t="b">
        <v>0</v>
      </c>
      <c r="AC21">
        <v>10</v>
      </c>
      <c r="AD21">
        <v>25</v>
      </c>
      <c r="AE21">
        <v>2.323</v>
      </c>
      <c r="AF21" t="b">
        <v>0</v>
      </c>
      <c r="AG21">
        <v>4</v>
      </c>
      <c r="AH21">
        <v>25</v>
      </c>
      <c r="AI21">
        <v>2.677</v>
      </c>
      <c r="AJ21">
        <v>1</v>
      </c>
      <c r="AK21" t="b">
        <v>1</v>
      </c>
      <c r="AL21">
        <v>4.5</v>
      </c>
      <c r="AM21">
        <v>0.88</v>
      </c>
      <c r="AN21">
        <v>0.81</v>
      </c>
      <c r="AO21">
        <v>0.64</v>
      </c>
      <c r="AP21">
        <v>0.61</v>
      </c>
      <c r="AQ21">
        <v>0.77</v>
      </c>
      <c r="AR21" t="b">
        <v>1</v>
      </c>
      <c r="AS21">
        <v>1.8840300000000001</v>
      </c>
      <c r="AT21">
        <v>1.88917</v>
      </c>
      <c r="AU21">
        <v>1.8847100000000001</v>
      </c>
      <c r="AV21">
        <v>1.8887100000000001</v>
      </c>
      <c r="AW21">
        <v>1.8832100000000001</v>
      </c>
      <c r="AX21">
        <v>1.8872500000000001</v>
      </c>
      <c r="AY21">
        <v>1.8843300000000001</v>
      </c>
      <c r="AZ21">
        <v>0.52781400000000001</v>
      </c>
      <c r="BA21">
        <v>5</v>
      </c>
      <c r="BB21">
        <v>0</v>
      </c>
      <c r="BC21">
        <v>0</v>
      </c>
      <c r="BD21">
        <v>4.5</v>
      </c>
      <c r="BE21" t="s">
        <v>271</v>
      </c>
      <c r="BF21" t="s">
        <v>272</v>
      </c>
      <c r="BG21" t="s">
        <v>273</v>
      </c>
      <c r="BH21" t="s">
        <v>274</v>
      </c>
      <c r="BI21" t="s">
        <v>274</v>
      </c>
      <c r="BJ21" t="s">
        <v>273</v>
      </c>
      <c r="BK21">
        <v>0</v>
      </c>
      <c r="BL21">
        <v>42.210700000000003</v>
      </c>
      <c r="BM21">
        <v>999.9</v>
      </c>
      <c r="BN21">
        <v>51.232999999999997</v>
      </c>
      <c r="BO21">
        <v>31.632000000000001</v>
      </c>
      <c r="BP21">
        <v>24.361000000000001</v>
      </c>
      <c r="BQ21">
        <v>88.902699999999996</v>
      </c>
      <c r="BR21">
        <v>15.837300000000001</v>
      </c>
      <c r="BS21">
        <v>1</v>
      </c>
      <c r="BT21">
        <v>8.7833300000000003E-2</v>
      </c>
      <c r="BU21">
        <v>-4.2709200000000003</v>
      </c>
      <c r="BV21">
        <v>19.6493</v>
      </c>
      <c r="BW21">
        <v>5.2410100000000002</v>
      </c>
      <c r="BX21">
        <v>11.974</v>
      </c>
      <c r="BY21">
        <v>4.9877599999999997</v>
      </c>
      <c r="BZ21">
        <v>3.2989999999999999</v>
      </c>
      <c r="CA21">
        <v>9999</v>
      </c>
      <c r="CB21">
        <v>9999</v>
      </c>
      <c r="CC21">
        <v>999.9</v>
      </c>
      <c r="CD21">
        <v>9999</v>
      </c>
      <c r="CE21">
        <v>1661990586</v>
      </c>
      <c r="CF21">
        <v>98.657619999999994</v>
      </c>
      <c r="CG21">
        <v>99.999853333333306</v>
      </c>
      <c r="CH21">
        <v>27.017526666666701</v>
      </c>
      <c r="CI21">
        <v>20.0445733333333</v>
      </c>
      <c r="CJ21">
        <v>98.135620000000003</v>
      </c>
      <c r="CK21">
        <v>27.620526666666699</v>
      </c>
      <c r="CL21">
        <v>400.01519999999999</v>
      </c>
      <c r="CM21">
        <v>98.354573333333306</v>
      </c>
      <c r="CN21">
        <v>0.100074513333333</v>
      </c>
      <c r="CO21">
        <v>42.809699999999999</v>
      </c>
      <c r="CP21">
        <v>999.9</v>
      </c>
      <c r="CQ21">
        <v>999.9</v>
      </c>
      <c r="CR21">
        <v>0</v>
      </c>
      <c r="CS21">
        <v>0</v>
      </c>
      <c r="CT21">
        <v>13997</v>
      </c>
      <c r="CU21">
        <v>0</v>
      </c>
      <c r="CV21">
        <v>148.89713333333299</v>
      </c>
      <c r="CW21">
        <v>1999.998</v>
      </c>
      <c r="CX21">
        <v>0.49999866666666698</v>
      </c>
      <c r="CY21">
        <v>0.50000133333333296</v>
      </c>
      <c r="CZ21">
        <v>0</v>
      </c>
      <c r="DA21">
        <v>2.3592666666666702</v>
      </c>
      <c r="DB21">
        <v>0</v>
      </c>
      <c r="DC21">
        <v>3771.74866666667</v>
      </c>
      <c r="DD21">
        <v>12977.3866666667</v>
      </c>
      <c r="DE21">
        <v>47.186999999999998</v>
      </c>
      <c r="DF21">
        <v>48.307866666666698</v>
      </c>
      <c r="DG21">
        <v>48</v>
      </c>
      <c r="DH21">
        <v>46.953800000000001</v>
      </c>
      <c r="DI21">
        <v>47.875</v>
      </c>
      <c r="DJ21">
        <v>999.99599999999998</v>
      </c>
      <c r="DK21">
        <v>1000.002</v>
      </c>
      <c r="DL21">
        <v>0</v>
      </c>
      <c r="DM21">
        <v>1697037558.5999999</v>
      </c>
      <c r="DN21">
        <v>0</v>
      </c>
      <c r="DO21">
        <v>1661990626</v>
      </c>
      <c r="DP21" t="s">
        <v>314</v>
      </c>
      <c r="DQ21">
        <v>1661990619</v>
      </c>
      <c r="DR21">
        <v>1661990626</v>
      </c>
      <c r="DS21">
        <v>14</v>
      </c>
      <c r="DT21">
        <v>-1.6E-2</v>
      </c>
      <c r="DU21">
        <v>-8.0000000000000002E-3</v>
      </c>
      <c r="DV21">
        <v>0.52200000000000002</v>
      </c>
      <c r="DW21">
        <v>-0.60299999999999998</v>
      </c>
      <c r="DX21">
        <v>100</v>
      </c>
      <c r="DY21">
        <v>20</v>
      </c>
      <c r="DZ21">
        <v>0.25</v>
      </c>
      <c r="EA21">
        <v>0.02</v>
      </c>
      <c r="EB21">
        <v>-1.3232561904761899</v>
      </c>
      <c r="EC21">
        <v>-3.3313246753249703E-2</v>
      </c>
      <c r="ED21">
        <v>2.6296631049150501E-2</v>
      </c>
      <c r="EE21">
        <v>1</v>
      </c>
      <c r="EF21">
        <v>6.9535504761904798</v>
      </c>
      <c r="EG21">
        <v>1.5797142857144598E-2</v>
      </c>
      <c r="EH21">
        <v>1.12899076195936E-2</v>
      </c>
      <c r="EI21">
        <v>1</v>
      </c>
      <c r="EJ21">
        <v>2</v>
      </c>
      <c r="EK21">
        <v>2</v>
      </c>
      <c r="EL21" t="s">
        <v>284</v>
      </c>
      <c r="EM21">
        <v>100</v>
      </c>
      <c r="EN21">
        <v>100</v>
      </c>
      <c r="EO21">
        <v>0.52200000000000002</v>
      </c>
      <c r="EP21">
        <v>-0.60299999999999998</v>
      </c>
      <c r="EQ21">
        <v>0.359031727570293</v>
      </c>
      <c r="ER21">
        <v>1.82638250332287E-3</v>
      </c>
      <c r="ES21">
        <v>-3.3376277935660099E-7</v>
      </c>
      <c r="ET21">
        <v>5.0569635831270701E-13</v>
      </c>
      <c r="EU21">
        <v>-0.33390522820790502</v>
      </c>
      <c r="EV21">
        <v>-1.8342391301347901E-2</v>
      </c>
      <c r="EW21">
        <v>2.5609531295098801E-4</v>
      </c>
      <c r="EX21">
        <v>9.7789280158919E-7</v>
      </c>
      <c r="EY21">
        <v>3</v>
      </c>
      <c r="EZ21">
        <v>2048</v>
      </c>
      <c r="FA21">
        <v>1</v>
      </c>
      <c r="FB21">
        <v>26</v>
      </c>
      <c r="FC21">
        <v>8.4</v>
      </c>
      <c r="FD21">
        <v>8</v>
      </c>
      <c r="FE21">
        <v>0.38818399999999997</v>
      </c>
      <c r="FF21">
        <v>2.4841299999999999</v>
      </c>
      <c r="FG21">
        <v>1.5954600000000001</v>
      </c>
      <c r="FH21">
        <v>2.3071299999999999</v>
      </c>
      <c r="FI21">
        <v>1.69434</v>
      </c>
      <c r="FJ21">
        <v>2.5842299999999998</v>
      </c>
      <c r="FK21">
        <v>37.409799999999997</v>
      </c>
      <c r="FL21">
        <v>23.8248</v>
      </c>
      <c r="FM21">
        <v>18</v>
      </c>
      <c r="FN21">
        <v>367.404</v>
      </c>
      <c r="FO21">
        <v>659.649</v>
      </c>
      <c r="FP21">
        <v>44.999899999999997</v>
      </c>
      <c r="FQ21">
        <v>28.653500000000001</v>
      </c>
      <c r="FR21">
        <v>29.9999</v>
      </c>
      <c r="FS21">
        <v>28.230899999999998</v>
      </c>
      <c r="FT21">
        <v>28.134399999999999</v>
      </c>
      <c r="FU21">
        <v>7.8224900000000002</v>
      </c>
      <c r="FV21">
        <v>62.652099999999997</v>
      </c>
      <c r="FW21">
        <v>69.140699999999995</v>
      </c>
      <c r="FX21">
        <v>45</v>
      </c>
      <c r="FY21">
        <v>100</v>
      </c>
      <c r="FZ21">
        <v>20</v>
      </c>
      <c r="GA21">
        <v>100.273</v>
      </c>
      <c r="GB21">
        <v>98.149600000000007</v>
      </c>
    </row>
    <row r="22" spans="1:184" ht="16" x14ac:dyDescent="0.2">
      <c r="A22" s="1">
        <v>14</v>
      </c>
      <c r="B22">
        <v>1661991108</v>
      </c>
      <c r="C22">
        <v>6995</v>
      </c>
      <c r="D22" t="s">
        <v>315</v>
      </c>
      <c r="E22" t="s">
        <v>316</v>
      </c>
      <c r="F22">
        <v>15</v>
      </c>
      <c r="G22">
        <v>1661991100</v>
      </c>
      <c r="H22">
        <f t="shared" si="0"/>
        <v>-1.1274454598309576E-4</v>
      </c>
      <c r="I22">
        <f t="shared" si="1"/>
        <v>-2.1863842142811079E-13</v>
      </c>
      <c r="J22">
        <f t="shared" si="2"/>
        <v>-8.0531818559354117E-6</v>
      </c>
      <c r="K22">
        <f t="shared" si="3"/>
        <v>-8.0531818559354117E-6</v>
      </c>
      <c r="L22">
        <f t="shared" si="4"/>
        <v>42.253399999999999</v>
      </c>
      <c r="M22">
        <f t="shared" si="5"/>
        <v>0.52792399999999995</v>
      </c>
      <c r="N22">
        <f t="shared" si="6"/>
        <v>13.302259278752228</v>
      </c>
      <c r="O22">
        <f t="shared" si="7"/>
        <v>1999.9946666666699</v>
      </c>
      <c r="P22">
        <f t="shared" si="8"/>
        <v>178.98342147225543</v>
      </c>
      <c r="Q22">
        <f t="shared" si="9"/>
        <v>0.48124970894000002</v>
      </c>
      <c r="R22">
        <f t="shared" si="10"/>
        <v>8.9491949381325916E-2</v>
      </c>
      <c r="S22">
        <f t="shared" si="11"/>
        <v>754.47722901263921</v>
      </c>
      <c r="T22">
        <f t="shared" si="12"/>
        <v>1269.2099842844902</v>
      </c>
      <c r="U22">
        <f t="shared" si="13"/>
        <v>1.0052143075533162</v>
      </c>
      <c r="V22">
        <v>14</v>
      </c>
      <c r="W22">
        <v>36833333.333333321</v>
      </c>
      <c r="X22">
        <v>1</v>
      </c>
      <c r="Y22">
        <v>1</v>
      </c>
      <c r="Z22">
        <v>7</v>
      </c>
      <c r="AA22">
        <v>2.5</v>
      </c>
      <c r="AB22" t="b">
        <v>0</v>
      </c>
      <c r="AC22">
        <v>10</v>
      </c>
      <c r="AD22">
        <v>25</v>
      </c>
      <c r="AE22">
        <v>2.323</v>
      </c>
      <c r="AF22" t="b">
        <v>0</v>
      </c>
      <c r="AG22">
        <v>4</v>
      </c>
      <c r="AH22">
        <v>25</v>
      </c>
      <c r="AI22">
        <v>2.677</v>
      </c>
      <c r="AJ22">
        <v>1</v>
      </c>
      <c r="AK22" t="b">
        <v>1</v>
      </c>
      <c r="AL22">
        <v>4.5</v>
      </c>
      <c r="AM22">
        <v>0.88</v>
      </c>
      <c r="AN22">
        <v>0.81</v>
      </c>
      <c r="AO22">
        <v>0.64</v>
      </c>
      <c r="AP22">
        <v>0.61</v>
      </c>
      <c r="AQ22">
        <v>0.77</v>
      </c>
      <c r="AR22" t="b">
        <v>1</v>
      </c>
      <c r="AS22">
        <v>1.88408</v>
      </c>
      <c r="AT22">
        <v>1.88916</v>
      </c>
      <c r="AU22">
        <v>1.8847</v>
      </c>
      <c r="AV22">
        <v>1.8887</v>
      </c>
      <c r="AW22">
        <v>1.8831899999999999</v>
      </c>
      <c r="AX22">
        <v>1.8872500000000001</v>
      </c>
      <c r="AY22">
        <v>1.8843700000000001</v>
      </c>
      <c r="AZ22">
        <v>0.52792399999999995</v>
      </c>
      <c r="BA22">
        <v>5</v>
      </c>
      <c r="BB22">
        <v>0</v>
      </c>
      <c r="BC22">
        <v>0</v>
      </c>
      <c r="BD22">
        <v>4.5</v>
      </c>
      <c r="BE22" t="s">
        <v>271</v>
      </c>
      <c r="BF22" t="s">
        <v>272</v>
      </c>
      <c r="BG22" t="s">
        <v>273</v>
      </c>
      <c r="BH22" t="s">
        <v>274</v>
      </c>
      <c r="BI22" t="s">
        <v>274</v>
      </c>
      <c r="BJ22" t="s">
        <v>273</v>
      </c>
      <c r="BK22">
        <v>0</v>
      </c>
      <c r="BL22">
        <v>42.253399999999999</v>
      </c>
      <c r="BM22">
        <v>999.9</v>
      </c>
      <c r="BN22">
        <v>51.134999999999998</v>
      </c>
      <c r="BO22">
        <v>31.713000000000001</v>
      </c>
      <c r="BP22">
        <v>24.4268</v>
      </c>
      <c r="BQ22">
        <v>88.882800000000003</v>
      </c>
      <c r="BR22">
        <v>15.901400000000001</v>
      </c>
      <c r="BS22">
        <v>1</v>
      </c>
      <c r="BT22">
        <v>9.1288599999999998E-2</v>
      </c>
      <c r="BU22">
        <v>-4.2184799999999996</v>
      </c>
      <c r="BV22">
        <v>19.653400000000001</v>
      </c>
      <c r="BW22">
        <v>5.24125</v>
      </c>
      <c r="BX22">
        <v>11.974</v>
      </c>
      <c r="BY22">
        <v>4.9890400000000001</v>
      </c>
      <c r="BZ22">
        <v>3.2989999999999999</v>
      </c>
      <c r="CA22">
        <v>9999</v>
      </c>
      <c r="CB22">
        <v>9999</v>
      </c>
      <c r="CC22">
        <v>999.9</v>
      </c>
      <c r="CD22">
        <v>9999</v>
      </c>
      <c r="CE22">
        <v>1661991100</v>
      </c>
      <c r="CF22">
        <v>49.8725466666667</v>
      </c>
      <c r="CG22">
        <v>49.9953</v>
      </c>
      <c r="CH22">
        <v>27.8267466666667</v>
      </c>
      <c r="CI22">
        <v>19.939800000000002</v>
      </c>
      <c r="CJ22">
        <v>49.408546666666702</v>
      </c>
      <c r="CK22">
        <v>28.4307466666667</v>
      </c>
      <c r="CL22">
        <v>400.01966666666698</v>
      </c>
      <c r="CM22">
        <v>98.350473333333298</v>
      </c>
      <c r="CN22">
        <v>0.10021458</v>
      </c>
      <c r="CO22">
        <v>42.8667533333333</v>
      </c>
      <c r="CP22">
        <v>999.9</v>
      </c>
      <c r="CQ22">
        <v>999.9</v>
      </c>
      <c r="CR22">
        <v>0</v>
      </c>
      <c r="CS22">
        <v>0</v>
      </c>
      <c r="CT22">
        <v>13996.6</v>
      </c>
      <c r="CU22">
        <v>0</v>
      </c>
      <c r="CV22">
        <v>147.961733333333</v>
      </c>
      <c r="CW22">
        <v>1999.9946666666699</v>
      </c>
      <c r="CX22">
        <v>0.49998740000000003</v>
      </c>
      <c r="CY22">
        <v>0.50001260000000003</v>
      </c>
      <c r="CZ22">
        <v>0</v>
      </c>
      <c r="DA22">
        <v>2.4829133333333302</v>
      </c>
      <c r="DB22">
        <v>0</v>
      </c>
      <c r="DC22">
        <v>3769.34533333333</v>
      </c>
      <c r="DD22">
        <v>12977.3266666667</v>
      </c>
      <c r="DE22">
        <v>47.75</v>
      </c>
      <c r="DF22">
        <v>48.820399999999999</v>
      </c>
      <c r="DG22">
        <v>48.5914</v>
      </c>
      <c r="DH22">
        <v>47.495800000000003</v>
      </c>
      <c r="DI22">
        <v>48.375</v>
      </c>
      <c r="DJ22">
        <v>999.97133333333295</v>
      </c>
      <c r="DK22">
        <v>1000.02333333333</v>
      </c>
      <c r="DL22">
        <v>0</v>
      </c>
      <c r="DM22">
        <v>1697038072.2</v>
      </c>
      <c r="DN22">
        <v>0</v>
      </c>
      <c r="DO22">
        <v>1661991149</v>
      </c>
      <c r="DP22" t="s">
        <v>317</v>
      </c>
      <c r="DQ22">
        <v>1661991130</v>
      </c>
      <c r="DR22">
        <v>1661991149</v>
      </c>
      <c r="DS22">
        <v>15</v>
      </c>
      <c r="DT22">
        <v>3.1E-2</v>
      </c>
      <c r="DU22">
        <v>-1E-3</v>
      </c>
      <c r="DV22">
        <v>0.46400000000000002</v>
      </c>
      <c r="DW22">
        <v>-0.60399999999999998</v>
      </c>
      <c r="DX22">
        <v>50</v>
      </c>
      <c r="DY22">
        <v>20</v>
      </c>
      <c r="DZ22">
        <v>0.28999999999999998</v>
      </c>
      <c r="EA22">
        <v>0.03</v>
      </c>
      <c r="EB22">
        <v>-0.15389264999999999</v>
      </c>
      <c r="EC22">
        <v>2.2063263157894499E-2</v>
      </c>
      <c r="ED22">
        <v>1.04480793559151E-2</v>
      </c>
      <c r="EE22">
        <v>1</v>
      </c>
      <c r="EF22">
        <v>7.8697755000000003</v>
      </c>
      <c r="EG22">
        <v>-0.232967368421056</v>
      </c>
      <c r="EH22">
        <v>2.3911670262656198E-2</v>
      </c>
      <c r="EI22">
        <v>0</v>
      </c>
      <c r="EJ22">
        <v>1</v>
      </c>
      <c r="EK22">
        <v>2</v>
      </c>
      <c r="EL22" t="s">
        <v>280</v>
      </c>
      <c r="EM22">
        <v>100</v>
      </c>
      <c r="EN22">
        <v>100</v>
      </c>
      <c r="EO22">
        <v>0.46400000000000002</v>
      </c>
      <c r="EP22">
        <v>-0.60399999999999998</v>
      </c>
      <c r="EQ22">
        <v>0.34318556769675901</v>
      </c>
      <c r="ER22">
        <v>1.82638250332287E-3</v>
      </c>
      <c r="ES22">
        <v>-3.3376277935660099E-7</v>
      </c>
      <c r="ET22">
        <v>5.0569635831270701E-13</v>
      </c>
      <c r="EU22">
        <v>-0.34225268920521801</v>
      </c>
      <c r="EV22">
        <v>-1.8342391301347901E-2</v>
      </c>
      <c r="EW22">
        <v>2.5609531295098801E-4</v>
      </c>
      <c r="EX22">
        <v>9.7789280158919E-7</v>
      </c>
      <c r="EY22">
        <v>3</v>
      </c>
      <c r="EZ22">
        <v>2048</v>
      </c>
      <c r="FA22">
        <v>1</v>
      </c>
      <c r="FB22">
        <v>26</v>
      </c>
      <c r="FC22">
        <v>8.1999999999999993</v>
      </c>
      <c r="FD22">
        <v>8</v>
      </c>
      <c r="FE22">
        <v>0.27221699999999999</v>
      </c>
      <c r="FF22">
        <v>2.50244</v>
      </c>
      <c r="FG22">
        <v>1.5954600000000001</v>
      </c>
      <c r="FH22">
        <v>2.3071299999999999</v>
      </c>
      <c r="FI22">
        <v>1.69556</v>
      </c>
      <c r="FJ22">
        <v>2.50122</v>
      </c>
      <c r="FK22">
        <v>37.457799999999999</v>
      </c>
      <c r="FL22">
        <v>23.8248</v>
      </c>
      <c r="FM22">
        <v>18</v>
      </c>
      <c r="FN22">
        <v>367.892</v>
      </c>
      <c r="FO22">
        <v>658.74300000000005</v>
      </c>
      <c r="FP22">
        <v>45.000100000000003</v>
      </c>
      <c r="FQ22">
        <v>28.700099999999999</v>
      </c>
      <c r="FR22">
        <v>30.0002</v>
      </c>
      <c r="FS22">
        <v>28.2805</v>
      </c>
      <c r="FT22">
        <v>28.186699999999998</v>
      </c>
      <c r="FU22">
        <v>5.4949700000000004</v>
      </c>
      <c r="FV22">
        <v>65.429299999999998</v>
      </c>
      <c r="FW22">
        <v>68.770499999999998</v>
      </c>
      <c r="FX22">
        <v>45</v>
      </c>
      <c r="FY22">
        <v>50</v>
      </c>
      <c r="FZ22">
        <v>20</v>
      </c>
      <c r="GA22">
        <v>100.26600000000001</v>
      </c>
      <c r="GB22">
        <v>98.141900000000007</v>
      </c>
    </row>
    <row r="23" spans="1:184" ht="16" x14ac:dyDescent="0.2">
      <c r="A23" s="1">
        <v>15</v>
      </c>
      <c r="B23">
        <v>1661991631</v>
      </c>
      <c r="C23">
        <v>7518</v>
      </c>
      <c r="D23" t="s">
        <v>318</v>
      </c>
      <c r="E23" t="s">
        <v>319</v>
      </c>
      <c r="F23">
        <v>15</v>
      </c>
      <c r="G23">
        <v>1661991623</v>
      </c>
      <c r="H23">
        <f t="shared" si="0"/>
        <v>-2.4217098718711867E-4</v>
      </c>
      <c r="I23">
        <f t="shared" si="1"/>
        <v>-4.6962699519156838E-13</v>
      </c>
      <c r="J23">
        <f t="shared" si="2"/>
        <v>-1.7297927656222763E-5</v>
      </c>
      <c r="K23">
        <f t="shared" si="3"/>
        <v>-1.7297927656222763E-5</v>
      </c>
      <c r="L23">
        <f t="shared" si="4"/>
        <v>42.284500000000001</v>
      </c>
      <c r="M23">
        <f t="shared" si="5"/>
        <v>0.52791500000000002</v>
      </c>
      <c r="N23">
        <f t="shared" si="6"/>
        <v>13.301666671686199</v>
      </c>
      <c r="O23">
        <f t="shared" si="7"/>
        <v>2000.0406666666699</v>
      </c>
      <c r="P23">
        <f t="shared" si="8"/>
        <v>177.94341366473122</v>
      </c>
      <c r="Q23">
        <f t="shared" si="9"/>
        <v>0.48124974436000006</v>
      </c>
      <c r="R23">
        <f t="shared" si="10"/>
        <v>8.8969897777777321E-2</v>
      </c>
      <c r="S23">
        <f t="shared" si="11"/>
        <v>753.10166209463193</v>
      </c>
      <c r="T23">
        <f t="shared" si="12"/>
        <v>1271.3020945296148</v>
      </c>
      <c r="U23">
        <f t="shared" si="13"/>
        <v>1.0068712588674549</v>
      </c>
      <c r="V23">
        <v>14</v>
      </c>
      <c r="W23">
        <v>36833333.333333321</v>
      </c>
      <c r="X23">
        <v>1</v>
      </c>
      <c r="Y23">
        <v>1</v>
      </c>
      <c r="Z23">
        <v>7</v>
      </c>
      <c r="AA23">
        <v>2.5</v>
      </c>
      <c r="AB23" t="b">
        <v>0</v>
      </c>
      <c r="AC23">
        <v>10</v>
      </c>
      <c r="AD23">
        <v>25</v>
      </c>
      <c r="AE23">
        <v>2.323</v>
      </c>
      <c r="AF23" t="b">
        <v>0</v>
      </c>
      <c r="AG23">
        <v>4</v>
      </c>
      <c r="AH23">
        <v>25</v>
      </c>
      <c r="AI23">
        <v>2.677</v>
      </c>
      <c r="AJ23">
        <v>1</v>
      </c>
      <c r="AK23" t="b">
        <v>1</v>
      </c>
      <c r="AL23">
        <v>4.5</v>
      </c>
      <c r="AM23">
        <v>0.88</v>
      </c>
      <c r="AN23">
        <v>0.81</v>
      </c>
      <c r="AO23">
        <v>0.64</v>
      </c>
      <c r="AP23">
        <v>0.61</v>
      </c>
      <c r="AQ23">
        <v>0.77</v>
      </c>
      <c r="AR23" t="b">
        <v>1</v>
      </c>
      <c r="AS23">
        <v>1.8841300000000001</v>
      </c>
      <c r="AT23">
        <v>1.8891899999999999</v>
      </c>
      <c r="AU23">
        <v>1.8847499999999999</v>
      </c>
      <c r="AV23">
        <v>1.88872</v>
      </c>
      <c r="AW23">
        <v>1.8831899999999999</v>
      </c>
      <c r="AX23">
        <v>1.88724</v>
      </c>
      <c r="AY23">
        <v>1.88439</v>
      </c>
      <c r="AZ23">
        <v>0.52791500000000002</v>
      </c>
      <c r="BA23">
        <v>5</v>
      </c>
      <c r="BB23">
        <v>0</v>
      </c>
      <c r="BC23">
        <v>0</v>
      </c>
      <c r="BD23">
        <v>4.5</v>
      </c>
      <c r="BE23" t="s">
        <v>271</v>
      </c>
      <c r="BF23" t="s">
        <v>272</v>
      </c>
      <c r="BG23" t="s">
        <v>273</v>
      </c>
      <c r="BH23" t="s">
        <v>274</v>
      </c>
      <c r="BI23" t="s">
        <v>274</v>
      </c>
      <c r="BJ23" t="s">
        <v>273</v>
      </c>
      <c r="BK23">
        <v>0</v>
      </c>
      <c r="BL23">
        <v>42.284500000000001</v>
      </c>
      <c r="BM23">
        <v>999.9</v>
      </c>
      <c r="BN23">
        <v>50.768999999999998</v>
      </c>
      <c r="BO23">
        <v>31.824000000000002</v>
      </c>
      <c r="BP23">
        <v>24.402999999999999</v>
      </c>
      <c r="BQ23">
        <v>88.893000000000001</v>
      </c>
      <c r="BR23">
        <v>15.757199999999999</v>
      </c>
      <c r="BS23">
        <v>1</v>
      </c>
      <c r="BT23">
        <v>9.3739799999999998E-2</v>
      </c>
      <c r="BU23">
        <v>-4.2143600000000001</v>
      </c>
      <c r="BV23">
        <v>19.654499999999999</v>
      </c>
      <c r="BW23">
        <v>5.2414899999999998</v>
      </c>
      <c r="BX23">
        <v>11.974</v>
      </c>
      <c r="BY23">
        <v>4.9893999999999998</v>
      </c>
      <c r="BZ23">
        <v>3.2989999999999999</v>
      </c>
      <c r="CA23">
        <v>9999</v>
      </c>
      <c r="CB23">
        <v>9999</v>
      </c>
      <c r="CC23">
        <v>999.9</v>
      </c>
      <c r="CD23">
        <v>9999</v>
      </c>
      <c r="CE23">
        <v>1661991623</v>
      </c>
      <c r="CF23">
        <v>25.4086866666667</v>
      </c>
      <c r="CG23">
        <v>25.003886666666698</v>
      </c>
      <c r="CH23">
        <v>27.649373333333301</v>
      </c>
      <c r="CI23">
        <v>19.9722266666667</v>
      </c>
      <c r="CJ23">
        <v>24.875686666666699</v>
      </c>
      <c r="CK23">
        <v>28.251373333333301</v>
      </c>
      <c r="CL23">
        <v>400.00953333333302</v>
      </c>
      <c r="CM23">
        <v>98.35324</v>
      </c>
      <c r="CN23">
        <v>0.10004155333333301</v>
      </c>
      <c r="CO23">
        <v>42.947099999999999</v>
      </c>
      <c r="CP23">
        <v>999.9</v>
      </c>
      <c r="CQ23">
        <v>999.9</v>
      </c>
      <c r="CR23">
        <v>0</v>
      </c>
      <c r="CS23">
        <v>0</v>
      </c>
      <c r="CT23">
        <v>13998.166666666701</v>
      </c>
      <c r="CU23">
        <v>0</v>
      </c>
      <c r="CV23">
        <v>147.102</v>
      </c>
      <c r="CW23">
        <v>2000.0406666666699</v>
      </c>
      <c r="CX23">
        <v>0.499988933333333</v>
      </c>
      <c r="CY23">
        <v>0.50001106666666695</v>
      </c>
      <c r="CZ23">
        <v>0</v>
      </c>
      <c r="DA23">
        <v>2.5126133333333298</v>
      </c>
      <c r="DB23">
        <v>0</v>
      </c>
      <c r="DC23">
        <v>3768.3366666666702</v>
      </c>
      <c r="DD23">
        <v>12977.6</v>
      </c>
      <c r="DE23">
        <v>48.0914</v>
      </c>
      <c r="DF23">
        <v>49.162199999999999</v>
      </c>
      <c r="DG23">
        <v>48.936999999999998</v>
      </c>
      <c r="DH23">
        <v>47.811999999999998</v>
      </c>
      <c r="DI23">
        <v>48.703800000000001</v>
      </c>
      <c r="DJ23">
        <v>999.99866666666696</v>
      </c>
      <c r="DK23">
        <v>1000.042</v>
      </c>
      <c r="DL23">
        <v>0</v>
      </c>
      <c r="DM23">
        <v>1697038595.4000001</v>
      </c>
      <c r="DN23">
        <v>0</v>
      </c>
      <c r="DO23">
        <v>1661991672</v>
      </c>
      <c r="DP23" t="s">
        <v>320</v>
      </c>
      <c r="DQ23">
        <v>1661991656</v>
      </c>
      <c r="DR23">
        <v>1661991672</v>
      </c>
      <c r="DS23">
        <v>16</v>
      </c>
      <c r="DT23">
        <v>0.114</v>
      </c>
      <c r="DU23">
        <v>1E-3</v>
      </c>
      <c r="DV23">
        <v>0.53300000000000003</v>
      </c>
      <c r="DW23">
        <v>-0.60199999999999998</v>
      </c>
      <c r="DX23">
        <v>25</v>
      </c>
      <c r="DY23">
        <v>20</v>
      </c>
      <c r="DZ23">
        <v>0.12</v>
      </c>
      <c r="EA23">
        <v>0.02</v>
      </c>
      <c r="EB23">
        <v>0.30479070000000003</v>
      </c>
      <c r="EC23">
        <v>-0.199410857142857</v>
      </c>
      <c r="ED23">
        <v>2.77385575780357E-2</v>
      </c>
      <c r="EE23">
        <v>0</v>
      </c>
      <c r="EF23">
        <v>7.6529309999999997</v>
      </c>
      <c r="EG23">
        <v>-0.229569022556391</v>
      </c>
      <c r="EH23">
        <v>2.4140977797098499E-2</v>
      </c>
      <c r="EI23">
        <v>0</v>
      </c>
      <c r="EJ23">
        <v>0</v>
      </c>
      <c r="EK23">
        <v>2</v>
      </c>
      <c r="EL23" t="s">
        <v>276</v>
      </c>
      <c r="EM23">
        <v>100</v>
      </c>
      <c r="EN23">
        <v>100</v>
      </c>
      <c r="EO23">
        <v>0.53300000000000003</v>
      </c>
      <c r="EP23">
        <v>-0.60199999999999998</v>
      </c>
      <c r="EQ23">
        <v>0.37410123058788802</v>
      </c>
      <c r="ER23">
        <v>1.82638250332287E-3</v>
      </c>
      <c r="ES23">
        <v>-3.3376277935660099E-7</v>
      </c>
      <c r="ET23">
        <v>5.0569635831270701E-13</v>
      </c>
      <c r="EU23">
        <v>-0.34288612475581798</v>
      </c>
      <c r="EV23">
        <v>-1.8342391301347901E-2</v>
      </c>
      <c r="EW23">
        <v>2.5609531295098801E-4</v>
      </c>
      <c r="EX23">
        <v>9.7789280158919E-7</v>
      </c>
      <c r="EY23">
        <v>3</v>
      </c>
      <c r="EZ23">
        <v>2048</v>
      </c>
      <c r="FA23">
        <v>1</v>
      </c>
      <c r="FB23">
        <v>26</v>
      </c>
      <c r="FC23">
        <v>8.3000000000000007</v>
      </c>
      <c r="FD23">
        <v>8</v>
      </c>
      <c r="FE23">
        <v>0.21484400000000001</v>
      </c>
      <c r="FF23">
        <v>2.5158700000000001</v>
      </c>
      <c r="FG23">
        <v>1.5954600000000001</v>
      </c>
      <c r="FH23">
        <v>2.3071299999999999</v>
      </c>
      <c r="FI23">
        <v>1.69434</v>
      </c>
      <c r="FJ23">
        <v>2.51953</v>
      </c>
      <c r="FK23">
        <v>37.554000000000002</v>
      </c>
      <c r="FL23">
        <v>23.8248</v>
      </c>
      <c r="FM23">
        <v>18</v>
      </c>
      <c r="FN23">
        <v>368.03199999999998</v>
      </c>
      <c r="FO23">
        <v>658.43600000000004</v>
      </c>
      <c r="FP23">
        <v>45</v>
      </c>
      <c r="FQ23">
        <v>28.732299999999999</v>
      </c>
      <c r="FR23">
        <v>30.0001</v>
      </c>
      <c r="FS23">
        <v>28.314800000000002</v>
      </c>
      <c r="FT23">
        <v>28.221900000000002</v>
      </c>
      <c r="FU23">
        <v>4.3497899999999996</v>
      </c>
      <c r="FV23">
        <v>63.668300000000002</v>
      </c>
      <c r="FW23">
        <v>67.658299999999997</v>
      </c>
      <c r="FX23">
        <v>45</v>
      </c>
      <c r="FY23">
        <v>25</v>
      </c>
      <c r="FZ23">
        <v>20</v>
      </c>
      <c r="GA23">
        <v>100.26</v>
      </c>
      <c r="GB23">
        <v>98.140799999999999</v>
      </c>
    </row>
    <row r="24" spans="1:184" ht="16" x14ac:dyDescent="0.2">
      <c r="A24" s="1">
        <v>16</v>
      </c>
      <c r="B24">
        <v>1661992154.0999999</v>
      </c>
      <c r="C24">
        <v>8041.0999999046298</v>
      </c>
      <c r="D24" t="s">
        <v>321</v>
      </c>
      <c r="E24" t="s">
        <v>322</v>
      </c>
      <c r="F24">
        <v>15</v>
      </c>
      <c r="G24">
        <v>1661992145.5999999</v>
      </c>
      <c r="H24">
        <f t="shared" si="0"/>
        <v>-3.3910508640009181E-4</v>
      </c>
      <c r="I24">
        <f t="shared" si="1"/>
        <v>-6.5760520956708192E-13</v>
      </c>
      <c r="J24">
        <f t="shared" si="2"/>
        <v>-2.4221791885720843E-5</v>
      </c>
      <c r="K24">
        <f t="shared" si="3"/>
        <v>-2.4221791885720843E-5</v>
      </c>
      <c r="L24">
        <f t="shared" si="4"/>
        <v>42.323599999999999</v>
      </c>
      <c r="M24">
        <f t="shared" si="5"/>
        <v>0.52752699999999997</v>
      </c>
      <c r="N24">
        <f t="shared" si="6"/>
        <v>13.302125313655406</v>
      </c>
      <c r="O24">
        <f t="shared" si="7"/>
        <v>2000.0362500000001</v>
      </c>
      <c r="P24">
        <f t="shared" si="8"/>
        <v>177.6354543257678</v>
      </c>
      <c r="Q24">
        <f t="shared" si="9"/>
        <v>0.48125014004375</v>
      </c>
      <c r="R24">
        <f t="shared" si="10"/>
        <v>8.881611737075655E-2</v>
      </c>
      <c r="S24">
        <f t="shared" si="11"/>
        <v>752.68893669127874</v>
      </c>
      <c r="T24">
        <f t="shared" si="12"/>
        <v>1271.9081106003903</v>
      </c>
      <c r="U24">
        <f t="shared" si="13"/>
        <v>1.0073512235955091</v>
      </c>
      <c r="V24">
        <v>14</v>
      </c>
      <c r="W24">
        <v>36833333.333333321</v>
      </c>
      <c r="X24">
        <v>1</v>
      </c>
      <c r="Y24">
        <v>1</v>
      </c>
      <c r="Z24">
        <v>7</v>
      </c>
      <c r="AA24">
        <v>2.5</v>
      </c>
      <c r="AB24" t="b">
        <v>0</v>
      </c>
      <c r="AC24">
        <v>10</v>
      </c>
      <c r="AD24">
        <v>25</v>
      </c>
      <c r="AE24">
        <v>2.323</v>
      </c>
      <c r="AF24" t="b">
        <v>0</v>
      </c>
      <c r="AG24">
        <v>4</v>
      </c>
      <c r="AH24">
        <v>25</v>
      </c>
      <c r="AI24">
        <v>2.677</v>
      </c>
      <c r="AJ24">
        <v>1</v>
      </c>
      <c r="AK24" t="b">
        <v>1</v>
      </c>
      <c r="AL24">
        <v>4.5</v>
      </c>
      <c r="AM24">
        <v>0.88</v>
      </c>
      <c r="AN24">
        <v>0.81</v>
      </c>
      <c r="AO24">
        <v>0.64</v>
      </c>
      <c r="AP24">
        <v>0.61</v>
      </c>
      <c r="AQ24">
        <v>0.77</v>
      </c>
      <c r="AR24" t="b">
        <v>1</v>
      </c>
      <c r="AS24">
        <v>1.8841600000000001</v>
      </c>
      <c r="AT24">
        <v>1.8891899999999999</v>
      </c>
      <c r="AU24">
        <v>1.8847700000000001</v>
      </c>
      <c r="AV24">
        <v>1.88873</v>
      </c>
      <c r="AW24">
        <v>1.88323</v>
      </c>
      <c r="AX24">
        <v>1.8873</v>
      </c>
      <c r="AY24">
        <v>1.88442</v>
      </c>
      <c r="AZ24">
        <v>0.52752699999999997</v>
      </c>
      <c r="BA24">
        <v>5</v>
      </c>
      <c r="BB24">
        <v>0</v>
      </c>
      <c r="BC24">
        <v>0</v>
      </c>
      <c r="BD24">
        <v>4.5</v>
      </c>
      <c r="BE24" t="s">
        <v>271</v>
      </c>
      <c r="BF24" t="s">
        <v>272</v>
      </c>
      <c r="BG24" t="s">
        <v>273</v>
      </c>
      <c r="BH24" t="s">
        <v>274</v>
      </c>
      <c r="BI24" t="s">
        <v>274</v>
      </c>
      <c r="BJ24" t="s">
        <v>273</v>
      </c>
      <c r="BK24">
        <v>0</v>
      </c>
      <c r="BL24">
        <v>42.323599999999999</v>
      </c>
      <c r="BM24">
        <v>999.9</v>
      </c>
      <c r="BN24">
        <v>50.317</v>
      </c>
      <c r="BO24">
        <v>31.945</v>
      </c>
      <c r="BP24">
        <v>24.352900000000002</v>
      </c>
      <c r="BQ24">
        <v>88.823999999999998</v>
      </c>
      <c r="BR24">
        <v>15.9054</v>
      </c>
      <c r="BS24">
        <v>1</v>
      </c>
      <c r="BT24">
        <v>9.8916699999999996E-2</v>
      </c>
      <c r="BU24">
        <v>-4.1949899999999998</v>
      </c>
      <c r="BV24">
        <v>19.6554</v>
      </c>
      <c r="BW24">
        <v>5.2413699999999999</v>
      </c>
      <c r="BX24">
        <v>11.974</v>
      </c>
      <c r="BY24">
        <v>4.9881599999999997</v>
      </c>
      <c r="BZ24">
        <v>3.2989999999999999</v>
      </c>
      <c r="CA24">
        <v>9999</v>
      </c>
      <c r="CB24">
        <v>9999</v>
      </c>
      <c r="CC24">
        <v>999.9</v>
      </c>
      <c r="CD24">
        <v>9999</v>
      </c>
      <c r="CE24">
        <v>1661992145.5999999</v>
      </c>
      <c r="CF24">
        <v>0.18584587499999999</v>
      </c>
      <c r="CG24">
        <v>-0.6605268125</v>
      </c>
      <c r="CH24">
        <v>27.276487500000002</v>
      </c>
      <c r="CI24">
        <v>19.971912499999998</v>
      </c>
      <c r="CJ24">
        <v>-0.35615412499999999</v>
      </c>
      <c r="CK24">
        <v>27.875487499999998</v>
      </c>
      <c r="CL24">
        <v>399.99737499999998</v>
      </c>
      <c r="CM24">
        <v>98.345456249999998</v>
      </c>
      <c r="CN24">
        <v>0.10000120625</v>
      </c>
      <c r="CO24">
        <v>42.981850000000001</v>
      </c>
      <c r="CP24">
        <v>999.9</v>
      </c>
      <c r="CQ24">
        <v>999.9</v>
      </c>
      <c r="CR24">
        <v>0</v>
      </c>
      <c r="CS24">
        <v>0</v>
      </c>
      <c r="CT24">
        <v>13999.59375</v>
      </c>
      <c r="CU24">
        <v>0</v>
      </c>
      <c r="CV24">
        <v>146.84762499999999</v>
      </c>
      <c r="CW24">
        <v>2000.0362500000001</v>
      </c>
      <c r="CX24">
        <v>0.50000606250000001</v>
      </c>
      <c r="CY24">
        <v>0.49999393749999999</v>
      </c>
      <c r="CZ24">
        <v>0</v>
      </c>
      <c r="DA24">
        <v>2.4263187500000001</v>
      </c>
      <c r="DB24">
        <v>0</v>
      </c>
      <c r="DC24">
        <v>3879.915</v>
      </c>
      <c r="DD24">
        <v>12977.643749999999</v>
      </c>
      <c r="DE24">
        <v>48.190937499999997</v>
      </c>
      <c r="DF24">
        <v>49.308124999999997</v>
      </c>
      <c r="DG24">
        <v>49.061999999999998</v>
      </c>
      <c r="DH24">
        <v>47.929250000000003</v>
      </c>
      <c r="DI24">
        <v>48.811999999999998</v>
      </c>
      <c r="DJ24">
        <v>1000.030625</v>
      </c>
      <c r="DK24">
        <v>1000.005625</v>
      </c>
      <c r="DL24">
        <v>0</v>
      </c>
      <c r="DM24">
        <v>1697039118.5999999</v>
      </c>
      <c r="DN24">
        <v>0</v>
      </c>
      <c r="DO24">
        <v>1661992195.0999999</v>
      </c>
      <c r="DP24" t="s">
        <v>323</v>
      </c>
      <c r="DQ24">
        <v>1661992182.0999999</v>
      </c>
      <c r="DR24">
        <v>1661992195.0999999</v>
      </c>
      <c r="DS24">
        <v>17</v>
      </c>
      <c r="DT24">
        <v>5.5E-2</v>
      </c>
      <c r="DU24">
        <v>3.0000000000000001E-3</v>
      </c>
      <c r="DV24">
        <v>0.54200000000000004</v>
      </c>
      <c r="DW24">
        <v>-0.59899999999999998</v>
      </c>
      <c r="DX24">
        <v>-1</v>
      </c>
      <c r="DY24">
        <v>20</v>
      </c>
      <c r="DZ24">
        <v>0.05</v>
      </c>
      <c r="EA24">
        <v>0.02</v>
      </c>
      <c r="EB24">
        <v>0.79096680952381004</v>
      </c>
      <c r="EC24">
        <v>-1.29828311688324E-2</v>
      </c>
      <c r="ED24">
        <v>1.4973902934992501E-2</v>
      </c>
      <c r="EE24">
        <v>1</v>
      </c>
      <c r="EF24">
        <v>7.2714261904761903</v>
      </c>
      <c r="EG24">
        <v>-2.65036363636359E-2</v>
      </c>
      <c r="EH24">
        <v>4.8295237625715203E-3</v>
      </c>
      <c r="EI24">
        <v>1</v>
      </c>
      <c r="EJ24">
        <v>2</v>
      </c>
      <c r="EK24">
        <v>2</v>
      </c>
      <c r="EL24" t="s">
        <v>284</v>
      </c>
      <c r="EM24">
        <v>100</v>
      </c>
      <c r="EN24">
        <v>100</v>
      </c>
      <c r="EO24">
        <v>0.54200000000000004</v>
      </c>
      <c r="EP24">
        <v>-0.59899999999999998</v>
      </c>
      <c r="EQ24">
        <v>0.48853530495608999</v>
      </c>
      <c r="ER24">
        <v>1.82638250332287E-3</v>
      </c>
      <c r="ES24">
        <v>-3.3376277935660099E-7</v>
      </c>
      <c r="ET24">
        <v>5.0569635831270701E-13</v>
      </c>
      <c r="EU24">
        <v>-0.34177884147635801</v>
      </c>
      <c r="EV24">
        <v>-1.8342391301347901E-2</v>
      </c>
      <c r="EW24">
        <v>2.5609531295098801E-4</v>
      </c>
      <c r="EX24">
        <v>9.7789280158919E-7</v>
      </c>
      <c r="EY24">
        <v>3</v>
      </c>
      <c r="EZ24">
        <v>2048</v>
      </c>
      <c r="FA24">
        <v>1</v>
      </c>
      <c r="FB24">
        <v>26</v>
      </c>
      <c r="FC24">
        <v>8.3000000000000007</v>
      </c>
      <c r="FD24">
        <v>8</v>
      </c>
      <c r="FE24">
        <v>3.2959000000000002E-2</v>
      </c>
      <c r="FF24">
        <v>4.99878</v>
      </c>
      <c r="FG24">
        <v>1.5954600000000001</v>
      </c>
      <c r="FH24">
        <v>2.3059099999999999</v>
      </c>
      <c r="FI24">
        <v>1.69434</v>
      </c>
      <c r="FJ24">
        <v>2.5781200000000002</v>
      </c>
      <c r="FK24">
        <v>37.795299999999997</v>
      </c>
      <c r="FL24">
        <v>23.816099999999999</v>
      </c>
      <c r="FM24">
        <v>18</v>
      </c>
      <c r="FN24">
        <v>367.86200000000002</v>
      </c>
      <c r="FO24">
        <v>657.08399999999995</v>
      </c>
      <c r="FP24">
        <v>44.999899999999997</v>
      </c>
      <c r="FQ24">
        <v>28.795200000000001</v>
      </c>
      <c r="FR24">
        <v>30.0001</v>
      </c>
      <c r="FS24">
        <v>28.3735</v>
      </c>
      <c r="FT24">
        <v>28.280100000000001</v>
      </c>
      <c r="FU24">
        <v>0</v>
      </c>
      <c r="FV24">
        <v>62.173999999999999</v>
      </c>
      <c r="FW24">
        <v>66.917100000000005</v>
      </c>
      <c r="FX24">
        <v>45</v>
      </c>
      <c r="FY24">
        <v>0</v>
      </c>
      <c r="FZ24">
        <v>20</v>
      </c>
      <c r="GA24">
        <v>100.251</v>
      </c>
      <c r="GB24">
        <v>98.126400000000004</v>
      </c>
    </row>
    <row r="25" spans="1:184" ht="16" x14ac:dyDescent="0.2">
      <c r="A25" s="2">
        <v>17</v>
      </c>
      <c r="B25">
        <v>1661993808</v>
      </c>
      <c r="C25">
        <v>9695</v>
      </c>
      <c r="D25" t="s">
        <v>324</v>
      </c>
      <c r="E25" t="s">
        <v>325</v>
      </c>
      <c r="F25">
        <v>15</v>
      </c>
      <c r="G25">
        <v>1661993799.5</v>
      </c>
      <c r="H25">
        <f t="shared" si="0"/>
        <v>-1.5755609340665849E-4</v>
      </c>
      <c r="I25">
        <f t="shared" si="1"/>
        <v>-7.0337541699401134E-13</v>
      </c>
      <c r="J25">
        <f t="shared" si="2"/>
        <v>-1.1254006671904178E-5</v>
      </c>
      <c r="K25">
        <f t="shared" si="3"/>
        <v>-1.1254006671904178E-5</v>
      </c>
      <c r="L25">
        <f t="shared" si="4"/>
        <v>42.140599999999999</v>
      </c>
      <c r="M25">
        <f t="shared" si="5"/>
        <v>0.52946800000000005</v>
      </c>
      <c r="N25">
        <f t="shared" si="6"/>
        <v>13.299578006448655</v>
      </c>
      <c r="O25">
        <f t="shared" si="7"/>
        <v>0</v>
      </c>
      <c r="P25">
        <f t="shared" si="8"/>
        <v>0</v>
      </c>
      <c r="Q25">
        <f t="shared" si="9"/>
        <v>0.46970000000000001</v>
      </c>
      <c r="R25" t="e">
        <f t="shared" si="10"/>
        <v>#DIV/0!</v>
      </c>
      <c r="S25" t="e">
        <f t="shared" si="11"/>
        <v>#DIV/0!</v>
      </c>
      <c r="T25" t="e">
        <f t="shared" si="12"/>
        <v>#DIV/0!</v>
      </c>
      <c r="U25" t="e">
        <f t="shared" si="13"/>
        <v>#DIV/0!</v>
      </c>
      <c r="V25">
        <v>14</v>
      </c>
      <c r="W25">
        <v>15999999.999999994</v>
      </c>
      <c r="X25">
        <v>1</v>
      </c>
      <c r="Y25">
        <v>1</v>
      </c>
      <c r="Z25">
        <v>7</v>
      </c>
      <c r="AA25">
        <v>2.5</v>
      </c>
      <c r="AB25" t="b">
        <v>0</v>
      </c>
      <c r="AC25">
        <v>10</v>
      </c>
      <c r="AD25">
        <v>25</v>
      </c>
      <c r="AE25">
        <v>2.323</v>
      </c>
      <c r="AF25" t="b">
        <v>0</v>
      </c>
      <c r="AG25">
        <v>4</v>
      </c>
      <c r="AH25">
        <v>25</v>
      </c>
      <c r="AI25">
        <v>2.677</v>
      </c>
      <c r="AJ25">
        <v>1</v>
      </c>
      <c r="AK25" t="b">
        <v>1</v>
      </c>
      <c r="AL25">
        <v>4.5</v>
      </c>
      <c r="AM25">
        <v>0.88</v>
      </c>
      <c r="AN25">
        <v>0.81</v>
      </c>
      <c r="AO25">
        <v>0.64</v>
      </c>
      <c r="AP25">
        <v>0.61</v>
      </c>
      <c r="AQ25">
        <v>0.77</v>
      </c>
      <c r="AR25" t="b">
        <v>1</v>
      </c>
      <c r="AS25">
        <v>1.8841000000000001</v>
      </c>
      <c r="AT25">
        <v>1.88916</v>
      </c>
      <c r="AU25">
        <v>1.88469</v>
      </c>
      <c r="AV25">
        <v>1.8886400000000001</v>
      </c>
      <c r="AW25">
        <v>1.8832</v>
      </c>
      <c r="AX25">
        <v>1.8872100000000001</v>
      </c>
      <c r="AY25">
        <v>1.8843300000000001</v>
      </c>
      <c r="AZ25">
        <v>0.52946800000000005</v>
      </c>
      <c r="BA25">
        <v>5</v>
      </c>
      <c r="BB25">
        <v>0</v>
      </c>
      <c r="BC25">
        <v>0</v>
      </c>
      <c r="BD25">
        <v>4.5</v>
      </c>
      <c r="BE25" t="s">
        <v>271</v>
      </c>
      <c r="BF25" t="s">
        <v>272</v>
      </c>
      <c r="BG25" t="s">
        <v>273</v>
      </c>
      <c r="BH25" t="s">
        <v>274</v>
      </c>
      <c r="BI25" t="s">
        <v>274</v>
      </c>
      <c r="BJ25" t="s">
        <v>273</v>
      </c>
      <c r="BK25">
        <v>0</v>
      </c>
      <c r="BL25">
        <v>42.140599999999999</v>
      </c>
      <c r="BM25">
        <v>999.9</v>
      </c>
      <c r="BN25">
        <v>49.292000000000002</v>
      </c>
      <c r="BO25">
        <v>32.307000000000002</v>
      </c>
      <c r="BP25">
        <v>24.347000000000001</v>
      </c>
      <c r="BQ25">
        <v>88.834400000000002</v>
      </c>
      <c r="BR25">
        <v>15.9415</v>
      </c>
      <c r="BS25">
        <v>1</v>
      </c>
      <c r="BT25">
        <v>0.118949</v>
      </c>
      <c r="BU25">
        <v>-4.2031299999999998</v>
      </c>
      <c r="BV25">
        <v>19.6584</v>
      </c>
      <c r="BW25">
        <v>5.24125</v>
      </c>
      <c r="BX25">
        <v>11.974</v>
      </c>
      <c r="BY25">
        <v>4.9887600000000001</v>
      </c>
      <c r="BZ25">
        <v>3.2989999999999999</v>
      </c>
      <c r="CA25">
        <v>9999</v>
      </c>
      <c r="CB25">
        <v>9999</v>
      </c>
      <c r="CC25">
        <v>999.9</v>
      </c>
      <c r="CD25">
        <v>9999</v>
      </c>
      <c r="CE25">
        <v>1661993799.5</v>
      </c>
      <c r="CF25">
        <v>397.60331250000002</v>
      </c>
      <c r="CG25">
        <v>400.03162500000002</v>
      </c>
      <c r="CH25">
        <v>26.88691875</v>
      </c>
      <c r="CI25">
        <v>19.979749999999999</v>
      </c>
      <c r="CJ25">
        <v>396.37931250000003</v>
      </c>
      <c r="CK25">
        <v>27.48291875</v>
      </c>
      <c r="CL25">
        <v>400.00962500000003</v>
      </c>
      <c r="CM25">
        <v>98.370387500000007</v>
      </c>
      <c r="CN25">
        <v>9.9964512500000005E-2</v>
      </c>
      <c r="CO25">
        <v>42.353806249999998</v>
      </c>
      <c r="CP25">
        <v>999.9</v>
      </c>
      <c r="CQ25">
        <v>999.9</v>
      </c>
      <c r="CR25">
        <v>0</v>
      </c>
      <c r="CS25">
        <v>0</v>
      </c>
      <c r="CT25">
        <v>14001.78125</v>
      </c>
      <c r="CU25">
        <v>0</v>
      </c>
      <c r="CV25">
        <v>0.273011</v>
      </c>
      <c r="CW25">
        <v>0</v>
      </c>
      <c r="CX25">
        <v>0</v>
      </c>
      <c r="CY25">
        <v>0</v>
      </c>
      <c r="CZ25">
        <v>0</v>
      </c>
      <c r="DA25">
        <v>2.7937500000000002</v>
      </c>
      <c r="DB25">
        <v>0</v>
      </c>
      <c r="DC25">
        <v>-32.598750000000003</v>
      </c>
      <c r="DD25">
        <v>-2.17625</v>
      </c>
      <c r="DE25">
        <v>43.437125000000002</v>
      </c>
      <c r="DF25">
        <v>47.2926875</v>
      </c>
      <c r="DG25">
        <v>45.765500000000003</v>
      </c>
      <c r="DH25">
        <v>46.238124999999997</v>
      </c>
      <c r="DI25">
        <v>45.105312499999997</v>
      </c>
      <c r="DJ25">
        <v>0</v>
      </c>
      <c r="DK25">
        <v>0</v>
      </c>
      <c r="DL25">
        <v>0</v>
      </c>
      <c r="DM25">
        <v>1697040772.3</v>
      </c>
      <c r="DN25">
        <v>0</v>
      </c>
      <c r="DO25">
        <v>1661993840</v>
      </c>
      <c r="DP25" t="s">
        <v>326</v>
      </c>
      <c r="DQ25">
        <v>1661993832</v>
      </c>
      <c r="DR25">
        <v>1661993840</v>
      </c>
      <c r="DS25">
        <v>18</v>
      </c>
      <c r="DT25">
        <v>5.0000000000000001E-3</v>
      </c>
      <c r="DU25">
        <v>3.0000000000000001E-3</v>
      </c>
      <c r="DV25">
        <v>1.224</v>
      </c>
      <c r="DW25">
        <v>-0.59599999999999997</v>
      </c>
      <c r="DX25">
        <v>400</v>
      </c>
      <c r="DY25">
        <v>20</v>
      </c>
      <c r="DZ25">
        <v>0.2</v>
      </c>
      <c r="EA25">
        <v>0.01</v>
      </c>
      <c r="EB25">
        <v>-2.4246661904761901</v>
      </c>
      <c r="EC25">
        <v>-0.16704467532468101</v>
      </c>
      <c r="ED25">
        <v>3.12274339821026E-2</v>
      </c>
      <c r="EE25">
        <v>0</v>
      </c>
      <c r="EF25">
        <v>6.8778266666666701</v>
      </c>
      <c r="EG25">
        <v>-6.0324935064926401E-2</v>
      </c>
      <c r="EH25">
        <v>1.36691199888598E-2</v>
      </c>
      <c r="EI25">
        <v>1</v>
      </c>
      <c r="EJ25">
        <v>1</v>
      </c>
      <c r="EK25">
        <v>2</v>
      </c>
      <c r="EL25" t="s">
        <v>280</v>
      </c>
      <c r="EM25">
        <v>100</v>
      </c>
      <c r="EN25">
        <v>100</v>
      </c>
      <c r="EO25">
        <v>1.224</v>
      </c>
      <c r="EP25">
        <v>-0.59599999999999997</v>
      </c>
      <c r="EQ25">
        <v>0.54368143049454998</v>
      </c>
      <c r="ER25">
        <v>1.82638250332287E-3</v>
      </c>
      <c r="ES25">
        <v>-3.3376277935660099E-7</v>
      </c>
      <c r="ET25">
        <v>5.0569635831270701E-13</v>
      </c>
      <c r="EU25">
        <v>-0.338684371627404</v>
      </c>
      <c r="EV25">
        <v>-1.8342391301347901E-2</v>
      </c>
      <c r="EW25">
        <v>2.5609531295098801E-4</v>
      </c>
      <c r="EX25">
        <v>9.7789280158919E-7</v>
      </c>
      <c r="EY25">
        <v>3</v>
      </c>
      <c r="EZ25">
        <v>2048</v>
      </c>
      <c r="FA25">
        <v>1</v>
      </c>
      <c r="FB25">
        <v>26</v>
      </c>
      <c r="FC25">
        <v>27.1</v>
      </c>
      <c r="FD25">
        <v>26.9</v>
      </c>
      <c r="FE25">
        <v>1.0559099999999999</v>
      </c>
      <c r="FF25">
        <v>2.4890099999999999</v>
      </c>
      <c r="FG25">
        <v>1.5954600000000001</v>
      </c>
      <c r="FH25">
        <v>2.3071299999999999</v>
      </c>
      <c r="FI25">
        <v>1.69556</v>
      </c>
      <c r="FJ25">
        <v>2.4023400000000001</v>
      </c>
      <c r="FK25">
        <v>38.013399999999997</v>
      </c>
      <c r="FL25">
        <v>23.833600000000001</v>
      </c>
      <c r="FM25">
        <v>18</v>
      </c>
      <c r="FN25">
        <v>368.13</v>
      </c>
      <c r="FO25">
        <v>654.91899999999998</v>
      </c>
      <c r="FP25">
        <v>44.999499999999998</v>
      </c>
      <c r="FQ25">
        <v>29.060300000000002</v>
      </c>
      <c r="FR25">
        <v>30.000299999999999</v>
      </c>
      <c r="FS25">
        <v>28.6355</v>
      </c>
      <c r="FT25">
        <v>28.543299999999999</v>
      </c>
      <c r="FU25">
        <v>21.220700000000001</v>
      </c>
      <c r="FV25">
        <v>60.319099999999999</v>
      </c>
      <c r="FW25">
        <v>64.686199999999999</v>
      </c>
      <c r="FX25">
        <v>45</v>
      </c>
      <c r="FY25">
        <v>400</v>
      </c>
      <c r="FZ25">
        <v>20</v>
      </c>
      <c r="GA25">
        <v>100.214</v>
      </c>
      <c r="GB25">
        <v>98.086299999999994</v>
      </c>
    </row>
    <row r="26" spans="1:184" ht="16" x14ac:dyDescent="0.2">
      <c r="A26" s="2">
        <v>18</v>
      </c>
      <c r="B26">
        <v>1661994322</v>
      </c>
      <c r="C26">
        <v>10209</v>
      </c>
      <c r="D26" t="s">
        <v>327</v>
      </c>
      <c r="E26" t="s">
        <v>328</v>
      </c>
      <c r="F26">
        <v>15</v>
      </c>
      <c r="G26">
        <v>1661994314</v>
      </c>
      <c r="H26">
        <f t="shared" si="0"/>
        <v>-1.2283456153000722E-4</v>
      </c>
      <c r="I26">
        <f t="shared" si="1"/>
        <v>-5.4836857825896105E-13</v>
      </c>
      <c r="J26">
        <f t="shared" si="2"/>
        <v>-8.7738972521433728E-6</v>
      </c>
      <c r="K26">
        <f t="shared" si="3"/>
        <v>-8.7738972521433728E-6</v>
      </c>
      <c r="L26">
        <f t="shared" si="4"/>
        <v>42.137099999999997</v>
      </c>
      <c r="M26">
        <f t="shared" si="5"/>
        <v>0.52864699999999998</v>
      </c>
      <c r="N26">
        <f t="shared" si="6"/>
        <v>13.302272615498701</v>
      </c>
      <c r="O26">
        <f t="shared" si="7"/>
        <v>4.9962619999999998</v>
      </c>
      <c r="P26">
        <f t="shared" si="8"/>
        <v>0.76910478097821655</v>
      </c>
      <c r="Q26">
        <f t="shared" si="9"/>
        <v>0.48188042056000002</v>
      </c>
      <c r="R26">
        <f t="shared" si="10"/>
        <v>0.15393603877823392</v>
      </c>
      <c r="S26">
        <f t="shared" si="11"/>
        <v>2.2590403465208104</v>
      </c>
      <c r="T26">
        <f t="shared" si="12"/>
        <v>2.5779238197006564</v>
      </c>
      <c r="U26">
        <f t="shared" si="13"/>
        <v>2.0417156652029196E-3</v>
      </c>
      <c r="V26">
        <v>14</v>
      </c>
      <c r="W26">
        <v>15999999.999999994</v>
      </c>
      <c r="X26">
        <v>1</v>
      </c>
      <c r="Y26">
        <v>1</v>
      </c>
      <c r="Z26">
        <v>7</v>
      </c>
      <c r="AA26">
        <v>2.5</v>
      </c>
      <c r="AB26" t="b">
        <v>0</v>
      </c>
      <c r="AC26">
        <v>10</v>
      </c>
      <c r="AD26">
        <v>25</v>
      </c>
      <c r="AE26">
        <v>2.323</v>
      </c>
      <c r="AF26" t="b">
        <v>0</v>
      </c>
      <c r="AG26">
        <v>4</v>
      </c>
      <c r="AH26">
        <v>25</v>
      </c>
      <c r="AI26">
        <v>2.677</v>
      </c>
      <c r="AJ26">
        <v>1</v>
      </c>
      <c r="AK26" t="b">
        <v>1</v>
      </c>
      <c r="AL26">
        <v>4.5</v>
      </c>
      <c r="AM26">
        <v>0.88</v>
      </c>
      <c r="AN26">
        <v>0.81</v>
      </c>
      <c r="AO26">
        <v>0.64</v>
      </c>
      <c r="AP26">
        <v>0.61</v>
      </c>
      <c r="AQ26">
        <v>0.77</v>
      </c>
      <c r="AR26" t="b">
        <v>1</v>
      </c>
      <c r="AS26">
        <v>1.88408</v>
      </c>
      <c r="AT26">
        <v>1.8891500000000001</v>
      </c>
      <c r="AU26">
        <v>1.8846499999999999</v>
      </c>
      <c r="AV26">
        <v>1.8886499999999999</v>
      </c>
      <c r="AW26">
        <v>1.88314</v>
      </c>
      <c r="AX26">
        <v>1.88723</v>
      </c>
      <c r="AY26">
        <v>1.88435</v>
      </c>
      <c r="AZ26">
        <v>0.52864699999999998</v>
      </c>
      <c r="BA26">
        <v>5</v>
      </c>
      <c r="BB26">
        <v>0</v>
      </c>
      <c r="BC26">
        <v>0</v>
      </c>
      <c r="BD26">
        <v>4.5</v>
      </c>
      <c r="BE26" t="s">
        <v>271</v>
      </c>
      <c r="BF26" t="s">
        <v>272</v>
      </c>
      <c r="BG26" t="s">
        <v>273</v>
      </c>
      <c r="BH26" t="s">
        <v>274</v>
      </c>
      <c r="BI26" t="s">
        <v>274</v>
      </c>
      <c r="BJ26" t="s">
        <v>273</v>
      </c>
      <c r="BK26">
        <v>0</v>
      </c>
      <c r="BL26">
        <v>42.137099999999997</v>
      </c>
      <c r="BM26">
        <v>999.9</v>
      </c>
      <c r="BN26">
        <v>49.06</v>
      </c>
      <c r="BO26">
        <v>32.368000000000002</v>
      </c>
      <c r="BP26">
        <v>24.315100000000001</v>
      </c>
      <c r="BQ26">
        <v>88.9345</v>
      </c>
      <c r="BR26">
        <v>15.7652</v>
      </c>
      <c r="BS26">
        <v>1</v>
      </c>
      <c r="BT26">
        <v>0.12535399999999999</v>
      </c>
      <c r="BU26">
        <v>-4.2213099999999999</v>
      </c>
      <c r="BV26">
        <v>19.656300000000002</v>
      </c>
      <c r="BW26">
        <v>5.2411300000000001</v>
      </c>
      <c r="BX26">
        <v>11.974</v>
      </c>
      <c r="BY26">
        <v>4.9879199999999999</v>
      </c>
      <c r="BZ26">
        <v>3.2989999999999999</v>
      </c>
      <c r="CA26">
        <v>9999</v>
      </c>
      <c r="CB26">
        <v>9999</v>
      </c>
      <c r="CC26">
        <v>999.9</v>
      </c>
      <c r="CD26">
        <v>9999</v>
      </c>
      <c r="CE26">
        <v>1661994314</v>
      </c>
      <c r="CF26">
        <v>397.52093333333301</v>
      </c>
      <c r="CG26">
        <v>400.01066666666702</v>
      </c>
      <c r="CH26">
        <v>26.8004</v>
      </c>
      <c r="CI26">
        <v>19.953293333333299</v>
      </c>
      <c r="CJ26">
        <v>396.28593333333299</v>
      </c>
      <c r="CK26">
        <v>27.394400000000001</v>
      </c>
      <c r="CL26">
        <v>399.99413333333302</v>
      </c>
      <c r="CM26">
        <v>98.371133333333304</v>
      </c>
      <c r="CN26">
        <v>9.9831153333333297E-2</v>
      </c>
      <c r="CO26">
        <v>42.108646666666701</v>
      </c>
      <c r="CP26">
        <v>999.9</v>
      </c>
      <c r="CQ26">
        <v>999.9</v>
      </c>
      <c r="CR26">
        <v>0</v>
      </c>
      <c r="CS26">
        <v>0</v>
      </c>
      <c r="CT26">
        <v>13998.3</v>
      </c>
      <c r="CU26">
        <v>0</v>
      </c>
      <c r="CV26">
        <v>0.63724366666666699</v>
      </c>
      <c r="CW26">
        <v>4.9962619999999998</v>
      </c>
      <c r="CX26">
        <v>0.52729093333333299</v>
      </c>
      <c r="CY26">
        <v>0.47270906666666701</v>
      </c>
      <c r="CZ26">
        <v>0</v>
      </c>
      <c r="DA26">
        <v>2.4418266666666701</v>
      </c>
      <c r="DB26">
        <v>0</v>
      </c>
      <c r="DC26">
        <v>-26.00834</v>
      </c>
      <c r="DD26">
        <v>32.687280000000001</v>
      </c>
      <c r="DE26">
        <v>41.4664</v>
      </c>
      <c r="DF26">
        <v>45.495800000000003</v>
      </c>
      <c r="DG26">
        <v>43.745800000000003</v>
      </c>
      <c r="DH26">
        <v>44.5914</v>
      </c>
      <c r="DI26">
        <v>43.299599999999998</v>
      </c>
      <c r="DJ26">
        <v>2.6333333333333302</v>
      </c>
      <c r="DK26">
        <v>2.3620000000000001</v>
      </c>
      <c r="DL26">
        <v>0</v>
      </c>
      <c r="DM26">
        <v>1697041286.5</v>
      </c>
      <c r="DN26">
        <v>0</v>
      </c>
      <c r="DO26">
        <v>1661994356</v>
      </c>
      <c r="DP26" t="s">
        <v>329</v>
      </c>
      <c r="DQ26">
        <v>1661994350</v>
      </c>
      <c r="DR26">
        <v>1661994356</v>
      </c>
      <c r="DS26">
        <v>19</v>
      </c>
      <c r="DT26">
        <v>1.0999999999999999E-2</v>
      </c>
      <c r="DU26">
        <v>2E-3</v>
      </c>
      <c r="DV26">
        <v>1.2350000000000001</v>
      </c>
      <c r="DW26">
        <v>-0.59399999999999997</v>
      </c>
      <c r="DX26">
        <v>400</v>
      </c>
      <c r="DY26">
        <v>20</v>
      </c>
      <c r="DZ26">
        <v>0.26</v>
      </c>
      <c r="EA26">
        <v>0.01</v>
      </c>
      <c r="EB26">
        <v>-2.503247</v>
      </c>
      <c r="EC26">
        <v>-4.6318195488724602E-2</v>
      </c>
      <c r="ED26">
        <v>1.7356790630759001E-2</v>
      </c>
      <c r="EE26">
        <v>1</v>
      </c>
      <c r="EF26">
        <v>6.8136975</v>
      </c>
      <c r="EG26">
        <v>4.42001503759391E-2</v>
      </c>
      <c r="EH26">
        <v>7.2111003841300297E-3</v>
      </c>
      <c r="EI26">
        <v>1</v>
      </c>
      <c r="EJ26">
        <v>2</v>
      </c>
      <c r="EK26">
        <v>2</v>
      </c>
      <c r="EL26" t="s">
        <v>284</v>
      </c>
      <c r="EM26">
        <v>100</v>
      </c>
      <c r="EN26">
        <v>100</v>
      </c>
      <c r="EO26">
        <v>1.2350000000000001</v>
      </c>
      <c r="EP26">
        <v>-0.59399999999999997</v>
      </c>
      <c r="EQ26">
        <v>0.548450622645695</v>
      </c>
      <c r="ER26">
        <v>1.82638250332287E-3</v>
      </c>
      <c r="ES26">
        <v>-3.3376277935660099E-7</v>
      </c>
      <c r="ET26">
        <v>5.0569635831270701E-13</v>
      </c>
      <c r="EU26">
        <v>-0.33537148408328898</v>
      </c>
      <c r="EV26">
        <v>-1.8342391301347901E-2</v>
      </c>
      <c r="EW26">
        <v>2.5609531295098801E-4</v>
      </c>
      <c r="EX26">
        <v>9.7789280158919E-7</v>
      </c>
      <c r="EY26">
        <v>3</v>
      </c>
      <c r="EZ26">
        <v>2048</v>
      </c>
      <c r="FA26">
        <v>1</v>
      </c>
      <c r="FB26">
        <v>26</v>
      </c>
      <c r="FC26">
        <v>8.1999999999999993</v>
      </c>
      <c r="FD26">
        <v>8</v>
      </c>
      <c r="FE26">
        <v>1.0546899999999999</v>
      </c>
      <c r="FF26">
        <v>2.4706999999999999</v>
      </c>
      <c r="FG26">
        <v>1.5954600000000001</v>
      </c>
      <c r="FH26">
        <v>2.3071299999999999</v>
      </c>
      <c r="FI26">
        <v>1.69434</v>
      </c>
      <c r="FJ26">
        <v>2.5585900000000001</v>
      </c>
      <c r="FK26">
        <v>37.989100000000001</v>
      </c>
      <c r="FL26">
        <v>23.851099999999999</v>
      </c>
      <c r="FM26">
        <v>18</v>
      </c>
      <c r="FN26">
        <v>368.12700000000001</v>
      </c>
      <c r="FO26">
        <v>654.85500000000002</v>
      </c>
      <c r="FP26">
        <v>45</v>
      </c>
      <c r="FQ26">
        <v>29.146000000000001</v>
      </c>
      <c r="FR26">
        <v>30.0002</v>
      </c>
      <c r="FS26">
        <v>28.7182</v>
      </c>
      <c r="FT26">
        <v>28.625</v>
      </c>
      <c r="FU26">
        <v>21.185400000000001</v>
      </c>
      <c r="FV26">
        <v>58.320599999999999</v>
      </c>
      <c r="FW26">
        <v>64.315799999999996</v>
      </c>
      <c r="FX26">
        <v>45</v>
      </c>
      <c r="FY26">
        <v>400</v>
      </c>
      <c r="FZ26">
        <v>20</v>
      </c>
      <c r="GA26">
        <v>100.205</v>
      </c>
      <c r="GB26">
        <v>98.073700000000002</v>
      </c>
    </row>
    <row r="27" spans="1:184" ht="16" x14ac:dyDescent="0.2">
      <c r="A27" s="2">
        <v>19</v>
      </c>
      <c r="B27">
        <v>1661994838.0999999</v>
      </c>
      <c r="C27">
        <v>10725.0999999046</v>
      </c>
      <c r="D27" t="s">
        <v>330</v>
      </c>
      <c r="E27" t="s">
        <v>331</v>
      </c>
      <c r="F27">
        <v>15</v>
      </c>
      <c r="G27">
        <v>1661994829.5999999</v>
      </c>
      <c r="H27">
        <f t="shared" si="0"/>
        <v>-1.0237489017262962E-4</v>
      </c>
      <c r="I27">
        <f t="shared" si="1"/>
        <v>-4.5703075969923961E-13</v>
      </c>
      <c r="J27">
        <f t="shared" si="2"/>
        <v>-7.3124921551878307E-6</v>
      </c>
      <c r="K27">
        <f t="shared" si="3"/>
        <v>-7.3124921551878307E-6</v>
      </c>
      <c r="L27">
        <f t="shared" si="4"/>
        <v>42.150100000000002</v>
      </c>
      <c r="M27">
        <f t="shared" si="5"/>
        <v>0.52825</v>
      </c>
      <c r="N27">
        <f t="shared" si="6"/>
        <v>13.303281897151319</v>
      </c>
      <c r="O27">
        <f t="shared" si="7"/>
        <v>10.00312375</v>
      </c>
      <c r="P27">
        <f t="shared" si="8"/>
        <v>1.3470773708114916</v>
      </c>
      <c r="Q27">
        <f t="shared" si="9"/>
        <v>0.48121798484375006</v>
      </c>
      <c r="R27">
        <f t="shared" si="10"/>
        <v>0.13466567089220421</v>
      </c>
      <c r="S27">
        <f t="shared" si="11"/>
        <v>4.3173160190521012</v>
      </c>
      <c r="T27">
        <f t="shared" si="12"/>
        <v>5.498210646557169</v>
      </c>
      <c r="U27">
        <f t="shared" si="13"/>
        <v>4.3545828320732775E-3</v>
      </c>
      <c r="V27">
        <v>14</v>
      </c>
      <c r="W27">
        <v>15999999.999999994</v>
      </c>
      <c r="X27">
        <v>1</v>
      </c>
      <c r="Y27">
        <v>1</v>
      </c>
      <c r="Z27">
        <v>7</v>
      </c>
      <c r="AA27">
        <v>2.5</v>
      </c>
      <c r="AB27" t="b">
        <v>0</v>
      </c>
      <c r="AC27">
        <v>10</v>
      </c>
      <c r="AD27">
        <v>25</v>
      </c>
      <c r="AE27">
        <v>2.323</v>
      </c>
      <c r="AF27" t="b">
        <v>0</v>
      </c>
      <c r="AG27">
        <v>4</v>
      </c>
      <c r="AH27">
        <v>25</v>
      </c>
      <c r="AI27">
        <v>2.677</v>
      </c>
      <c r="AJ27">
        <v>1</v>
      </c>
      <c r="AK27" t="b">
        <v>1</v>
      </c>
      <c r="AL27">
        <v>4.5</v>
      </c>
      <c r="AM27">
        <v>0.88</v>
      </c>
      <c r="AN27">
        <v>0.81</v>
      </c>
      <c r="AO27">
        <v>0.64</v>
      </c>
      <c r="AP27">
        <v>0.61</v>
      </c>
      <c r="AQ27">
        <v>0.77</v>
      </c>
      <c r="AR27" t="b">
        <v>1</v>
      </c>
      <c r="AS27">
        <v>1.8840399999999999</v>
      </c>
      <c r="AT27">
        <v>1.88907</v>
      </c>
      <c r="AU27">
        <v>1.8846499999999999</v>
      </c>
      <c r="AV27">
        <v>1.8886099999999999</v>
      </c>
      <c r="AW27">
        <v>1.8831199999999999</v>
      </c>
      <c r="AX27">
        <v>1.8872100000000001</v>
      </c>
      <c r="AY27">
        <v>1.8843099999999999</v>
      </c>
      <c r="AZ27">
        <v>0.52825</v>
      </c>
      <c r="BA27">
        <v>5</v>
      </c>
      <c r="BB27">
        <v>0</v>
      </c>
      <c r="BC27">
        <v>0</v>
      </c>
      <c r="BD27">
        <v>4.5</v>
      </c>
      <c r="BE27" t="s">
        <v>271</v>
      </c>
      <c r="BF27" t="s">
        <v>272</v>
      </c>
      <c r="BG27" t="s">
        <v>273</v>
      </c>
      <c r="BH27" t="s">
        <v>274</v>
      </c>
      <c r="BI27" t="s">
        <v>274</v>
      </c>
      <c r="BJ27" t="s">
        <v>273</v>
      </c>
      <c r="BK27">
        <v>0</v>
      </c>
      <c r="BL27">
        <v>42.150100000000002</v>
      </c>
      <c r="BM27">
        <v>999.9</v>
      </c>
      <c r="BN27">
        <v>48.912999999999997</v>
      </c>
      <c r="BO27">
        <v>32.417999999999999</v>
      </c>
      <c r="BP27">
        <v>24.3066</v>
      </c>
      <c r="BQ27">
        <v>88.970100000000002</v>
      </c>
      <c r="BR27">
        <v>15.785299999999999</v>
      </c>
      <c r="BS27">
        <v>1</v>
      </c>
      <c r="BT27">
        <v>0.13251599999999999</v>
      </c>
      <c r="BU27">
        <v>-4.2058799999999996</v>
      </c>
      <c r="BV27">
        <v>19.657</v>
      </c>
      <c r="BW27">
        <v>5.2411300000000001</v>
      </c>
      <c r="BX27">
        <v>11.974</v>
      </c>
      <c r="BY27">
        <v>4.9889599999999996</v>
      </c>
      <c r="BZ27">
        <v>3.2989999999999999</v>
      </c>
      <c r="CA27">
        <v>9999</v>
      </c>
      <c r="CB27">
        <v>9999</v>
      </c>
      <c r="CC27">
        <v>999.9</v>
      </c>
      <c r="CD27">
        <v>9999</v>
      </c>
      <c r="CE27">
        <v>1661994829.5999999</v>
      </c>
      <c r="CF27">
        <v>397.42262499999998</v>
      </c>
      <c r="CG27">
        <v>400.02768750000001</v>
      </c>
      <c r="CH27">
        <v>26.935693749999999</v>
      </c>
      <c r="CI27">
        <v>19.93075</v>
      </c>
      <c r="CJ27">
        <v>396.17162500000001</v>
      </c>
      <c r="CK27">
        <v>27.53269375</v>
      </c>
      <c r="CL27">
        <v>400.02181250000001</v>
      </c>
      <c r="CM27">
        <v>98.383468750000006</v>
      </c>
      <c r="CN27">
        <v>0.1000694125</v>
      </c>
      <c r="CO27">
        <v>42.025925000000001</v>
      </c>
      <c r="CP27">
        <v>999.9</v>
      </c>
      <c r="CQ27">
        <v>999.9</v>
      </c>
      <c r="CR27">
        <v>0</v>
      </c>
      <c r="CS27">
        <v>0</v>
      </c>
      <c r="CT27">
        <v>13999.65625</v>
      </c>
      <c r="CU27">
        <v>0</v>
      </c>
      <c r="CV27">
        <v>1.1134731250000001</v>
      </c>
      <c r="CW27">
        <v>10.00312375</v>
      </c>
      <c r="CX27">
        <v>0.49861406250000001</v>
      </c>
      <c r="CY27">
        <v>0.50138593750000005</v>
      </c>
      <c r="CZ27">
        <v>0</v>
      </c>
      <c r="DA27">
        <v>2.3889</v>
      </c>
      <c r="DB27">
        <v>0</v>
      </c>
      <c r="DC27">
        <v>-18.449718749999999</v>
      </c>
      <c r="DD27">
        <v>64.879956250000006</v>
      </c>
      <c r="DE27">
        <v>40.573812500000003</v>
      </c>
      <c r="DF27">
        <v>44.561999999999998</v>
      </c>
      <c r="DG27">
        <v>42.769374999999997</v>
      </c>
      <c r="DH27">
        <v>43.780999999999999</v>
      </c>
      <c r="DI27">
        <v>42.452750000000002</v>
      </c>
      <c r="DJ27">
        <v>4.9874999999999998</v>
      </c>
      <c r="DK27">
        <v>5.015625</v>
      </c>
      <c r="DL27">
        <v>0</v>
      </c>
      <c r="DM27">
        <v>1697041802.5</v>
      </c>
      <c r="DN27">
        <v>0</v>
      </c>
      <c r="DO27">
        <v>1661994866.0999999</v>
      </c>
      <c r="DP27" t="s">
        <v>332</v>
      </c>
      <c r="DQ27">
        <v>1661994860.0999999</v>
      </c>
      <c r="DR27">
        <v>1661994866.0999999</v>
      </c>
      <c r="DS27">
        <v>20</v>
      </c>
      <c r="DT27">
        <v>1.4999999999999999E-2</v>
      </c>
      <c r="DU27">
        <v>-3.0000000000000001E-3</v>
      </c>
      <c r="DV27">
        <v>1.2509999999999999</v>
      </c>
      <c r="DW27">
        <v>-0.59699999999999998</v>
      </c>
      <c r="DX27">
        <v>400</v>
      </c>
      <c r="DY27">
        <v>20</v>
      </c>
      <c r="DZ27">
        <v>0.27</v>
      </c>
      <c r="EA27">
        <v>0.03</v>
      </c>
      <c r="EB27">
        <v>-2.630595</v>
      </c>
      <c r="EC27">
        <v>0.15929323308270299</v>
      </c>
      <c r="ED27">
        <v>2.5204000972067899E-2</v>
      </c>
      <c r="EE27">
        <v>0</v>
      </c>
      <c r="EF27">
        <v>6.9819820000000004</v>
      </c>
      <c r="EG27">
        <v>-0.36063879699248402</v>
      </c>
      <c r="EH27">
        <v>5.4608505161742003E-2</v>
      </c>
      <c r="EI27">
        <v>0</v>
      </c>
      <c r="EJ27">
        <v>0</v>
      </c>
      <c r="EK27">
        <v>2</v>
      </c>
      <c r="EL27" t="s">
        <v>276</v>
      </c>
      <c r="EM27">
        <v>100</v>
      </c>
      <c r="EN27">
        <v>100</v>
      </c>
      <c r="EO27">
        <v>1.2509999999999999</v>
      </c>
      <c r="EP27">
        <v>-0.59699999999999998</v>
      </c>
      <c r="EQ27">
        <v>0.55976326189399495</v>
      </c>
      <c r="ER27">
        <v>1.82638250332287E-3</v>
      </c>
      <c r="ES27">
        <v>-3.3376277935660099E-7</v>
      </c>
      <c r="ET27">
        <v>5.0569635831270701E-13</v>
      </c>
      <c r="EU27">
        <v>-0.333421397078842</v>
      </c>
      <c r="EV27">
        <v>-1.8342391301347901E-2</v>
      </c>
      <c r="EW27">
        <v>2.5609531295098801E-4</v>
      </c>
      <c r="EX27">
        <v>9.7789280158919E-7</v>
      </c>
      <c r="EY27">
        <v>3</v>
      </c>
      <c r="EZ27">
        <v>2048</v>
      </c>
      <c r="FA27">
        <v>1</v>
      </c>
      <c r="FB27">
        <v>26</v>
      </c>
      <c r="FC27">
        <v>8.1</v>
      </c>
      <c r="FD27">
        <v>8</v>
      </c>
      <c r="FE27">
        <v>1.0534699999999999</v>
      </c>
      <c r="FF27">
        <v>2.4694799999999999</v>
      </c>
      <c r="FG27">
        <v>1.5954600000000001</v>
      </c>
      <c r="FH27">
        <v>2.3071299999999999</v>
      </c>
      <c r="FI27">
        <v>1.69434</v>
      </c>
      <c r="FJ27">
        <v>2.50244</v>
      </c>
      <c r="FK27">
        <v>37.989100000000001</v>
      </c>
      <c r="FL27">
        <v>23.851099999999999</v>
      </c>
      <c r="FM27">
        <v>18</v>
      </c>
      <c r="FN27">
        <v>368.065</v>
      </c>
      <c r="FO27">
        <v>655.11900000000003</v>
      </c>
      <c r="FP27">
        <v>44.9998</v>
      </c>
      <c r="FQ27">
        <v>29.238700000000001</v>
      </c>
      <c r="FR27">
        <v>30.0001</v>
      </c>
      <c r="FS27">
        <v>28.808499999999999</v>
      </c>
      <c r="FT27">
        <v>28.715199999999999</v>
      </c>
      <c r="FU27">
        <v>21.169799999999999</v>
      </c>
      <c r="FV27">
        <v>63.191899999999997</v>
      </c>
      <c r="FW27">
        <v>63.945099999999996</v>
      </c>
      <c r="FX27">
        <v>45</v>
      </c>
      <c r="FY27">
        <v>400</v>
      </c>
      <c r="FZ27">
        <v>20</v>
      </c>
      <c r="GA27">
        <v>100.193</v>
      </c>
      <c r="GB27">
        <v>98.061499999999995</v>
      </c>
    </row>
    <row r="28" spans="1:184" ht="16" x14ac:dyDescent="0.2">
      <c r="A28" s="2">
        <v>20</v>
      </c>
      <c r="B28">
        <v>1661995348.0999999</v>
      </c>
      <c r="C28">
        <v>11235.0999999046</v>
      </c>
      <c r="D28" t="s">
        <v>333</v>
      </c>
      <c r="E28" t="s">
        <v>334</v>
      </c>
      <c r="F28">
        <v>15</v>
      </c>
      <c r="G28">
        <v>1661995340.0999999</v>
      </c>
      <c r="H28">
        <f t="shared" si="0"/>
        <v>-8.9189892408003888E-5</v>
      </c>
      <c r="I28">
        <f t="shared" si="1"/>
        <v>-3.9816916253573182E-13</v>
      </c>
      <c r="J28">
        <f t="shared" si="2"/>
        <v>-6.3707066005717066E-6</v>
      </c>
      <c r="K28">
        <f t="shared" si="3"/>
        <v>-6.3707066005717066E-6</v>
      </c>
      <c r="L28">
        <f t="shared" si="4"/>
        <v>42.1631</v>
      </c>
      <c r="M28">
        <f t="shared" si="5"/>
        <v>0.52838399999999996</v>
      </c>
      <c r="N28">
        <f t="shared" si="6"/>
        <v>13.302593667056652</v>
      </c>
      <c r="O28">
        <f t="shared" si="7"/>
        <v>14.995566666666701</v>
      </c>
      <c r="P28">
        <f t="shared" si="8"/>
        <v>1.9848736971863794</v>
      </c>
      <c r="Q28">
        <f t="shared" si="9"/>
        <v>0.48112232014000006</v>
      </c>
      <c r="R28">
        <f t="shared" si="10"/>
        <v>0.13236403407138386</v>
      </c>
      <c r="S28">
        <f t="shared" si="11"/>
        <v>6.4339319646115429</v>
      </c>
      <c r="T28">
        <f t="shared" si="12"/>
        <v>8.3034112308752377</v>
      </c>
      <c r="U28">
        <f t="shared" si="13"/>
        <v>6.5763016948531877E-3</v>
      </c>
      <c r="V28">
        <v>14</v>
      </c>
      <c r="W28">
        <v>15999999.999999994</v>
      </c>
      <c r="X28">
        <v>1</v>
      </c>
      <c r="Y28">
        <v>1</v>
      </c>
      <c r="Z28">
        <v>7</v>
      </c>
      <c r="AA28">
        <v>2.5</v>
      </c>
      <c r="AB28" t="b">
        <v>0</v>
      </c>
      <c r="AC28">
        <v>10</v>
      </c>
      <c r="AD28">
        <v>25</v>
      </c>
      <c r="AE28">
        <v>2.323</v>
      </c>
      <c r="AF28" t="b">
        <v>0</v>
      </c>
      <c r="AG28">
        <v>4</v>
      </c>
      <c r="AH28">
        <v>25</v>
      </c>
      <c r="AI28">
        <v>2.677</v>
      </c>
      <c r="AJ28">
        <v>1</v>
      </c>
      <c r="AK28" t="b">
        <v>1</v>
      </c>
      <c r="AL28">
        <v>4.5</v>
      </c>
      <c r="AM28">
        <v>0.88</v>
      </c>
      <c r="AN28">
        <v>0.81</v>
      </c>
      <c r="AO28">
        <v>0.64</v>
      </c>
      <c r="AP28">
        <v>0.61</v>
      </c>
      <c r="AQ28">
        <v>0.77</v>
      </c>
      <c r="AR28" t="b">
        <v>1</v>
      </c>
      <c r="AS28">
        <v>1.8840600000000001</v>
      </c>
      <c r="AT28">
        <v>1.88914</v>
      </c>
      <c r="AU28">
        <v>1.8847</v>
      </c>
      <c r="AV28">
        <v>1.8886799999999999</v>
      </c>
      <c r="AW28">
        <v>1.88314</v>
      </c>
      <c r="AX28">
        <v>1.8872199999999999</v>
      </c>
      <c r="AY28">
        <v>1.8843399999999999</v>
      </c>
      <c r="AZ28">
        <v>0.52838399999999996</v>
      </c>
      <c r="BA28">
        <v>5</v>
      </c>
      <c r="BB28">
        <v>0</v>
      </c>
      <c r="BC28">
        <v>0</v>
      </c>
      <c r="BD28">
        <v>4.5</v>
      </c>
      <c r="BE28" t="s">
        <v>271</v>
      </c>
      <c r="BF28" t="s">
        <v>272</v>
      </c>
      <c r="BG28" t="s">
        <v>273</v>
      </c>
      <c r="BH28" t="s">
        <v>274</v>
      </c>
      <c r="BI28" t="s">
        <v>274</v>
      </c>
      <c r="BJ28" t="s">
        <v>273</v>
      </c>
      <c r="BK28">
        <v>0</v>
      </c>
      <c r="BL28">
        <v>42.1631</v>
      </c>
      <c r="BM28">
        <v>999.9</v>
      </c>
      <c r="BN28">
        <v>48.790999999999997</v>
      </c>
      <c r="BO28">
        <v>32.457999999999998</v>
      </c>
      <c r="BP28">
        <v>24.299099999999999</v>
      </c>
      <c r="BQ28">
        <v>88.910300000000007</v>
      </c>
      <c r="BR28">
        <v>15.6571</v>
      </c>
      <c r="BS28">
        <v>1</v>
      </c>
      <c r="BT28">
        <v>0.13550799999999999</v>
      </c>
      <c r="BU28">
        <v>-4.2197300000000002</v>
      </c>
      <c r="BV28">
        <v>19.655899999999999</v>
      </c>
      <c r="BW28">
        <v>5.2411300000000001</v>
      </c>
      <c r="BX28">
        <v>11.974</v>
      </c>
      <c r="BY28">
        <v>4.9885999999999999</v>
      </c>
      <c r="BZ28">
        <v>3.2989999999999999</v>
      </c>
      <c r="CA28">
        <v>9999</v>
      </c>
      <c r="CB28">
        <v>9999</v>
      </c>
      <c r="CC28">
        <v>999.9</v>
      </c>
      <c r="CD28">
        <v>9999</v>
      </c>
      <c r="CE28">
        <v>1661995340.0999999</v>
      </c>
      <c r="CF28">
        <v>397.44206666666702</v>
      </c>
      <c r="CG28">
        <v>400.00900000000001</v>
      </c>
      <c r="CH28">
        <v>26.820606666666698</v>
      </c>
      <c r="CI28">
        <v>19.989253333333298</v>
      </c>
      <c r="CJ28">
        <v>396.16806666666702</v>
      </c>
      <c r="CK28">
        <v>27.410606666666698</v>
      </c>
      <c r="CL28">
        <v>400.02553333333299</v>
      </c>
      <c r="CM28">
        <v>98.393086666666704</v>
      </c>
      <c r="CN28">
        <v>9.9933439999999998E-2</v>
      </c>
      <c r="CO28">
        <v>42.014859999999999</v>
      </c>
      <c r="CP28">
        <v>999.9</v>
      </c>
      <c r="CQ28">
        <v>999.9</v>
      </c>
      <c r="CR28">
        <v>0</v>
      </c>
      <c r="CS28">
        <v>0</v>
      </c>
      <c r="CT28">
        <v>14002.0333333333</v>
      </c>
      <c r="CU28">
        <v>0</v>
      </c>
      <c r="CV28">
        <v>1.64010266666667</v>
      </c>
      <c r="CW28">
        <v>14.995566666666701</v>
      </c>
      <c r="CX28">
        <v>0.49447273333333303</v>
      </c>
      <c r="CY28">
        <v>0.50552746666666704</v>
      </c>
      <c r="CZ28">
        <v>0</v>
      </c>
      <c r="DA28">
        <v>2.42688666666667</v>
      </c>
      <c r="DB28">
        <v>0</v>
      </c>
      <c r="DC28">
        <v>-10.2748666666667</v>
      </c>
      <c r="DD28">
        <v>97.138626666666696</v>
      </c>
      <c r="DE28">
        <v>40.066200000000002</v>
      </c>
      <c r="DF28">
        <v>44.108199999999997</v>
      </c>
      <c r="DG28">
        <v>42.2541333333333</v>
      </c>
      <c r="DH28">
        <v>43.320399999999999</v>
      </c>
      <c r="DI28">
        <v>42.0082666666667</v>
      </c>
      <c r="DJ28">
        <v>7.4146666666666698</v>
      </c>
      <c r="DK28">
        <v>7.5806666666666596</v>
      </c>
      <c r="DL28">
        <v>0</v>
      </c>
      <c r="DM28">
        <v>1697042312.5</v>
      </c>
      <c r="DN28">
        <v>0</v>
      </c>
      <c r="DO28">
        <v>1661995386.0999999</v>
      </c>
      <c r="DP28" t="s">
        <v>335</v>
      </c>
      <c r="DQ28">
        <v>1661995368.0999999</v>
      </c>
      <c r="DR28">
        <v>1661995386.0999999</v>
      </c>
      <c r="DS28">
        <v>21</v>
      </c>
      <c r="DT28">
        <v>2.4E-2</v>
      </c>
      <c r="DU28">
        <v>6.0000000000000001E-3</v>
      </c>
      <c r="DV28">
        <v>1.274</v>
      </c>
      <c r="DW28">
        <v>-0.59</v>
      </c>
      <c r="DX28">
        <v>400</v>
      </c>
      <c r="DY28">
        <v>20</v>
      </c>
      <c r="DZ28">
        <v>0.3</v>
      </c>
      <c r="EA28">
        <v>0.01</v>
      </c>
      <c r="EB28">
        <v>-2.5845890476190498</v>
      </c>
      <c r="EC28">
        <v>7.7212987012994904E-3</v>
      </c>
      <c r="ED28">
        <v>3.6790984261127001E-2</v>
      </c>
      <c r="EE28">
        <v>1</v>
      </c>
      <c r="EF28">
        <v>6.7947390476190499</v>
      </c>
      <c r="EG28">
        <v>7.5974025974235595E-4</v>
      </c>
      <c r="EH28">
        <v>9.1210446899370398E-3</v>
      </c>
      <c r="EI28">
        <v>1</v>
      </c>
      <c r="EJ28">
        <v>2</v>
      </c>
      <c r="EK28">
        <v>2</v>
      </c>
      <c r="EL28" t="s">
        <v>284</v>
      </c>
      <c r="EM28">
        <v>100</v>
      </c>
      <c r="EN28">
        <v>100</v>
      </c>
      <c r="EO28">
        <v>1.274</v>
      </c>
      <c r="EP28">
        <v>-0.59</v>
      </c>
      <c r="EQ28">
        <v>0.57543285656310195</v>
      </c>
      <c r="ER28">
        <v>1.82638250332287E-3</v>
      </c>
      <c r="ES28">
        <v>-3.3376277935660099E-7</v>
      </c>
      <c r="ET28">
        <v>5.0569635831270701E-13</v>
      </c>
      <c r="EU28">
        <v>-0.33624278024103899</v>
      </c>
      <c r="EV28">
        <v>-1.8342391301347901E-2</v>
      </c>
      <c r="EW28">
        <v>2.5609531295098801E-4</v>
      </c>
      <c r="EX28">
        <v>9.7789280158919E-7</v>
      </c>
      <c r="EY28">
        <v>3</v>
      </c>
      <c r="EZ28">
        <v>2048</v>
      </c>
      <c r="FA28">
        <v>1</v>
      </c>
      <c r="FB28">
        <v>26</v>
      </c>
      <c r="FC28">
        <v>8.1</v>
      </c>
      <c r="FD28">
        <v>8</v>
      </c>
      <c r="FE28">
        <v>1.0534699999999999</v>
      </c>
      <c r="FF28">
        <v>2.48291</v>
      </c>
      <c r="FG28">
        <v>1.5954600000000001</v>
      </c>
      <c r="FH28">
        <v>2.3059099999999999</v>
      </c>
      <c r="FI28">
        <v>1.69556</v>
      </c>
      <c r="FJ28">
        <v>2.4572799999999999</v>
      </c>
      <c r="FK28">
        <v>38.013399999999997</v>
      </c>
      <c r="FL28">
        <v>23.842300000000002</v>
      </c>
      <c r="FM28">
        <v>18</v>
      </c>
      <c r="FN28">
        <v>367.87</v>
      </c>
      <c r="FO28">
        <v>655.34500000000003</v>
      </c>
      <c r="FP28">
        <v>44.999699999999997</v>
      </c>
      <c r="FQ28">
        <v>29.2865</v>
      </c>
      <c r="FR28">
        <v>30</v>
      </c>
      <c r="FS28">
        <v>28.8599</v>
      </c>
      <c r="FT28">
        <v>28.765699999999999</v>
      </c>
      <c r="FU28">
        <v>21.153400000000001</v>
      </c>
      <c r="FV28">
        <v>59.958399999999997</v>
      </c>
      <c r="FW28">
        <v>63.5749</v>
      </c>
      <c r="FX28">
        <v>45</v>
      </c>
      <c r="FY28">
        <v>400</v>
      </c>
      <c r="FZ28">
        <v>20</v>
      </c>
      <c r="GA28">
        <v>100.187</v>
      </c>
      <c r="GB28">
        <v>98.056299999999993</v>
      </c>
    </row>
    <row r="29" spans="1:184" ht="16" x14ac:dyDescent="0.2">
      <c r="A29" s="2">
        <v>21</v>
      </c>
      <c r="B29">
        <v>1661995868.0999999</v>
      </c>
      <c r="C29">
        <v>11755.0999999046</v>
      </c>
      <c r="D29" t="s">
        <v>336</v>
      </c>
      <c r="E29" t="s">
        <v>337</v>
      </c>
      <c r="F29">
        <v>15</v>
      </c>
      <c r="G29">
        <v>1661995860.0999999</v>
      </c>
      <c r="H29">
        <f t="shared" si="0"/>
        <v>-3.887112096966039E-5</v>
      </c>
      <c r="I29">
        <f t="shared" si="1"/>
        <v>-1.735317900431268E-13</v>
      </c>
      <c r="J29">
        <f t="shared" si="2"/>
        <v>-2.7765086406900278E-6</v>
      </c>
      <c r="K29">
        <f t="shared" si="3"/>
        <v>-2.7765086406900278E-6</v>
      </c>
      <c r="L29">
        <f t="shared" si="4"/>
        <v>42.184699999999999</v>
      </c>
      <c r="M29">
        <f t="shared" si="5"/>
        <v>0.53072799999999998</v>
      </c>
      <c r="N29">
        <f t="shared" si="6"/>
        <v>13.294669481030791</v>
      </c>
      <c r="O29">
        <f t="shared" si="7"/>
        <v>19.982099999999999</v>
      </c>
      <c r="P29">
        <f t="shared" si="8"/>
        <v>2.5978447618192546</v>
      </c>
      <c r="Q29">
        <f t="shared" si="9"/>
        <v>0.48118716800000011</v>
      </c>
      <c r="R29">
        <f t="shared" si="10"/>
        <v>0.13000859578418958</v>
      </c>
      <c r="S29">
        <f t="shared" si="11"/>
        <v>8.5210474367300524</v>
      </c>
      <c r="T29">
        <f t="shared" si="12"/>
        <v>11.151117818621506</v>
      </c>
      <c r="U29">
        <f t="shared" si="13"/>
        <v>8.8316853123482329E-3</v>
      </c>
      <c r="V29">
        <v>14</v>
      </c>
      <c r="W29">
        <v>15999999.999999994</v>
      </c>
      <c r="X29">
        <v>1</v>
      </c>
      <c r="Y29">
        <v>1</v>
      </c>
      <c r="Z29">
        <v>7</v>
      </c>
      <c r="AA29">
        <v>2.5</v>
      </c>
      <c r="AB29" t="b">
        <v>0</v>
      </c>
      <c r="AC29">
        <v>10</v>
      </c>
      <c r="AD29">
        <v>25</v>
      </c>
      <c r="AE29">
        <v>2.323</v>
      </c>
      <c r="AF29" t="b">
        <v>0</v>
      </c>
      <c r="AG29">
        <v>4</v>
      </c>
      <c r="AH29">
        <v>25</v>
      </c>
      <c r="AI29">
        <v>2.677</v>
      </c>
      <c r="AJ29">
        <v>1</v>
      </c>
      <c r="AK29" t="b">
        <v>1</v>
      </c>
      <c r="AL29">
        <v>4.5</v>
      </c>
      <c r="AM29">
        <v>0.88</v>
      </c>
      <c r="AN29">
        <v>0.81</v>
      </c>
      <c r="AO29">
        <v>0.64</v>
      </c>
      <c r="AP29">
        <v>0.61</v>
      </c>
      <c r="AQ29">
        <v>0.77</v>
      </c>
      <c r="AR29" t="b">
        <v>1</v>
      </c>
      <c r="AS29">
        <v>1.8841300000000001</v>
      </c>
      <c r="AT29">
        <v>1.88917</v>
      </c>
      <c r="AU29">
        <v>1.8847100000000001</v>
      </c>
      <c r="AV29">
        <v>1.88869</v>
      </c>
      <c r="AW29">
        <v>1.8832</v>
      </c>
      <c r="AX29">
        <v>1.88723</v>
      </c>
      <c r="AY29">
        <v>1.88435</v>
      </c>
      <c r="AZ29">
        <v>0.53072799999999998</v>
      </c>
      <c r="BA29">
        <v>5</v>
      </c>
      <c r="BB29">
        <v>0</v>
      </c>
      <c r="BC29">
        <v>0</v>
      </c>
      <c r="BD29">
        <v>4.5</v>
      </c>
      <c r="BE29" t="s">
        <v>271</v>
      </c>
      <c r="BF29" t="s">
        <v>272</v>
      </c>
      <c r="BG29" t="s">
        <v>273</v>
      </c>
      <c r="BH29" t="s">
        <v>274</v>
      </c>
      <c r="BI29" t="s">
        <v>274</v>
      </c>
      <c r="BJ29" t="s">
        <v>273</v>
      </c>
      <c r="BK29">
        <v>0</v>
      </c>
      <c r="BL29">
        <v>42.184699999999999</v>
      </c>
      <c r="BM29">
        <v>999.9</v>
      </c>
      <c r="BN29">
        <v>48.656999999999996</v>
      </c>
      <c r="BO29">
        <v>32.518999999999998</v>
      </c>
      <c r="BP29">
        <v>24.3155</v>
      </c>
      <c r="BQ29">
        <v>88.950299999999999</v>
      </c>
      <c r="BR29">
        <v>15.661099999999999</v>
      </c>
      <c r="BS29">
        <v>1</v>
      </c>
      <c r="BT29">
        <v>0.132579</v>
      </c>
      <c r="BU29">
        <v>-4.2330500000000004</v>
      </c>
      <c r="BV29">
        <v>19.653600000000001</v>
      </c>
      <c r="BW29">
        <v>5.24125</v>
      </c>
      <c r="BX29">
        <v>11.974</v>
      </c>
      <c r="BY29">
        <v>4.9877599999999997</v>
      </c>
      <c r="BZ29">
        <v>3.2989999999999999</v>
      </c>
      <c r="CA29">
        <v>9999</v>
      </c>
      <c r="CB29">
        <v>9999</v>
      </c>
      <c r="CC29">
        <v>999.9</v>
      </c>
      <c r="CD29">
        <v>9999</v>
      </c>
      <c r="CE29">
        <v>1661995860.0999999</v>
      </c>
      <c r="CF29">
        <v>397.48506666666702</v>
      </c>
      <c r="CG29">
        <v>399.98706666666698</v>
      </c>
      <c r="CH29">
        <v>26.3286266666667</v>
      </c>
      <c r="CI29">
        <v>19.961739999999999</v>
      </c>
      <c r="CJ29">
        <v>396.24006666666702</v>
      </c>
      <c r="CK29">
        <v>26.919626666666701</v>
      </c>
      <c r="CL29">
        <v>400.01119999999997</v>
      </c>
      <c r="CM29">
        <v>98.394373333333306</v>
      </c>
      <c r="CN29">
        <v>9.9960599999999997E-2</v>
      </c>
      <c r="CO29">
        <v>42.001346666666699</v>
      </c>
      <c r="CP29">
        <v>999.9</v>
      </c>
      <c r="CQ29">
        <v>999.9</v>
      </c>
      <c r="CR29">
        <v>0</v>
      </c>
      <c r="CS29">
        <v>0</v>
      </c>
      <c r="CT29">
        <v>13999.5333333333</v>
      </c>
      <c r="CU29">
        <v>0</v>
      </c>
      <c r="CV29">
        <v>2.1471006666666699</v>
      </c>
      <c r="CW29">
        <v>19.982099999999999</v>
      </c>
      <c r="CX29">
        <v>0.49728</v>
      </c>
      <c r="CY29">
        <v>0.50271999999999994</v>
      </c>
      <c r="CZ29">
        <v>0</v>
      </c>
      <c r="DA29">
        <v>2.45367333333333</v>
      </c>
      <c r="DB29">
        <v>0</v>
      </c>
      <c r="DC29">
        <v>-1.17266</v>
      </c>
      <c r="DD29">
        <v>129.551533333333</v>
      </c>
      <c r="DE29">
        <v>39.75</v>
      </c>
      <c r="DF29">
        <v>43.75</v>
      </c>
      <c r="DG29">
        <v>41.936999999999998</v>
      </c>
      <c r="DH29">
        <v>43.020666666666699</v>
      </c>
      <c r="DI29">
        <v>41.737400000000001</v>
      </c>
      <c r="DJ29">
        <v>9.9366666666666692</v>
      </c>
      <c r="DK29">
        <v>10.0453333333333</v>
      </c>
      <c r="DL29">
        <v>0</v>
      </c>
      <c r="DM29">
        <v>1697042832.7</v>
      </c>
      <c r="DN29">
        <v>0</v>
      </c>
      <c r="DO29">
        <v>1661995902.0999999</v>
      </c>
      <c r="DP29" t="s">
        <v>338</v>
      </c>
      <c r="DQ29">
        <v>1661995892.0999999</v>
      </c>
      <c r="DR29">
        <v>1661995902.0999999</v>
      </c>
      <c r="DS29">
        <v>22</v>
      </c>
      <c r="DT29">
        <v>-0.03</v>
      </c>
      <c r="DU29">
        <v>-2E-3</v>
      </c>
      <c r="DV29">
        <v>1.2450000000000001</v>
      </c>
      <c r="DW29">
        <v>-0.59099999999999997</v>
      </c>
      <c r="DX29">
        <v>400</v>
      </c>
      <c r="DY29">
        <v>20</v>
      </c>
      <c r="DZ29">
        <v>0.32</v>
      </c>
      <c r="EA29">
        <v>0.01</v>
      </c>
      <c r="EB29">
        <v>-2.4702850000000001</v>
      </c>
      <c r="EC29">
        <v>-5.41786466165394E-2</v>
      </c>
      <c r="ED29">
        <v>1.8423803760353099E-2</v>
      </c>
      <c r="EE29">
        <v>1</v>
      </c>
      <c r="EF29">
        <v>6.3406095000000002</v>
      </c>
      <c r="EG29">
        <v>2.8848270676694401E-2</v>
      </c>
      <c r="EH29">
        <v>1.08383409592982E-2</v>
      </c>
      <c r="EI29">
        <v>1</v>
      </c>
      <c r="EJ29">
        <v>2</v>
      </c>
      <c r="EK29">
        <v>2</v>
      </c>
      <c r="EL29" t="s">
        <v>284</v>
      </c>
      <c r="EM29">
        <v>100</v>
      </c>
      <c r="EN29">
        <v>100</v>
      </c>
      <c r="EO29">
        <v>1.2450000000000001</v>
      </c>
      <c r="EP29">
        <v>-0.59099999999999997</v>
      </c>
      <c r="EQ29">
        <v>0.59923223238971401</v>
      </c>
      <c r="ER29">
        <v>1.82638250332287E-3</v>
      </c>
      <c r="ES29">
        <v>-3.3376277935660099E-7</v>
      </c>
      <c r="ET29">
        <v>5.0569635831270701E-13</v>
      </c>
      <c r="EU29">
        <v>-0.32992289077006998</v>
      </c>
      <c r="EV29">
        <v>-1.8342391301347901E-2</v>
      </c>
      <c r="EW29">
        <v>2.5609531295098801E-4</v>
      </c>
      <c r="EX29">
        <v>9.7789280158919E-7</v>
      </c>
      <c r="EY29">
        <v>3</v>
      </c>
      <c r="EZ29">
        <v>2048</v>
      </c>
      <c r="FA29">
        <v>1</v>
      </c>
      <c r="FB29">
        <v>26</v>
      </c>
      <c r="FC29">
        <v>8.3000000000000007</v>
      </c>
      <c r="FD29">
        <v>8</v>
      </c>
      <c r="FE29">
        <v>1.0522499999999999</v>
      </c>
      <c r="FF29">
        <v>2.47681</v>
      </c>
      <c r="FG29">
        <v>1.5954600000000001</v>
      </c>
      <c r="FH29">
        <v>2.3059099999999999</v>
      </c>
      <c r="FI29">
        <v>1.69556</v>
      </c>
      <c r="FJ29">
        <v>2.5561500000000001</v>
      </c>
      <c r="FK29">
        <v>38.061999999999998</v>
      </c>
      <c r="FL29">
        <v>23.842300000000002</v>
      </c>
      <c r="FM29">
        <v>18</v>
      </c>
      <c r="FN29">
        <v>367.89600000000002</v>
      </c>
      <c r="FO29">
        <v>655.21299999999997</v>
      </c>
      <c r="FP29">
        <v>44.999899999999997</v>
      </c>
      <c r="FQ29">
        <v>29.251300000000001</v>
      </c>
      <c r="FR29">
        <v>30</v>
      </c>
      <c r="FS29">
        <v>28.832999999999998</v>
      </c>
      <c r="FT29">
        <v>28.7395</v>
      </c>
      <c r="FU29">
        <v>21.142700000000001</v>
      </c>
      <c r="FV29">
        <v>59.399099999999997</v>
      </c>
      <c r="FW29">
        <v>63.204300000000003</v>
      </c>
      <c r="FX29">
        <v>45</v>
      </c>
      <c r="FY29">
        <v>400</v>
      </c>
      <c r="FZ29">
        <v>20</v>
      </c>
      <c r="GA29">
        <v>100.197</v>
      </c>
      <c r="GB29">
        <v>98.060599999999994</v>
      </c>
    </row>
    <row r="30" spans="1:184" ht="16" x14ac:dyDescent="0.2">
      <c r="A30" s="2">
        <v>22</v>
      </c>
      <c r="B30">
        <v>1661996385</v>
      </c>
      <c r="C30">
        <v>12272</v>
      </c>
      <c r="D30" t="s">
        <v>339</v>
      </c>
      <c r="E30" t="s">
        <v>340</v>
      </c>
      <c r="F30">
        <v>15</v>
      </c>
      <c r="G30">
        <v>1661996377</v>
      </c>
      <c r="H30">
        <f t="shared" si="0"/>
        <v>-7.8671618056048079E-6</v>
      </c>
      <c r="I30">
        <f t="shared" si="1"/>
        <v>-3.5121258060735764E-14</v>
      </c>
      <c r="J30">
        <f t="shared" si="2"/>
        <v>-5.6194012897177194E-7</v>
      </c>
      <c r="K30">
        <f t="shared" si="3"/>
        <v>-5.6194012897177194E-7</v>
      </c>
      <c r="L30">
        <f t="shared" si="4"/>
        <v>42.167400000000001</v>
      </c>
      <c r="M30">
        <f t="shared" si="5"/>
        <v>0.52979399999999999</v>
      </c>
      <c r="N30">
        <f t="shared" si="6"/>
        <v>13.298000483639662</v>
      </c>
      <c r="O30">
        <f t="shared" si="7"/>
        <v>24.992100000000001</v>
      </c>
      <c r="P30">
        <f t="shared" si="8"/>
        <v>3.2134027030058676</v>
      </c>
      <c r="Q30">
        <f t="shared" si="9"/>
        <v>0.48124760684000001</v>
      </c>
      <c r="R30">
        <f t="shared" si="10"/>
        <v>0.12857673836955949</v>
      </c>
      <c r="S30">
        <f t="shared" si="11"/>
        <v>10.617387513026117</v>
      </c>
      <c r="T30">
        <f t="shared" si="12"/>
        <v>14.013422770123405</v>
      </c>
      <c r="U30">
        <f t="shared" si="13"/>
        <v>1.1098630833937737E-2</v>
      </c>
      <c r="V30">
        <v>14</v>
      </c>
      <c r="W30">
        <v>15999999.999999994</v>
      </c>
      <c r="X30">
        <v>1</v>
      </c>
      <c r="Y30">
        <v>1</v>
      </c>
      <c r="Z30">
        <v>7</v>
      </c>
      <c r="AA30">
        <v>2.5</v>
      </c>
      <c r="AB30" t="b">
        <v>0</v>
      </c>
      <c r="AC30">
        <v>10</v>
      </c>
      <c r="AD30">
        <v>25</v>
      </c>
      <c r="AE30">
        <v>2.323</v>
      </c>
      <c r="AF30" t="b">
        <v>0</v>
      </c>
      <c r="AG30">
        <v>4</v>
      </c>
      <c r="AH30">
        <v>25</v>
      </c>
      <c r="AI30">
        <v>2.677</v>
      </c>
      <c r="AJ30">
        <v>1</v>
      </c>
      <c r="AK30" t="b">
        <v>1</v>
      </c>
      <c r="AL30">
        <v>4.5</v>
      </c>
      <c r="AM30">
        <v>0.88</v>
      </c>
      <c r="AN30">
        <v>0.81</v>
      </c>
      <c r="AO30">
        <v>0.64</v>
      </c>
      <c r="AP30">
        <v>0.61</v>
      </c>
      <c r="AQ30">
        <v>0.77</v>
      </c>
      <c r="AR30" t="b">
        <v>1</v>
      </c>
      <c r="AS30">
        <v>1.8841399999999999</v>
      </c>
      <c r="AT30">
        <v>1.8891899999999999</v>
      </c>
      <c r="AU30">
        <v>1.88473</v>
      </c>
      <c r="AV30">
        <v>1.88872</v>
      </c>
      <c r="AW30">
        <v>1.8831899999999999</v>
      </c>
      <c r="AX30">
        <v>1.88724</v>
      </c>
      <c r="AY30">
        <v>1.8843700000000001</v>
      </c>
      <c r="AZ30">
        <v>0.52979399999999999</v>
      </c>
      <c r="BA30">
        <v>5</v>
      </c>
      <c r="BB30">
        <v>0</v>
      </c>
      <c r="BC30">
        <v>0</v>
      </c>
      <c r="BD30">
        <v>4.5</v>
      </c>
      <c r="BE30" t="s">
        <v>271</v>
      </c>
      <c r="BF30" t="s">
        <v>272</v>
      </c>
      <c r="BG30" t="s">
        <v>273</v>
      </c>
      <c r="BH30" t="s">
        <v>274</v>
      </c>
      <c r="BI30" t="s">
        <v>274</v>
      </c>
      <c r="BJ30" t="s">
        <v>273</v>
      </c>
      <c r="BK30">
        <v>0</v>
      </c>
      <c r="BL30">
        <v>42.167400000000001</v>
      </c>
      <c r="BM30">
        <v>999.9</v>
      </c>
      <c r="BN30">
        <v>48.462000000000003</v>
      </c>
      <c r="BO30">
        <v>32.579000000000001</v>
      </c>
      <c r="BP30">
        <v>24.301100000000002</v>
      </c>
      <c r="BQ30">
        <v>88.810500000000005</v>
      </c>
      <c r="BR30">
        <v>15.7973</v>
      </c>
      <c r="BS30">
        <v>1</v>
      </c>
      <c r="BT30">
        <v>0.12998799999999999</v>
      </c>
      <c r="BU30">
        <v>-4.23977</v>
      </c>
      <c r="BV30">
        <v>19.653500000000001</v>
      </c>
      <c r="BW30">
        <v>5.2411300000000001</v>
      </c>
      <c r="BX30">
        <v>11.974</v>
      </c>
      <c r="BY30">
        <v>4.9888399999999997</v>
      </c>
      <c r="BZ30">
        <v>3.2989999999999999</v>
      </c>
      <c r="CA30">
        <v>9999</v>
      </c>
      <c r="CB30">
        <v>9999</v>
      </c>
      <c r="CC30">
        <v>999.9</v>
      </c>
      <c r="CD30">
        <v>9999</v>
      </c>
      <c r="CE30">
        <v>1661996377</v>
      </c>
      <c r="CF30">
        <v>397.70406666666702</v>
      </c>
      <c r="CG30">
        <v>399.99313333333299</v>
      </c>
      <c r="CH30">
        <v>25.617073333333298</v>
      </c>
      <c r="CI30">
        <v>19.960626666666698</v>
      </c>
      <c r="CJ30">
        <v>396.47506666666698</v>
      </c>
      <c r="CK30">
        <v>26.210073333333298</v>
      </c>
      <c r="CL30">
        <v>399.99386666666697</v>
      </c>
      <c r="CM30">
        <v>98.391373333333306</v>
      </c>
      <c r="CN30">
        <v>9.9884066666666702E-2</v>
      </c>
      <c r="CO30">
        <v>41.975740000000002</v>
      </c>
      <c r="CP30">
        <v>999.9</v>
      </c>
      <c r="CQ30">
        <v>999.9</v>
      </c>
      <c r="CR30">
        <v>0</v>
      </c>
      <c r="CS30">
        <v>0</v>
      </c>
      <c r="CT30">
        <v>13998.8666666667</v>
      </c>
      <c r="CU30">
        <v>0</v>
      </c>
      <c r="CV30">
        <v>2.6564306666666702</v>
      </c>
      <c r="CW30">
        <v>24.992100000000001</v>
      </c>
      <c r="CX30">
        <v>0.49989640000000002</v>
      </c>
      <c r="CY30">
        <v>0.50010359999999998</v>
      </c>
      <c r="CZ30">
        <v>0</v>
      </c>
      <c r="DA30">
        <v>2.51820666666667</v>
      </c>
      <c r="DB30">
        <v>0</v>
      </c>
      <c r="DC30">
        <v>8.0448266666666708</v>
      </c>
      <c r="DD30">
        <v>162.162133333333</v>
      </c>
      <c r="DE30">
        <v>39.4664</v>
      </c>
      <c r="DF30">
        <v>43.453800000000001</v>
      </c>
      <c r="DG30">
        <v>41.612400000000001</v>
      </c>
      <c r="DH30">
        <v>42.75</v>
      </c>
      <c r="DI30">
        <v>41.436999999999998</v>
      </c>
      <c r="DJ30">
        <v>12.494666666666699</v>
      </c>
      <c r="DK30">
        <v>12.498666666666701</v>
      </c>
      <c r="DL30">
        <v>0</v>
      </c>
      <c r="DM30">
        <v>1697043349.3</v>
      </c>
      <c r="DN30">
        <v>0</v>
      </c>
      <c r="DO30">
        <v>1661996419</v>
      </c>
      <c r="DP30" t="s">
        <v>341</v>
      </c>
      <c r="DQ30">
        <v>1661996419</v>
      </c>
      <c r="DR30">
        <v>1661996411</v>
      </c>
      <c r="DS30">
        <v>23</v>
      </c>
      <c r="DT30">
        <v>-1.4999999999999999E-2</v>
      </c>
      <c r="DU30">
        <v>-1E-3</v>
      </c>
      <c r="DV30">
        <v>1.2290000000000001</v>
      </c>
      <c r="DW30">
        <v>-0.59299999999999997</v>
      </c>
      <c r="DX30">
        <v>400</v>
      </c>
      <c r="DY30">
        <v>20</v>
      </c>
      <c r="DZ30">
        <v>0.19</v>
      </c>
      <c r="EA30">
        <v>0.01</v>
      </c>
      <c r="EB30">
        <v>-2.2981438095238098</v>
      </c>
      <c r="EC30">
        <v>0.277593506493505</v>
      </c>
      <c r="ED30">
        <v>4.2753367617421503E-2</v>
      </c>
      <c r="EE30">
        <v>0</v>
      </c>
      <c r="EF30">
        <v>5.63099666666667</v>
      </c>
      <c r="EG30">
        <v>-2.3204415584414401E-2</v>
      </c>
      <c r="EH30">
        <v>7.88513268501655E-3</v>
      </c>
      <c r="EI30">
        <v>1</v>
      </c>
      <c r="EJ30">
        <v>1</v>
      </c>
      <c r="EK30">
        <v>2</v>
      </c>
      <c r="EL30" t="s">
        <v>280</v>
      </c>
      <c r="EM30">
        <v>100</v>
      </c>
      <c r="EN30">
        <v>100</v>
      </c>
      <c r="EO30">
        <v>1.2290000000000001</v>
      </c>
      <c r="EP30">
        <v>-0.59299999999999997</v>
      </c>
      <c r="EQ30">
        <v>0.569454679683569</v>
      </c>
      <c r="ER30">
        <v>1.82638250332287E-3</v>
      </c>
      <c r="ES30">
        <v>-3.3376277935660099E-7</v>
      </c>
      <c r="ET30">
        <v>5.0569635831270701E-13</v>
      </c>
      <c r="EU30">
        <v>-0.33144609269402198</v>
      </c>
      <c r="EV30">
        <v>-1.8342391301347901E-2</v>
      </c>
      <c r="EW30">
        <v>2.5609531295098801E-4</v>
      </c>
      <c r="EX30">
        <v>9.7789280158919E-7</v>
      </c>
      <c r="EY30">
        <v>3</v>
      </c>
      <c r="EZ30">
        <v>2048</v>
      </c>
      <c r="FA30">
        <v>1</v>
      </c>
      <c r="FB30">
        <v>26</v>
      </c>
      <c r="FC30">
        <v>8.1999999999999993</v>
      </c>
      <c r="FD30">
        <v>8</v>
      </c>
      <c r="FE30">
        <v>1.0522499999999999</v>
      </c>
      <c r="FF30">
        <v>2.47925</v>
      </c>
      <c r="FG30">
        <v>1.5954600000000001</v>
      </c>
      <c r="FH30">
        <v>2.3071299999999999</v>
      </c>
      <c r="FI30">
        <v>1.69434</v>
      </c>
      <c r="FJ30">
        <v>2.5622600000000002</v>
      </c>
      <c r="FK30">
        <v>38.061999999999998</v>
      </c>
      <c r="FL30">
        <v>23.851099999999999</v>
      </c>
      <c r="FM30">
        <v>18</v>
      </c>
      <c r="FN30">
        <v>367.65</v>
      </c>
      <c r="FO30">
        <v>655.19100000000003</v>
      </c>
      <c r="FP30">
        <v>44.999899999999997</v>
      </c>
      <c r="FQ30">
        <v>29.2212</v>
      </c>
      <c r="FR30">
        <v>30</v>
      </c>
      <c r="FS30">
        <v>28.806100000000001</v>
      </c>
      <c r="FT30">
        <v>28.711200000000002</v>
      </c>
      <c r="FU30">
        <v>21.136299999999999</v>
      </c>
      <c r="FV30">
        <v>60.279000000000003</v>
      </c>
      <c r="FW30">
        <v>62.8324</v>
      </c>
      <c r="FX30">
        <v>45</v>
      </c>
      <c r="FY30">
        <v>400</v>
      </c>
      <c r="FZ30">
        <v>20</v>
      </c>
      <c r="GA30">
        <v>100.206</v>
      </c>
      <c r="GB30">
        <v>98.063900000000004</v>
      </c>
    </row>
    <row r="31" spans="1:184" ht="16" x14ac:dyDescent="0.2">
      <c r="A31" s="2">
        <v>23</v>
      </c>
      <c r="B31">
        <v>1661996901</v>
      </c>
      <c r="C31">
        <v>12788</v>
      </c>
      <c r="D31" t="s">
        <v>342</v>
      </c>
      <c r="E31" t="s">
        <v>343</v>
      </c>
      <c r="F31">
        <v>15</v>
      </c>
      <c r="G31">
        <v>1661996893</v>
      </c>
      <c r="H31">
        <f t="shared" si="0"/>
        <v>1.9359047578672883E-5</v>
      </c>
      <c r="I31">
        <f t="shared" si="1"/>
        <v>8.642431954764684E-14</v>
      </c>
      <c r="J31">
        <f t="shared" si="2"/>
        <v>1.3827891127623487E-6</v>
      </c>
      <c r="K31">
        <f t="shared" si="3"/>
        <v>1.3827891127623487E-6</v>
      </c>
      <c r="L31">
        <f t="shared" si="4"/>
        <v>42.184699999999999</v>
      </c>
      <c r="M31">
        <f t="shared" si="5"/>
        <v>0.52836899999999998</v>
      </c>
      <c r="N31">
        <f t="shared" si="6"/>
        <v>13.302209894597709</v>
      </c>
      <c r="O31">
        <f t="shared" si="7"/>
        <v>29.994140000000002</v>
      </c>
      <c r="P31">
        <f t="shared" si="8"/>
        <v>3.8187451538653701</v>
      </c>
      <c r="Q31">
        <f t="shared" si="9"/>
        <v>0.48123684993999999</v>
      </c>
      <c r="R31">
        <f t="shared" si="10"/>
        <v>0.1273163742606179</v>
      </c>
      <c r="S31">
        <f t="shared" si="11"/>
        <v>12.69984309773856</v>
      </c>
      <c r="T31">
        <f t="shared" si="12"/>
        <v>16.88678388090069</v>
      </c>
      <c r="U31">
        <f t="shared" si="13"/>
        <v>1.3374332833673347E-2</v>
      </c>
      <c r="V31">
        <v>14</v>
      </c>
      <c r="W31">
        <v>15999999.999999994</v>
      </c>
      <c r="X31">
        <v>1</v>
      </c>
      <c r="Y31">
        <v>1</v>
      </c>
      <c r="Z31">
        <v>7</v>
      </c>
      <c r="AA31">
        <v>2.5</v>
      </c>
      <c r="AB31" t="b">
        <v>0</v>
      </c>
      <c r="AC31">
        <v>10</v>
      </c>
      <c r="AD31">
        <v>25</v>
      </c>
      <c r="AE31">
        <v>2.323</v>
      </c>
      <c r="AF31" t="b">
        <v>0</v>
      </c>
      <c r="AG31">
        <v>4</v>
      </c>
      <c r="AH31">
        <v>25</v>
      </c>
      <c r="AI31">
        <v>2.677</v>
      </c>
      <c r="AJ31">
        <v>1</v>
      </c>
      <c r="AK31" t="b">
        <v>1</v>
      </c>
      <c r="AL31">
        <v>4.5</v>
      </c>
      <c r="AM31">
        <v>0.88</v>
      </c>
      <c r="AN31">
        <v>0.81</v>
      </c>
      <c r="AO31">
        <v>0.64</v>
      </c>
      <c r="AP31">
        <v>0.61</v>
      </c>
      <c r="AQ31">
        <v>0.77</v>
      </c>
      <c r="AR31" t="b">
        <v>1</v>
      </c>
      <c r="AS31">
        <v>1.8841399999999999</v>
      </c>
      <c r="AT31">
        <v>1.8891800000000001</v>
      </c>
      <c r="AU31">
        <v>1.88473</v>
      </c>
      <c r="AV31">
        <v>1.88872</v>
      </c>
      <c r="AW31">
        <v>1.8832199999999999</v>
      </c>
      <c r="AX31">
        <v>1.88724</v>
      </c>
      <c r="AY31">
        <v>1.88432</v>
      </c>
      <c r="AZ31">
        <v>0.52836899999999998</v>
      </c>
      <c r="BA31">
        <v>5</v>
      </c>
      <c r="BB31">
        <v>0</v>
      </c>
      <c r="BC31">
        <v>0</v>
      </c>
      <c r="BD31">
        <v>4.5</v>
      </c>
      <c r="BE31" t="s">
        <v>271</v>
      </c>
      <c r="BF31" t="s">
        <v>272</v>
      </c>
      <c r="BG31" t="s">
        <v>273</v>
      </c>
      <c r="BH31" t="s">
        <v>274</v>
      </c>
      <c r="BI31" t="s">
        <v>274</v>
      </c>
      <c r="BJ31" t="s">
        <v>273</v>
      </c>
      <c r="BK31">
        <v>0</v>
      </c>
      <c r="BL31">
        <v>42.184699999999999</v>
      </c>
      <c r="BM31">
        <v>999.9</v>
      </c>
      <c r="BN31">
        <v>48.314999999999998</v>
      </c>
      <c r="BO31">
        <v>32.609000000000002</v>
      </c>
      <c r="BP31">
        <v>24.268599999999999</v>
      </c>
      <c r="BQ31">
        <v>88.930700000000002</v>
      </c>
      <c r="BR31">
        <v>15.641</v>
      </c>
      <c r="BS31">
        <v>1</v>
      </c>
      <c r="BT31">
        <v>0.12751999999999999</v>
      </c>
      <c r="BU31">
        <v>-4.2486899999999999</v>
      </c>
      <c r="BV31">
        <v>19.652699999999999</v>
      </c>
      <c r="BW31">
        <v>5.24125</v>
      </c>
      <c r="BX31">
        <v>11.974</v>
      </c>
      <c r="BY31">
        <v>4.9882799999999996</v>
      </c>
      <c r="BZ31">
        <v>3.2989999999999999</v>
      </c>
      <c r="CA31">
        <v>9999</v>
      </c>
      <c r="CB31">
        <v>9999</v>
      </c>
      <c r="CC31">
        <v>999.9</v>
      </c>
      <c r="CD31">
        <v>9999</v>
      </c>
      <c r="CE31">
        <v>1661996893</v>
      </c>
      <c r="CF31">
        <v>397.72686666666698</v>
      </c>
      <c r="CG31">
        <v>400.01253333333301</v>
      </c>
      <c r="CH31">
        <v>25.4524066666667</v>
      </c>
      <c r="CI31">
        <v>19.97044</v>
      </c>
      <c r="CJ31">
        <v>396.44786666666698</v>
      </c>
      <c r="CK31">
        <v>26.0424066666667</v>
      </c>
      <c r="CL31">
        <v>400.00220000000002</v>
      </c>
      <c r="CM31">
        <v>98.380653333333299</v>
      </c>
      <c r="CN31">
        <v>9.9887539999999997E-2</v>
      </c>
      <c r="CO31">
        <v>41.963180000000001</v>
      </c>
      <c r="CP31">
        <v>999.9</v>
      </c>
      <c r="CQ31">
        <v>999.9</v>
      </c>
      <c r="CR31">
        <v>0</v>
      </c>
      <c r="CS31">
        <v>0</v>
      </c>
      <c r="CT31">
        <v>13997.4</v>
      </c>
      <c r="CU31">
        <v>0</v>
      </c>
      <c r="CV31">
        <v>3.1567286666666701</v>
      </c>
      <c r="CW31">
        <v>29.994140000000002</v>
      </c>
      <c r="CX31">
        <v>0.49943073333333299</v>
      </c>
      <c r="CY31">
        <v>0.50056926666666701</v>
      </c>
      <c r="CZ31">
        <v>0</v>
      </c>
      <c r="DA31">
        <v>2.4860466666666698</v>
      </c>
      <c r="DB31">
        <v>0</v>
      </c>
      <c r="DC31">
        <v>17.559713333333299</v>
      </c>
      <c r="DD31">
        <v>194.59039999999999</v>
      </c>
      <c r="DE31">
        <v>39.320399999999999</v>
      </c>
      <c r="DF31">
        <v>43.299599999999998</v>
      </c>
      <c r="DG31">
        <v>41.449599999999997</v>
      </c>
      <c r="DH31">
        <v>42.599800000000002</v>
      </c>
      <c r="DI31">
        <v>41.324599999999997</v>
      </c>
      <c r="DJ31">
        <v>14.979333333333299</v>
      </c>
      <c r="DK31">
        <v>15.0126666666667</v>
      </c>
      <c r="DL31">
        <v>0</v>
      </c>
      <c r="DM31">
        <v>1697043865.3</v>
      </c>
      <c r="DN31">
        <v>0</v>
      </c>
      <c r="DO31">
        <v>1661996936</v>
      </c>
      <c r="DP31" t="s">
        <v>344</v>
      </c>
      <c r="DQ31">
        <v>1661996924</v>
      </c>
      <c r="DR31">
        <v>1661996936</v>
      </c>
      <c r="DS31">
        <v>24</v>
      </c>
      <c r="DT31">
        <v>0.05</v>
      </c>
      <c r="DU31">
        <v>3.0000000000000001E-3</v>
      </c>
      <c r="DV31">
        <v>1.2789999999999999</v>
      </c>
      <c r="DW31">
        <v>-0.59</v>
      </c>
      <c r="DX31">
        <v>400</v>
      </c>
      <c r="DY31">
        <v>20</v>
      </c>
      <c r="DZ31">
        <v>0.25</v>
      </c>
      <c r="EA31">
        <v>0.03</v>
      </c>
      <c r="EB31">
        <v>-2.3269919047619001</v>
      </c>
      <c r="EC31">
        <v>-1.7922077922122E-3</v>
      </c>
      <c r="ED31">
        <v>4.9234062697539098E-2</v>
      </c>
      <c r="EE31">
        <v>1</v>
      </c>
      <c r="EF31">
        <v>5.4231309523809497</v>
      </c>
      <c r="EG31">
        <v>0.386922077922084</v>
      </c>
      <c r="EH31">
        <v>5.4835131848179702E-2</v>
      </c>
      <c r="EI31">
        <v>0</v>
      </c>
      <c r="EJ31">
        <v>1</v>
      </c>
      <c r="EK31">
        <v>2</v>
      </c>
      <c r="EL31" t="s">
        <v>280</v>
      </c>
      <c r="EM31">
        <v>100</v>
      </c>
      <c r="EN31">
        <v>100</v>
      </c>
      <c r="EO31">
        <v>1.2789999999999999</v>
      </c>
      <c r="EP31">
        <v>-0.59</v>
      </c>
      <c r="EQ31">
        <v>0.55380274032163301</v>
      </c>
      <c r="ER31">
        <v>1.82638250332287E-3</v>
      </c>
      <c r="ES31">
        <v>-3.3376277935660099E-7</v>
      </c>
      <c r="ET31">
        <v>5.0569635831270701E-13</v>
      </c>
      <c r="EU31">
        <v>-0.332717885107708</v>
      </c>
      <c r="EV31">
        <v>-1.8342391301347901E-2</v>
      </c>
      <c r="EW31">
        <v>2.5609531295098801E-4</v>
      </c>
      <c r="EX31">
        <v>9.7789280158919E-7</v>
      </c>
      <c r="EY31">
        <v>3</v>
      </c>
      <c r="EZ31">
        <v>2048</v>
      </c>
      <c r="FA31">
        <v>1</v>
      </c>
      <c r="FB31">
        <v>26</v>
      </c>
      <c r="FC31">
        <v>8</v>
      </c>
      <c r="FD31">
        <v>8.1999999999999993</v>
      </c>
      <c r="FE31">
        <v>1.0522499999999999</v>
      </c>
      <c r="FF31">
        <v>2.4841299999999999</v>
      </c>
      <c r="FG31">
        <v>1.5954600000000001</v>
      </c>
      <c r="FH31">
        <v>2.3071299999999999</v>
      </c>
      <c r="FI31">
        <v>1.69556</v>
      </c>
      <c r="FJ31">
        <v>2.5293000000000001</v>
      </c>
      <c r="FK31">
        <v>38.134999999999998</v>
      </c>
      <c r="FL31">
        <v>23.842300000000002</v>
      </c>
      <c r="FM31">
        <v>18</v>
      </c>
      <c r="FN31">
        <v>367.31400000000002</v>
      </c>
      <c r="FO31">
        <v>655.24599999999998</v>
      </c>
      <c r="FP31">
        <v>44.999400000000001</v>
      </c>
      <c r="FQ31">
        <v>29.183599999999998</v>
      </c>
      <c r="FR31">
        <v>30</v>
      </c>
      <c r="FS31">
        <v>28.766999999999999</v>
      </c>
      <c r="FT31">
        <v>28.6739</v>
      </c>
      <c r="FU31">
        <v>21.1325</v>
      </c>
      <c r="FV31">
        <v>59.651800000000001</v>
      </c>
      <c r="FW31">
        <v>62.457900000000002</v>
      </c>
      <c r="FX31">
        <v>45</v>
      </c>
      <c r="FY31">
        <v>400</v>
      </c>
      <c r="FZ31">
        <v>20</v>
      </c>
      <c r="GA31">
        <v>100.209</v>
      </c>
      <c r="GB31">
        <v>98.066400000000002</v>
      </c>
    </row>
    <row r="32" spans="1:184" ht="16" x14ac:dyDescent="0.2">
      <c r="A32" s="2">
        <v>24</v>
      </c>
      <c r="B32">
        <v>1661997542</v>
      </c>
      <c r="C32">
        <v>13429</v>
      </c>
      <c r="D32" t="s">
        <v>345</v>
      </c>
      <c r="E32" t="s">
        <v>346</v>
      </c>
      <c r="F32">
        <v>15</v>
      </c>
      <c r="G32">
        <v>1661997534</v>
      </c>
      <c r="H32">
        <f t="shared" si="0"/>
        <v>4.5134846175211031E-4</v>
      </c>
      <c r="I32">
        <f t="shared" si="1"/>
        <v>2.0149484899647789E-12</v>
      </c>
      <c r="J32">
        <f t="shared" si="2"/>
        <v>3.223917583943645E-5</v>
      </c>
      <c r="K32">
        <f t="shared" si="3"/>
        <v>3.223917583943645E-5</v>
      </c>
      <c r="L32">
        <f t="shared" si="4"/>
        <v>42.301900000000003</v>
      </c>
      <c r="M32">
        <f t="shared" si="5"/>
        <v>0.52875099999999997</v>
      </c>
      <c r="N32">
        <f t="shared" si="6"/>
        <v>13.298647843141856</v>
      </c>
      <c r="O32">
        <f t="shared" si="7"/>
        <v>2000.20266666667</v>
      </c>
      <c r="P32">
        <f t="shared" si="8"/>
        <v>250.55594688711338</v>
      </c>
      <c r="Q32">
        <f t="shared" si="9"/>
        <v>0.48124989374000005</v>
      </c>
      <c r="R32">
        <f t="shared" si="10"/>
        <v>0.12526527989519376</v>
      </c>
      <c r="S32">
        <f t="shared" si="11"/>
        <v>842.26089137613099</v>
      </c>
      <c r="T32">
        <f t="shared" si="12"/>
        <v>1133.6435324263994</v>
      </c>
      <c r="U32">
        <f t="shared" si="13"/>
        <v>0.8978456776817082</v>
      </c>
      <c r="V32">
        <v>14</v>
      </c>
      <c r="W32">
        <v>15999999.999999994</v>
      </c>
      <c r="X32">
        <v>1</v>
      </c>
      <c r="Y32">
        <v>1</v>
      </c>
      <c r="Z32">
        <v>7</v>
      </c>
      <c r="AA32">
        <v>2.5</v>
      </c>
      <c r="AB32" t="b">
        <v>0</v>
      </c>
      <c r="AC32">
        <v>10</v>
      </c>
      <c r="AD32">
        <v>25</v>
      </c>
      <c r="AE32">
        <v>2.323</v>
      </c>
      <c r="AF32" t="b">
        <v>0</v>
      </c>
      <c r="AG32">
        <v>4</v>
      </c>
      <c r="AH32">
        <v>25</v>
      </c>
      <c r="AI32">
        <v>2.677</v>
      </c>
      <c r="AJ32">
        <v>1</v>
      </c>
      <c r="AK32" t="b">
        <v>1</v>
      </c>
      <c r="AL32">
        <v>4.5</v>
      </c>
      <c r="AM32">
        <v>0.88</v>
      </c>
      <c r="AN32">
        <v>0.81</v>
      </c>
      <c r="AO32">
        <v>0.64</v>
      </c>
      <c r="AP32">
        <v>0.61</v>
      </c>
      <c r="AQ32">
        <v>0.77</v>
      </c>
      <c r="AR32" t="b">
        <v>1</v>
      </c>
      <c r="AS32">
        <v>1.88411</v>
      </c>
      <c r="AT32">
        <v>1.88916</v>
      </c>
      <c r="AU32">
        <v>1.88472</v>
      </c>
      <c r="AV32">
        <v>1.8887</v>
      </c>
      <c r="AW32">
        <v>1.8831899999999999</v>
      </c>
      <c r="AX32">
        <v>1.8872199999999999</v>
      </c>
      <c r="AY32">
        <v>1.88432</v>
      </c>
      <c r="AZ32">
        <v>0.52875099999999997</v>
      </c>
      <c r="BA32">
        <v>5</v>
      </c>
      <c r="BB32">
        <v>0</v>
      </c>
      <c r="BC32">
        <v>0</v>
      </c>
      <c r="BD32">
        <v>4.5</v>
      </c>
      <c r="BE32" t="s">
        <v>271</v>
      </c>
      <c r="BF32" t="s">
        <v>272</v>
      </c>
      <c r="BG32" t="s">
        <v>273</v>
      </c>
      <c r="BH32" t="s">
        <v>274</v>
      </c>
      <c r="BI32" t="s">
        <v>274</v>
      </c>
      <c r="BJ32" t="s">
        <v>273</v>
      </c>
      <c r="BK32">
        <v>0</v>
      </c>
      <c r="BL32">
        <v>42.301900000000003</v>
      </c>
      <c r="BM32">
        <v>999.9</v>
      </c>
      <c r="BN32">
        <v>48.204999999999998</v>
      </c>
      <c r="BO32">
        <v>32.67</v>
      </c>
      <c r="BP32">
        <v>24.297699999999999</v>
      </c>
      <c r="BQ32">
        <v>88.770899999999997</v>
      </c>
      <c r="BR32">
        <v>15.7212</v>
      </c>
      <c r="BS32">
        <v>1</v>
      </c>
      <c r="BT32">
        <v>0.13314200000000001</v>
      </c>
      <c r="BU32">
        <v>-4.1739100000000002</v>
      </c>
      <c r="BV32">
        <v>19.652699999999999</v>
      </c>
      <c r="BW32">
        <v>5.2410100000000002</v>
      </c>
      <c r="BX32">
        <v>11.974</v>
      </c>
      <c r="BY32">
        <v>4.9882400000000002</v>
      </c>
      <c r="BZ32">
        <v>3.2989999999999999</v>
      </c>
      <c r="CA32">
        <v>9999</v>
      </c>
      <c r="CB32">
        <v>9999</v>
      </c>
      <c r="CC32">
        <v>999.9</v>
      </c>
      <c r="CD32">
        <v>9999</v>
      </c>
      <c r="CE32">
        <v>1661997534</v>
      </c>
      <c r="CF32">
        <v>1986.1673333333299</v>
      </c>
      <c r="CG32">
        <v>1999.93333333333</v>
      </c>
      <c r="CH32">
        <v>26.248139999999999</v>
      </c>
      <c r="CI32">
        <v>20.052320000000002</v>
      </c>
      <c r="CJ32">
        <v>1982.71333333333</v>
      </c>
      <c r="CK32">
        <v>26.83914</v>
      </c>
      <c r="CL32">
        <v>400.00753333333301</v>
      </c>
      <c r="CM32">
        <v>98.393439999999998</v>
      </c>
      <c r="CN32">
        <v>9.9990819999999994E-2</v>
      </c>
      <c r="CO32">
        <v>42.505713333333297</v>
      </c>
      <c r="CP32">
        <v>999.9</v>
      </c>
      <c r="CQ32">
        <v>999.9</v>
      </c>
      <c r="CR32">
        <v>0</v>
      </c>
      <c r="CS32">
        <v>0</v>
      </c>
      <c r="CT32">
        <v>14000.166666666701</v>
      </c>
      <c r="CU32">
        <v>0</v>
      </c>
      <c r="CV32">
        <v>207.12933333333299</v>
      </c>
      <c r="CW32">
        <v>2000.20266666667</v>
      </c>
      <c r="CX32">
        <v>0.49999539999999998</v>
      </c>
      <c r="CY32">
        <v>0.50000460000000002</v>
      </c>
      <c r="CZ32">
        <v>0</v>
      </c>
      <c r="DA32">
        <v>2.4108000000000001</v>
      </c>
      <c r="DB32">
        <v>0</v>
      </c>
      <c r="DC32">
        <v>2760.7386666666698</v>
      </c>
      <c r="DD32">
        <v>12978.6933333333</v>
      </c>
      <c r="DE32">
        <v>44.116533333333301</v>
      </c>
      <c r="DF32">
        <v>45.370733333333298</v>
      </c>
      <c r="DG32">
        <v>44.808</v>
      </c>
      <c r="DH32">
        <v>44.3874</v>
      </c>
      <c r="DI32">
        <v>45.033066666666699</v>
      </c>
      <c r="DJ32">
        <v>1000.09266666667</v>
      </c>
      <c r="DK32">
        <v>1000.11</v>
      </c>
      <c r="DL32">
        <v>0</v>
      </c>
      <c r="DM32">
        <v>1697044506.7</v>
      </c>
      <c r="DN32">
        <v>0</v>
      </c>
      <c r="DO32">
        <v>1661997583</v>
      </c>
      <c r="DP32" t="s">
        <v>347</v>
      </c>
      <c r="DQ32">
        <v>1661997583</v>
      </c>
      <c r="DR32">
        <v>1661997574</v>
      </c>
      <c r="DS32">
        <v>25</v>
      </c>
      <c r="DT32">
        <v>0.52900000000000003</v>
      </c>
      <c r="DU32">
        <v>0</v>
      </c>
      <c r="DV32">
        <v>3.4540000000000002</v>
      </c>
      <c r="DW32">
        <v>-0.59099999999999997</v>
      </c>
      <c r="DX32">
        <v>2000</v>
      </c>
      <c r="DY32">
        <v>20</v>
      </c>
      <c r="DZ32">
        <v>0.39</v>
      </c>
      <c r="EA32">
        <v>0.01</v>
      </c>
      <c r="EB32">
        <v>-14.32002</v>
      </c>
      <c r="EC32">
        <v>0.38397293233081697</v>
      </c>
      <c r="ED32">
        <v>8.5277544523749096E-2</v>
      </c>
      <c r="EE32">
        <v>0</v>
      </c>
      <c r="EF32">
        <v>6.1758740000000003</v>
      </c>
      <c r="EG32">
        <v>-0.2424830075188</v>
      </c>
      <c r="EH32">
        <v>2.4842072055285502E-2</v>
      </c>
      <c r="EI32">
        <v>0</v>
      </c>
      <c r="EJ32">
        <v>0</v>
      </c>
      <c r="EK32">
        <v>2</v>
      </c>
      <c r="EL32" t="s">
        <v>276</v>
      </c>
      <c r="EM32">
        <v>100</v>
      </c>
      <c r="EN32">
        <v>100</v>
      </c>
      <c r="EO32">
        <v>3.4540000000000002</v>
      </c>
      <c r="EP32">
        <v>-0.59099999999999997</v>
      </c>
      <c r="EQ32">
        <v>0.604034622199069</v>
      </c>
      <c r="ER32">
        <v>1.82638250332287E-3</v>
      </c>
      <c r="ES32">
        <v>-3.3376277935660099E-7</v>
      </c>
      <c r="ET32">
        <v>5.0569635831270701E-13</v>
      </c>
      <c r="EU32">
        <v>-0.32996570027392003</v>
      </c>
      <c r="EV32">
        <v>-1.8342391301347901E-2</v>
      </c>
      <c r="EW32">
        <v>2.5609531295098801E-4</v>
      </c>
      <c r="EX32">
        <v>9.7789280158919E-7</v>
      </c>
      <c r="EY32">
        <v>3</v>
      </c>
      <c r="EZ32">
        <v>2048</v>
      </c>
      <c r="FA32">
        <v>1</v>
      </c>
      <c r="FB32">
        <v>26</v>
      </c>
      <c r="FC32">
        <v>10.3</v>
      </c>
      <c r="FD32">
        <v>10.1</v>
      </c>
      <c r="FE32">
        <v>3.8684099999999999</v>
      </c>
      <c r="FF32">
        <v>2.4133300000000002</v>
      </c>
      <c r="FG32">
        <v>1.5954600000000001</v>
      </c>
      <c r="FH32">
        <v>2.3059099999999999</v>
      </c>
      <c r="FI32">
        <v>1.69556</v>
      </c>
      <c r="FJ32">
        <v>2.5695800000000002</v>
      </c>
      <c r="FK32">
        <v>38.207999999999998</v>
      </c>
      <c r="FL32">
        <v>23.8248</v>
      </c>
      <c r="FM32">
        <v>18</v>
      </c>
      <c r="FN32">
        <v>368.18099999999998</v>
      </c>
      <c r="FO32">
        <v>658</v>
      </c>
      <c r="FP32">
        <v>44.999600000000001</v>
      </c>
      <c r="FQ32">
        <v>29.2484</v>
      </c>
      <c r="FR32">
        <v>30.0002</v>
      </c>
      <c r="FS32">
        <v>28.8232</v>
      </c>
      <c r="FT32">
        <v>28.729700000000001</v>
      </c>
      <c r="FU32">
        <v>77.519199999999998</v>
      </c>
      <c r="FV32">
        <v>58.826000000000001</v>
      </c>
      <c r="FW32">
        <v>62.082999999999998</v>
      </c>
      <c r="FX32">
        <v>45</v>
      </c>
      <c r="FY32">
        <v>2000</v>
      </c>
      <c r="FZ32">
        <v>20</v>
      </c>
      <c r="GA32">
        <v>100.197</v>
      </c>
      <c r="GB32">
        <v>98.058000000000007</v>
      </c>
    </row>
    <row r="33" spans="1:184" ht="16" x14ac:dyDescent="0.2">
      <c r="A33" s="2">
        <v>25</v>
      </c>
      <c r="B33">
        <v>1661998065.0999999</v>
      </c>
      <c r="C33">
        <v>13952.0999999046</v>
      </c>
      <c r="D33" t="s">
        <v>348</v>
      </c>
      <c r="E33" t="s">
        <v>349</v>
      </c>
      <c r="F33">
        <v>15</v>
      </c>
      <c r="G33">
        <v>1661998056.5999999</v>
      </c>
      <c r="H33">
        <f t="shared" si="0"/>
        <v>5.7773983346743176E-4</v>
      </c>
      <c r="I33">
        <f t="shared" si="1"/>
        <v>2.5791956851224641E-12</v>
      </c>
      <c r="J33">
        <f t="shared" si="2"/>
        <v>4.1267130961959413E-5</v>
      </c>
      <c r="K33">
        <f t="shared" si="3"/>
        <v>4.1267130961959413E-5</v>
      </c>
      <c r="L33">
        <f t="shared" si="4"/>
        <v>42.3185</v>
      </c>
      <c r="M33">
        <f t="shared" si="5"/>
        <v>0.52961400000000003</v>
      </c>
      <c r="N33">
        <f t="shared" si="6"/>
        <v>13.295559045356352</v>
      </c>
      <c r="O33">
        <f t="shared" si="7"/>
        <v>1999.971875</v>
      </c>
      <c r="P33">
        <f t="shared" si="8"/>
        <v>252.99868472782691</v>
      </c>
      <c r="Q33">
        <f t="shared" si="9"/>
        <v>0.48124988594374996</v>
      </c>
      <c r="R33">
        <f t="shared" si="10"/>
        <v>0.12650112128593155</v>
      </c>
      <c r="S33">
        <f t="shared" si="11"/>
        <v>844.96720762184361</v>
      </c>
      <c r="T33">
        <f t="shared" si="12"/>
        <v>1128.9906744476611</v>
      </c>
      <c r="U33">
        <f t="shared" si="13"/>
        <v>0.89416061416254755</v>
      </c>
      <c r="V33">
        <v>14</v>
      </c>
      <c r="W33">
        <v>15999999.999999994</v>
      </c>
      <c r="X33">
        <v>1</v>
      </c>
      <c r="Y33">
        <v>1</v>
      </c>
      <c r="Z33">
        <v>7</v>
      </c>
      <c r="AA33">
        <v>2.5</v>
      </c>
      <c r="AB33" t="b">
        <v>0</v>
      </c>
      <c r="AC33">
        <v>10</v>
      </c>
      <c r="AD33">
        <v>25</v>
      </c>
      <c r="AE33">
        <v>2.323</v>
      </c>
      <c r="AF33" t="b">
        <v>0</v>
      </c>
      <c r="AG33">
        <v>4</v>
      </c>
      <c r="AH33">
        <v>25</v>
      </c>
      <c r="AI33">
        <v>2.677</v>
      </c>
      <c r="AJ33">
        <v>1</v>
      </c>
      <c r="AK33" t="b">
        <v>1</v>
      </c>
      <c r="AL33">
        <v>4.5</v>
      </c>
      <c r="AM33">
        <v>0.88</v>
      </c>
      <c r="AN33">
        <v>0.81</v>
      </c>
      <c r="AO33">
        <v>0.64</v>
      </c>
      <c r="AP33">
        <v>0.61</v>
      </c>
      <c r="AQ33">
        <v>0.77</v>
      </c>
      <c r="AR33" t="b">
        <v>1</v>
      </c>
      <c r="AS33">
        <v>1.8841399999999999</v>
      </c>
      <c r="AT33">
        <v>1.88917</v>
      </c>
      <c r="AU33">
        <v>1.8847</v>
      </c>
      <c r="AV33">
        <v>1.8886799999999999</v>
      </c>
      <c r="AW33">
        <v>1.8832100000000001</v>
      </c>
      <c r="AX33">
        <v>1.88724</v>
      </c>
      <c r="AY33">
        <v>1.8843399999999999</v>
      </c>
      <c r="AZ33">
        <v>0.52961400000000003</v>
      </c>
      <c r="BA33">
        <v>5</v>
      </c>
      <c r="BB33">
        <v>0</v>
      </c>
      <c r="BC33">
        <v>0</v>
      </c>
      <c r="BD33">
        <v>4.5</v>
      </c>
      <c r="BE33" t="s">
        <v>271</v>
      </c>
      <c r="BF33" t="s">
        <v>272</v>
      </c>
      <c r="BG33" t="s">
        <v>273</v>
      </c>
      <c r="BH33" t="s">
        <v>274</v>
      </c>
      <c r="BI33" t="s">
        <v>274</v>
      </c>
      <c r="BJ33" t="s">
        <v>273</v>
      </c>
      <c r="BK33">
        <v>0</v>
      </c>
      <c r="BL33">
        <v>42.3185</v>
      </c>
      <c r="BM33">
        <v>999.9</v>
      </c>
      <c r="BN33">
        <v>48.033999999999999</v>
      </c>
      <c r="BO33">
        <v>32.71</v>
      </c>
      <c r="BP33">
        <v>24.266100000000002</v>
      </c>
      <c r="BQ33">
        <v>88.819199999999995</v>
      </c>
      <c r="BR33">
        <v>15.6731</v>
      </c>
      <c r="BS33">
        <v>1</v>
      </c>
      <c r="BT33">
        <v>0.12693299999999999</v>
      </c>
      <c r="BU33">
        <v>-4.1965599999999998</v>
      </c>
      <c r="BV33">
        <v>19.651700000000002</v>
      </c>
      <c r="BW33">
        <v>5.2406499999999996</v>
      </c>
      <c r="BX33">
        <v>11.974</v>
      </c>
      <c r="BY33">
        <v>4.9875999999999996</v>
      </c>
      <c r="BZ33">
        <v>3.2989999999999999</v>
      </c>
      <c r="CA33">
        <v>9999</v>
      </c>
      <c r="CB33">
        <v>9999</v>
      </c>
      <c r="CC33">
        <v>999.9</v>
      </c>
      <c r="CD33">
        <v>9999</v>
      </c>
      <c r="CE33">
        <v>1661998056.5999999</v>
      </c>
      <c r="CF33">
        <v>992.77250000000004</v>
      </c>
      <c r="CG33">
        <v>999.99775</v>
      </c>
      <c r="CH33">
        <v>25.684043750000001</v>
      </c>
      <c r="CI33">
        <v>20.010574999999999</v>
      </c>
      <c r="CJ33">
        <v>990.57550000000003</v>
      </c>
      <c r="CK33">
        <v>26.27904375</v>
      </c>
      <c r="CL33">
        <v>400.0114375</v>
      </c>
      <c r="CM33">
        <v>98.381162500000002</v>
      </c>
      <c r="CN33">
        <v>9.9908700000000003E-2</v>
      </c>
      <c r="CO33">
        <v>42.737712500000001</v>
      </c>
      <c r="CP33">
        <v>999.9</v>
      </c>
      <c r="CQ33">
        <v>999.9</v>
      </c>
      <c r="CR33">
        <v>0</v>
      </c>
      <c r="CS33">
        <v>0</v>
      </c>
      <c r="CT33">
        <v>14002.96875</v>
      </c>
      <c r="CU33">
        <v>0</v>
      </c>
      <c r="CV33">
        <v>209.14868749999999</v>
      </c>
      <c r="CW33">
        <v>1999.971875</v>
      </c>
      <c r="CX33">
        <v>0.49999506249999998</v>
      </c>
      <c r="CY33">
        <v>0.50000493749999997</v>
      </c>
      <c r="CZ33">
        <v>0</v>
      </c>
      <c r="DA33">
        <v>2.41224375</v>
      </c>
      <c r="DB33">
        <v>0</v>
      </c>
      <c r="DC33">
        <v>2679.6475</v>
      </c>
      <c r="DD33">
        <v>12977.2</v>
      </c>
      <c r="DE33">
        <v>46.198812500000003</v>
      </c>
      <c r="DF33">
        <v>47.375</v>
      </c>
      <c r="DG33">
        <v>46.996062500000001</v>
      </c>
      <c r="DH33">
        <v>46.152124999999998</v>
      </c>
      <c r="DI33">
        <v>46.956687500000001</v>
      </c>
      <c r="DJ33">
        <v>999.97500000000002</v>
      </c>
      <c r="DK33">
        <v>999.99687500000005</v>
      </c>
      <c r="DL33">
        <v>0</v>
      </c>
      <c r="DM33">
        <v>1697045029.9000001</v>
      </c>
      <c r="DN33">
        <v>0</v>
      </c>
      <c r="DO33">
        <v>1661998103.0999999</v>
      </c>
      <c r="DP33" t="s">
        <v>350</v>
      </c>
      <c r="DQ33">
        <v>1661998103.0999999</v>
      </c>
      <c r="DR33">
        <v>1661998100.0999999</v>
      </c>
      <c r="DS33">
        <v>26</v>
      </c>
      <c r="DT33">
        <v>-0.42699999999999999</v>
      </c>
      <c r="DU33">
        <v>-5.0000000000000001E-3</v>
      </c>
      <c r="DV33">
        <v>2.1970000000000001</v>
      </c>
      <c r="DW33">
        <v>-0.59499999999999997</v>
      </c>
      <c r="DX33">
        <v>1000</v>
      </c>
      <c r="DY33">
        <v>20</v>
      </c>
      <c r="DZ33">
        <v>0.47</v>
      </c>
      <c r="EA33">
        <v>0.01</v>
      </c>
      <c r="EB33">
        <v>-6.7973460000000001</v>
      </c>
      <c r="EC33">
        <v>-5.6172631578947502E-2</v>
      </c>
      <c r="ED33">
        <v>4.4780577084267199E-2</v>
      </c>
      <c r="EE33">
        <v>1</v>
      </c>
      <c r="EF33">
        <v>5.6506040000000004</v>
      </c>
      <c r="EG33">
        <v>1.5398796992479299E-2</v>
      </c>
      <c r="EH33">
        <v>9.4949973143755601E-3</v>
      </c>
      <c r="EI33">
        <v>1</v>
      </c>
      <c r="EJ33">
        <v>2</v>
      </c>
      <c r="EK33">
        <v>2</v>
      </c>
      <c r="EL33" t="s">
        <v>284</v>
      </c>
      <c r="EM33">
        <v>100</v>
      </c>
      <c r="EN33">
        <v>100</v>
      </c>
      <c r="EO33">
        <v>2.1970000000000001</v>
      </c>
      <c r="EP33">
        <v>-0.59499999999999997</v>
      </c>
      <c r="EQ33">
        <v>1.13343473456252</v>
      </c>
      <c r="ER33">
        <v>1.82638250332287E-3</v>
      </c>
      <c r="ES33">
        <v>-3.3376277935660099E-7</v>
      </c>
      <c r="ET33">
        <v>5.0569635831270701E-13</v>
      </c>
      <c r="EU33">
        <v>-0.32964408056885602</v>
      </c>
      <c r="EV33">
        <v>-1.8342391301347901E-2</v>
      </c>
      <c r="EW33">
        <v>2.5609531295098801E-4</v>
      </c>
      <c r="EX33">
        <v>9.7789280158919E-7</v>
      </c>
      <c r="EY33">
        <v>3</v>
      </c>
      <c r="EZ33">
        <v>2048</v>
      </c>
      <c r="FA33">
        <v>1</v>
      </c>
      <c r="FB33">
        <v>26</v>
      </c>
      <c r="FC33">
        <v>8</v>
      </c>
      <c r="FD33">
        <v>8.1999999999999993</v>
      </c>
      <c r="FE33">
        <v>2.21191</v>
      </c>
      <c r="FF33">
        <v>2.4621599999999999</v>
      </c>
      <c r="FG33">
        <v>1.5954600000000001</v>
      </c>
      <c r="FH33">
        <v>2.3059099999999999</v>
      </c>
      <c r="FI33">
        <v>1.69556</v>
      </c>
      <c r="FJ33">
        <v>2.36938</v>
      </c>
      <c r="FK33">
        <v>38.232399999999998</v>
      </c>
      <c r="FL33">
        <v>23.8248</v>
      </c>
      <c r="FM33">
        <v>18</v>
      </c>
      <c r="FN33">
        <v>367.63900000000001</v>
      </c>
      <c r="FO33">
        <v>656.49199999999996</v>
      </c>
      <c r="FP33">
        <v>44.999899999999997</v>
      </c>
      <c r="FQ33">
        <v>29.192</v>
      </c>
      <c r="FR33">
        <v>30</v>
      </c>
      <c r="FS33">
        <v>28.781600000000001</v>
      </c>
      <c r="FT33">
        <v>28.686</v>
      </c>
      <c r="FU33">
        <v>44.344999999999999</v>
      </c>
      <c r="FV33">
        <v>58.047199999999997</v>
      </c>
      <c r="FW33">
        <v>61.711799999999997</v>
      </c>
      <c r="FX33">
        <v>45</v>
      </c>
      <c r="FY33">
        <v>1000</v>
      </c>
      <c r="FZ33">
        <v>20</v>
      </c>
      <c r="GA33">
        <v>100.21299999999999</v>
      </c>
      <c r="GB33">
        <v>98.067599999999999</v>
      </c>
    </row>
    <row r="34" spans="1:184" ht="16" x14ac:dyDescent="0.2">
      <c r="A34" s="2">
        <v>26</v>
      </c>
      <c r="B34">
        <v>1661998585.0999999</v>
      </c>
      <c r="C34">
        <v>14472.0999999046</v>
      </c>
      <c r="D34" t="s">
        <v>351</v>
      </c>
      <c r="E34" t="s">
        <v>352</v>
      </c>
      <c r="F34">
        <v>15</v>
      </c>
      <c r="G34">
        <v>1661998577.0999999</v>
      </c>
      <c r="H34">
        <f t="shared" si="0"/>
        <v>6.4878150044700076E-4</v>
      </c>
      <c r="I34">
        <f t="shared" si="1"/>
        <v>2.8963459841383973E-12</v>
      </c>
      <c r="J34">
        <f t="shared" si="2"/>
        <v>4.6341535746214342E-5</v>
      </c>
      <c r="K34">
        <f t="shared" si="3"/>
        <v>4.6341535746214342E-5</v>
      </c>
      <c r="L34">
        <f t="shared" si="4"/>
        <v>42.341200000000001</v>
      </c>
      <c r="M34">
        <f t="shared" si="5"/>
        <v>0.52777399999999997</v>
      </c>
      <c r="N34">
        <f t="shared" si="6"/>
        <v>13.300984612883022</v>
      </c>
      <c r="O34">
        <f t="shared" si="7"/>
        <v>1999.8053333333301</v>
      </c>
      <c r="P34">
        <f t="shared" si="8"/>
        <v>253.19716015023531</v>
      </c>
      <c r="Q34">
        <f t="shared" si="9"/>
        <v>0.48125020174000005</v>
      </c>
      <c r="R34">
        <f t="shared" si="10"/>
        <v>0.1266109035363954</v>
      </c>
      <c r="S34">
        <f t="shared" si="11"/>
        <v>845.14525441482215</v>
      </c>
      <c r="T34">
        <f t="shared" si="12"/>
        <v>1128.4959941023667</v>
      </c>
      <c r="U34">
        <f t="shared" si="13"/>
        <v>0.89376882732907437</v>
      </c>
      <c r="V34">
        <v>14</v>
      </c>
      <c r="W34">
        <v>15999999.999999994</v>
      </c>
      <c r="X34">
        <v>1</v>
      </c>
      <c r="Y34">
        <v>1</v>
      </c>
      <c r="Z34">
        <v>7</v>
      </c>
      <c r="AA34">
        <v>2.5</v>
      </c>
      <c r="AB34" t="b">
        <v>0</v>
      </c>
      <c r="AC34">
        <v>10</v>
      </c>
      <c r="AD34">
        <v>25</v>
      </c>
      <c r="AE34">
        <v>2.323</v>
      </c>
      <c r="AF34" t="b">
        <v>0</v>
      </c>
      <c r="AG34">
        <v>4</v>
      </c>
      <c r="AH34">
        <v>25</v>
      </c>
      <c r="AI34">
        <v>2.677</v>
      </c>
      <c r="AJ34">
        <v>1</v>
      </c>
      <c r="AK34" t="b">
        <v>1</v>
      </c>
      <c r="AL34">
        <v>4.5</v>
      </c>
      <c r="AM34">
        <v>0.88</v>
      </c>
      <c r="AN34">
        <v>0.81</v>
      </c>
      <c r="AO34">
        <v>0.64</v>
      </c>
      <c r="AP34">
        <v>0.61</v>
      </c>
      <c r="AQ34">
        <v>0.77</v>
      </c>
      <c r="AR34" t="b">
        <v>1</v>
      </c>
      <c r="AS34">
        <v>1.88415</v>
      </c>
      <c r="AT34">
        <v>1.88917</v>
      </c>
      <c r="AU34">
        <v>1.88472</v>
      </c>
      <c r="AV34">
        <v>1.8887100000000001</v>
      </c>
      <c r="AW34">
        <v>1.8832</v>
      </c>
      <c r="AX34">
        <v>1.8872500000000001</v>
      </c>
      <c r="AY34">
        <v>1.8843300000000001</v>
      </c>
      <c r="AZ34">
        <v>0.52777399999999997</v>
      </c>
      <c r="BA34">
        <v>5</v>
      </c>
      <c r="BB34">
        <v>0</v>
      </c>
      <c r="BC34">
        <v>0</v>
      </c>
      <c r="BD34">
        <v>4.5</v>
      </c>
      <c r="BE34" t="s">
        <v>271</v>
      </c>
      <c r="BF34" t="s">
        <v>272</v>
      </c>
      <c r="BG34" t="s">
        <v>273</v>
      </c>
      <c r="BH34" t="s">
        <v>274</v>
      </c>
      <c r="BI34" t="s">
        <v>274</v>
      </c>
      <c r="BJ34" t="s">
        <v>273</v>
      </c>
      <c r="BK34">
        <v>0</v>
      </c>
      <c r="BL34">
        <v>42.341200000000001</v>
      </c>
      <c r="BM34">
        <v>999.9</v>
      </c>
      <c r="BN34">
        <v>47.753999999999998</v>
      </c>
      <c r="BO34">
        <v>32.71</v>
      </c>
      <c r="BP34">
        <v>24.126200000000001</v>
      </c>
      <c r="BQ34">
        <v>88.889300000000006</v>
      </c>
      <c r="BR34">
        <v>15.7532</v>
      </c>
      <c r="BS34">
        <v>1</v>
      </c>
      <c r="BT34">
        <v>0.11162999999999999</v>
      </c>
      <c r="BU34">
        <v>-4.2237299999999998</v>
      </c>
      <c r="BV34">
        <v>19.650700000000001</v>
      </c>
      <c r="BW34">
        <v>5.24125</v>
      </c>
      <c r="BX34">
        <v>11.974</v>
      </c>
      <c r="BY34">
        <v>4.9879600000000002</v>
      </c>
      <c r="BZ34">
        <v>3.2989999999999999</v>
      </c>
      <c r="CA34">
        <v>9999</v>
      </c>
      <c r="CB34">
        <v>9999</v>
      </c>
      <c r="CC34">
        <v>999.9</v>
      </c>
      <c r="CD34">
        <v>9999</v>
      </c>
      <c r="CE34">
        <v>1661998577.0999999</v>
      </c>
      <c r="CF34">
        <v>694.38466666666704</v>
      </c>
      <c r="CG34">
        <v>699.989466666667</v>
      </c>
      <c r="CH34">
        <v>25.560700000000001</v>
      </c>
      <c r="CI34">
        <v>19.971486666666699</v>
      </c>
      <c r="CJ34">
        <v>692.59966666666696</v>
      </c>
      <c r="CK34">
        <v>26.150700000000001</v>
      </c>
      <c r="CL34">
        <v>400.00560000000002</v>
      </c>
      <c r="CM34">
        <v>98.379413333333304</v>
      </c>
      <c r="CN34">
        <v>9.9916953333333294E-2</v>
      </c>
      <c r="CO34">
        <v>42.871099999999998</v>
      </c>
      <c r="CP34">
        <v>999.9</v>
      </c>
      <c r="CQ34">
        <v>999.9</v>
      </c>
      <c r="CR34">
        <v>0</v>
      </c>
      <c r="CS34">
        <v>0</v>
      </c>
      <c r="CT34">
        <v>14000.766666666699</v>
      </c>
      <c r="CU34">
        <v>0</v>
      </c>
      <c r="CV34">
        <v>209.31299999999999</v>
      </c>
      <c r="CW34">
        <v>1999.8053333333301</v>
      </c>
      <c r="CX34">
        <v>0.50000873333333296</v>
      </c>
      <c r="CY34">
        <v>0.49999126666666699</v>
      </c>
      <c r="CZ34">
        <v>0</v>
      </c>
      <c r="DA34">
        <v>2.30969333333333</v>
      </c>
      <c r="DB34">
        <v>0</v>
      </c>
      <c r="DC34">
        <v>2640.7013333333298</v>
      </c>
      <c r="DD34">
        <v>12976.153333333301</v>
      </c>
      <c r="DE34">
        <v>47.1332666666667</v>
      </c>
      <c r="DF34">
        <v>48.311999999999998</v>
      </c>
      <c r="DG34">
        <v>47.978999999999999</v>
      </c>
      <c r="DH34">
        <v>46.987333333333297</v>
      </c>
      <c r="DI34">
        <v>47.862400000000001</v>
      </c>
      <c r="DJ34">
        <v>999.92200000000003</v>
      </c>
      <c r="DK34">
        <v>999.88333333333298</v>
      </c>
      <c r="DL34">
        <v>0</v>
      </c>
      <c r="DM34">
        <v>1697045549.5</v>
      </c>
      <c r="DN34">
        <v>0</v>
      </c>
      <c r="DO34">
        <v>1661998621.0999999</v>
      </c>
      <c r="DP34" t="s">
        <v>353</v>
      </c>
      <c r="DQ34">
        <v>1661998614.0999999</v>
      </c>
      <c r="DR34">
        <v>1661998621.0999999</v>
      </c>
      <c r="DS34">
        <v>27</v>
      </c>
      <c r="DT34">
        <v>-3.5000000000000003E-2</v>
      </c>
      <c r="DU34">
        <v>4.0000000000000001E-3</v>
      </c>
      <c r="DV34">
        <v>1.7849999999999999</v>
      </c>
      <c r="DW34">
        <v>-0.59</v>
      </c>
      <c r="DX34">
        <v>700</v>
      </c>
      <c r="DY34">
        <v>20</v>
      </c>
      <c r="DZ34">
        <v>0.27</v>
      </c>
      <c r="EA34">
        <v>0.02</v>
      </c>
      <c r="EB34">
        <v>-5.5990434999999996</v>
      </c>
      <c r="EC34">
        <v>0.19637187969924799</v>
      </c>
      <c r="ED34">
        <v>5.6154646760085601E-2</v>
      </c>
      <c r="EE34">
        <v>0</v>
      </c>
      <c r="EF34">
        <v>5.5522049999999998</v>
      </c>
      <c r="EG34">
        <v>0.124815338345852</v>
      </c>
      <c r="EH34">
        <v>1.39157847425145E-2</v>
      </c>
      <c r="EI34">
        <v>0</v>
      </c>
      <c r="EJ34">
        <v>0</v>
      </c>
      <c r="EK34">
        <v>2</v>
      </c>
      <c r="EL34" t="s">
        <v>276</v>
      </c>
      <c r="EM34">
        <v>100</v>
      </c>
      <c r="EN34">
        <v>100</v>
      </c>
      <c r="EO34">
        <v>1.7849999999999999</v>
      </c>
      <c r="EP34">
        <v>-0.59</v>
      </c>
      <c r="EQ34">
        <v>0.70663850562186903</v>
      </c>
      <c r="ER34">
        <v>1.82638250332287E-3</v>
      </c>
      <c r="ES34">
        <v>-3.3376277935660099E-7</v>
      </c>
      <c r="ET34">
        <v>5.0569635831270701E-13</v>
      </c>
      <c r="EU34">
        <v>-0.33470468214869098</v>
      </c>
      <c r="EV34">
        <v>-1.8342391301347901E-2</v>
      </c>
      <c r="EW34">
        <v>2.5609531295098801E-4</v>
      </c>
      <c r="EX34">
        <v>9.7789280158919E-7</v>
      </c>
      <c r="EY34">
        <v>3</v>
      </c>
      <c r="EZ34">
        <v>2048</v>
      </c>
      <c r="FA34">
        <v>1</v>
      </c>
      <c r="FB34">
        <v>26</v>
      </c>
      <c r="FC34">
        <v>8</v>
      </c>
      <c r="FD34">
        <v>8.1</v>
      </c>
      <c r="FE34">
        <v>1.65283</v>
      </c>
      <c r="FF34">
        <v>2.4560499999999998</v>
      </c>
      <c r="FG34">
        <v>1.5954600000000001</v>
      </c>
      <c r="FH34">
        <v>2.3059099999999999</v>
      </c>
      <c r="FI34">
        <v>1.69434</v>
      </c>
      <c r="FJ34">
        <v>2.4865699999999999</v>
      </c>
      <c r="FK34">
        <v>38.183700000000002</v>
      </c>
      <c r="FL34">
        <v>23.833600000000001</v>
      </c>
      <c r="FM34">
        <v>18</v>
      </c>
      <c r="FN34">
        <v>367.65600000000001</v>
      </c>
      <c r="FO34">
        <v>656.36900000000003</v>
      </c>
      <c r="FP34">
        <v>44.9998</v>
      </c>
      <c r="FQ34">
        <v>28.994299999999999</v>
      </c>
      <c r="FR34">
        <v>29.9999</v>
      </c>
      <c r="FS34">
        <v>28.598500000000001</v>
      </c>
      <c r="FT34">
        <v>28.503699999999998</v>
      </c>
      <c r="FU34">
        <v>33.1556</v>
      </c>
      <c r="FV34">
        <v>57.017899999999997</v>
      </c>
      <c r="FW34">
        <v>61.711799999999997</v>
      </c>
      <c r="FX34">
        <v>45</v>
      </c>
      <c r="FY34">
        <v>700</v>
      </c>
      <c r="FZ34">
        <v>20</v>
      </c>
      <c r="GA34">
        <v>100.238</v>
      </c>
      <c r="GB34">
        <v>98.097499999999997</v>
      </c>
    </row>
    <row r="35" spans="1:184" ht="16" x14ac:dyDescent="0.2">
      <c r="A35" s="2">
        <v>27</v>
      </c>
      <c r="B35">
        <v>1661999103.0999999</v>
      </c>
      <c r="C35">
        <v>14990.0999999046</v>
      </c>
      <c r="D35" t="s">
        <v>354</v>
      </c>
      <c r="E35" t="s">
        <v>355</v>
      </c>
      <c r="F35">
        <v>15</v>
      </c>
      <c r="G35">
        <v>1661999095.0999999</v>
      </c>
      <c r="H35">
        <f t="shared" si="0"/>
        <v>5.9162160050513625E-4</v>
      </c>
      <c r="I35">
        <f t="shared" si="1"/>
        <v>2.6411678593979307E-12</v>
      </c>
      <c r="J35">
        <f t="shared" si="2"/>
        <v>4.2258685750366872E-5</v>
      </c>
      <c r="K35">
        <f t="shared" si="3"/>
        <v>4.2258685750366872E-5</v>
      </c>
      <c r="L35">
        <f t="shared" si="4"/>
        <v>42.332299999999996</v>
      </c>
      <c r="M35">
        <f t="shared" si="5"/>
        <v>0.52823799999999999</v>
      </c>
      <c r="N35">
        <f t="shared" si="6"/>
        <v>13.299679911995064</v>
      </c>
      <c r="O35">
        <f t="shared" si="7"/>
        <v>2000.0160000000001</v>
      </c>
      <c r="P35">
        <f t="shared" si="8"/>
        <v>257.39646369049177</v>
      </c>
      <c r="Q35">
        <f t="shared" si="9"/>
        <v>0.48125025256000004</v>
      </c>
      <c r="R35">
        <f t="shared" si="10"/>
        <v>0.12869720226762774</v>
      </c>
      <c r="S35">
        <f t="shared" si="11"/>
        <v>849.93686292311202</v>
      </c>
      <c r="T35">
        <f t="shared" si="12"/>
        <v>1121.003017937609</v>
      </c>
      <c r="U35">
        <f t="shared" si="13"/>
        <v>0.88783439020658628</v>
      </c>
      <c r="V35">
        <v>14</v>
      </c>
      <c r="W35">
        <v>15999999.999999994</v>
      </c>
      <c r="X35">
        <v>1</v>
      </c>
      <c r="Y35">
        <v>1</v>
      </c>
      <c r="Z35">
        <v>7</v>
      </c>
      <c r="AA35">
        <v>2.5</v>
      </c>
      <c r="AB35" t="b">
        <v>0</v>
      </c>
      <c r="AC35">
        <v>10</v>
      </c>
      <c r="AD35">
        <v>25</v>
      </c>
      <c r="AE35">
        <v>2.323</v>
      </c>
      <c r="AF35" t="b">
        <v>0</v>
      </c>
      <c r="AG35">
        <v>4</v>
      </c>
      <c r="AH35">
        <v>25</v>
      </c>
      <c r="AI35">
        <v>2.677</v>
      </c>
      <c r="AJ35">
        <v>1</v>
      </c>
      <c r="AK35" t="b">
        <v>1</v>
      </c>
      <c r="AL35">
        <v>4.5</v>
      </c>
      <c r="AM35">
        <v>0.88</v>
      </c>
      <c r="AN35">
        <v>0.81</v>
      </c>
      <c r="AO35">
        <v>0.64</v>
      </c>
      <c r="AP35">
        <v>0.61</v>
      </c>
      <c r="AQ35">
        <v>0.77</v>
      </c>
      <c r="AR35" t="b">
        <v>1</v>
      </c>
      <c r="AS35">
        <v>1.8841000000000001</v>
      </c>
      <c r="AT35">
        <v>1.8891800000000001</v>
      </c>
      <c r="AU35">
        <v>1.8846499999999999</v>
      </c>
      <c r="AV35">
        <v>1.8887100000000001</v>
      </c>
      <c r="AW35">
        <v>1.88317</v>
      </c>
      <c r="AX35">
        <v>1.8872199999999999</v>
      </c>
      <c r="AY35">
        <v>1.88432</v>
      </c>
      <c r="AZ35">
        <v>0.52823799999999999</v>
      </c>
      <c r="BA35">
        <v>5</v>
      </c>
      <c r="BB35">
        <v>0</v>
      </c>
      <c r="BC35">
        <v>0</v>
      </c>
      <c r="BD35">
        <v>4.5</v>
      </c>
      <c r="BE35" t="s">
        <v>271</v>
      </c>
      <c r="BF35" t="s">
        <v>272</v>
      </c>
      <c r="BG35" t="s">
        <v>273</v>
      </c>
      <c r="BH35" t="s">
        <v>274</v>
      </c>
      <c r="BI35" t="s">
        <v>274</v>
      </c>
      <c r="BJ35" t="s">
        <v>273</v>
      </c>
      <c r="BK35">
        <v>0</v>
      </c>
      <c r="BL35">
        <v>42.332299999999996</v>
      </c>
      <c r="BM35">
        <v>999.9</v>
      </c>
      <c r="BN35">
        <v>47.655999999999999</v>
      </c>
      <c r="BO35">
        <v>32.69</v>
      </c>
      <c r="BP35">
        <v>24.052700000000002</v>
      </c>
      <c r="BQ35">
        <v>88.909400000000005</v>
      </c>
      <c r="BR35">
        <v>15.6731</v>
      </c>
      <c r="BS35">
        <v>1</v>
      </c>
      <c r="BT35">
        <v>9.5965400000000006E-2</v>
      </c>
      <c r="BU35">
        <v>-4.2433699999999996</v>
      </c>
      <c r="BV35">
        <v>19.6495</v>
      </c>
      <c r="BW35">
        <v>5.2417299999999996</v>
      </c>
      <c r="BX35">
        <v>11.974</v>
      </c>
      <c r="BY35">
        <v>4.98916</v>
      </c>
      <c r="BZ35">
        <v>3.2989999999999999</v>
      </c>
      <c r="CA35">
        <v>9999</v>
      </c>
      <c r="CB35">
        <v>9999</v>
      </c>
      <c r="CC35">
        <v>999.9</v>
      </c>
      <c r="CD35">
        <v>9999</v>
      </c>
      <c r="CE35">
        <v>1661999095.0999999</v>
      </c>
      <c r="CF35">
        <v>396.38200000000001</v>
      </c>
      <c r="CG35">
        <v>399.996933333333</v>
      </c>
      <c r="CH35">
        <v>25.20298</v>
      </c>
      <c r="CI35">
        <v>19.950140000000001</v>
      </c>
      <c r="CJ35">
        <v>395.16300000000001</v>
      </c>
      <c r="CK35">
        <v>25.794979999999999</v>
      </c>
      <c r="CL35">
        <v>400.02286666666703</v>
      </c>
      <c r="CM35">
        <v>98.369053333333298</v>
      </c>
      <c r="CN35">
        <v>0.10003946</v>
      </c>
      <c r="CO35">
        <v>42.876833333333302</v>
      </c>
      <c r="CP35">
        <v>999.9</v>
      </c>
      <c r="CQ35">
        <v>999.9</v>
      </c>
      <c r="CR35">
        <v>0</v>
      </c>
      <c r="CS35">
        <v>0</v>
      </c>
      <c r="CT35">
        <v>14001.9</v>
      </c>
      <c r="CU35">
        <v>0</v>
      </c>
      <c r="CV35">
        <v>212.784533333333</v>
      </c>
      <c r="CW35">
        <v>2000.0160000000001</v>
      </c>
      <c r="CX35">
        <v>0.50001093333333302</v>
      </c>
      <c r="CY35">
        <v>0.49998900000000002</v>
      </c>
      <c r="CZ35">
        <v>0</v>
      </c>
      <c r="DA35">
        <v>2.3664800000000001</v>
      </c>
      <c r="DB35">
        <v>0</v>
      </c>
      <c r="DC35">
        <v>2609.4253333333299</v>
      </c>
      <c r="DD35">
        <v>12977.5333333333</v>
      </c>
      <c r="DE35">
        <v>47.370800000000003</v>
      </c>
      <c r="DF35">
        <v>48.5</v>
      </c>
      <c r="DG35">
        <v>48.191200000000002</v>
      </c>
      <c r="DH35">
        <v>47.182866666666698</v>
      </c>
      <c r="DI35">
        <v>48.057866666666698</v>
      </c>
      <c r="DJ35">
        <v>1000.03066666667</v>
      </c>
      <c r="DK35">
        <v>999.98533333333296</v>
      </c>
      <c r="DL35">
        <v>0</v>
      </c>
      <c r="DM35">
        <v>1697046067.9000001</v>
      </c>
      <c r="DN35">
        <v>0</v>
      </c>
      <c r="DO35">
        <v>1661999131.0999999</v>
      </c>
      <c r="DP35" t="s">
        <v>356</v>
      </c>
      <c r="DQ35">
        <v>1661999129.0999999</v>
      </c>
      <c r="DR35">
        <v>1661999131.0999999</v>
      </c>
      <c r="DS35">
        <v>28</v>
      </c>
      <c r="DT35">
        <v>-0.128</v>
      </c>
      <c r="DU35">
        <v>-2E-3</v>
      </c>
      <c r="DV35">
        <v>1.2190000000000001</v>
      </c>
      <c r="DW35">
        <v>-0.59199999999999997</v>
      </c>
      <c r="DX35">
        <v>400</v>
      </c>
      <c r="DY35">
        <v>20</v>
      </c>
      <c r="DZ35">
        <v>0.24</v>
      </c>
      <c r="EA35">
        <v>0.01</v>
      </c>
      <c r="EB35">
        <v>-3.4972490000000001</v>
      </c>
      <c r="EC35">
        <v>3.0109172932332999E-2</v>
      </c>
      <c r="ED35">
        <v>1.7037529427707601E-2</v>
      </c>
      <c r="EE35">
        <v>1</v>
      </c>
      <c r="EF35">
        <v>5.2395595000000004</v>
      </c>
      <c r="EG35">
        <v>-0.147348721804519</v>
      </c>
      <c r="EH35">
        <v>2.2316088025234201E-2</v>
      </c>
      <c r="EI35">
        <v>0</v>
      </c>
      <c r="EJ35">
        <v>1</v>
      </c>
      <c r="EK35">
        <v>2</v>
      </c>
      <c r="EL35" t="s">
        <v>280</v>
      </c>
      <c r="EM35">
        <v>100</v>
      </c>
      <c r="EN35">
        <v>100</v>
      </c>
      <c r="EO35">
        <v>1.2190000000000001</v>
      </c>
      <c r="EP35">
        <v>-0.59199999999999997</v>
      </c>
      <c r="EQ35">
        <v>0.67229430718426397</v>
      </c>
      <c r="ER35">
        <v>1.82638250332287E-3</v>
      </c>
      <c r="ES35">
        <v>-3.3376277935660099E-7</v>
      </c>
      <c r="ET35">
        <v>5.0569635831270701E-13</v>
      </c>
      <c r="EU35">
        <v>-0.33031997412300301</v>
      </c>
      <c r="EV35">
        <v>-1.8342391301347901E-2</v>
      </c>
      <c r="EW35">
        <v>2.5609531295098801E-4</v>
      </c>
      <c r="EX35">
        <v>9.7789280158919E-7</v>
      </c>
      <c r="EY35">
        <v>3</v>
      </c>
      <c r="EZ35">
        <v>2048</v>
      </c>
      <c r="FA35">
        <v>1</v>
      </c>
      <c r="FB35">
        <v>26</v>
      </c>
      <c r="FC35">
        <v>8.1999999999999993</v>
      </c>
      <c r="FD35">
        <v>8</v>
      </c>
      <c r="FE35">
        <v>1.0522499999999999</v>
      </c>
      <c r="FF35">
        <v>2.4706999999999999</v>
      </c>
      <c r="FG35">
        <v>1.5954600000000001</v>
      </c>
      <c r="FH35">
        <v>2.3059099999999999</v>
      </c>
      <c r="FI35">
        <v>1.69556</v>
      </c>
      <c r="FJ35">
        <v>2.4487299999999999</v>
      </c>
      <c r="FK35">
        <v>38.110599999999998</v>
      </c>
      <c r="FL35">
        <v>23.8248</v>
      </c>
      <c r="FM35">
        <v>18</v>
      </c>
      <c r="FN35">
        <v>366.86700000000002</v>
      </c>
      <c r="FO35">
        <v>656.36599999999999</v>
      </c>
      <c r="FP35">
        <v>44.999699999999997</v>
      </c>
      <c r="FQ35">
        <v>28.7821</v>
      </c>
      <c r="FR35">
        <v>29.9999</v>
      </c>
      <c r="FS35">
        <v>28.391500000000001</v>
      </c>
      <c r="FT35">
        <v>28.298100000000002</v>
      </c>
      <c r="FU35">
        <v>21.120699999999999</v>
      </c>
      <c r="FV35">
        <v>63.6494</v>
      </c>
      <c r="FW35">
        <v>61.711799999999997</v>
      </c>
      <c r="FX35">
        <v>45</v>
      </c>
      <c r="FY35">
        <v>400</v>
      </c>
      <c r="FZ35">
        <v>20</v>
      </c>
      <c r="GA35">
        <v>100.267</v>
      </c>
      <c r="GB35">
        <v>98.123199999999997</v>
      </c>
    </row>
    <row r="36" spans="1:184" ht="16" x14ac:dyDescent="0.2">
      <c r="A36" s="2">
        <v>28</v>
      </c>
      <c r="B36">
        <v>1661999614</v>
      </c>
      <c r="C36">
        <v>15501</v>
      </c>
      <c r="D36" t="s">
        <v>357</v>
      </c>
      <c r="E36" t="s">
        <v>358</v>
      </c>
      <c r="F36">
        <v>15</v>
      </c>
      <c r="G36">
        <v>1661999605.5</v>
      </c>
      <c r="H36">
        <f t="shared" si="0"/>
        <v>3.6849181398488398E-4</v>
      </c>
      <c r="I36">
        <f t="shared" si="1"/>
        <v>1.6450527410039471E-12</v>
      </c>
      <c r="J36">
        <f t="shared" si="2"/>
        <v>2.632084385606314E-5</v>
      </c>
      <c r="K36">
        <f t="shared" si="3"/>
        <v>2.632084385606314E-5</v>
      </c>
      <c r="L36">
        <f t="shared" si="4"/>
        <v>42.321899999999999</v>
      </c>
      <c r="M36">
        <f t="shared" si="5"/>
        <v>0.52917499999999995</v>
      </c>
      <c r="N36">
        <f t="shared" si="6"/>
        <v>13.296893823982423</v>
      </c>
      <c r="O36">
        <f t="shared" si="7"/>
        <v>2000.11625</v>
      </c>
      <c r="P36">
        <f t="shared" si="8"/>
        <v>256.66302831873077</v>
      </c>
      <c r="Q36">
        <f t="shared" si="9"/>
        <v>0.48124990471250001</v>
      </c>
      <c r="R36">
        <f t="shared" si="10"/>
        <v>0.12832405532364968</v>
      </c>
      <c r="S36">
        <f t="shared" si="11"/>
        <v>849.14092544176845</v>
      </c>
      <c r="T36">
        <f t="shared" si="12"/>
        <v>1122.4182126557509</v>
      </c>
      <c r="U36">
        <f t="shared" si="13"/>
        <v>0.88895522442335473</v>
      </c>
      <c r="V36">
        <v>14</v>
      </c>
      <c r="W36">
        <v>15999999.999999994</v>
      </c>
      <c r="X36">
        <v>1</v>
      </c>
      <c r="Y36">
        <v>1</v>
      </c>
      <c r="Z36">
        <v>7</v>
      </c>
      <c r="AA36">
        <v>2.5</v>
      </c>
      <c r="AB36" t="b">
        <v>0</v>
      </c>
      <c r="AC36">
        <v>10</v>
      </c>
      <c r="AD36">
        <v>25</v>
      </c>
      <c r="AE36">
        <v>2.323</v>
      </c>
      <c r="AF36" t="b">
        <v>0</v>
      </c>
      <c r="AG36">
        <v>4</v>
      </c>
      <c r="AH36">
        <v>25</v>
      </c>
      <c r="AI36">
        <v>2.677</v>
      </c>
      <c r="AJ36">
        <v>1</v>
      </c>
      <c r="AK36" t="b">
        <v>1</v>
      </c>
      <c r="AL36">
        <v>4.5</v>
      </c>
      <c r="AM36">
        <v>0.88</v>
      </c>
      <c r="AN36">
        <v>0.81</v>
      </c>
      <c r="AO36">
        <v>0.64</v>
      </c>
      <c r="AP36">
        <v>0.61</v>
      </c>
      <c r="AQ36">
        <v>0.77</v>
      </c>
      <c r="AR36" t="b">
        <v>1</v>
      </c>
      <c r="AS36">
        <v>1.8840600000000001</v>
      </c>
      <c r="AT36">
        <v>1.8891800000000001</v>
      </c>
      <c r="AU36">
        <v>1.8847</v>
      </c>
      <c r="AV36">
        <v>1.8887</v>
      </c>
      <c r="AW36">
        <v>1.8831599999999999</v>
      </c>
      <c r="AX36">
        <v>1.8872100000000001</v>
      </c>
      <c r="AY36">
        <v>1.88432</v>
      </c>
      <c r="AZ36">
        <v>0.52917499999999995</v>
      </c>
      <c r="BA36">
        <v>5</v>
      </c>
      <c r="BB36">
        <v>0</v>
      </c>
      <c r="BC36">
        <v>0</v>
      </c>
      <c r="BD36">
        <v>4.5</v>
      </c>
      <c r="BE36" t="s">
        <v>271</v>
      </c>
      <c r="BF36" t="s">
        <v>272</v>
      </c>
      <c r="BG36" t="s">
        <v>273</v>
      </c>
      <c r="BH36" t="s">
        <v>274</v>
      </c>
      <c r="BI36" t="s">
        <v>274</v>
      </c>
      <c r="BJ36" t="s">
        <v>273</v>
      </c>
      <c r="BK36">
        <v>0</v>
      </c>
      <c r="BL36">
        <v>42.321899999999999</v>
      </c>
      <c r="BM36">
        <v>999.9</v>
      </c>
      <c r="BN36">
        <v>47.436</v>
      </c>
      <c r="BO36">
        <v>32.659999999999997</v>
      </c>
      <c r="BP36">
        <v>23.902699999999999</v>
      </c>
      <c r="BQ36">
        <v>88.799700000000001</v>
      </c>
      <c r="BR36">
        <v>15.801299999999999</v>
      </c>
      <c r="BS36">
        <v>1</v>
      </c>
      <c r="BT36">
        <v>9.2329300000000003E-2</v>
      </c>
      <c r="BU36">
        <v>-4.2507799999999998</v>
      </c>
      <c r="BV36">
        <v>19.648399999999999</v>
      </c>
      <c r="BW36">
        <v>5.2411300000000001</v>
      </c>
      <c r="BX36">
        <v>11.974</v>
      </c>
      <c r="BY36">
        <v>4.9877599999999997</v>
      </c>
      <c r="BZ36">
        <v>3.2989999999999999</v>
      </c>
      <c r="CA36">
        <v>9999</v>
      </c>
      <c r="CB36">
        <v>9999</v>
      </c>
      <c r="CC36">
        <v>999.9</v>
      </c>
      <c r="CD36">
        <v>9999</v>
      </c>
      <c r="CE36">
        <v>1661999605.5</v>
      </c>
      <c r="CF36">
        <v>198.00375</v>
      </c>
      <c r="CG36">
        <v>199.99562499999999</v>
      </c>
      <c r="CH36">
        <v>25.319675</v>
      </c>
      <c r="CI36">
        <v>20.049412499999999</v>
      </c>
      <c r="CJ36">
        <v>197.16374999999999</v>
      </c>
      <c r="CK36">
        <v>25.909675</v>
      </c>
      <c r="CL36">
        <v>399.99762500000003</v>
      </c>
      <c r="CM36">
        <v>98.360812499999994</v>
      </c>
      <c r="CN36">
        <v>9.9813550000000001E-2</v>
      </c>
      <c r="CO36">
        <v>42.845068750000003</v>
      </c>
      <c r="CP36">
        <v>999.9</v>
      </c>
      <c r="CQ36">
        <v>999.9</v>
      </c>
      <c r="CR36">
        <v>0</v>
      </c>
      <c r="CS36">
        <v>0</v>
      </c>
      <c r="CT36">
        <v>13998.9375</v>
      </c>
      <c r="CU36">
        <v>0</v>
      </c>
      <c r="CV36">
        <v>212.17793750000001</v>
      </c>
      <c r="CW36">
        <v>2000.11625</v>
      </c>
      <c r="CX36">
        <v>0.49999587499999998</v>
      </c>
      <c r="CY36">
        <v>0.50000412500000002</v>
      </c>
      <c r="CZ36">
        <v>0</v>
      </c>
      <c r="DA36">
        <v>2.2860624999999999</v>
      </c>
      <c r="DB36">
        <v>0</v>
      </c>
      <c r="DC36">
        <v>2597.1424999999999</v>
      </c>
      <c r="DD36">
        <v>12978.13125</v>
      </c>
      <c r="DE36">
        <v>47.5</v>
      </c>
      <c r="DF36">
        <v>48.686999999999998</v>
      </c>
      <c r="DG36">
        <v>48.375</v>
      </c>
      <c r="DH36">
        <v>47.311999999999998</v>
      </c>
      <c r="DI36">
        <v>48.136625000000002</v>
      </c>
      <c r="DJ36">
        <v>1000.05</v>
      </c>
      <c r="DK36">
        <v>1000.06625</v>
      </c>
      <c r="DL36">
        <v>0</v>
      </c>
      <c r="DM36">
        <v>1697046578.5</v>
      </c>
      <c r="DN36">
        <v>0</v>
      </c>
      <c r="DO36">
        <v>1661999645</v>
      </c>
      <c r="DP36" t="s">
        <v>359</v>
      </c>
      <c r="DQ36">
        <v>1661999634</v>
      </c>
      <c r="DR36">
        <v>1661999645</v>
      </c>
      <c r="DS36">
        <v>29</v>
      </c>
      <c r="DT36">
        <v>-5.3999999999999999E-2</v>
      </c>
      <c r="DU36">
        <v>6.0000000000000001E-3</v>
      </c>
      <c r="DV36">
        <v>0.84</v>
      </c>
      <c r="DW36">
        <v>-0.59</v>
      </c>
      <c r="DX36">
        <v>200</v>
      </c>
      <c r="DY36">
        <v>20</v>
      </c>
      <c r="DZ36">
        <v>0.16</v>
      </c>
      <c r="EA36">
        <v>0.03</v>
      </c>
      <c r="EB36">
        <v>-1.94061285714286</v>
      </c>
      <c r="EC36">
        <v>1.44093506493477E-2</v>
      </c>
      <c r="ED36">
        <v>2.12826936495264E-2</v>
      </c>
      <c r="EE36">
        <v>1</v>
      </c>
      <c r="EF36">
        <v>5.2350185714285704</v>
      </c>
      <c r="EG36">
        <v>8.9603376623384606E-2</v>
      </c>
      <c r="EH36">
        <v>1.59016807394733E-2</v>
      </c>
      <c r="EI36">
        <v>1</v>
      </c>
      <c r="EJ36">
        <v>2</v>
      </c>
      <c r="EK36">
        <v>2</v>
      </c>
      <c r="EL36" t="s">
        <v>284</v>
      </c>
      <c r="EM36">
        <v>100</v>
      </c>
      <c r="EN36">
        <v>100</v>
      </c>
      <c r="EO36">
        <v>0.84</v>
      </c>
      <c r="EP36">
        <v>-0.59</v>
      </c>
      <c r="EQ36">
        <v>0.54375265116401905</v>
      </c>
      <c r="ER36">
        <v>1.82638250332287E-3</v>
      </c>
      <c r="ES36">
        <v>-3.3376277935660099E-7</v>
      </c>
      <c r="ET36">
        <v>5.0569635831270701E-13</v>
      </c>
      <c r="EU36">
        <v>-0.33223308108141802</v>
      </c>
      <c r="EV36">
        <v>-1.8342391301347901E-2</v>
      </c>
      <c r="EW36">
        <v>2.5609531295098801E-4</v>
      </c>
      <c r="EX36">
        <v>9.7789280158919E-7</v>
      </c>
      <c r="EY36">
        <v>3</v>
      </c>
      <c r="EZ36">
        <v>2048</v>
      </c>
      <c r="FA36">
        <v>1</v>
      </c>
      <c r="FB36">
        <v>26</v>
      </c>
      <c r="FC36">
        <v>8.1</v>
      </c>
      <c r="FD36">
        <v>8</v>
      </c>
      <c r="FE36">
        <v>0.61523399999999995</v>
      </c>
      <c r="FF36">
        <v>2.47925</v>
      </c>
      <c r="FG36">
        <v>1.5954600000000001</v>
      </c>
      <c r="FH36">
        <v>2.3071299999999999</v>
      </c>
      <c r="FI36">
        <v>1.69434</v>
      </c>
      <c r="FJ36">
        <v>2.5805699999999998</v>
      </c>
      <c r="FK36">
        <v>38.061999999999998</v>
      </c>
      <c r="FL36">
        <v>23.833600000000001</v>
      </c>
      <c r="FM36">
        <v>18</v>
      </c>
      <c r="FN36">
        <v>366.66899999999998</v>
      </c>
      <c r="FO36">
        <v>656.23599999999999</v>
      </c>
      <c r="FP36">
        <v>45</v>
      </c>
      <c r="FQ36">
        <v>28.7149</v>
      </c>
      <c r="FR36">
        <v>30.0001</v>
      </c>
      <c r="FS36">
        <v>28.3124</v>
      </c>
      <c r="FT36">
        <v>28.217500000000001</v>
      </c>
      <c r="FU36">
        <v>12.385400000000001</v>
      </c>
      <c r="FV36">
        <v>59.0428</v>
      </c>
      <c r="FW36">
        <v>61.711799999999997</v>
      </c>
      <c r="FX36">
        <v>45</v>
      </c>
      <c r="FY36">
        <v>200</v>
      </c>
      <c r="FZ36">
        <v>20</v>
      </c>
      <c r="GA36">
        <v>100.271</v>
      </c>
      <c r="GB36">
        <v>98.125399999999999</v>
      </c>
    </row>
    <row r="37" spans="1:184" ht="16" x14ac:dyDescent="0.2">
      <c r="A37" s="2">
        <v>29</v>
      </c>
      <c r="B37">
        <v>1662000127</v>
      </c>
      <c r="C37">
        <v>16014</v>
      </c>
      <c r="D37" t="s">
        <v>360</v>
      </c>
      <c r="E37" t="s">
        <v>361</v>
      </c>
      <c r="F37">
        <v>15</v>
      </c>
      <c r="G37">
        <v>1662000119</v>
      </c>
      <c r="H37">
        <f t="shared" si="0"/>
        <v>9.3282580734401586E-5</v>
      </c>
      <c r="I37">
        <f t="shared" si="1"/>
        <v>4.1644009256429298E-13</v>
      </c>
      <c r="J37">
        <f t="shared" si="2"/>
        <v>6.6630414810286844E-6</v>
      </c>
      <c r="K37">
        <f t="shared" si="3"/>
        <v>6.6630414810286844E-6</v>
      </c>
      <c r="L37">
        <f t="shared" si="4"/>
        <v>42.319299999999998</v>
      </c>
      <c r="M37">
        <f t="shared" si="5"/>
        <v>0.52839999999999998</v>
      </c>
      <c r="N37">
        <f t="shared" si="6"/>
        <v>13.299421908883051</v>
      </c>
      <c r="O37">
        <f t="shared" si="7"/>
        <v>2000.26066666667</v>
      </c>
      <c r="P37">
        <f t="shared" si="8"/>
        <v>258.3322420212578</v>
      </c>
      <c r="Q37">
        <f t="shared" si="9"/>
        <v>0.48124985061999997</v>
      </c>
      <c r="R37">
        <f t="shared" si="10"/>
        <v>0.12914928855335389</v>
      </c>
      <c r="S37">
        <f t="shared" si="11"/>
        <v>851.0553512707562</v>
      </c>
      <c r="T37">
        <f t="shared" si="12"/>
        <v>1119.4931690247395</v>
      </c>
      <c r="U37">
        <f t="shared" si="13"/>
        <v>0.88663858986759359</v>
      </c>
      <c r="V37">
        <v>14</v>
      </c>
      <c r="W37">
        <v>15999999.999999994</v>
      </c>
      <c r="X37">
        <v>1</v>
      </c>
      <c r="Y37">
        <v>1</v>
      </c>
      <c r="Z37">
        <v>7</v>
      </c>
      <c r="AA37">
        <v>2.5</v>
      </c>
      <c r="AB37" t="b">
        <v>0</v>
      </c>
      <c r="AC37">
        <v>10</v>
      </c>
      <c r="AD37">
        <v>25</v>
      </c>
      <c r="AE37">
        <v>2.323</v>
      </c>
      <c r="AF37" t="b">
        <v>0</v>
      </c>
      <c r="AG37">
        <v>4</v>
      </c>
      <c r="AH37">
        <v>25</v>
      </c>
      <c r="AI37">
        <v>2.677</v>
      </c>
      <c r="AJ37">
        <v>1</v>
      </c>
      <c r="AK37" t="b">
        <v>1</v>
      </c>
      <c r="AL37">
        <v>4.5</v>
      </c>
      <c r="AM37">
        <v>0.88</v>
      </c>
      <c r="AN37">
        <v>0.81</v>
      </c>
      <c r="AO37">
        <v>0.64</v>
      </c>
      <c r="AP37">
        <v>0.61</v>
      </c>
      <c r="AQ37">
        <v>0.77</v>
      </c>
      <c r="AR37" t="b">
        <v>1</v>
      </c>
      <c r="AS37">
        <v>1.8841000000000001</v>
      </c>
      <c r="AT37">
        <v>1.8891500000000001</v>
      </c>
      <c r="AU37">
        <v>1.8846499999999999</v>
      </c>
      <c r="AV37">
        <v>1.8886400000000001</v>
      </c>
      <c r="AW37">
        <v>1.88314</v>
      </c>
      <c r="AX37">
        <v>1.88723</v>
      </c>
      <c r="AY37">
        <v>1.88432</v>
      </c>
      <c r="AZ37">
        <v>0.52839999999999998</v>
      </c>
      <c r="BA37">
        <v>5</v>
      </c>
      <c r="BB37">
        <v>0</v>
      </c>
      <c r="BC37">
        <v>0</v>
      </c>
      <c r="BD37">
        <v>4.5</v>
      </c>
      <c r="BE37" t="s">
        <v>271</v>
      </c>
      <c r="BF37" t="s">
        <v>272</v>
      </c>
      <c r="BG37" t="s">
        <v>273</v>
      </c>
      <c r="BH37" t="s">
        <v>274</v>
      </c>
      <c r="BI37" t="s">
        <v>274</v>
      </c>
      <c r="BJ37" t="s">
        <v>273</v>
      </c>
      <c r="BK37">
        <v>0</v>
      </c>
      <c r="BL37">
        <v>42.319299999999998</v>
      </c>
      <c r="BM37">
        <v>999.9</v>
      </c>
      <c r="BN37">
        <v>47.350999999999999</v>
      </c>
      <c r="BO37">
        <v>32.609000000000002</v>
      </c>
      <c r="BP37">
        <v>23.790800000000001</v>
      </c>
      <c r="BQ37">
        <v>88.769900000000007</v>
      </c>
      <c r="BR37">
        <v>15.8734</v>
      </c>
      <c r="BS37">
        <v>1</v>
      </c>
      <c r="BT37">
        <v>8.5717500000000002E-2</v>
      </c>
      <c r="BU37">
        <v>-4.2524800000000003</v>
      </c>
      <c r="BV37">
        <v>19.649000000000001</v>
      </c>
      <c r="BW37">
        <v>5.2411300000000001</v>
      </c>
      <c r="BX37">
        <v>11.974</v>
      </c>
      <c r="BY37">
        <v>4.9878</v>
      </c>
      <c r="BZ37">
        <v>3.2989999999999999</v>
      </c>
      <c r="CA37">
        <v>9999</v>
      </c>
      <c r="CB37">
        <v>9999</v>
      </c>
      <c r="CC37">
        <v>999.9</v>
      </c>
      <c r="CD37">
        <v>9999</v>
      </c>
      <c r="CE37">
        <v>1662000119</v>
      </c>
      <c r="CF37">
        <v>99.2137666666667</v>
      </c>
      <c r="CG37">
        <v>99.996193333333295</v>
      </c>
      <c r="CH37">
        <v>25.6486466666667</v>
      </c>
      <c r="CI37">
        <v>20.254646666666702</v>
      </c>
      <c r="CJ37">
        <v>98.589766666666705</v>
      </c>
      <c r="CK37">
        <v>26.242646666666701</v>
      </c>
      <c r="CL37">
        <v>400.04506666666703</v>
      </c>
      <c r="CM37">
        <v>98.363266666666703</v>
      </c>
      <c r="CN37">
        <v>0.100147373333333</v>
      </c>
      <c r="CO37">
        <v>42.899693333333303</v>
      </c>
      <c r="CP37">
        <v>999.9</v>
      </c>
      <c r="CQ37">
        <v>999.9</v>
      </c>
      <c r="CR37">
        <v>0</v>
      </c>
      <c r="CS37">
        <v>0</v>
      </c>
      <c r="CT37">
        <v>13998.6</v>
      </c>
      <c r="CU37">
        <v>0</v>
      </c>
      <c r="CV37">
        <v>213.55779999999999</v>
      </c>
      <c r="CW37">
        <v>2000.26066666667</v>
      </c>
      <c r="CX37">
        <v>0.49999353333333302</v>
      </c>
      <c r="CY37">
        <v>0.50000646666666704</v>
      </c>
      <c r="CZ37">
        <v>0</v>
      </c>
      <c r="DA37">
        <v>2.4638133333333299</v>
      </c>
      <c r="DB37">
        <v>0</v>
      </c>
      <c r="DC37">
        <v>2573.9899999999998</v>
      </c>
      <c r="DD37">
        <v>12979.053333333301</v>
      </c>
      <c r="DE37">
        <v>47.436999999999998</v>
      </c>
      <c r="DF37">
        <v>48.561999999999998</v>
      </c>
      <c r="DG37">
        <v>48.299599999999998</v>
      </c>
      <c r="DH37">
        <v>47.25</v>
      </c>
      <c r="DI37">
        <v>48.125</v>
      </c>
      <c r="DJ37">
        <v>1000.1180000000001</v>
      </c>
      <c r="DK37">
        <v>1000.14266666667</v>
      </c>
      <c r="DL37">
        <v>0</v>
      </c>
      <c r="DM37">
        <v>1697047091.5</v>
      </c>
      <c r="DN37">
        <v>0</v>
      </c>
      <c r="DO37">
        <v>1662000159</v>
      </c>
      <c r="DP37" t="s">
        <v>362</v>
      </c>
      <c r="DQ37">
        <v>1662000149</v>
      </c>
      <c r="DR37">
        <v>1662000159</v>
      </c>
      <c r="DS37">
        <v>30</v>
      </c>
      <c r="DT37">
        <v>-4.3999999999999997E-2</v>
      </c>
      <c r="DU37">
        <v>-8.9999999999999993E-3</v>
      </c>
      <c r="DV37">
        <v>0.624</v>
      </c>
      <c r="DW37">
        <v>-0.59399999999999997</v>
      </c>
      <c r="DX37">
        <v>100</v>
      </c>
      <c r="DY37">
        <v>20</v>
      </c>
      <c r="DZ37">
        <v>0.14000000000000001</v>
      </c>
      <c r="EA37">
        <v>0.01</v>
      </c>
      <c r="EB37">
        <v>-0.73295528571428603</v>
      </c>
      <c r="EC37">
        <v>-8.9972571428572803E-2</v>
      </c>
      <c r="ED37">
        <v>1.5513213066049599E-2</v>
      </c>
      <c r="EE37">
        <v>1</v>
      </c>
      <c r="EF37">
        <v>5.2335709523809504</v>
      </c>
      <c r="EG37">
        <v>2.8576761038960998</v>
      </c>
      <c r="EH37">
        <v>0.32719224060692298</v>
      </c>
      <c r="EI37">
        <v>0</v>
      </c>
      <c r="EJ37">
        <v>1</v>
      </c>
      <c r="EK37">
        <v>2</v>
      </c>
      <c r="EL37" t="s">
        <v>280</v>
      </c>
      <c r="EM37">
        <v>100</v>
      </c>
      <c r="EN37">
        <v>100</v>
      </c>
      <c r="EO37">
        <v>0.624</v>
      </c>
      <c r="EP37">
        <v>-0.59399999999999997</v>
      </c>
      <c r="EQ37">
        <v>0.48973680744680298</v>
      </c>
      <c r="ER37">
        <v>1.82638250332287E-3</v>
      </c>
      <c r="ES37">
        <v>-3.3376277935660099E-7</v>
      </c>
      <c r="ET37">
        <v>5.0569635831270701E-13</v>
      </c>
      <c r="EU37">
        <v>-0.32640363435251601</v>
      </c>
      <c r="EV37">
        <v>-1.8342391301347901E-2</v>
      </c>
      <c r="EW37">
        <v>2.5609531295098801E-4</v>
      </c>
      <c r="EX37">
        <v>9.7789280158919E-7</v>
      </c>
      <c r="EY37">
        <v>3</v>
      </c>
      <c r="EZ37">
        <v>2048</v>
      </c>
      <c r="FA37">
        <v>1</v>
      </c>
      <c r="FB37">
        <v>26</v>
      </c>
      <c r="FC37">
        <v>8.1999999999999993</v>
      </c>
      <c r="FD37">
        <v>8</v>
      </c>
      <c r="FE37">
        <v>0.38574199999999997</v>
      </c>
      <c r="FF37">
        <v>2.5</v>
      </c>
      <c r="FG37">
        <v>1.5954600000000001</v>
      </c>
      <c r="FH37">
        <v>2.3071299999999999</v>
      </c>
      <c r="FI37">
        <v>1.69556</v>
      </c>
      <c r="FJ37">
        <v>2.4011200000000001</v>
      </c>
      <c r="FK37">
        <v>38.037700000000001</v>
      </c>
      <c r="FL37">
        <v>23.8248</v>
      </c>
      <c r="FM37">
        <v>18</v>
      </c>
      <c r="FN37">
        <v>366.64499999999998</v>
      </c>
      <c r="FO37">
        <v>656.39300000000003</v>
      </c>
      <c r="FP37">
        <v>44.999899999999997</v>
      </c>
      <c r="FQ37">
        <v>28.6402</v>
      </c>
      <c r="FR37">
        <v>29.9999</v>
      </c>
      <c r="FS37">
        <v>28.234200000000001</v>
      </c>
      <c r="FT37">
        <v>28.139099999999999</v>
      </c>
      <c r="FU37">
        <v>7.7709599999999996</v>
      </c>
      <c r="FV37">
        <v>60.889400000000002</v>
      </c>
      <c r="FW37">
        <v>61.711799999999997</v>
      </c>
      <c r="FX37">
        <v>45</v>
      </c>
      <c r="FY37">
        <v>100</v>
      </c>
      <c r="FZ37">
        <v>20</v>
      </c>
      <c r="GA37">
        <v>100.28400000000001</v>
      </c>
      <c r="GB37">
        <v>98.134799999999998</v>
      </c>
    </row>
    <row r="38" spans="1:184" ht="16" x14ac:dyDescent="0.2">
      <c r="A38" s="2">
        <v>30</v>
      </c>
      <c r="B38">
        <v>1662000641</v>
      </c>
      <c r="C38">
        <v>16528</v>
      </c>
      <c r="D38" t="s">
        <v>363</v>
      </c>
      <c r="E38" t="s">
        <v>364</v>
      </c>
      <c r="F38">
        <v>15</v>
      </c>
      <c r="G38">
        <v>1662000633</v>
      </c>
      <c r="H38">
        <f t="shared" si="0"/>
        <v>-6.7290302689368173E-5</v>
      </c>
      <c r="I38">
        <f t="shared" si="1"/>
        <v>-3.0040313700610805E-13</v>
      </c>
      <c r="J38">
        <f t="shared" si="2"/>
        <v>-4.8064501920977266E-6</v>
      </c>
      <c r="K38">
        <f t="shared" si="3"/>
        <v>-4.8064501920977266E-6</v>
      </c>
      <c r="L38">
        <f t="shared" si="4"/>
        <v>42.323599999999999</v>
      </c>
      <c r="M38">
        <f t="shared" si="5"/>
        <v>0.527451</v>
      </c>
      <c r="N38">
        <f t="shared" si="6"/>
        <v>13.30236813650968</v>
      </c>
      <c r="O38">
        <f t="shared" si="7"/>
        <v>1999.85733333333</v>
      </c>
      <c r="P38">
        <f t="shared" si="8"/>
        <v>259.11857051377302</v>
      </c>
      <c r="Q38">
        <f t="shared" si="9"/>
        <v>0.48125023099999997</v>
      </c>
      <c r="R38">
        <f t="shared" si="10"/>
        <v>0.12956852781187064</v>
      </c>
      <c r="S38">
        <f t="shared" si="11"/>
        <v>851.82290247734738</v>
      </c>
      <c r="T38">
        <f t="shared" si="12"/>
        <v>1117.7428175427294</v>
      </c>
      <c r="U38">
        <f t="shared" si="13"/>
        <v>0.88525231149384165</v>
      </c>
      <c r="V38">
        <v>14</v>
      </c>
      <c r="W38">
        <v>15999999.999999994</v>
      </c>
      <c r="X38">
        <v>1</v>
      </c>
      <c r="Y38">
        <v>1</v>
      </c>
      <c r="Z38">
        <v>7</v>
      </c>
      <c r="AA38">
        <v>2.5</v>
      </c>
      <c r="AB38" t="b">
        <v>0</v>
      </c>
      <c r="AC38">
        <v>10</v>
      </c>
      <c r="AD38">
        <v>25</v>
      </c>
      <c r="AE38">
        <v>2.323</v>
      </c>
      <c r="AF38" t="b">
        <v>0</v>
      </c>
      <c r="AG38">
        <v>4</v>
      </c>
      <c r="AH38">
        <v>25</v>
      </c>
      <c r="AI38">
        <v>2.677</v>
      </c>
      <c r="AJ38">
        <v>1</v>
      </c>
      <c r="AK38" t="b">
        <v>1</v>
      </c>
      <c r="AL38">
        <v>4.5</v>
      </c>
      <c r="AM38">
        <v>0.88</v>
      </c>
      <c r="AN38">
        <v>0.81</v>
      </c>
      <c r="AO38">
        <v>0.64</v>
      </c>
      <c r="AP38">
        <v>0.61</v>
      </c>
      <c r="AQ38">
        <v>0.77</v>
      </c>
      <c r="AR38" t="b">
        <v>1</v>
      </c>
      <c r="AS38">
        <v>1.8841000000000001</v>
      </c>
      <c r="AT38">
        <v>1.8891199999999999</v>
      </c>
      <c r="AU38">
        <v>1.8846799999999999</v>
      </c>
      <c r="AV38">
        <v>1.8886799999999999</v>
      </c>
      <c r="AW38">
        <v>1.88317</v>
      </c>
      <c r="AX38">
        <v>1.88723</v>
      </c>
      <c r="AY38">
        <v>1.8843300000000001</v>
      </c>
      <c r="AZ38">
        <v>0.527451</v>
      </c>
      <c r="BA38">
        <v>5</v>
      </c>
      <c r="BB38">
        <v>0</v>
      </c>
      <c r="BC38">
        <v>0</v>
      </c>
      <c r="BD38">
        <v>4.5</v>
      </c>
      <c r="BE38" t="s">
        <v>271</v>
      </c>
      <c r="BF38" t="s">
        <v>272</v>
      </c>
      <c r="BG38" t="s">
        <v>273</v>
      </c>
      <c r="BH38" t="s">
        <v>274</v>
      </c>
      <c r="BI38" t="s">
        <v>274</v>
      </c>
      <c r="BJ38" t="s">
        <v>273</v>
      </c>
      <c r="BK38">
        <v>0</v>
      </c>
      <c r="BL38">
        <v>42.323599999999999</v>
      </c>
      <c r="BM38">
        <v>999.9</v>
      </c>
      <c r="BN38">
        <v>47.326000000000001</v>
      </c>
      <c r="BO38">
        <v>32.609000000000002</v>
      </c>
      <c r="BP38">
        <v>23.785</v>
      </c>
      <c r="BQ38">
        <v>88.870099999999994</v>
      </c>
      <c r="BR38">
        <v>15.9415</v>
      </c>
      <c r="BS38">
        <v>1</v>
      </c>
      <c r="BT38">
        <v>8.37561E-2</v>
      </c>
      <c r="BU38">
        <v>-4.2524199999999999</v>
      </c>
      <c r="BV38">
        <v>19.649899999999999</v>
      </c>
      <c r="BW38">
        <v>5.2419700000000002</v>
      </c>
      <c r="BX38">
        <v>11.974</v>
      </c>
      <c r="BY38">
        <v>4.9894400000000001</v>
      </c>
      <c r="BZ38">
        <v>3.2989999999999999</v>
      </c>
      <c r="CA38">
        <v>9999</v>
      </c>
      <c r="CB38">
        <v>9999</v>
      </c>
      <c r="CC38">
        <v>999.9</v>
      </c>
      <c r="CD38">
        <v>9999</v>
      </c>
      <c r="CE38">
        <v>1662000633</v>
      </c>
      <c r="CF38">
        <v>49.753106666666703</v>
      </c>
      <c r="CG38">
        <v>50.004673333333301</v>
      </c>
      <c r="CH38">
        <v>28.03912</v>
      </c>
      <c r="CI38">
        <v>19.838053333333299</v>
      </c>
      <c r="CJ38">
        <v>49.221106666666699</v>
      </c>
      <c r="CK38">
        <v>28.64012</v>
      </c>
      <c r="CL38">
        <v>399.98353333333301</v>
      </c>
      <c r="CM38">
        <v>98.343386666666703</v>
      </c>
      <c r="CN38">
        <v>9.9927100000000005E-2</v>
      </c>
      <c r="CO38">
        <v>42.897773333333298</v>
      </c>
      <c r="CP38">
        <v>999.9</v>
      </c>
      <c r="CQ38">
        <v>999.9</v>
      </c>
      <c r="CR38">
        <v>0</v>
      </c>
      <c r="CS38">
        <v>0</v>
      </c>
      <c r="CT38">
        <v>14000.5666666667</v>
      </c>
      <c r="CU38">
        <v>0</v>
      </c>
      <c r="CV38">
        <v>214.208133333333</v>
      </c>
      <c r="CW38">
        <v>1999.85733333333</v>
      </c>
      <c r="CX38">
        <v>0.50000999999999995</v>
      </c>
      <c r="CY38">
        <v>0.49998999999999999</v>
      </c>
      <c r="CZ38">
        <v>0</v>
      </c>
      <c r="DA38">
        <v>2.4684733333333302</v>
      </c>
      <c r="DB38">
        <v>0</v>
      </c>
      <c r="DC38">
        <v>2530.3206666666701</v>
      </c>
      <c r="DD38">
        <v>12976.506666666701</v>
      </c>
      <c r="DE38">
        <v>47.291333333333299</v>
      </c>
      <c r="DF38">
        <v>48.375</v>
      </c>
      <c r="DG38">
        <v>48.125</v>
      </c>
      <c r="DH38">
        <v>47.082999999999998</v>
      </c>
      <c r="DI38">
        <v>47.995800000000003</v>
      </c>
      <c r="DJ38">
        <v>999.94733333333295</v>
      </c>
      <c r="DK38">
        <v>999.91</v>
      </c>
      <c r="DL38">
        <v>0</v>
      </c>
      <c r="DM38">
        <v>1697047605.7</v>
      </c>
      <c r="DN38">
        <v>0</v>
      </c>
      <c r="DO38">
        <v>1662000681</v>
      </c>
      <c r="DP38" t="s">
        <v>365</v>
      </c>
      <c r="DQ38">
        <v>1662000661</v>
      </c>
      <c r="DR38">
        <v>1662000681</v>
      </c>
      <c r="DS38">
        <v>31</v>
      </c>
      <c r="DT38">
        <v>-3.0000000000000001E-3</v>
      </c>
      <c r="DU38">
        <v>-4.0000000000000001E-3</v>
      </c>
      <c r="DV38">
        <v>0.53200000000000003</v>
      </c>
      <c r="DW38">
        <v>-0.60099999999999998</v>
      </c>
      <c r="DX38">
        <v>50</v>
      </c>
      <c r="DY38">
        <v>20</v>
      </c>
      <c r="DZ38">
        <v>0.1</v>
      </c>
      <c r="EA38">
        <v>0.01</v>
      </c>
      <c r="EB38">
        <v>-0.24929561904761899</v>
      </c>
      <c r="EC38">
        <v>2.3685974025972698E-3</v>
      </c>
      <c r="ED38">
        <v>7.3503729187947599E-3</v>
      </c>
      <c r="EE38">
        <v>1</v>
      </c>
      <c r="EF38">
        <v>8.1915295238095194</v>
      </c>
      <c r="EG38">
        <v>-0.50793506493506002</v>
      </c>
      <c r="EH38">
        <v>7.5473794031355901E-2</v>
      </c>
      <c r="EI38">
        <v>0</v>
      </c>
      <c r="EJ38">
        <v>1</v>
      </c>
      <c r="EK38">
        <v>2</v>
      </c>
      <c r="EL38" t="s">
        <v>280</v>
      </c>
      <c r="EM38">
        <v>100</v>
      </c>
      <c r="EN38">
        <v>100</v>
      </c>
      <c r="EO38">
        <v>0.53200000000000003</v>
      </c>
      <c r="EP38">
        <v>-0.60099999999999998</v>
      </c>
      <c r="EQ38">
        <v>0.44536229433618002</v>
      </c>
      <c r="ER38">
        <v>1.82638250332287E-3</v>
      </c>
      <c r="ES38">
        <v>-3.3376277935660099E-7</v>
      </c>
      <c r="ET38">
        <v>5.0569635831270701E-13</v>
      </c>
      <c r="EU38">
        <v>-0.62170576406460099</v>
      </c>
      <c r="EV38">
        <v>0</v>
      </c>
      <c r="EW38">
        <v>0</v>
      </c>
      <c r="EX38">
        <v>0</v>
      </c>
      <c r="EY38">
        <v>3</v>
      </c>
      <c r="EZ38">
        <v>2048</v>
      </c>
      <c r="FA38">
        <v>1</v>
      </c>
      <c r="FB38">
        <v>26</v>
      </c>
      <c r="FC38">
        <v>8.1999999999999993</v>
      </c>
      <c r="FD38">
        <v>8</v>
      </c>
      <c r="FE38">
        <v>0.26977499999999999</v>
      </c>
      <c r="FF38">
        <v>2.51709</v>
      </c>
      <c r="FG38">
        <v>1.5954600000000001</v>
      </c>
      <c r="FH38">
        <v>2.3059099999999999</v>
      </c>
      <c r="FI38">
        <v>1.69434</v>
      </c>
      <c r="FJ38">
        <v>2.5317400000000001</v>
      </c>
      <c r="FK38">
        <v>38.013399999999997</v>
      </c>
      <c r="FL38">
        <v>23.8248</v>
      </c>
      <c r="FM38">
        <v>18</v>
      </c>
      <c r="FN38">
        <v>367.44299999999998</v>
      </c>
      <c r="FO38">
        <v>655.89200000000005</v>
      </c>
      <c r="FP38">
        <v>44.9998</v>
      </c>
      <c r="FQ38">
        <v>28.6022</v>
      </c>
      <c r="FR38">
        <v>30.0002</v>
      </c>
      <c r="FS38">
        <v>28.192900000000002</v>
      </c>
      <c r="FT38">
        <v>28.101199999999999</v>
      </c>
      <c r="FU38">
        <v>5.4428000000000001</v>
      </c>
      <c r="FV38">
        <v>58.983199999999997</v>
      </c>
      <c r="FW38">
        <v>61.711799999999997</v>
      </c>
      <c r="FX38">
        <v>45</v>
      </c>
      <c r="FY38">
        <v>50</v>
      </c>
      <c r="FZ38">
        <v>20</v>
      </c>
      <c r="GA38">
        <v>100.271</v>
      </c>
      <c r="GB38">
        <v>98.137200000000007</v>
      </c>
    </row>
    <row r="39" spans="1:184" ht="16" x14ac:dyDescent="0.2">
      <c r="A39" s="2">
        <v>31</v>
      </c>
      <c r="B39">
        <v>1662001163.0999999</v>
      </c>
      <c r="C39">
        <v>17050.0999999046</v>
      </c>
      <c r="D39" t="s">
        <v>366</v>
      </c>
      <c r="E39" t="s">
        <v>367</v>
      </c>
      <c r="F39">
        <v>15</v>
      </c>
      <c r="G39">
        <v>1662001155.0999999</v>
      </c>
      <c r="H39">
        <f t="shared" si="0"/>
        <v>-1.8739597047016677E-4</v>
      </c>
      <c r="I39">
        <f t="shared" si="1"/>
        <v>-8.3658915388467339E-13</v>
      </c>
      <c r="J39">
        <f t="shared" si="2"/>
        <v>-1.3385426462154769E-5</v>
      </c>
      <c r="K39">
        <f t="shared" si="3"/>
        <v>-1.3385426462154769E-5</v>
      </c>
      <c r="L39">
        <f t="shared" si="4"/>
        <v>42.319299999999998</v>
      </c>
      <c r="M39">
        <f t="shared" si="5"/>
        <v>0.52836899999999998</v>
      </c>
      <c r="N39">
        <f t="shared" si="6"/>
        <v>13.299520956397343</v>
      </c>
      <c r="O39">
        <f t="shared" si="7"/>
        <v>2000.2280000000001</v>
      </c>
      <c r="P39">
        <f t="shared" si="8"/>
        <v>263.86212844978115</v>
      </c>
      <c r="Q39">
        <f t="shared" si="9"/>
        <v>0.48124962886</v>
      </c>
      <c r="R39">
        <f t="shared" si="10"/>
        <v>0.13191602579794962</v>
      </c>
      <c r="S39">
        <f t="shared" si="11"/>
        <v>857.21497803697309</v>
      </c>
      <c r="T39">
        <f t="shared" si="12"/>
        <v>1109.4252626337241</v>
      </c>
      <c r="U39">
        <f t="shared" si="13"/>
        <v>0.8786648080059094</v>
      </c>
      <c r="V39">
        <v>14</v>
      </c>
      <c r="W39">
        <v>15999999.999999994</v>
      </c>
      <c r="X39">
        <v>1</v>
      </c>
      <c r="Y39">
        <v>1</v>
      </c>
      <c r="Z39">
        <v>7</v>
      </c>
      <c r="AA39">
        <v>2.5</v>
      </c>
      <c r="AB39" t="b">
        <v>0</v>
      </c>
      <c r="AC39">
        <v>10</v>
      </c>
      <c r="AD39">
        <v>25</v>
      </c>
      <c r="AE39">
        <v>2.323</v>
      </c>
      <c r="AF39" t="b">
        <v>0</v>
      </c>
      <c r="AG39">
        <v>4</v>
      </c>
      <c r="AH39">
        <v>25</v>
      </c>
      <c r="AI39">
        <v>2.677</v>
      </c>
      <c r="AJ39">
        <v>1</v>
      </c>
      <c r="AK39" t="b">
        <v>1</v>
      </c>
      <c r="AL39">
        <v>4.5</v>
      </c>
      <c r="AM39">
        <v>0.88</v>
      </c>
      <c r="AN39">
        <v>0.81</v>
      </c>
      <c r="AO39">
        <v>0.64</v>
      </c>
      <c r="AP39">
        <v>0.61</v>
      </c>
      <c r="AQ39">
        <v>0.77</v>
      </c>
      <c r="AR39" t="b">
        <v>1</v>
      </c>
      <c r="AS39">
        <v>1.88405</v>
      </c>
      <c r="AT39">
        <v>1.8891</v>
      </c>
      <c r="AU39">
        <v>1.8846400000000001</v>
      </c>
      <c r="AV39">
        <v>1.8886799999999999</v>
      </c>
      <c r="AW39">
        <v>1.8832</v>
      </c>
      <c r="AX39">
        <v>1.8872199999999999</v>
      </c>
      <c r="AY39">
        <v>1.8843300000000001</v>
      </c>
      <c r="AZ39">
        <v>0.52836899999999998</v>
      </c>
      <c r="BA39">
        <v>5</v>
      </c>
      <c r="BB39">
        <v>0</v>
      </c>
      <c r="BC39">
        <v>0</v>
      </c>
      <c r="BD39">
        <v>4.5</v>
      </c>
      <c r="BE39" t="s">
        <v>271</v>
      </c>
      <c r="BF39" t="s">
        <v>272</v>
      </c>
      <c r="BG39" t="s">
        <v>273</v>
      </c>
      <c r="BH39" t="s">
        <v>274</v>
      </c>
      <c r="BI39" t="s">
        <v>274</v>
      </c>
      <c r="BJ39" t="s">
        <v>273</v>
      </c>
      <c r="BK39">
        <v>0</v>
      </c>
      <c r="BL39">
        <v>42.319299999999998</v>
      </c>
      <c r="BM39">
        <v>999.9</v>
      </c>
      <c r="BN39">
        <v>47.423999999999999</v>
      </c>
      <c r="BO39">
        <v>32.579000000000001</v>
      </c>
      <c r="BP39">
        <v>23.793099999999999</v>
      </c>
      <c r="BQ39">
        <v>88.815700000000007</v>
      </c>
      <c r="BR39">
        <v>15.777200000000001</v>
      </c>
      <c r="BS39">
        <v>1</v>
      </c>
      <c r="BT39">
        <v>9.2278499999999999E-2</v>
      </c>
      <c r="BU39">
        <v>-4.2319800000000001</v>
      </c>
      <c r="BV39">
        <v>19.6508</v>
      </c>
      <c r="BW39">
        <v>5.24125</v>
      </c>
      <c r="BX39">
        <v>11.974</v>
      </c>
      <c r="BY39">
        <v>4.9878799999999996</v>
      </c>
      <c r="BZ39">
        <v>3.2989999999999999</v>
      </c>
      <c r="CA39">
        <v>9999</v>
      </c>
      <c r="CB39">
        <v>9999</v>
      </c>
      <c r="CC39">
        <v>999.9</v>
      </c>
      <c r="CD39">
        <v>9999</v>
      </c>
      <c r="CE39">
        <v>1662001155.0999999</v>
      </c>
      <c r="CF39">
        <v>25.2929933333333</v>
      </c>
      <c r="CG39">
        <v>25.002759999999999</v>
      </c>
      <c r="CH39">
        <v>26.780953333333301</v>
      </c>
      <c r="CI39">
        <v>19.922513333333299</v>
      </c>
      <c r="CJ39">
        <v>24.675993333333299</v>
      </c>
      <c r="CK39">
        <v>27.382953333333301</v>
      </c>
      <c r="CL39">
        <v>400.01073333333301</v>
      </c>
      <c r="CM39">
        <v>98.334000000000003</v>
      </c>
      <c r="CN39">
        <v>9.9965739999999997E-2</v>
      </c>
      <c r="CO39">
        <v>42.856000000000002</v>
      </c>
      <c r="CP39">
        <v>999.9</v>
      </c>
      <c r="CQ39">
        <v>999.9</v>
      </c>
      <c r="CR39">
        <v>0</v>
      </c>
      <c r="CS39">
        <v>0</v>
      </c>
      <c r="CT39">
        <v>14002.7</v>
      </c>
      <c r="CU39">
        <v>0</v>
      </c>
      <c r="CV39">
        <v>218.129066666667</v>
      </c>
      <c r="CW39">
        <v>2000.2280000000001</v>
      </c>
      <c r="CX39">
        <v>0.49998393333333302</v>
      </c>
      <c r="CY39">
        <v>0.50001606666666698</v>
      </c>
      <c r="CZ39">
        <v>0</v>
      </c>
      <c r="DA39">
        <v>2.3203200000000002</v>
      </c>
      <c r="DB39">
        <v>0</v>
      </c>
      <c r="DC39">
        <v>2503.49933333333</v>
      </c>
      <c r="DD39">
        <v>12978.8066666667</v>
      </c>
      <c r="DE39">
        <v>47.5</v>
      </c>
      <c r="DF39">
        <v>48.625</v>
      </c>
      <c r="DG39">
        <v>48.337200000000003</v>
      </c>
      <c r="DH39">
        <v>47.311999999999998</v>
      </c>
      <c r="DI39">
        <v>48.186999999999998</v>
      </c>
      <c r="DJ39">
        <v>1000.08</v>
      </c>
      <c r="DK39">
        <v>1000.148</v>
      </c>
      <c r="DL39">
        <v>0</v>
      </c>
      <c r="DM39">
        <v>1697048127.7</v>
      </c>
      <c r="DN39">
        <v>0</v>
      </c>
      <c r="DO39">
        <v>1662001197.0999999</v>
      </c>
      <c r="DP39" t="s">
        <v>368</v>
      </c>
      <c r="DQ39">
        <v>1662001194.0999999</v>
      </c>
      <c r="DR39">
        <v>1662001197.0999999</v>
      </c>
      <c r="DS39">
        <v>32</v>
      </c>
      <c r="DT39">
        <v>0.13100000000000001</v>
      </c>
      <c r="DU39">
        <v>-1E-3</v>
      </c>
      <c r="DV39">
        <v>0.61699999999999999</v>
      </c>
      <c r="DW39">
        <v>-0.60199999999999998</v>
      </c>
      <c r="DX39">
        <v>25</v>
      </c>
      <c r="DY39">
        <v>20</v>
      </c>
      <c r="DZ39">
        <v>0.25</v>
      </c>
      <c r="EA39">
        <v>0.01</v>
      </c>
      <c r="EB39">
        <v>0.16566729999999999</v>
      </c>
      <c r="EC39">
        <v>-0.117706827067669</v>
      </c>
      <c r="ED39">
        <v>2.0640777066525399E-2</v>
      </c>
      <c r="EE39">
        <v>0</v>
      </c>
      <c r="EF39">
        <v>6.8551630000000001</v>
      </c>
      <c r="EG39">
        <v>-0.20974375939850601</v>
      </c>
      <c r="EH39">
        <v>3.5893075251362802E-2</v>
      </c>
      <c r="EI39">
        <v>0</v>
      </c>
      <c r="EJ39">
        <v>0</v>
      </c>
      <c r="EK39">
        <v>2</v>
      </c>
      <c r="EL39" t="s">
        <v>276</v>
      </c>
      <c r="EM39">
        <v>100</v>
      </c>
      <c r="EN39">
        <v>100</v>
      </c>
      <c r="EO39">
        <v>0.61699999999999999</v>
      </c>
      <c r="EP39">
        <v>-0.60199999999999998</v>
      </c>
      <c r="EQ39">
        <v>0.44211350153707002</v>
      </c>
      <c r="ER39">
        <v>1.82638250332287E-3</v>
      </c>
      <c r="ES39">
        <v>-3.3376277935660099E-7</v>
      </c>
      <c r="ET39">
        <v>5.0569635831270701E-13</v>
      </c>
      <c r="EU39">
        <v>-0.62611047348970805</v>
      </c>
      <c r="EV39">
        <v>0</v>
      </c>
      <c r="EW39">
        <v>0</v>
      </c>
      <c r="EX39">
        <v>0</v>
      </c>
      <c r="EY39">
        <v>3</v>
      </c>
      <c r="EZ39">
        <v>2048</v>
      </c>
      <c r="FA39">
        <v>1</v>
      </c>
      <c r="FB39">
        <v>26</v>
      </c>
      <c r="FC39">
        <v>8.4</v>
      </c>
      <c r="FD39">
        <v>8</v>
      </c>
      <c r="FE39">
        <v>0.21240200000000001</v>
      </c>
      <c r="FF39">
        <v>2.5305200000000001</v>
      </c>
      <c r="FG39">
        <v>1.5954600000000001</v>
      </c>
      <c r="FH39">
        <v>2.3071299999999999</v>
      </c>
      <c r="FI39">
        <v>1.69434</v>
      </c>
      <c r="FJ39">
        <v>2.4475099999999999</v>
      </c>
      <c r="FK39">
        <v>38.013399999999997</v>
      </c>
      <c r="FL39">
        <v>23.8248</v>
      </c>
      <c r="FM39">
        <v>18</v>
      </c>
      <c r="FN39">
        <v>366.28699999999998</v>
      </c>
      <c r="FO39">
        <v>655.51900000000001</v>
      </c>
      <c r="FP39">
        <v>44.999899999999997</v>
      </c>
      <c r="FQ39">
        <v>28.701699999999999</v>
      </c>
      <c r="FR39">
        <v>30.0002</v>
      </c>
      <c r="FS39">
        <v>28.279399999999999</v>
      </c>
      <c r="FT39">
        <v>28.186699999999998</v>
      </c>
      <c r="FU39">
        <v>4.2908200000000001</v>
      </c>
      <c r="FV39">
        <v>59.744199999999999</v>
      </c>
      <c r="FW39">
        <v>62.4559</v>
      </c>
      <c r="FX39">
        <v>45</v>
      </c>
      <c r="FY39">
        <v>25</v>
      </c>
      <c r="FZ39">
        <v>20</v>
      </c>
      <c r="GA39">
        <v>100.261</v>
      </c>
      <c r="GB39">
        <v>98.117699999999999</v>
      </c>
    </row>
    <row r="40" spans="1:184" ht="16" x14ac:dyDescent="0.2">
      <c r="A40" s="2">
        <v>32</v>
      </c>
      <c r="B40">
        <v>1662001679.0999999</v>
      </c>
      <c r="C40">
        <v>17566.0999999046</v>
      </c>
      <c r="D40" t="s">
        <v>369</v>
      </c>
      <c r="E40" t="s">
        <v>370</v>
      </c>
      <c r="F40">
        <v>15</v>
      </c>
      <c r="G40">
        <v>1662001671.0999999</v>
      </c>
      <c r="H40">
        <f t="shared" si="0"/>
        <v>-2.2982382494685232E-4</v>
      </c>
      <c r="I40">
        <f t="shared" si="1"/>
        <v>-1.0259992185127341E-12</v>
      </c>
      <c r="J40">
        <f t="shared" si="2"/>
        <v>-1.6415987496203736E-5</v>
      </c>
      <c r="K40">
        <f t="shared" si="3"/>
        <v>-1.6415987496203736E-5</v>
      </c>
      <c r="L40">
        <f t="shared" si="4"/>
        <v>42.280099999999997</v>
      </c>
      <c r="M40">
        <f t="shared" si="5"/>
        <v>0.52810100000000004</v>
      </c>
      <c r="N40">
        <f t="shared" si="6"/>
        <v>13.301160216003483</v>
      </c>
      <c r="O40">
        <f t="shared" si="7"/>
        <v>2000.05866666667</v>
      </c>
      <c r="P40">
        <f t="shared" si="8"/>
        <v>264.34356745369502</v>
      </c>
      <c r="Q40">
        <f t="shared" si="9"/>
        <v>0.48124997536000003</v>
      </c>
      <c r="R40">
        <f t="shared" si="10"/>
        <v>0.13216790680158111</v>
      </c>
      <c r="S40">
        <f t="shared" si="11"/>
        <v>857.70143627123412</v>
      </c>
      <c r="T40">
        <f t="shared" si="12"/>
        <v>1108.4193272856551</v>
      </c>
      <c r="U40">
        <f t="shared" si="13"/>
        <v>0.87786810721023878</v>
      </c>
      <c r="V40">
        <v>14</v>
      </c>
      <c r="W40">
        <v>15999999.999999994</v>
      </c>
      <c r="X40">
        <v>1</v>
      </c>
      <c r="Y40">
        <v>1</v>
      </c>
      <c r="Z40">
        <v>7</v>
      </c>
      <c r="AA40">
        <v>2.5</v>
      </c>
      <c r="AB40" t="b">
        <v>0</v>
      </c>
      <c r="AC40">
        <v>10</v>
      </c>
      <c r="AD40">
        <v>25</v>
      </c>
      <c r="AE40">
        <v>2.323</v>
      </c>
      <c r="AF40" t="b">
        <v>0</v>
      </c>
      <c r="AG40">
        <v>4</v>
      </c>
      <c r="AH40">
        <v>25</v>
      </c>
      <c r="AI40">
        <v>2.677</v>
      </c>
      <c r="AJ40">
        <v>1</v>
      </c>
      <c r="AK40" t="b">
        <v>1</v>
      </c>
      <c r="AL40">
        <v>4.5</v>
      </c>
      <c r="AM40">
        <v>0.88</v>
      </c>
      <c r="AN40">
        <v>0.81</v>
      </c>
      <c r="AO40">
        <v>0.64</v>
      </c>
      <c r="AP40">
        <v>0.61</v>
      </c>
      <c r="AQ40">
        <v>0.77</v>
      </c>
      <c r="AR40" t="b">
        <v>1</v>
      </c>
      <c r="AS40">
        <v>1.88415</v>
      </c>
      <c r="AT40">
        <v>1.8891800000000001</v>
      </c>
      <c r="AU40">
        <v>1.88469</v>
      </c>
      <c r="AV40">
        <v>1.88873</v>
      </c>
      <c r="AW40">
        <v>1.88323</v>
      </c>
      <c r="AX40">
        <v>1.88724</v>
      </c>
      <c r="AY40">
        <v>1.8843700000000001</v>
      </c>
      <c r="AZ40">
        <v>0.52810100000000004</v>
      </c>
      <c r="BA40">
        <v>5</v>
      </c>
      <c r="BB40">
        <v>0</v>
      </c>
      <c r="BC40">
        <v>0</v>
      </c>
      <c r="BD40">
        <v>4.5</v>
      </c>
      <c r="BE40" t="s">
        <v>271</v>
      </c>
      <c r="BF40" t="s">
        <v>272</v>
      </c>
      <c r="BG40" t="s">
        <v>273</v>
      </c>
      <c r="BH40" t="s">
        <v>274</v>
      </c>
      <c r="BI40" t="s">
        <v>274</v>
      </c>
      <c r="BJ40" t="s">
        <v>273</v>
      </c>
      <c r="BK40">
        <v>0</v>
      </c>
      <c r="BL40">
        <v>42.280099999999997</v>
      </c>
      <c r="BM40">
        <v>999.9</v>
      </c>
      <c r="BN40">
        <v>47.521999999999998</v>
      </c>
      <c r="BO40">
        <v>32.558999999999997</v>
      </c>
      <c r="BP40">
        <v>23.8142</v>
      </c>
      <c r="BQ40">
        <v>88.605900000000005</v>
      </c>
      <c r="BR40">
        <v>15.7051</v>
      </c>
      <c r="BS40">
        <v>1</v>
      </c>
      <c r="BT40">
        <v>9.9552799999999997E-2</v>
      </c>
      <c r="BU40">
        <v>-4.2317299999999998</v>
      </c>
      <c r="BV40">
        <v>19.6508</v>
      </c>
      <c r="BW40">
        <v>5.2410100000000002</v>
      </c>
      <c r="BX40">
        <v>11.974</v>
      </c>
      <c r="BY40">
        <v>4.9876399999999999</v>
      </c>
      <c r="BZ40">
        <v>3.2989999999999999</v>
      </c>
      <c r="CA40">
        <v>9999</v>
      </c>
      <c r="CB40">
        <v>9999</v>
      </c>
      <c r="CC40">
        <v>999.9</v>
      </c>
      <c r="CD40">
        <v>9999</v>
      </c>
      <c r="CE40">
        <v>1662001671.0999999</v>
      </c>
      <c r="CF40">
        <v>1.12683466666667</v>
      </c>
      <c r="CG40">
        <v>0.55873753333333298</v>
      </c>
      <c r="CH40">
        <v>25.641306666666701</v>
      </c>
      <c r="CI40">
        <v>20.083966666666701</v>
      </c>
      <c r="CJ40">
        <v>0.53683466666666702</v>
      </c>
      <c r="CK40">
        <v>26.2453066666667</v>
      </c>
      <c r="CL40">
        <v>400.02466666666697</v>
      </c>
      <c r="CM40">
        <v>98.338786666666707</v>
      </c>
      <c r="CN40">
        <v>0.100076753333333</v>
      </c>
      <c r="CO40">
        <v>42.799493333333302</v>
      </c>
      <c r="CP40">
        <v>999.9</v>
      </c>
      <c r="CQ40">
        <v>999.9</v>
      </c>
      <c r="CR40">
        <v>0</v>
      </c>
      <c r="CS40">
        <v>0</v>
      </c>
      <c r="CT40">
        <v>14000.6</v>
      </c>
      <c r="CU40">
        <v>0</v>
      </c>
      <c r="CV40">
        <v>218.52733333333299</v>
      </c>
      <c r="CW40">
        <v>2000.05866666667</v>
      </c>
      <c r="CX40">
        <v>0.49999893333333301</v>
      </c>
      <c r="CY40">
        <v>0.50000106666666699</v>
      </c>
      <c r="CZ40">
        <v>0</v>
      </c>
      <c r="DA40">
        <v>2.4741599999999999</v>
      </c>
      <c r="DB40">
        <v>0</v>
      </c>
      <c r="DC40">
        <v>2479.5320000000002</v>
      </c>
      <c r="DD40">
        <v>12977.78</v>
      </c>
      <c r="DE40">
        <v>47.5</v>
      </c>
      <c r="DF40">
        <v>48.625</v>
      </c>
      <c r="DG40">
        <v>48.370800000000003</v>
      </c>
      <c r="DH40">
        <v>47.311999999999998</v>
      </c>
      <c r="DI40">
        <v>48.186999999999998</v>
      </c>
      <c r="DJ40">
        <v>1000.028</v>
      </c>
      <c r="DK40">
        <v>1000.03066666667</v>
      </c>
      <c r="DL40">
        <v>0</v>
      </c>
      <c r="DM40">
        <v>1697048643.7</v>
      </c>
      <c r="DN40">
        <v>0</v>
      </c>
      <c r="DO40">
        <v>1662001705.0999999</v>
      </c>
      <c r="DP40" t="s">
        <v>371</v>
      </c>
      <c r="DQ40">
        <v>1662001703.0999999</v>
      </c>
      <c r="DR40">
        <v>1662001705.0999999</v>
      </c>
      <c r="DS40">
        <v>33</v>
      </c>
      <c r="DT40">
        <v>1.7999999999999999E-2</v>
      </c>
      <c r="DU40">
        <v>-2E-3</v>
      </c>
      <c r="DV40">
        <v>0.59</v>
      </c>
      <c r="DW40">
        <v>-0.60399999999999998</v>
      </c>
      <c r="DX40">
        <v>1</v>
      </c>
      <c r="DY40">
        <v>20</v>
      </c>
      <c r="DZ40">
        <v>0.15</v>
      </c>
      <c r="EA40">
        <v>0.02</v>
      </c>
      <c r="EB40">
        <v>0.55034749999999999</v>
      </c>
      <c r="EC40">
        <v>4.5088330827067903E-2</v>
      </c>
      <c r="ED40">
        <v>9.01335932103009E-3</v>
      </c>
      <c r="EE40">
        <v>1</v>
      </c>
      <c r="EF40">
        <v>5.5558864999999997</v>
      </c>
      <c r="EG40">
        <v>-0.36098030075187698</v>
      </c>
      <c r="EH40">
        <v>4.2180224190371499E-2</v>
      </c>
      <c r="EI40">
        <v>0</v>
      </c>
      <c r="EJ40">
        <v>1</v>
      </c>
      <c r="EK40">
        <v>2</v>
      </c>
      <c r="EL40" t="s">
        <v>280</v>
      </c>
      <c r="EM40">
        <v>100</v>
      </c>
      <c r="EN40">
        <v>100</v>
      </c>
      <c r="EO40">
        <v>0.59</v>
      </c>
      <c r="EP40">
        <v>-0.60399999999999998</v>
      </c>
      <c r="EQ40">
        <v>0.57261268812708099</v>
      </c>
      <c r="ER40">
        <v>1.82638250332287E-3</v>
      </c>
      <c r="ES40">
        <v>-3.3376277935660099E-7</v>
      </c>
      <c r="ET40">
        <v>5.0569635831270701E-13</v>
      </c>
      <c r="EU40">
        <v>-0.34085691600220702</v>
      </c>
      <c r="EV40">
        <v>-1.8342391301347901E-2</v>
      </c>
      <c r="EW40">
        <v>2.5609531295098801E-4</v>
      </c>
      <c r="EX40">
        <v>9.7789280158919E-7</v>
      </c>
      <c r="EY40">
        <v>3</v>
      </c>
      <c r="EZ40">
        <v>2048</v>
      </c>
      <c r="FA40">
        <v>1</v>
      </c>
      <c r="FB40">
        <v>26</v>
      </c>
      <c r="FC40">
        <v>8.1</v>
      </c>
      <c r="FD40">
        <v>8</v>
      </c>
      <c r="FE40">
        <v>3.2959000000000002E-2</v>
      </c>
      <c r="FF40">
        <v>4.99878</v>
      </c>
      <c r="FG40">
        <v>1.5954600000000001</v>
      </c>
      <c r="FH40">
        <v>2.3071299999999999</v>
      </c>
      <c r="FI40">
        <v>1.69434</v>
      </c>
      <c r="FJ40">
        <v>2.5354000000000001</v>
      </c>
      <c r="FK40">
        <v>38.183700000000002</v>
      </c>
      <c r="FL40">
        <v>23.816099999999999</v>
      </c>
      <c r="FM40">
        <v>18</v>
      </c>
      <c r="FN40">
        <v>365.892</v>
      </c>
      <c r="FO40">
        <v>655.33699999999999</v>
      </c>
      <c r="FP40">
        <v>44.999899999999997</v>
      </c>
      <c r="FQ40">
        <v>28.8034</v>
      </c>
      <c r="FR40">
        <v>30.0001</v>
      </c>
      <c r="FS40">
        <v>28.3748</v>
      </c>
      <c r="FT40">
        <v>28.283300000000001</v>
      </c>
      <c r="FU40">
        <v>0</v>
      </c>
      <c r="FV40">
        <v>62.633099999999999</v>
      </c>
      <c r="FW40">
        <v>62.4559</v>
      </c>
      <c r="FX40">
        <v>45</v>
      </c>
      <c r="FY40">
        <v>0</v>
      </c>
      <c r="FZ40">
        <v>20</v>
      </c>
      <c r="GA40">
        <v>100.253</v>
      </c>
      <c r="GB40">
        <v>98.1036</v>
      </c>
    </row>
    <row r="41" spans="1:184" ht="16" x14ac:dyDescent="0.2">
      <c r="A41" s="3">
        <v>33</v>
      </c>
      <c r="B41">
        <v>1662003614</v>
      </c>
      <c r="C41">
        <v>19501</v>
      </c>
      <c r="D41" t="s">
        <v>372</v>
      </c>
      <c r="E41" t="s">
        <v>373</v>
      </c>
      <c r="F41">
        <v>15</v>
      </c>
      <c r="G41">
        <v>1662003605.5</v>
      </c>
      <c r="H41">
        <f t="shared" si="0"/>
        <v>-1.6081961217042081E-4</v>
      </c>
      <c r="I41">
        <f t="shared" si="1"/>
        <v>-3.6563761766673937E-13</v>
      </c>
      <c r="J41">
        <f t="shared" si="2"/>
        <v>-1.1487115155030058E-5</v>
      </c>
      <c r="K41">
        <f t="shared" si="3"/>
        <v>-1.1487115155030058E-5</v>
      </c>
      <c r="L41">
        <f t="shared" si="4"/>
        <v>41.960599999999999</v>
      </c>
      <c r="M41">
        <f t="shared" si="5"/>
        <v>0.52953499999999998</v>
      </c>
      <c r="N41">
        <f t="shared" si="6"/>
        <v>13.302962187720755</v>
      </c>
      <c r="O41">
        <f t="shared" si="7"/>
        <v>0</v>
      </c>
      <c r="P41">
        <f t="shared" si="8"/>
        <v>0</v>
      </c>
      <c r="Q41">
        <f t="shared" si="9"/>
        <v>0.46970000000000001</v>
      </c>
      <c r="R41" t="e">
        <f t="shared" si="10"/>
        <v>#DIV/0!</v>
      </c>
      <c r="S41" t="e">
        <f t="shared" si="11"/>
        <v>#DIV/0!</v>
      </c>
      <c r="T41" t="e">
        <f t="shared" si="12"/>
        <v>#DIV/0!</v>
      </c>
      <c r="U41" t="e">
        <f t="shared" si="13"/>
        <v>#DIV/0!</v>
      </c>
      <c r="V41">
        <v>14</v>
      </c>
      <c r="W41">
        <v>31416666.666666657</v>
      </c>
      <c r="X41">
        <v>1</v>
      </c>
      <c r="Y41">
        <v>1</v>
      </c>
      <c r="Z41">
        <v>7</v>
      </c>
      <c r="AA41">
        <v>2.5</v>
      </c>
      <c r="AB41" t="b">
        <v>0</v>
      </c>
      <c r="AC41">
        <v>10</v>
      </c>
      <c r="AD41">
        <v>25</v>
      </c>
      <c r="AE41">
        <v>2.323</v>
      </c>
      <c r="AF41" t="b">
        <v>0</v>
      </c>
      <c r="AG41">
        <v>4</v>
      </c>
      <c r="AH41">
        <v>25</v>
      </c>
      <c r="AI41">
        <v>2.677</v>
      </c>
      <c r="AJ41">
        <v>1</v>
      </c>
      <c r="AK41" t="b">
        <v>1</v>
      </c>
      <c r="AL41">
        <v>4.5</v>
      </c>
      <c r="AM41">
        <v>0.88</v>
      </c>
      <c r="AN41">
        <v>0.81</v>
      </c>
      <c r="AO41">
        <v>0.64</v>
      </c>
      <c r="AP41">
        <v>0.61</v>
      </c>
      <c r="AQ41">
        <v>0.77</v>
      </c>
      <c r="AR41" t="b">
        <v>1</v>
      </c>
      <c r="AS41">
        <v>1.88411</v>
      </c>
      <c r="AT41">
        <v>1.8891199999999999</v>
      </c>
      <c r="AU41">
        <v>1.8846499999999999</v>
      </c>
      <c r="AV41">
        <v>1.8886700000000001</v>
      </c>
      <c r="AW41">
        <v>1.8832199999999999</v>
      </c>
      <c r="AX41">
        <v>1.8872100000000001</v>
      </c>
      <c r="AY41">
        <v>1.88432</v>
      </c>
      <c r="AZ41">
        <v>0.52953499999999998</v>
      </c>
      <c r="BA41">
        <v>5</v>
      </c>
      <c r="BB41">
        <v>0</v>
      </c>
      <c r="BC41">
        <v>0</v>
      </c>
      <c r="BD41">
        <v>4.5</v>
      </c>
      <c r="BE41" t="s">
        <v>271</v>
      </c>
      <c r="BF41" t="s">
        <v>272</v>
      </c>
      <c r="BG41" t="s">
        <v>273</v>
      </c>
      <c r="BH41" t="s">
        <v>274</v>
      </c>
      <c r="BI41" t="s">
        <v>274</v>
      </c>
      <c r="BJ41" t="s">
        <v>273</v>
      </c>
      <c r="BK41">
        <v>0</v>
      </c>
      <c r="BL41">
        <v>41.960599999999999</v>
      </c>
      <c r="BM41">
        <v>999.9</v>
      </c>
      <c r="BN41">
        <v>47.460999999999999</v>
      </c>
      <c r="BO41">
        <v>32.71</v>
      </c>
      <c r="BP41">
        <v>23.991</v>
      </c>
      <c r="BQ41">
        <v>88.816299999999998</v>
      </c>
      <c r="BR41">
        <v>15.7812</v>
      </c>
      <c r="BS41">
        <v>1</v>
      </c>
      <c r="BT41">
        <v>9.8804900000000001E-2</v>
      </c>
      <c r="BU41">
        <v>-4.3210499999999996</v>
      </c>
      <c r="BV41">
        <v>19.648599999999998</v>
      </c>
      <c r="BW41">
        <v>5.24125</v>
      </c>
      <c r="BX41">
        <v>11.974</v>
      </c>
      <c r="BY41">
        <v>4.9884000000000004</v>
      </c>
      <c r="BZ41">
        <v>3.2989999999999999</v>
      </c>
      <c r="CA41">
        <v>9999</v>
      </c>
      <c r="CB41">
        <v>9999</v>
      </c>
      <c r="CC41">
        <v>999.9</v>
      </c>
      <c r="CD41">
        <v>9999</v>
      </c>
      <c r="CE41">
        <v>1662003605.5</v>
      </c>
      <c r="CF41">
        <v>398.09556250000003</v>
      </c>
      <c r="CG41">
        <v>400.00662499999999</v>
      </c>
      <c r="CH41">
        <v>25.630981250000001</v>
      </c>
      <c r="CI41">
        <v>19.9695</v>
      </c>
      <c r="CJ41">
        <v>396.82156250000003</v>
      </c>
      <c r="CK41">
        <v>26.22298125</v>
      </c>
      <c r="CL41">
        <v>400.0139375</v>
      </c>
      <c r="CM41">
        <v>98.327868749999993</v>
      </c>
      <c r="CN41">
        <v>9.9940606249999994E-2</v>
      </c>
      <c r="CO41">
        <v>41.957450000000001</v>
      </c>
      <c r="CP41">
        <v>999.9</v>
      </c>
      <c r="CQ41">
        <v>999.9</v>
      </c>
      <c r="CR41">
        <v>0</v>
      </c>
      <c r="CS41">
        <v>0</v>
      </c>
      <c r="CT41">
        <v>14002.15625</v>
      </c>
      <c r="CU41">
        <v>0</v>
      </c>
      <c r="CV41">
        <v>0.273011</v>
      </c>
      <c r="CW41">
        <v>0</v>
      </c>
      <c r="CX41">
        <v>0</v>
      </c>
      <c r="CY41">
        <v>0</v>
      </c>
      <c r="CZ41">
        <v>0</v>
      </c>
      <c r="DA41">
        <v>2.7862499999999999</v>
      </c>
      <c r="DB41">
        <v>0</v>
      </c>
      <c r="DC41">
        <v>-43.690624999999997</v>
      </c>
      <c r="DD41">
        <v>-2.401875</v>
      </c>
      <c r="DE41">
        <v>40.257750000000001</v>
      </c>
      <c r="DF41">
        <v>44.280999999999999</v>
      </c>
      <c r="DG41">
        <v>42.468499999999999</v>
      </c>
      <c r="DH41">
        <v>43.436999999999998</v>
      </c>
      <c r="DI41">
        <v>42.183124999999997</v>
      </c>
      <c r="DJ41">
        <v>0</v>
      </c>
      <c r="DK41">
        <v>0</v>
      </c>
      <c r="DL41">
        <v>0</v>
      </c>
      <c r="DM41">
        <v>1697050578.5999999</v>
      </c>
      <c r="DN41">
        <v>0</v>
      </c>
      <c r="DO41">
        <v>1662003647</v>
      </c>
      <c r="DP41" t="s">
        <v>374</v>
      </c>
      <c r="DQ41">
        <v>1662003640</v>
      </c>
      <c r="DR41">
        <v>1662003647</v>
      </c>
      <c r="DS41">
        <v>34</v>
      </c>
      <c r="DT41">
        <v>8.0000000000000002E-3</v>
      </c>
      <c r="DU41">
        <v>1.0999999999999999E-2</v>
      </c>
      <c r="DV41">
        <v>1.274</v>
      </c>
      <c r="DW41">
        <v>-0.59199999999999997</v>
      </c>
      <c r="DX41">
        <v>400</v>
      </c>
      <c r="DY41">
        <v>20</v>
      </c>
      <c r="DZ41">
        <v>0.27</v>
      </c>
      <c r="EA41">
        <v>0.01</v>
      </c>
      <c r="EB41">
        <v>-1.9287300000000001</v>
      </c>
      <c r="EC41">
        <v>4.5527532467531703E-2</v>
      </c>
      <c r="ED41">
        <v>2.0044293095898499E-2</v>
      </c>
      <c r="EE41">
        <v>1</v>
      </c>
      <c r="EF41">
        <v>5.6279076190476198</v>
      </c>
      <c r="EG41">
        <v>-7.7222337662335799E-2</v>
      </c>
      <c r="EH41">
        <v>9.0679881239876994E-3</v>
      </c>
      <c r="EI41">
        <v>1</v>
      </c>
      <c r="EJ41">
        <v>2</v>
      </c>
      <c r="EK41">
        <v>2</v>
      </c>
      <c r="EL41" t="s">
        <v>284</v>
      </c>
      <c r="EM41">
        <v>100</v>
      </c>
      <c r="EN41">
        <v>100</v>
      </c>
      <c r="EO41">
        <v>1.274</v>
      </c>
      <c r="EP41">
        <v>-0.59199999999999997</v>
      </c>
      <c r="EQ41">
        <v>0.59053229340727698</v>
      </c>
      <c r="ER41">
        <v>1.82638250332287E-3</v>
      </c>
      <c r="ES41">
        <v>-3.3376277935660099E-7</v>
      </c>
      <c r="ET41">
        <v>5.0569635831270701E-13</v>
      </c>
      <c r="EU41">
        <v>-0.34235105461356302</v>
      </c>
      <c r="EV41">
        <v>-1.8342391301347901E-2</v>
      </c>
      <c r="EW41">
        <v>2.5609531295098801E-4</v>
      </c>
      <c r="EX41">
        <v>9.7789280158919E-7</v>
      </c>
      <c r="EY41">
        <v>3</v>
      </c>
      <c r="EZ41">
        <v>2048</v>
      </c>
      <c r="FA41">
        <v>1</v>
      </c>
      <c r="FB41">
        <v>26</v>
      </c>
      <c r="FC41">
        <v>31.8</v>
      </c>
      <c r="FD41">
        <v>31.8</v>
      </c>
      <c r="FE41">
        <v>1.0559099999999999</v>
      </c>
      <c r="FF41">
        <v>2.48047</v>
      </c>
      <c r="FG41">
        <v>1.5954600000000001</v>
      </c>
      <c r="FH41">
        <v>2.3059099999999999</v>
      </c>
      <c r="FI41">
        <v>1.69434</v>
      </c>
      <c r="FJ41">
        <v>2.5</v>
      </c>
      <c r="FK41">
        <v>38.354500000000002</v>
      </c>
      <c r="FL41">
        <v>23.851099999999999</v>
      </c>
      <c r="FM41">
        <v>18</v>
      </c>
      <c r="FN41">
        <v>367.411</v>
      </c>
      <c r="FO41">
        <v>654.072</v>
      </c>
      <c r="FP41">
        <v>45</v>
      </c>
      <c r="FQ41">
        <v>28.795999999999999</v>
      </c>
      <c r="FR41">
        <v>30</v>
      </c>
      <c r="FS41">
        <v>28.383400000000002</v>
      </c>
      <c r="FT41">
        <v>28.289400000000001</v>
      </c>
      <c r="FU41">
        <v>21.211400000000001</v>
      </c>
      <c r="FV41">
        <v>54.516100000000002</v>
      </c>
      <c r="FW41">
        <v>62.4559</v>
      </c>
      <c r="FX41">
        <v>45</v>
      </c>
      <c r="FY41">
        <v>400</v>
      </c>
      <c r="FZ41">
        <v>20</v>
      </c>
      <c r="GA41">
        <v>100.255</v>
      </c>
      <c r="GB41">
        <v>98.103999999999999</v>
      </c>
    </row>
    <row r="42" spans="1:184" ht="16" x14ac:dyDescent="0.2">
      <c r="A42" s="3">
        <v>34</v>
      </c>
      <c r="B42">
        <v>1662004129</v>
      </c>
      <c r="C42">
        <v>20016</v>
      </c>
      <c r="D42" t="s">
        <v>375</v>
      </c>
      <c r="E42" t="s">
        <v>376</v>
      </c>
      <c r="F42">
        <v>15</v>
      </c>
      <c r="G42">
        <v>1662004121</v>
      </c>
      <c r="H42">
        <f t="shared" si="0"/>
        <v>-1.0667401294151513E-4</v>
      </c>
      <c r="I42">
        <f t="shared" si="1"/>
        <v>-2.425328069909401E-13</v>
      </c>
      <c r="J42">
        <f t="shared" si="2"/>
        <v>-7.6195723529653664E-6</v>
      </c>
      <c r="K42">
        <f t="shared" si="3"/>
        <v>-7.6195723529653664E-6</v>
      </c>
      <c r="L42">
        <f t="shared" si="4"/>
        <v>42.007800000000003</v>
      </c>
      <c r="M42">
        <f t="shared" si="5"/>
        <v>0.52918399999999999</v>
      </c>
      <c r="N42">
        <f t="shared" si="6"/>
        <v>13.303140798672921</v>
      </c>
      <c r="O42">
        <f t="shared" si="7"/>
        <v>4.9938613333333297</v>
      </c>
      <c r="P42">
        <f t="shared" si="8"/>
        <v>0.59332301648554964</v>
      </c>
      <c r="Q42">
        <f t="shared" si="9"/>
        <v>0.48177835090000004</v>
      </c>
      <c r="R42">
        <f t="shared" si="10"/>
        <v>0.11881047087254927</v>
      </c>
      <c r="S42">
        <f t="shared" si="11"/>
        <v>2.0657614795302099</v>
      </c>
      <c r="T42">
        <f t="shared" si="12"/>
        <v>2.8919723443059233</v>
      </c>
      <c r="U42">
        <f t="shared" si="13"/>
        <v>2.2904420966902909E-3</v>
      </c>
      <c r="V42">
        <v>14</v>
      </c>
      <c r="W42">
        <v>31416666.666666657</v>
      </c>
      <c r="X42">
        <v>1</v>
      </c>
      <c r="Y42">
        <v>1</v>
      </c>
      <c r="Z42">
        <v>7</v>
      </c>
      <c r="AA42">
        <v>2.5</v>
      </c>
      <c r="AB42" t="b">
        <v>0</v>
      </c>
      <c r="AC42">
        <v>10</v>
      </c>
      <c r="AD42">
        <v>25</v>
      </c>
      <c r="AE42">
        <v>2.323</v>
      </c>
      <c r="AF42" t="b">
        <v>0</v>
      </c>
      <c r="AG42">
        <v>4</v>
      </c>
      <c r="AH42">
        <v>25</v>
      </c>
      <c r="AI42">
        <v>2.677</v>
      </c>
      <c r="AJ42">
        <v>1</v>
      </c>
      <c r="AK42" t="b">
        <v>1</v>
      </c>
      <c r="AL42">
        <v>4.5</v>
      </c>
      <c r="AM42">
        <v>0.88</v>
      </c>
      <c r="AN42">
        <v>0.81</v>
      </c>
      <c r="AO42">
        <v>0.64</v>
      </c>
      <c r="AP42">
        <v>0.61</v>
      </c>
      <c r="AQ42">
        <v>0.77</v>
      </c>
      <c r="AR42" t="b">
        <v>1</v>
      </c>
      <c r="AS42">
        <v>1.88408</v>
      </c>
      <c r="AT42">
        <v>1.88913</v>
      </c>
      <c r="AU42">
        <v>1.88472</v>
      </c>
      <c r="AV42">
        <v>1.8887100000000001</v>
      </c>
      <c r="AW42">
        <v>1.8832</v>
      </c>
      <c r="AX42">
        <v>1.88723</v>
      </c>
      <c r="AY42">
        <v>1.88435</v>
      </c>
      <c r="AZ42">
        <v>0.52918399999999999</v>
      </c>
      <c r="BA42">
        <v>5</v>
      </c>
      <c r="BB42">
        <v>0</v>
      </c>
      <c r="BC42">
        <v>0</v>
      </c>
      <c r="BD42">
        <v>4.5</v>
      </c>
      <c r="BE42" t="s">
        <v>271</v>
      </c>
      <c r="BF42" t="s">
        <v>272</v>
      </c>
      <c r="BG42" t="s">
        <v>273</v>
      </c>
      <c r="BH42" t="s">
        <v>274</v>
      </c>
      <c r="BI42" t="s">
        <v>274</v>
      </c>
      <c r="BJ42" t="s">
        <v>273</v>
      </c>
      <c r="BK42">
        <v>0</v>
      </c>
      <c r="BL42">
        <v>42.007800000000003</v>
      </c>
      <c r="BM42">
        <v>999.9</v>
      </c>
      <c r="BN42">
        <v>47.411999999999999</v>
      </c>
      <c r="BO42">
        <v>32.71</v>
      </c>
      <c r="BP42">
        <v>23.963999999999999</v>
      </c>
      <c r="BQ42">
        <v>88.746399999999994</v>
      </c>
      <c r="BR42">
        <v>15.789300000000001</v>
      </c>
      <c r="BS42">
        <v>1</v>
      </c>
      <c r="BT42">
        <v>0.100346</v>
      </c>
      <c r="BU42">
        <v>-4.3388499999999999</v>
      </c>
      <c r="BV42">
        <v>19.646699999999999</v>
      </c>
      <c r="BW42">
        <v>5.2411300000000001</v>
      </c>
      <c r="BX42">
        <v>11.974</v>
      </c>
      <c r="BY42">
        <v>4.9877200000000004</v>
      </c>
      <c r="BZ42">
        <v>3.2989999999999999</v>
      </c>
      <c r="CA42">
        <v>9999</v>
      </c>
      <c r="CB42">
        <v>9999</v>
      </c>
      <c r="CC42">
        <v>999.9</v>
      </c>
      <c r="CD42">
        <v>9999</v>
      </c>
      <c r="CE42">
        <v>1662004121</v>
      </c>
      <c r="CF42">
        <v>398.04326666666702</v>
      </c>
      <c r="CG42">
        <v>400.01060000000001</v>
      </c>
      <c r="CH42">
        <v>25.471499999999999</v>
      </c>
      <c r="CI42">
        <v>20.001933333333302</v>
      </c>
      <c r="CJ42">
        <v>396.72826666666703</v>
      </c>
      <c r="CK42">
        <v>26.060500000000001</v>
      </c>
      <c r="CL42">
        <v>399.98520000000002</v>
      </c>
      <c r="CM42">
        <v>98.339053333333297</v>
      </c>
      <c r="CN42">
        <v>9.9905193333333295E-2</v>
      </c>
      <c r="CO42">
        <v>41.919146666666698</v>
      </c>
      <c r="CP42">
        <v>999.9</v>
      </c>
      <c r="CQ42">
        <v>999.9</v>
      </c>
      <c r="CR42">
        <v>0</v>
      </c>
      <c r="CS42">
        <v>0</v>
      </c>
      <c r="CT42">
        <v>14001.5666666667</v>
      </c>
      <c r="CU42">
        <v>0</v>
      </c>
      <c r="CV42">
        <v>0.49141899999999999</v>
      </c>
      <c r="CW42">
        <v>4.9938613333333297</v>
      </c>
      <c r="CX42">
        <v>0.52287233333333305</v>
      </c>
      <c r="CY42">
        <v>0.47712759999999999</v>
      </c>
      <c r="CZ42">
        <v>0</v>
      </c>
      <c r="DA42">
        <v>2.44750666666667</v>
      </c>
      <c r="DB42">
        <v>0</v>
      </c>
      <c r="DC42">
        <v>-30.403379999999999</v>
      </c>
      <c r="DD42">
        <v>32.628106666666703</v>
      </c>
      <c r="DE42">
        <v>39.3874</v>
      </c>
      <c r="DF42">
        <v>43.3915333333333</v>
      </c>
      <c r="DG42">
        <v>41.561999999999998</v>
      </c>
      <c r="DH42">
        <v>42.678733333333298</v>
      </c>
      <c r="DI42">
        <v>41.3832666666667</v>
      </c>
      <c r="DJ42">
        <v>2.61133333333333</v>
      </c>
      <c r="DK42">
        <v>2.3839999999999999</v>
      </c>
      <c r="DL42">
        <v>0</v>
      </c>
      <c r="DM42">
        <v>1697051094</v>
      </c>
      <c r="DN42">
        <v>0</v>
      </c>
      <c r="DO42">
        <v>1662004165.0999999</v>
      </c>
      <c r="DP42" t="s">
        <v>377</v>
      </c>
      <c r="DQ42">
        <v>1662004150.0999999</v>
      </c>
      <c r="DR42">
        <v>1662004165.0999999</v>
      </c>
      <c r="DS42">
        <v>35</v>
      </c>
      <c r="DT42">
        <v>4.1000000000000002E-2</v>
      </c>
      <c r="DU42">
        <v>3.0000000000000001E-3</v>
      </c>
      <c r="DV42">
        <v>1.3149999999999999</v>
      </c>
      <c r="DW42">
        <v>-0.58899999999999997</v>
      </c>
      <c r="DX42">
        <v>400</v>
      </c>
      <c r="DY42">
        <v>20</v>
      </c>
      <c r="DZ42">
        <v>0.26</v>
      </c>
      <c r="EA42">
        <v>0.01</v>
      </c>
      <c r="EB42">
        <v>-2.0068452380952402</v>
      </c>
      <c r="EC42">
        <v>-6.1805454545457002E-2</v>
      </c>
      <c r="ED42">
        <v>1.9357070719715701E-2</v>
      </c>
      <c r="EE42">
        <v>1</v>
      </c>
      <c r="EF42">
        <v>5.4400590476190498</v>
      </c>
      <c r="EG42">
        <v>-4.3379220779176299E-3</v>
      </c>
      <c r="EH42">
        <v>3.9062878551453899E-3</v>
      </c>
      <c r="EI42">
        <v>1</v>
      </c>
      <c r="EJ42">
        <v>2</v>
      </c>
      <c r="EK42">
        <v>2</v>
      </c>
      <c r="EL42" t="s">
        <v>284</v>
      </c>
      <c r="EM42">
        <v>100</v>
      </c>
      <c r="EN42">
        <v>100</v>
      </c>
      <c r="EO42">
        <v>1.3149999999999999</v>
      </c>
      <c r="EP42">
        <v>-0.58899999999999997</v>
      </c>
      <c r="EQ42">
        <v>0.59894048007049505</v>
      </c>
      <c r="ER42">
        <v>1.82638250332287E-3</v>
      </c>
      <c r="ES42">
        <v>-3.3376277935660099E-7</v>
      </c>
      <c r="ET42">
        <v>5.0569635831270701E-13</v>
      </c>
      <c r="EU42">
        <v>-0.331668380274528</v>
      </c>
      <c r="EV42">
        <v>-1.8342391301347901E-2</v>
      </c>
      <c r="EW42">
        <v>2.5609531295098801E-4</v>
      </c>
      <c r="EX42">
        <v>9.7789280158919E-7</v>
      </c>
      <c r="EY42">
        <v>3</v>
      </c>
      <c r="EZ42">
        <v>2048</v>
      </c>
      <c r="FA42">
        <v>1</v>
      </c>
      <c r="FB42">
        <v>26</v>
      </c>
      <c r="FC42">
        <v>8.1999999999999993</v>
      </c>
      <c r="FD42">
        <v>8</v>
      </c>
      <c r="FE42">
        <v>1.0534699999999999</v>
      </c>
      <c r="FF42">
        <v>2.4877899999999999</v>
      </c>
      <c r="FG42">
        <v>1.5954600000000001</v>
      </c>
      <c r="FH42">
        <v>2.3059099999999999</v>
      </c>
      <c r="FI42">
        <v>1.69556</v>
      </c>
      <c r="FJ42">
        <v>2.5585900000000001</v>
      </c>
      <c r="FK42">
        <v>38.232399999999998</v>
      </c>
      <c r="FL42">
        <v>23.842300000000002</v>
      </c>
      <c r="FM42">
        <v>18</v>
      </c>
      <c r="FN42">
        <v>367.35500000000002</v>
      </c>
      <c r="FO42">
        <v>654.53800000000001</v>
      </c>
      <c r="FP42">
        <v>44.999600000000001</v>
      </c>
      <c r="FQ42">
        <v>28.828499999999998</v>
      </c>
      <c r="FR42">
        <v>29.9999</v>
      </c>
      <c r="FS42">
        <v>28.408300000000001</v>
      </c>
      <c r="FT42">
        <v>28.312899999999999</v>
      </c>
      <c r="FU42">
        <v>21.159400000000002</v>
      </c>
      <c r="FV42">
        <v>55.0625</v>
      </c>
      <c r="FW42">
        <v>62.4559</v>
      </c>
      <c r="FX42">
        <v>45</v>
      </c>
      <c r="FY42">
        <v>400</v>
      </c>
      <c r="FZ42">
        <v>20</v>
      </c>
      <c r="GA42">
        <v>100.253</v>
      </c>
      <c r="GB42">
        <v>98.099299999999999</v>
      </c>
    </row>
    <row r="43" spans="1:184" ht="16" x14ac:dyDescent="0.2">
      <c r="A43" s="3">
        <v>35</v>
      </c>
      <c r="B43">
        <v>1662004647.0999999</v>
      </c>
      <c r="C43">
        <v>20534.0999999046</v>
      </c>
      <c r="D43" t="s">
        <v>378</v>
      </c>
      <c r="E43" t="s">
        <v>379</v>
      </c>
      <c r="F43">
        <v>15</v>
      </c>
      <c r="G43">
        <v>1662004639.0999999</v>
      </c>
      <c r="H43">
        <f t="shared" si="0"/>
        <v>-6.8921913632211714E-5</v>
      </c>
      <c r="I43">
        <f t="shared" si="1"/>
        <v>-1.5670006888718091E-13</v>
      </c>
      <c r="J43">
        <f t="shared" si="2"/>
        <v>-4.9229938308722652E-6</v>
      </c>
      <c r="K43">
        <f t="shared" si="3"/>
        <v>-4.9229938308722652E-6</v>
      </c>
      <c r="L43">
        <f t="shared" si="4"/>
        <v>42.0336</v>
      </c>
      <c r="M43">
        <f t="shared" si="5"/>
        <v>0.53027000000000002</v>
      </c>
      <c r="N43">
        <f t="shared" si="6"/>
        <v>13.299151838801258</v>
      </c>
      <c r="O43">
        <f t="shared" si="7"/>
        <v>9.9975973333333297</v>
      </c>
      <c r="P43">
        <f t="shared" si="8"/>
        <v>1.0571759012229773</v>
      </c>
      <c r="Q43">
        <f t="shared" si="9"/>
        <v>0.48115091793999998</v>
      </c>
      <c r="R43">
        <f t="shared" si="10"/>
        <v>0.10574299663962372</v>
      </c>
      <c r="S43">
        <f t="shared" si="11"/>
        <v>3.9792796048623611</v>
      </c>
      <c r="T43">
        <f t="shared" si="12"/>
        <v>6.02928271267852</v>
      </c>
      <c r="U43">
        <f t="shared" si="13"/>
        <v>4.7751919084413879E-3</v>
      </c>
      <c r="V43">
        <v>14</v>
      </c>
      <c r="W43">
        <v>31416666.666666657</v>
      </c>
      <c r="X43">
        <v>1</v>
      </c>
      <c r="Y43">
        <v>1</v>
      </c>
      <c r="Z43">
        <v>7</v>
      </c>
      <c r="AA43">
        <v>2.5</v>
      </c>
      <c r="AB43" t="b">
        <v>0</v>
      </c>
      <c r="AC43">
        <v>10</v>
      </c>
      <c r="AD43">
        <v>25</v>
      </c>
      <c r="AE43">
        <v>2.323</v>
      </c>
      <c r="AF43" t="b">
        <v>0</v>
      </c>
      <c r="AG43">
        <v>4</v>
      </c>
      <c r="AH43">
        <v>25</v>
      </c>
      <c r="AI43">
        <v>2.677</v>
      </c>
      <c r="AJ43">
        <v>1</v>
      </c>
      <c r="AK43" t="b">
        <v>1</v>
      </c>
      <c r="AL43">
        <v>4.5</v>
      </c>
      <c r="AM43">
        <v>0.88</v>
      </c>
      <c r="AN43">
        <v>0.81</v>
      </c>
      <c r="AO43">
        <v>0.64</v>
      </c>
      <c r="AP43">
        <v>0.61</v>
      </c>
      <c r="AQ43">
        <v>0.77</v>
      </c>
      <c r="AR43" t="b">
        <v>1</v>
      </c>
      <c r="AS43">
        <v>1.88411</v>
      </c>
      <c r="AT43">
        <v>1.88916</v>
      </c>
      <c r="AU43">
        <v>1.88469</v>
      </c>
      <c r="AV43">
        <v>1.88869</v>
      </c>
      <c r="AW43">
        <v>1.8831899999999999</v>
      </c>
      <c r="AX43">
        <v>1.88723</v>
      </c>
      <c r="AY43">
        <v>1.88436</v>
      </c>
      <c r="AZ43">
        <v>0.53027000000000002</v>
      </c>
      <c r="BA43">
        <v>5</v>
      </c>
      <c r="BB43">
        <v>0</v>
      </c>
      <c r="BC43">
        <v>0</v>
      </c>
      <c r="BD43">
        <v>4.5</v>
      </c>
      <c r="BE43" t="s">
        <v>271</v>
      </c>
      <c r="BF43" t="s">
        <v>272</v>
      </c>
      <c r="BG43" t="s">
        <v>273</v>
      </c>
      <c r="BH43" t="s">
        <v>274</v>
      </c>
      <c r="BI43" t="s">
        <v>274</v>
      </c>
      <c r="BJ43" t="s">
        <v>273</v>
      </c>
      <c r="BK43">
        <v>0</v>
      </c>
      <c r="BL43">
        <v>42.0336</v>
      </c>
      <c r="BM43">
        <v>999.9</v>
      </c>
      <c r="BN43">
        <v>47.411999999999999</v>
      </c>
      <c r="BO43">
        <v>32.71</v>
      </c>
      <c r="BP43">
        <v>23.9635</v>
      </c>
      <c r="BQ43">
        <v>88.840100000000007</v>
      </c>
      <c r="BR43">
        <v>15.7652</v>
      </c>
      <c r="BS43">
        <v>1</v>
      </c>
      <c r="BT43">
        <v>9.5095499999999999E-2</v>
      </c>
      <c r="BU43">
        <v>-4.3470300000000002</v>
      </c>
      <c r="BV43">
        <v>19.645700000000001</v>
      </c>
      <c r="BW43">
        <v>5.2418500000000003</v>
      </c>
      <c r="BX43">
        <v>11.974</v>
      </c>
      <c r="BY43">
        <v>4.9884399999999998</v>
      </c>
      <c r="BZ43">
        <v>3.2989999999999999</v>
      </c>
      <c r="CA43">
        <v>9999</v>
      </c>
      <c r="CB43">
        <v>9999</v>
      </c>
      <c r="CC43">
        <v>999.9</v>
      </c>
      <c r="CD43">
        <v>9999</v>
      </c>
      <c r="CE43">
        <v>1662004639.0999999</v>
      </c>
      <c r="CF43">
        <v>398.04413333333298</v>
      </c>
      <c r="CG43">
        <v>400.00246666666698</v>
      </c>
      <c r="CH43">
        <v>25.18938</v>
      </c>
      <c r="CI43">
        <v>19.9714666666667</v>
      </c>
      <c r="CJ43">
        <v>396.76113333333302</v>
      </c>
      <c r="CK43">
        <v>25.778379999999999</v>
      </c>
      <c r="CL43">
        <v>400.02113333333301</v>
      </c>
      <c r="CM43">
        <v>98.337333333333305</v>
      </c>
      <c r="CN43">
        <v>0.100200833333333</v>
      </c>
      <c r="CO43">
        <v>41.873593333333297</v>
      </c>
      <c r="CP43">
        <v>999.9</v>
      </c>
      <c r="CQ43">
        <v>999.9</v>
      </c>
      <c r="CR43">
        <v>0</v>
      </c>
      <c r="CS43">
        <v>0</v>
      </c>
      <c r="CT43">
        <v>13999.4</v>
      </c>
      <c r="CU43">
        <v>0</v>
      </c>
      <c r="CV43">
        <v>0.87363500000000005</v>
      </c>
      <c r="CW43">
        <v>9.9975973333333297</v>
      </c>
      <c r="CX43">
        <v>0.49571073333333299</v>
      </c>
      <c r="CY43">
        <v>0.50428926666666696</v>
      </c>
      <c r="CZ43">
        <v>0</v>
      </c>
      <c r="DA43">
        <v>2.45162666666667</v>
      </c>
      <c r="DB43">
        <v>0</v>
      </c>
      <c r="DC43">
        <v>-17.60304</v>
      </c>
      <c r="DD43">
        <v>64.787000000000006</v>
      </c>
      <c r="DE43">
        <v>38.8791333333333</v>
      </c>
      <c r="DF43">
        <v>42.875</v>
      </c>
      <c r="DG43">
        <v>41.024799999999999</v>
      </c>
      <c r="DH43">
        <v>42.186999999999998</v>
      </c>
      <c r="DI43">
        <v>40.936999999999998</v>
      </c>
      <c r="DJ43">
        <v>4.9553333333333303</v>
      </c>
      <c r="DK43">
        <v>5.0406666666666702</v>
      </c>
      <c r="DL43">
        <v>0</v>
      </c>
      <c r="DM43">
        <v>1697051611.8</v>
      </c>
      <c r="DN43">
        <v>0</v>
      </c>
      <c r="DO43">
        <v>1662004682.0999999</v>
      </c>
      <c r="DP43" t="s">
        <v>380</v>
      </c>
      <c r="DQ43">
        <v>1662004667.0999999</v>
      </c>
      <c r="DR43">
        <v>1662004682.0999999</v>
      </c>
      <c r="DS43">
        <v>36</v>
      </c>
      <c r="DT43">
        <v>-3.2000000000000001E-2</v>
      </c>
      <c r="DU43">
        <v>0</v>
      </c>
      <c r="DV43">
        <v>1.2829999999999999</v>
      </c>
      <c r="DW43">
        <v>-0.58899999999999997</v>
      </c>
      <c r="DX43">
        <v>400</v>
      </c>
      <c r="DY43">
        <v>20</v>
      </c>
      <c r="DZ43">
        <v>0.25</v>
      </c>
      <c r="EA43">
        <v>0.02</v>
      </c>
      <c r="EB43">
        <v>-1.9369455</v>
      </c>
      <c r="EC43">
        <v>5.80705263157879E-2</v>
      </c>
      <c r="ED43">
        <v>2.9116340339232199E-2</v>
      </c>
      <c r="EE43">
        <v>1</v>
      </c>
      <c r="EF43">
        <v>5.1911304999999999</v>
      </c>
      <c r="EG43">
        <v>2.1345112781957502E-2</v>
      </c>
      <c r="EH43">
        <v>3.4497905371196E-3</v>
      </c>
      <c r="EI43">
        <v>1</v>
      </c>
      <c r="EJ43">
        <v>2</v>
      </c>
      <c r="EK43">
        <v>2</v>
      </c>
      <c r="EL43" t="s">
        <v>284</v>
      </c>
      <c r="EM43">
        <v>100</v>
      </c>
      <c r="EN43">
        <v>100</v>
      </c>
      <c r="EO43">
        <v>1.2829999999999999</v>
      </c>
      <c r="EP43">
        <v>-0.58899999999999997</v>
      </c>
      <c r="EQ43">
        <v>0.63969737165129203</v>
      </c>
      <c r="ER43">
        <v>1.82638250332287E-3</v>
      </c>
      <c r="ES43">
        <v>-3.3376277935660099E-7</v>
      </c>
      <c r="ET43">
        <v>5.0569635831270701E-13</v>
      </c>
      <c r="EU43">
        <v>-0.32885461728947801</v>
      </c>
      <c r="EV43">
        <v>-1.8342391301347901E-2</v>
      </c>
      <c r="EW43">
        <v>2.5609531295098801E-4</v>
      </c>
      <c r="EX43">
        <v>9.7789280158919E-7</v>
      </c>
      <c r="EY43">
        <v>3</v>
      </c>
      <c r="EZ43">
        <v>2048</v>
      </c>
      <c r="FA43">
        <v>1</v>
      </c>
      <c r="FB43">
        <v>26</v>
      </c>
      <c r="FC43">
        <v>8.3000000000000007</v>
      </c>
      <c r="FD43">
        <v>8</v>
      </c>
      <c r="FE43">
        <v>1.0510299999999999</v>
      </c>
      <c r="FF43">
        <v>2.4865699999999999</v>
      </c>
      <c r="FG43">
        <v>1.5954600000000001</v>
      </c>
      <c r="FH43">
        <v>2.3059099999999999</v>
      </c>
      <c r="FI43">
        <v>1.69434</v>
      </c>
      <c r="FJ43">
        <v>2.5695800000000002</v>
      </c>
      <c r="FK43">
        <v>38.159300000000002</v>
      </c>
      <c r="FL43">
        <v>23.842300000000002</v>
      </c>
      <c r="FM43">
        <v>18</v>
      </c>
      <c r="FN43">
        <v>367.13099999999997</v>
      </c>
      <c r="FO43">
        <v>655.33100000000002</v>
      </c>
      <c r="FP43">
        <v>44.999699999999997</v>
      </c>
      <c r="FQ43">
        <v>28.749300000000002</v>
      </c>
      <c r="FR43">
        <v>30.0001</v>
      </c>
      <c r="FS43">
        <v>28.338699999999999</v>
      </c>
      <c r="FT43">
        <v>28.245200000000001</v>
      </c>
      <c r="FU43">
        <v>21.123000000000001</v>
      </c>
      <c r="FV43">
        <v>54.150599999999997</v>
      </c>
      <c r="FW43">
        <v>62.4559</v>
      </c>
      <c r="FX43">
        <v>45</v>
      </c>
      <c r="FY43">
        <v>400</v>
      </c>
      <c r="FZ43">
        <v>20</v>
      </c>
      <c r="GA43">
        <v>100.264</v>
      </c>
      <c r="GB43">
        <v>98.105199999999996</v>
      </c>
    </row>
    <row r="44" spans="1:184" ht="16" x14ac:dyDescent="0.2">
      <c r="A44" s="3">
        <v>36</v>
      </c>
      <c r="B44">
        <v>1662005164.0999999</v>
      </c>
      <c r="C44">
        <v>21051.0999999046</v>
      </c>
      <c r="D44" t="s">
        <v>381</v>
      </c>
      <c r="E44" t="s">
        <v>382</v>
      </c>
      <c r="F44">
        <v>15</v>
      </c>
      <c r="G44">
        <v>1662005156.0999999</v>
      </c>
      <c r="H44">
        <f t="shared" si="0"/>
        <v>-2.8474639169582718E-5</v>
      </c>
      <c r="I44">
        <f t="shared" si="1"/>
        <v>-6.4739611601931173E-14</v>
      </c>
      <c r="J44">
        <f t="shared" si="2"/>
        <v>-2.0339027978273369E-6</v>
      </c>
      <c r="K44">
        <f t="shared" si="3"/>
        <v>-2.0339027978273369E-6</v>
      </c>
      <c r="L44">
        <f t="shared" si="4"/>
        <v>42.044899999999998</v>
      </c>
      <c r="M44">
        <f t="shared" si="5"/>
        <v>0.528949</v>
      </c>
      <c r="N44">
        <f t="shared" si="6"/>
        <v>13.30315038552337</v>
      </c>
      <c r="O44">
        <f t="shared" si="7"/>
        <v>14.992793333333299</v>
      </c>
      <c r="P44">
        <f t="shared" si="8"/>
        <v>1.4920351546848907</v>
      </c>
      <c r="Q44">
        <f t="shared" si="9"/>
        <v>0.48116629638000002</v>
      </c>
      <c r="R44">
        <f t="shared" si="10"/>
        <v>9.9516822616881315E-2</v>
      </c>
      <c r="S44">
        <f t="shared" si="11"/>
        <v>5.8509971526179321</v>
      </c>
      <c r="T44">
        <f t="shared" si="12"/>
        <v>9.2205059965489919</v>
      </c>
      <c r="U44">
        <f t="shared" si="13"/>
        <v>7.3026407492668014E-3</v>
      </c>
      <c r="V44">
        <v>14</v>
      </c>
      <c r="W44">
        <v>31416666.666666657</v>
      </c>
      <c r="X44">
        <v>1</v>
      </c>
      <c r="Y44">
        <v>1</v>
      </c>
      <c r="Z44">
        <v>7</v>
      </c>
      <c r="AA44">
        <v>2.5</v>
      </c>
      <c r="AB44" t="b">
        <v>0</v>
      </c>
      <c r="AC44">
        <v>10</v>
      </c>
      <c r="AD44">
        <v>25</v>
      </c>
      <c r="AE44">
        <v>2.323</v>
      </c>
      <c r="AF44" t="b">
        <v>0</v>
      </c>
      <c r="AG44">
        <v>4</v>
      </c>
      <c r="AH44">
        <v>25</v>
      </c>
      <c r="AI44">
        <v>2.677</v>
      </c>
      <c r="AJ44">
        <v>1</v>
      </c>
      <c r="AK44" t="b">
        <v>1</v>
      </c>
      <c r="AL44">
        <v>4.5</v>
      </c>
      <c r="AM44">
        <v>0.88</v>
      </c>
      <c r="AN44">
        <v>0.81</v>
      </c>
      <c r="AO44">
        <v>0.64</v>
      </c>
      <c r="AP44">
        <v>0.61</v>
      </c>
      <c r="AQ44">
        <v>0.77</v>
      </c>
      <c r="AR44" t="b">
        <v>1</v>
      </c>
      <c r="AS44">
        <v>1.8841300000000001</v>
      </c>
      <c r="AT44">
        <v>1.8891800000000001</v>
      </c>
      <c r="AU44">
        <v>1.8846499999999999</v>
      </c>
      <c r="AV44">
        <v>1.88869</v>
      </c>
      <c r="AW44">
        <v>1.8831599999999999</v>
      </c>
      <c r="AX44">
        <v>1.88723</v>
      </c>
      <c r="AY44">
        <v>1.88435</v>
      </c>
      <c r="AZ44">
        <v>0.528949</v>
      </c>
      <c r="BA44">
        <v>5</v>
      </c>
      <c r="BB44">
        <v>0</v>
      </c>
      <c r="BC44">
        <v>0</v>
      </c>
      <c r="BD44">
        <v>4.5</v>
      </c>
      <c r="BE44" t="s">
        <v>271</v>
      </c>
      <c r="BF44" t="s">
        <v>272</v>
      </c>
      <c r="BG44" t="s">
        <v>273</v>
      </c>
      <c r="BH44" t="s">
        <v>274</v>
      </c>
      <c r="BI44" t="s">
        <v>274</v>
      </c>
      <c r="BJ44" t="s">
        <v>273</v>
      </c>
      <c r="BK44">
        <v>0</v>
      </c>
      <c r="BL44">
        <v>42.044899999999998</v>
      </c>
      <c r="BM44">
        <v>999.9</v>
      </c>
      <c r="BN44">
        <v>47.460999999999999</v>
      </c>
      <c r="BO44">
        <v>32.700000000000003</v>
      </c>
      <c r="BP44">
        <v>23.973199999999999</v>
      </c>
      <c r="BQ44">
        <v>88.940200000000004</v>
      </c>
      <c r="BR44">
        <v>15.681100000000001</v>
      </c>
      <c r="BS44">
        <v>1</v>
      </c>
      <c r="BT44">
        <v>9.09634E-2</v>
      </c>
      <c r="BU44">
        <v>-4.3688700000000003</v>
      </c>
      <c r="BV44">
        <v>19.642600000000002</v>
      </c>
      <c r="BW44">
        <v>5.24125</v>
      </c>
      <c r="BX44">
        <v>11.974</v>
      </c>
      <c r="BY44">
        <v>4.9878400000000003</v>
      </c>
      <c r="BZ44">
        <v>3.2989999999999999</v>
      </c>
      <c r="CA44">
        <v>9999</v>
      </c>
      <c r="CB44">
        <v>9999</v>
      </c>
      <c r="CC44">
        <v>999.9</v>
      </c>
      <c r="CD44">
        <v>9999</v>
      </c>
      <c r="CE44">
        <v>1662005156.0999999</v>
      </c>
      <c r="CF44">
        <v>398.05413333333303</v>
      </c>
      <c r="CG44">
        <v>400.01726666666701</v>
      </c>
      <c r="CH44">
        <v>24.976240000000001</v>
      </c>
      <c r="CI44">
        <v>19.9932266666667</v>
      </c>
      <c r="CJ44">
        <v>396.75313333333298</v>
      </c>
      <c r="CK44">
        <v>25.566240000000001</v>
      </c>
      <c r="CL44">
        <v>400.00700000000001</v>
      </c>
      <c r="CM44">
        <v>98.343706666666606</v>
      </c>
      <c r="CN44">
        <v>9.9905140000000003E-2</v>
      </c>
      <c r="CO44">
        <v>41.825913333333297</v>
      </c>
      <c r="CP44">
        <v>999.9</v>
      </c>
      <c r="CQ44">
        <v>999.9</v>
      </c>
      <c r="CR44">
        <v>0</v>
      </c>
      <c r="CS44">
        <v>0</v>
      </c>
      <c r="CT44">
        <v>14000.5333333333</v>
      </c>
      <c r="CU44">
        <v>0</v>
      </c>
      <c r="CV44">
        <v>1.2330639999999999</v>
      </c>
      <c r="CW44">
        <v>14.992793333333299</v>
      </c>
      <c r="CX44">
        <v>0.49637646666666702</v>
      </c>
      <c r="CY44">
        <v>0.50362386666666603</v>
      </c>
      <c r="CZ44">
        <v>0</v>
      </c>
      <c r="DA44">
        <v>2.5012333333333299</v>
      </c>
      <c r="DB44">
        <v>0</v>
      </c>
      <c r="DC44">
        <v>-5.2225799999999998</v>
      </c>
      <c r="DD44">
        <v>97.177819999999997</v>
      </c>
      <c r="DE44">
        <v>38.561999999999998</v>
      </c>
      <c r="DF44">
        <v>42.5</v>
      </c>
      <c r="DG44">
        <v>40.682866666666698</v>
      </c>
      <c r="DH44">
        <v>41.816200000000002</v>
      </c>
      <c r="DI44">
        <v>40.625</v>
      </c>
      <c r="DJ44">
        <v>7.4426666666666703</v>
      </c>
      <c r="DK44">
        <v>7.55</v>
      </c>
      <c r="DL44">
        <v>0</v>
      </c>
      <c r="DM44">
        <v>1697052129</v>
      </c>
      <c r="DN44">
        <v>0</v>
      </c>
      <c r="DO44">
        <v>1662005196.0999999</v>
      </c>
      <c r="DP44" t="s">
        <v>383</v>
      </c>
      <c r="DQ44">
        <v>1662005186.0999999</v>
      </c>
      <c r="DR44">
        <v>1662005196.0999999</v>
      </c>
      <c r="DS44">
        <v>37</v>
      </c>
      <c r="DT44">
        <v>1.7999999999999999E-2</v>
      </c>
      <c r="DU44">
        <v>0</v>
      </c>
      <c r="DV44">
        <v>1.3009999999999999</v>
      </c>
      <c r="DW44">
        <v>-0.59</v>
      </c>
      <c r="DX44">
        <v>400</v>
      </c>
      <c r="DY44">
        <v>20</v>
      </c>
      <c r="DZ44">
        <v>0.41</v>
      </c>
      <c r="EA44">
        <v>0.01</v>
      </c>
      <c r="EB44">
        <v>-1.97975428571429</v>
      </c>
      <c r="EC44">
        <v>5.2780519480518998E-2</v>
      </c>
      <c r="ED44">
        <v>3.8747654991585501E-2</v>
      </c>
      <c r="EE44">
        <v>1</v>
      </c>
      <c r="EF44">
        <v>4.9591928571428596</v>
      </c>
      <c r="EG44">
        <v>-6.9872727272743702E-3</v>
      </c>
      <c r="EH44">
        <v>6.4502197399682899E-3</v>
      </c>
      <c r="EI44">
        <v>1</v>
      </c>
      <c r="EJ44">
        <v>2</v>
      </c>
      <c r="EK44">
        <v>2</v>
      </c>
      <c r="EL44" t="s">
        <v>284</v>
      </c>
      <c r="EM44">
        <v>100</v>
      </c>
      <c r="EN44">
        <v>100</v>
      </c>
      <c r="EO44">
        <v>1.3009999999999999</v>
      </c>
      <c r="EP44">
        <v>-0.59</v>
      </c>
      <c r="EQ44">
        <v>0.60748588781808399</v>
      </c>
      <c r="ER44">
        <v>1.82638250332287E-3</v>
      </c>
      <c r="ES44">
        <v>-3.3376277935660099E-7</v>
      </c>
      <c r="ET44">
        <v>5.0569635831270701E-13</v>
      </c>
      <c r="EU44">
        <v>-0.32922418018218702</v>
      </c>
      <c r="EV44">
        <v>-1.8342391301347901E-2</v>
      </c>
      <c r="EW44">
        <v>2.5609531295098801E-4</v>
      </c>
      <c r="EX44">
        <v>9.7789280158919E-7</v>
      </c>
      <c r="EY44">
        <v>3</v>
      </c>
      <c r="EZ44">
        <v>2048</v>
      </c>
      <c r="FA44">
        <v>1</v>
      </c>
      <c r="FB44">
        <v>26</v>
      </c>
      <c r="FC44">
        <v>8.3000000000000007</v>
      </c>
      <c r="FD44">
        <v>8</v>
      </c>
      <c r="FE44">
        <v>1.0498000000000001</v>
      </c>
      <c r="FF44">
        <v>2.4902299999999999</v>
      </c>
      <c r="FG44">
        <v>1.5954600000000001</v>
      </c>
      <c r="FH44">
        <v>2.3059099999999999</v>
      </c>
      <c r="FI44">
        <v>1.69434</v>
      </c>
      <c r="FJ44">
        <v>2.4182100000000002</v>
      </c>
      <c r="FK44">
        <v>38.134999999999998</v>
      </c>
      <c r="FL44">
        <v>23.842300000000002</v>
      </c>
      <c r="FM44">
        <v>18</v>
      </c>
      <c r="FN44">
        <v>366.88499999999999</v>
      </c>
      <c r="FO44">
        <v>656.06100000000004</v>
      </c>
      <c r="FP44">
        <v>44.999699999999997</v>
      </c>
      <c r="FQ44">
        <v>28.6952</v>
      </c>
      <c r="FR44">
        <v>30</v>
      </c>
      <c r="FS44">
        <v>28.286000000000001</v>
      </c>
      <c r="FT44">
        <v>28.192299999999999</v>
      </c>
      <c r="FU44">
        <v>21.100100000000001</v>
      </c>
      <c r="FV44">
        <v>54.211100000000002</v>
      </c>
      <c r="FW44">
        <v>62.4559</v>
      </c>
      <c r="FX44">
        <v>45</v>
      </c>
      <c r="FY44">
        <v>400</v>
      </c>
      <c r="FZ44">
        <v>20</v>
      </c>
      <c r="GA44">
        <v>100.274</v>
      </c>
      <c r="GB44">
        <v>98.114000000000004</v>
      </c>
    </row>
    <row r="45" spans="1:184" ht="16" x14ac:dyDescent="0.2">
      <c r="A45" s="3">
        <v>37</v>
      </c>
      <c r="B45">
        <v>1662005678.0999999</v>
      </c>
      <c r="C45">
        <v>21565.0999999046</v>
      </c>
      <c r="D45" t="s">
        <v>384</v>
      </c>
      <c r="E45" t="s">
        <v>385</v>
      </c>
      <c r="F45">
        <v>15</v>
      </c>
      <c r="G45">
        <v>1662005670.0999999</v>
      </c>
      <c r="H45">
        <f t="shared" si="0"/>
        <v>3.0163551418170598E-5</v>
      </c>
      <c r="I45">
        <f t="shared" si="1"/>
        <v>6.8579503034870647E-14</v>
      </c>
      <c r="J45">
        <f t="shared" si="2"/>
        <v>2.1545393870121855E-6</v>
      </c>
      <c r="K45">
        <f t="shared" si="3"/>
        <v>2.1545393870121855E-6</v>
      </c>
      <c r="L45">
        <f t="shared" si="4"/>
        <v>42.0379</v>
      </c>
      <c r="M45">
        <f t="shared" si="5"/>
        <v>0.52804899999999999</v>
      </c>
      <c r="N45">
        <f t="shared" si="6"/>
        <v>13.306168512338196</v>
      </c>
      <c r="O45">
        <f t="shared" si="7"/>
        <v>20.0110666666667</v>
      </c>
      <c r="P45">
        <f t="shared" si="8"/>
        <v>1.9454240628667954</v>
      </c>
      <c r="Q45">
        <f t="shared" si="9"/>
        <v>0.48124541387999997</v>
      </c>
      <c r="R45">
        <f t="shared" si="10"/>
        <v>9.721740951007736E-2</v>
      </c>
      <c r="S45">
        <f t="shared" si="11"/>
        <v>7.7508151671517931</v>
      </c>
      <c r="T45">
        <f t="shared" si="12"/>
        <v>12.396867445744268</v>
      </c>
      <c r="U45">
        <f t="shared" si="13"/>
        <v>9.8183190170294601E-3</v>
      </c>
      <c r="V45">
        <v>14</v>
      </c>
      <c r="W45">
        <v>31416666.666666657</v>
      </c>
      <c r="X45">
        <v>1</v>
      </c>
      <c r="Y45">
        <v>1</v>
      </c>
      <c r="Z45">
        <v>7</v>
      </c>
      <c r="AA45">
        <v>2.5</v>
      </c>
      <c r="AB45" t="b">
        <v>0</v>
      </c>
      <c r="AC45">
        <v>10</v>
      </c>
      <c r="AD45">
        <v>25</v>
      </c>
      <c r="AE45">
        <v>2.323</v>
      </c>
      <c r="AF45" t="b">
        <v>0</v>
      </c>
      <c r="AG45">
        <v>4</v>
      </c>
      <c r="AH45">
        <v>25</v>
      </c>
      <c r="AI45">
        <v>2.677</v>
      </c>
      <c r="AJ45">
        <v>1</v>
      </c>
      <c r="AK45" t="b">
        <v>1</v>
      </c>
      <c r="AL45">
        <v>4.5</v>
      </c>
      <c r="AM45">
        <v>0.88</v>
      </c>
      <c r="AN45">
        <v>0.81</v>
      </c>
      <c r="AO45">
        <v>0.64</v>
      </c>
      <c r="AP45">
        <v>0.61</v>
      </c>
      <c r="AQ45">
        <v>0.77</v>
      </c>
      <c r="AR45" t="b">
        <v>1</v>
      </c>
      <c r="AS45">
        <v>1.88411</v>
      </c>
      <c r="AT45">
        <v>1.8891800000000001</v>
      </c>
      <c r="AU45">
        <v>1.88473</v>
      </c>
      <c r="AV45">
        <v>1.88869</v>
      </c>
      <c r="AW45">
        <v>1.8832100000000001</v>
      </c>
      <c r="AX45">
        <v>1.88724</v>
      </c>
      <c r="AY45">
        <v>1.8843700000000001</v>
      </c>
      <c r="AZ45">
        <v>0.52804899999999999</v>
      </c>
      <c r="BA45">
        <v>5</v>
      </c>
      <c r="BB45">
        <v>0</v>
      </c>
      <c r="BC45">
        <v>0</v>
      </c>
      <c r="BD45">
        <v>4.5</v>
      </c>
      <c r="BE45" t="s">
        <v>271</v>
      </c>
      <c r="BF45" t="s">
        <v>272</v>
      </c>
      <c r="BG45" t="s">
        <v>273</v>
      </c>
      <c r="BH45" t="s">
        <v>274</v>
      </c>
      <c r="BI45" t="s">
        <v>274</v>
      </c>
      <c r="BJ45" t="s">
        <v>273</v>
      </c>
      <c r="BK45">
        <v>0</v>
      </c>
      <c r="BL45">
        <v>42.0379</v>
      </c>
      <c r="BM45">
        <v>999.9</v>
      </c>
      <c r="BN45">
        <v>47.533999999999999</v>
      </c>
      <c r="BO45">
        <v>32.67</v>
      </c>
      <c r="BP45">
        <v>23.9681</v>
      </c>
      <c r="BQ45">
        <v>88.770300000000006</v>
      </c>
      <c r="BR45">
        <v>15.881399999999999</v>
      </c>
      <c r="BS45">
        <v>1</v>
      </c>
      <c r="BT45">
        <v>8.7313000000000002E-2</v>
      </c>
      <c r="BU45">
        <v>-4.3725699999999996</v>
      </c>
      <c r="BV45">
        <v>19.6432</v>
      </c>
      <c r="BW45">
        <v>5.2417299999999996</v>
      </c>
      <c r="BX45">
        <v>11.974</v>
      </c>
      <c r="BY45">
        <v>4.9892799999999999</v>
      </c>
      <c r="BZ45">
        <v>3.2989999999999999</v>
      </c>
      <c r="CA45">
        <v>9999</v>
      </c>
      <c r="CB45">
        <v>9999</v>
      </c>
      <c r="CC45">
        <v>999.9</v>
      </c>
      <c r="CD45">
        <v>9999</v>
      </c>
      <c r="CE45">
        <v>1662005670.0999999</v>
      </c>
      <c r="CF45">
        <v>397.941933333333</v>
      </c>
      <c r="CG45">
        <v>400.00313333333298</v>
      </c>
      <c r="CH45">
        <v>24.856439999999999</v>
      </c>
      <c r="CI45">
        <v>19.990320000000001</v>
      </c>
      <c r="CJ45">
        <v>396.65793333333301</v>
      </c>
      <c r="CK45">
        <v>25.448440000000002</v>
      </c>
      <c r="CL45">
        <v>400.00966666666699</v>
      </c>
      <c r="CM45">
        <v>98.350853333333305</v>
      </c>
      <c r="CN45">
        <v>0.10011677333333301</v>
      </c>
      <c r="CO45">
        <v>41.785893333333298</v>
      </c>
      <c r="CP45">
        <v>999.9</v>
      </c>
      <c r="CQ45">
        <v>999.9</v>
      </c>
      <c r="CR45">
        <v>0</v>
      </c>
      <c r="CS45">
        <v>0</v>
      </c>
      <c r="CT45">
        <v>14000.9333333333</v>
      </c>
      <c r="CU45">
        <v>0</v>
      </c>
      <c r="CV45">
        <v>1.60821533333333</v>
      </c>
      <c r="CW45">
        <v>20.0110666666667</v>
      </c>
      <c r="CX45">
        <v>0.49980146666666703</v>
      </c>
      <c r="CY45">
        <v>0.50019853333333297</v>
      </c>
      <c r="CZ45">
        <v>0</v>
      </c>
      <c r="DA45">
        <v>2.48678</v>
      </c>
      <c r="DB45">
        <v>0</v>
      </c>
      <c r="DC45">
        <v>7.3482066666666697</v>
      </c>
      <c r="DD45">
        <v>129.83940000000001</v>
      </c>
      <c r="DE45">
        <v>38.320399999999999</v>
      </c>
      <c r="DF45">
        <v>42.291333333333299</v>
      </c>
      <c r="DG45">
        <v>40.436999999999998</v>
      </c>
      <c r="DH45">
        <v>41.625</v>
      </c>
      <c r="DI45">
        <v>40.3832666666667</v>
      </c>
      <c r="DJ45">
        <v>10.0026666666667</v>
      </c>
      <c r="DK45">
        <v>10.0086666666667</v>
      </c>
      <c r="DL45">
        <v>0</v>
      </c>
      <c r="DM45">
        <v>1697052642.5999999</v>
      </c>
      <c r="DN45">
        <v>0</v>
      </c>
      <c r="DO45">
        <v>1662005708.0999999</v>
      </c>
      <c r="DP45" t="s">
        <v>386</v>
      </c>
      <c r="DQ45">
        <v>1662005700.0999999</v>
      </c>
      <c r="DR45">
        <v>1662005708.0999999</v>
      </c>
      <c r="DS45">
        <v>38</v>
      </c>
      <c r="DT45">
        <v>-1.7000000000000001E-2</v>
      </c>
      <c r="DU45">
        <v>-2E-3</v>
      </c>
      <c r="DV45">
        <v>1.284</v>
      </c>
      <c r="DW45">
        <v>-0.59199999999999997</v>
      </c>
      <c r="DX45">
        <v>400</v>
      </c>
      <c r="DY45">
        <v>20</v>
      </c>
      <c r="DZ45">
        <v>0.22</v>
      </c>
      <c r="EA45">
        <v>0.01</v>
      </c>
      <c r="EB45">
        <v>-2.0581866666666699</v>
      </c>
      <c r="EC45">
        <v>0.30039272727272298</v>
      </c>
      <c r="ED45">
        <v>4.7802699598337398E-2</v>
      </c>
      <c r="EE45">
        <v>0</v>
      </c>
      <c r="EF45">
        <v>4.8433771428571397</v>
      </c>
      <c r="EG45">
        <v>-9.0638961038971098E-3</v>
      </c>
      <c r="EH45">
        <v>3.9217539113892098E-3</v>
      </c>
      <c r="EI45">
        <v>1</v>
      </c>
      <c r="EJ45">
        <v>1</v>
      </c>
      <c r="EK45">
        <v>2</v>
      </c>
      <c r="EL45" t="s">
        <v>280</v>
      </c>
      <c r="EM45">
        <v>100</v>
      </c>
      <c r="EN45">
        <v>100</v>
      </c>
      <c r="EO45">
        <v>1.284</v>
      </c>
      <c r="EP45">
        <v>-0.59199999999999997</v>
      </c>
      <c r="EQ45">
        <v>0.62564464134433595</v>
      </c>
      <c r="ER45">
        <v>1.82638250332287E-3</v>
      </c>
      <c r="ES45">
        <v>-3.3376277935660099E-7</v>
      </c>
      <c r="ET45">
        <v>5.0569635831270701E-13</v>
      </c>
      <c r="EU45">
        <v>-0.32947916290680901</v>
      </c>
      <c r="EV45">
        <v>-1.8342391301347901E-2</v>
      </c>
      <c r="EW45">
        <v>2.5609531295098801E-4</v>
      </c>
      <c r="EX45">
        <v>9.7789280158919E-7</v>
      </c>
      <c r="EY45">
        <v>3</v>
      </c>
      <c r="EZ45">
        <v>2048</v>
      </c>
      <c r="FA45">
        <v>1</v>
      </c>
      <c r="FB45">
        <v>26</v>
      </c>
      <c r="FC45">
        <v>8.1999999999999993</v>
      </c>
      <c r="FD45">
        <v>8</v>
      </c>
      <c r="FE45">
        <v>1.0498000000000001</v>
      </c>
      <c r="FF45">
        <v>2.47681</v>
      </c>
      <c r="FG45">
        <v>1.5954600000000001</v>
      </c>
      <c r="FH45">
        <v>2.3059099999999999</v>
      </c>
      <c r="FI45">
        <v>1.69434</v>
      </c>
      <c r="FJ45">
        <v>2.5756800000000002</v>
      </c>
      <c r="FK45">
        <v>38.110599999999998</v>
      </c>
      <c r="FL45">
        <v>23.851099999999999</v>
      </c>
      <c r="FM45">
        <v>18</v>
      </c>
      <c r="FN45">
        <v>366.93900000000002</v>
      </c>
      <c r="FO45">
        <v>656.096</v>
      </c>
      <c r="FP45">
        <v>44.9998</v>
      </c>
      <c r="FQ45">
        <v>28.643699999999999</v>
      </c>
      <c r="FR45">
        <v>30</v>
      </c>
      <c r="FS45">
        <v>28.233499999999999</v>
      </c>
      <c r="FT45">
        <v>28.139099999999999</v>
      </c>
      <c r="FU45">
        <v>21.0825</v>
      </c>
      <c r="FV45">
        <v>53.357999999999997</v>
      </c>
      <c r="FW45">
        <v>62.4559</v>
      </c>
      <c r="FX45">
        <v>45</v>
      </c>
      <c r="FY45">
        <v>400</v>
      </c>
      <c r="FZ45">
        <v>20</v>
      </c>
      <c r="GA45">
        <v>100.276</v>
      </c>
      <c r="GB45">
        <v>98.120900000000006</v>
      </c>
    </row>
    <row r="46" spans="1:184" ht="16" x14ac:dyDescent="0.2">
      <c r="A46" s="3">
        <v>38</v>
      </c>
      <c r="B46">
        <v>1662006191</v>
      </c>
      <c r="C46">
        <v>22078</v>
      </c>
      <c r="D46" t="s">
        <v>387</v>
      </c>
      <c r="E46" t="s">
        <v>388</v>
      </c>
      <c r="F46">
        <v>15</v>
      </c>
      <c r="G46">
        <v>1662006183</v>
      </c>
      <c r="H46">
        <f t="shared" si="0"/>
        <v>7.6620786954952627E-5</v>
      </c>
      <c r="I46">
        <f t="shared" si="1"/>
        <v>1.7420413858647818E-13</v>
      </c>
      <c r="J46">
        <f t="shared" si="2"/>
        <v>5.472913353925188E-6</v>
      </c>
      <c r="K46">
        <f t="shared" si="3"/>
        <v>5.472913353925188E-6</v>
      </c>
      <c r="L46">
        <f t="shared" si="4"/>
        <v>42.016300000000001</v>
      </c>
      <c r="M46">
        <f t="shared" si="5"/>
        <v>0.52937599999999996</v>
      </c>
      <c r="N46">
        <f t="shared" si="6"/>
        <v>13.302356758320926</v>
      </c>
      <c r="O46">
        <f t="shared" si="7"/>
        <v>25.018139999999999</v>
      </c>
      <c r="P46">
        <f t="shared" si="8"/>
        <v>2.4279605686540124</v>
      </c>
      <c r="Q46">
        <f t="shared" si="9"/>
        <v>0.48126444058000006</v>
      </c>
      <c r="R46">
        <f t="shared" si="10"/>
        <v>9.7048004713940067E-2</v>
      </c>
      <c r="S46">
        <f t="shared" si="11"/>
        <v>9.6847586362299971</v>
      </c>
      <c r="T46">
        <f t="shared" si="12"/>
        <v>15.507343593519884</v>
      </c>
      <c r="U46">
        <f t="shared" si="13"/>
        <v>1.2281816126067747E-2</v>
      </c>
      <c r="V46">
        <v>14</v>
      </c>
      <c r="W46">
        <v>31416666.666666657</v>
      </c>
      <c r="X46">
        <v>1</v>
      </c>
      <c r="Y46">
        <v>1</v>
      </c>
      <c r="Z46">
        <v>7</v>
      </c>
      <c r="AA46">
        <v>2.5</v>
      </c>
      <c r="AB46" t="b">
        <v>0</v>
      </c>
      <c r="AC46">
        <v>10</v>
      </c>
      <c r="AD46">
        <v>25</v>
      </c>
      <c r="AE46">
        <v>2.323</v>
      </c>
      <c r="AF46" t="b">
        <v>0</v>
      </c>
      <c r="AG46">
        <v>4</v>
      </c>
      <c r="AH46">
        <v>25</v>
      </c>
      <c r="AI46">
        <v>2.677</v>
      </c>
      <c r="AJ46">
        <v>1</v>
      </c>
      <c r="AK46" t="b">
        <v>1</v>
      </c>
      <c r="AL46">
        <v>4.5</v>
      </c>
      <c r="AM46">
        <v>0.88</v>
      </c>
      <c r="AN46">
        <v>0.81</v>
      </c>
      <c r="AO46">
        <v>0.64</v>
      </c>
      <c r="AP46">
        <v>0.61</v>
      </c>
      <c r="AQ46">
        <v>0.77</v>
      </c>
      <c r="AR46" t="b">
        <v>1</v>
      </c>
      <c r="AS46">
        <v>1.8841300000000001</v>
      </c>
      <c r="AT46">
        <v>1.8891899999999999</v>
      </c>
      <c r="AU46">
        <v>1.8847100000000001</v>
      </c>
      <c r="AV46">
        <v>1.8887</v>
      </c>
      <c r="AW46">
        <v>1.8832100000000001</v>
      </c>
      <c r="AX46">
        <v>1.88727</v>
      </c>
      <c r="AY46">
        <v>1.8844000000000001</v>
      </c>
      <c r="AZ46">
        <v>0.52937599999999996</v>
      </c>
      <c r="BA46">
        <v>5</v>
      </c>
      <c r="BB46">
        <v>0</v>
      </c>
      <c r="BC46">
        <v>0</v>
      </c>
      <c r="BD46">
        <v>4.5</v>
      </c>
      <c r="BE46" t="s">
        <v>271</v>
      </c>
      <c r="BF46" t="s">
        <v>272</v>
      </c>
      <c r="BG46" t="s">
        <v>273</v>
      </c>
      <c r="BH46" t="s">
        <v>274</v>
      </c>
      <c r="BI46" t="s">
        <v>274</v>
      </c>
      <c r="BJ46" t="s">
        <v>273</v>
      </c>
      <c r="BK46">
        <v>0</v>
      </c>
      <c r="BL46">
        <v>42.016300000000001</v>
      </c>
      <c r="BM46">
        <v>999.9</v>
      </c>
      <c r="BN46">
        <v>47.509</v>
      </c>
      <c r="BO46">
        <v>32.659999999999997</v>
      </c>
      <c r="BP46">
        <v>23.944900000000001</v>
      </c>
      <c r="BQ46">
        <v>88.800399999999996</v>
      </c>
      <c r="BR46">
        <v>15.632999999999999</v>
      </c>
      <c r="BS46">
        <v>1</v>
      </c>
      <c r="BT46">
        <v>9.8115900000000006E-2</v>
      </c>
      <c r="BU46">
        <v>-4.3601200000000002</v>
      </c>
      <c r="BV46">
        <v>19.642399999999999</v>
      </c>
      <c r="BW46">
        <v>5.2410100000000002</v>
      </c>
      <c r="BX46">
        <v>11.974</v>
      </c>
      <c r="BY46">
        <v>4.9888000000000003</v>
      </c>
      <c r="BZ46">
        <v>3.2989999999999999</v>
      </c>
      <c r="CA46">
        <v>9999</v>
      </c>
      <c r="CB46">
        <v>9999</v>
      </c>
      <c r="CC46">
        <v>999.9</v>
      </c>
      <c r="CD46">
        <v>9999</v>
      </c>
      <c r="CE46">
        <v>1662006183</v>
      </c>
      <c r="CF46">
        <v>397.35573333333298</v>
      </c>
      <c r="CG46">
        <v>399.99293333333299</v>
      </c>
      <c r="CH46">
        <v>26.001380000000001</v>
      </c>
      <c r="CI46">
        <v>20.006599999999999</v>
      </c>
      <c r="CJ46">
        <v>396.068733333333</v>
      </c>
      <c r="CK46">
        <v>26.59338</v>
      </c>
      <c r="CL46">
        <v>400.00513333333299</v>
      </c>
      <c r="CM46">
        <v>98.342813333333297</v>
      </c>
      <c r="CN46">
        <v>0.100066033333333</v>
      </c>
      <c r="CO46">
        <v>41.723133333333301</v>
      </c>
      <c r="CP46">
        <v>999.9</v>
      </c>
      <c r="CQ46">
        <v>999.9</v>
      </c>
      <c r="CR46">
        <v>0</v>
      </c>
      <c r="CS46">
        <v>0</v>
      </c>
      <c r="CT46">
        <v>13997.8666666667</v>
      </c>
      <c r="CU46">
        <v>0</v>
      </c>
      <c r="CV46">
        <v>2.00724866666667</v>
      </c>
      <c r="CW46">
        <v>25.018139999999999</v>
      </c>
      <c r="CX46">
        <v>0.50062513333333303</v>
      </c>
      <c r="CY46">
        <v>0.49937486666666703</v>
      </c>
      <c r="CZ46">
        <v>0</v>
      </c>
      <c r="DA46">
        <v>2.3811866666666699</v>
      </c>
      <c r="DB46">
        <v>0</v>
      </c>
      <c r="DC46">
        <v>19.697479999999999</v>
      </c>
      <c r="DD46">
        <v>162.36713333333299</v>
      </c>
      <c r="DE46">
        <v>38.495800000000003</v>
      </c>
      <c r="DF46">
        <v>42.5</v>
      </c>
      <c r="DG46">
        <v>40.616599999999998</v>
      </c>
      <c r="DH46">
        <v>41.795466666666698</v>
      </c>
      <c r="DI46">
        <v>40.5</v>
      </c>
      <c r="DJ46">
        <v>12.5253333333333</v>
      </c>
      <c r="DK46">
        <v>12.4926666666667</v>
      </c>
      <c r="DL46">
        <v>0</v>
      </c>
      <c r="DM46">
        <v>1697053155.5999999</v>
      </c>
      <c r="DN46">
        <v>0</v>
      </c>
      <c r="DO46">
        <v>1662006225</v>
      </c>
      <c r="DP46" t="s">
        <v>389</v>
      </c>
      <c r="DQ46">
        <v>1662006217</v>
      </c>
      <c r="DR46">
        <v>1662006225</v>
      </c>
      <c r="DS46">
        <v>39</v>
      </c>
      <c r="DT46">
        <v>3.0000000000000001E-3</v>
      </c>
      <c r="DU46">
        <v>1E-3</v>
      </c>
      <c r="DV46">
        <v>1.2869999999999999</v>
      </c>
      <c r="DW46">
        <v>-0.59199999999999997</v>
      </c>
      <c r="DX46">
        <v>400</v>
      </c>
      <c r="DY46">
        <v>20</v>
      </c>
      <c r="DZ46">
        <v>0.26</v>
      </c>
      <c r="EA46">
        <v>0.01</v>
      </c>
      <c r="EB46">
        <v>-2.6450633333333302</v>
      </c>
      <c r="EC46">
        <v>6.1472727272729601E-2</v>
      </c>
      <c r="ED46">
        <v>4.3130439735134099E-2</v>
      </c>
      <c r="EE46">
        <v>1</v>
      </c>
      <c r="EF46">
        <v>5.9867804761904804</v>
      </c>
      <c r="EG46">
        <v>-0.43649844155844397</v>
      </c>
      <c r="EH46">
        <v>4.5467164549311899E-2</v>
      </c>
      <c r="EI46">
        <v>0</v>
      </c>
      <c r="EJ46">
        <v>1</v>
      </c>
      <c r="EK46">
        <v>2</v>
      </c>
      <c r="EL46" t="s">
        <v>280</v>
      </c>
      <c r="EM46">
        <v>100</v>
      </c>
      <c r="EN46">
        <v>100</v>
      </c>
      <c r="EO46">
        <v>1.2869999999999999</v>
      </c>
      <c r="EP46">
        <v>-0.59199999999999997</v>
      </c>
      <c r="EQ46">
        <v>0.60849699094051701</v>
      </c>
      <c r="ER46">
        <v>1.82638250332287E-3</v>
      </c>
      <c r="ES46">
        <v>-3.3376277935660099E-7</v>
      </c>
      <c r="ET46">
        <v>5.0569635831270701E-13</v>
      </c>
      <c r="EU46">
        <v>-0.33162528988433498</v>
      </c>
      <c r="EV46">
        <v>-1.8342391301347901E-2</v>
      </c>
      <c r="EW46">
        <v>2.5609531295098801E-4</v>
      </c>
      <c r="EX46">
        <v>9.7789280158919E-7</v>
      </c>
      <c r="EY46">
        <v>3</v>
      </c>
      <c r="EZ46">
        <v>2048</v>
      </c>
      <c r="FA46">
        <v>1</v>
      </c>
      <c r="FB46">
        <v>26</v>
      </c>
      <c r="FC46">
        <v>8.1999999999999993</v>
      </c>
      <c r="FD46">
        <v>8</v>
      </c>
      <c r="FE46">
        <v>1.0485800000000001</v>
      </c>
      <c r="FF46">
        <v>2.47681</v>
      </c>
      <c r="FG46">
        <v>1.5954600000000001</v>
      </c>
      <c r="FH46">
        <v>2.3071299999999999</v>
      </c>
      <c r="FI46">
        <v>1.69434</v>
      </c>
      <c r="FJ46">
        <v>2.52075</v>
      </c>
      <c r="FK46">
        <v>38.086300000000001</v>
      </c>
      <c r="FL46">
        <v>23.851099999999999</v>
      </c>
      <c r="FM46">
        <v>18</v>
      </c>
      <c r="FN46">
        <v>367.197</v>
      </c>
      <c r="FO46">
        <v>656.06100000000004</v>
      </c>
      <c r="FP46">
        <v>44.999899999999997</v>
      </c>
      <c r="FQ46">
        <v>28.771899999999999</v>
      </c>
      <c r="FR46">
        <v>30.0001</v>
      </c>
      <c r="FS46">
        <v>28.3416</v>
      </c>
      <c r="FT46">
        <v>28.2499</v>
      </c>
      <c r="FU46">
        <v>21.076699999999999</v>
      </c>
      <c r="FV46">
        <v>58.319400000000002</v>
      </c>
      <c r="FW46">
        <v>62.4559</v>
      </c>
      <c r="FX46">
        <v>45</v>
      </c>
      <c r="FY46">
        <v>400</v>
      </c>
      <c r="FZ46">
        <v>20</v>
      </c>
      <c r="GA46">
        <v>100.253</v>
      </c>
      <c r="GB46">
        <v>98.094200000000001</v>
      </c>
    </row>
    <row r="47" spans="1:184" ht="16" x14ac:dyDescent="0.2">
      <c r="A47" s="3">
        <v>39</v>
      </c>
      <c r="B47">
        <v>1662006707</v>
      </c>
      <c r="C47">
        <v>22594</v>
      </c>
      <c r="D47" t="s">
        <v>390</v>
      </c>
      <c r="E47" t="s">
        <v>391</v>
      </c>
      <c r="F47">
        <v>15</v>
      </c>
      <c r="G47">
        <v>1662006699</v>
      </c>
      <c r="H47">
        <f t="shared" si="0"/>
        <v>1.3657762661148845E-4</v>
      </c>
      <c r="I47">
        <f t="shared" si="1"/>
        <v>3.1052131855586623E-13</v>
      </c>
      <c r="J47">
        <f t="shared" si="2"/>
        <v>9.7555447579634607E-6</v>
      </c>
      <c r="K47">
        <f t="shared" si="3"/>
        <v>9.7555447579634607E-6</v>
      </c>
      <c r="L47">
        <f t="shared" si="4"/>
        <v>42.055199999999999</v>
      </c>
      <c r="M47">
        <f t="shared" si="5"/>
        <v>0.52848799999999996</v>
      </c>
      <c r="N47">
        <f t="shared" si="6"/>
        <v>13.304418583195964</v>
      </c>
      <c r="O47">
        <f t="shared" si="7"/>
        <v>29.979986666666701</v>
      </c>
      <c r="P47">
        <f t="shared" si="8"/>
        <v>2.9301019452891821</v>
      </c>
      <c r="Q47">
        <f t="shared" si="9"/>
        <v>0.48123834220000006</v>
      </c>
      <c r="R47">
        <f t="shared" si="10"/>
        <v>9.7735265124284432E-2</v>
      </c>
      <c r="S47">
        <f t="shared" si="11"/>
        <v>11.631893277490176</v>
      </c>
      <c r="T47">
        <f t="shared" si="12"/>
        <v>18.542403759585572</v>
      </c>
      <c r="U47">
        <f t="shared" si="13"/>
        <v>1.4685583777591773E-2</v>
      </c>
      <c r="V47">
        <v>14</v>
      </c>
      <c r="W47">
        <v>31416666.666666657</v>
      </c>
      <c r="X47">
        <v>1</v>
      </c>
      <c r="Y47">
        <v>1</v>
      </c>
      <c r="Z47">
        <v>7</v>
      </c>
      <c r="AA47">
        <v>2.5</v>
      </c>
      <c r="AB47" t="b">
        <v>0</v>
      </c>
      <c r="AC47">
        <v>10</v>
      </c>
      <c r="AD47">
        <v>25</v>
      </c>
      <c r="AE47">
        <v>2.323</v>
      </c>
      <c r="AF47" t="b">
        <v>0</v>
      </c>
      <c r="AG47">
        <v>4</v>
      </c>
      <c r="AH47">
        <v>25</v>
      </c>
      <c r="AI47">
        <v>2.677</v>
      </c>
      <c r="AJ47">
        <v>1</v>
      </c>
      <c r="AK47" t="b">
        <v>1</v>
      </c>
      <c r="AL47">
        <v>4.5</v>
      </c>
      <c r="AM47">
        <v>0.88</v>
      </c>
      <c r="AN47">
        <v>0.81</v>
      </c>
      <c r="AO47">
        <v>0.64</v>
      </c>
      <c r="AP47">
        <v>0.61</v>
      </c>
      <c r="AQ47">
        <v>0.77</v>
      </c>
      <c r="AR47" t="b">
        <v>1</v>
      </c>
      <c r="AS47">
        <v>1.8841300000000001</v>
      </c>
      <c r="AT47">
        <v>1.88917</v>
      </c>
      <c r="AU47">
        <v>1.8847</v>
      </c>
      <c r="AV47">
        <v>1.88869</v>
      </c>
      <c r="AW47">
        <v>1.8832</v>
      </c>
      <c r="AX47">
        <v>1.88727</v>
      </c>
      <c r="AY47">
        <v>1.8843799999999999</v>
      </c>
      <c r="AZ47">
        <v>0.52848799999999996</v>
      </c>
      <c r="BA47">
        <v>5</v>
      </c>
      <c r="BB47">
        <v>0</v>
      </c>
      <c r="BC47">
        <v>0</v>
      </c>
      <c r="BD47">
        <v>4.5</v>
      </c>
      <c r="BE47" t="s">
        <v>271</v>
      </c>
      <c r="BF47" t="s">
        <v>272</v>
      </c>
      <c r="BG47" t="s">
        <v>273</v>
      </c>
      <c r="BH47" t="s">
        <v>274</v>
      </c>
      <c r="BI47" t="s">
        <v>274</v>
      </c>
      <c r="BJ47" t="s">
        <v>273</v>
      </c>
      <c r="BK47">
        <v>0</v>
      </c>
      <c r="BL47">
        <v>42.055199999999999</v>
      </c>
      <c r="BM47">
        <v>999.9</v>
      </c>
      <c r="BN47">
        <v>47.533999999999999</v>
      </c>
      <c r="BO47">
        <v>32.628999999999998</v>
      </c>
      <c r="BP47">
        <v>23.916799999999999</v>
      </c>
      <c r="BQ47">
        <v>88.890600000000006</v>
      </c>
      <c r="BR47">
        <v>15.785299999999999</v>
      </c>
      <c r="BS47">
        <v>1</v>
      </c>
      <c r="BT47">
        <v>9.7241900000000006E-2</v>
      </c>
      <c r="BU47">
        <v>-4.3620799999999997</v>
      </c>
      <c r="BV47">
        <v>19.6434</v>
      </c>
      <c r="BW47">
        <v>5.2418500000000003</v>
      </c>
      <c r="BX47">
        <v>11.974</v>
      </c>
      <c r="BY47">
        <v>4.9887600000000001</v>
      </c>
      <c r="BZ47">
        <v>3.2989999999999999</v>
      </c>
      <c r="CA47">
        <v>9999</v>
      </c>
      <c r="CB47">
        <v>9999</v>
      </c>
      <c r="CC47">
        <v>999.9</v>
      </c>
      <c r="CD47">
        <v>9999</v>
      </c>
      <c r="CE47">
        <v>1662006699</v>
      </c>
      <c r="CF47">
        <v>397.46080000000001</v>
      </c>
      <c r="CG47">
        <v>399.98899999999998</v>
      </c>
      <c r="CH47">
        <v>25.364633333333298</v>
      </c>
      <c r="CI47">
        <v>20.002326666666701</v>
      </c>
      <c r="CJ47">
        <v>396.16379999999998</v>
      </c>
      <c r="CK47">
        <v>25.955633333333299</v>
      </c>
      <c r="CL47">
        <v>400.02046666666701</v>
      </c>
      <c r="CM47">
        <v>98.341373333333294</v>
      </c>
      <c r="CN47">
        <v>0.10002731333333301</v>
      </c>
      <c r="CO47">
        <v>41.806766666666697</v>
      </c>
      <c r="CP47">
        <v>999.9</v>
      </c>
      <c r="CQ47">
        <v>999.9</v>
      </c>
      <c r="CR47">
        <v>0</v>
      </c>
      <c r="CS47">
        <v>0</v>
      </c>
      <c r="CT47">
        <v>14002.333333333299</v>
      </c>
      <c r="CU47">
        <v>0</v>
      </c>
      <c r="CV47">
        <v>2.42215333333333</v>
      </c>
      <c r="CW47">
        <v>29.979986666666701</v>
      </c>
      <c r="CX47">
        <v>0.49949533333333301</v>
      </c>
      <c r="CY47">
        <v>0.50050466666666704</v>
      </c>
      <c r="CZ47">
        <v>0</v>
      </c>
      <c r="DA47">
        <v>2.40302666666667</v>
      </c>
      <c r="DB47">
        <v>0</v>
      </c>
      <c r="DC47">
        <v>31.458293333333302</v>
      </c>
      <c r="DD47">
        <v>194.50233333333301</v>
      </c>
      <c r="DE47">
        <v>38.561999999999998</v>
      </c>
      <c r="DF47">
        <v>42.5</v>
      </c>
      <c r="DG47">
        <v>40.670466666666698</v>
      </c>
      <c r="DH47">
        <v>41.816200000000002</v>
      </c>
      <c r="DI47">
        <v>40.612400000000001</v>
      </c>
      <c r="DJ47">
        <v>14.9766666666667</v>
      </c>
      <c r="DK47">
        <v>15.004</v>
      </c>
      <c r="DL47">
        <v>0</v>
      </c>
      <c r="DM47">
        <v>1697053671.5999999</v>
      </c>
      <c r="DN47">
        <v>0</v>
      </c>
      <c r="DO47">
        <v>1662006741</v>
      </c>
      <c r="DP47" t="s">
        <v>392</v>
      </c>
      <c r="DQ47">
        <v>1662006732</v>
      </c>
      <c r="DR47">
        <v>1662006741</v>
      </c>
      <c r="DS47">
        <v>40</v>
      </c>
      <c r="DT47">
        <v>0.01</v>
      </c>
      <c r="DU47">
        <v>0</v>
      </c>
      <c r="DV47">
        <v>1.2969999999999999</v>
      </c>
      <c r="DW47">
        <v>-0.59099999999999997</v>
      </c>
      <c r="DX47">
        <v>400</v>
      </c>
      <c r="DY47">
        <v>20</v>
      </c>
      <c r="DZ47">
        <v>0.23</v>
      </c>
      <c r="EA47">
        <v>0.01</v>
      </c>
      <c r="EB47">
        <v>-2.5459680952380999</v>
      </c>
      <c r="EC47">
        <v>-1.51854545454575E-2</v>
      </c>
      <c r="ED47">
        <v>1.78400954564625E-2</v>
      </c>
      <c r="EE47">
        <v>1</v>
      </c>
      <c r="EF47">
        <v>5.3372690476190501</v>
      </c>
      <c r="EG47">
        <v>9.2625974025980606E-2</v>
      </c>
      <c r="EH47">
        <v>2.19079396142263E-2</v>
      </c>
      <c r="EI47">
        <v>1</v>
      </c>
      <c r="EJ47">
        <v>2</v>
      </c>
      <c r="EK47">
        <v>2</v>
      </c>
      <c r="EL47" t="s">
        <v>284</v>
      </c>
      <c r="EM47">
        <v>100</v>
      </c>
      <c r="EN47">
        <v>100</v>
      </c>
      <c r="EO47">
        <v>1.2969999999999999</v>
      </c>
      <c r="EP47">
        <v>-0.59099999999999997</v>
      </c>
      <c r="EQ47">
        <v>0.61171275162896299</v>
      </c>
      <c r="ER47">
        <v>1.82638250332287E-3</v>
      </c>
      <c r="ES47">
        <v>-3.3376277935660099E-7</v>
      </c>
      <c r="ET47">
        <v>5.0569635831270701E-13</v>
      </c>
      <c r="EU47">
        <v>-0.33105420602615898</v>
      </c>
      <c r="EV47">
        <v>-1.8342391301347901E-2</v>
      </c>
      <c r="EW47">
        <v>2.5609531295098801E-4</v>
      </c>
      <c r="EX47">
        <v>9.7789280158919E-7</v>
      </c>
      <c r="EY47">
        <v>3</v>
      </c>
      <c r="EZ47">
        <v>2048</v>
      </c>
      <c r="FA47">
        <v>1</v>
      </c>
      <c r="FB47">
        <v>26</v>
      </c>
      <c r="FC47">
        <v>8.1999999999999993</v>
      </c>
      <c r="FD47">
        <v>8</v>
      </c>
      <c r="FE47">
        <v>1.0485800000000001</v>
      </c>
      <c r="FF47">
        <v>2.48169</v>
      </c>
      <c r="FG47">
        <v>1.5954600000000001</v>
      </c>
      <c r="FH47">
        <v>2.3059099999999999</v>
      </c>
      <c r="FI47">
        <v>1.69434</v>
      </c>
      <c r="FJ47">
        <v>2.5622600000000002</v>
      </c>
      <c r="FK47">
        <v>38.086300000000001</v>
      </c>
      <c r="FL47">
        <v>23.851099999999999</v>
      </c>
      <c r="FM47">
        <v>18</v>
      </c>
      <c r="FN47">
        <v>366.88600000000002</v>
      </c>
      <c r="FO47">
        <v>656.51700000000005</v>
      </c>
      <c r="FP47">
        <v>44.9998</v>
      </c>
      <c r="FQ47">
        <v>28.7788</v>
      </c>
      <c r="FR47">
        <v>30.0001</v>
      </c>
      <c r="FS47">
        <v>28.360299999999999</v>
      </c>
      <c r="FT47">
        <v>28.2652</v>
      </c>
      <c r="FU47">
        <v>21.0639</v>
      </c>
      <c r="FV47">
        <v>57.719299999999997</v>
      </c>
      <c r="FW47">
        <v>62.4559</v>
      </c>
      <c r="FX47">
        <v>45</v>
      </c>
      <c r="FY47">
        <v>400</v>
      </c>
      <c r="FZ47">
        <v>20</v>
      </c>
      <c r="GA47">
        <v>100.26</v>
      </c>
      <c r="GB47">
        <v>98.096800000000002</v>
      </c>
    </row>
    <row r="48" spans="1:184" ht="16" x14ac:dyDescent="0.2">
      <c r="A48" s="3">
        <v>40</v>
      </c>
      <c r="B48">
        <v>1662007275</v>
      </c>
      <c r="C48">
        <v>23162</v>
      </c>
      <c r="D48" t="s">
        <v>393</v>
      </c>
      <c r="E48" t="s">
        <v>394</v>
      </c>
      <c r="F48">
        <v>15</v>
      </c>
      <c r="G48">
        <v>1662007267</v>
      </c>
      <c r="H48">
        <f t="shared" si="0"/>
        <v>2.6468206205348742E-3</v>
      </c>
      <c r="I48">
        <f t="shared" si="1"/>
        <v>6.0177808727583364E-12</v>
      </c>
      <c r="J48">
        <f t="shared" si="2"/>
        <v>1.8905861575249102E-4</v>
      </c>
      <c r="K48">
        <f t="shared" si="3"/>
        <v>1.8905861575249102E-4</v>
      </c>
      <c r="L48">
        <f t="shared" si="4"/>
        <v>42.189</v>
      </c>
      <c r="M48">
        <f t="shared" si="5"/>
        <v>0.53045399999999998</v>
      </c>
      <c r="N48">
        <f t="shared" si="6"/>
        <v>13.295459460136552</v>
      </c>
      <c r="O48">
        <f t="shared" si="7"/>
        <v>1999.96133333333</v>
      </c>
      <c r="P48">
        <f t="shared" si="8"/>
        <v>188.9069587037514</v>
      </c>
      <c r="Q48">
        <f t="shared" si="9"/>
        <v>0.48124997381999995</v>
      </c>
      <c r="R48">
        <f t="shared" si="10"/>
        <v>9.4455305487781957E-2</v>
      </c>
      <c r="S48">
        <f t="shared" si="11"/>
        <v>767.51672765353533</v>
      </c>
      <c r="T48">
        <f t="shared" si="12"/>
        <v>1249.7168510033946</v>
      </c>
      <c r="U48">
        <f t="shared" si="13"/>
        <v>0.98977574599468843</v>
      </c>
      <c r="V48">
        <v>14</v>
      </c>
      <c r="W48">
        <v>31416666.666666657</v>
      </c>
      <c r="X48">
        <v>1</v>
      </c>
      <c r="Y48">
        <v>1</v>
      </c>
      <c r="Z48">
        <v>7</v>
      </c>
      <c r="AA48">
        <v>2.5</v>
      </c>
      <c r="AB48" t="b">
        <v>0</v>
      </c>
      <c r="AC48">
        <v>10</v>
      </c>
      <c r="AD48">
        <v>25</v>
      </c>
      <c r="AE48">
        <v>2.323</v>
      </c>
      <c r="AF48" t="b">
        <v>0</v>
      </c>
      <c r="AG48">
        <v>4</v>
      </c>
      <c r="AH48">
        <v>25</v>
      </c>
      <c r="AI48">
        <v>2.677</v>
      </c>
      <c r="AJ48">
        <v>1</v>
      </c>
      <c r="AK48" t="b">
        <v>1</v>
      </c>
      <c r="AL48">
        <v>4.5</v>
      </c>
      <c r="AM48">
        <v>0.88</v>
      </c>
      <c r="AN48">
        <v>0.81</v>
      </c>
      <c r="AO48">
        <v>0.64</v>
      </c>
      <c r="AP48">
        <v>0.61</v>
      </c>
      <c r="AQ48">
        <v>0.77</v>
      </c>
      <c r="AR48" t="b">
        <v>1</v>
      </c>
      <c r="AS48">
        <v>1.8840300000000001</v>
      </c>
      <c r="AT48">
        <v>1.88914</v>
      </c>
      <c r="AU48">
        <v>1.8846400000000001</v>
      </c>
      <c r="AV48">
        <v>1.88862</v>
      </c>
      <c r="AW48">
        <v>1.8831199999999999</v>
      </c>
      <c r="AX48">
        <v>1.8872100000000001</v>
      </c>
      <c r="AY48">
        <v>1.8843300000000001</v>
      </c>
      <c r="AZ48">
        <v>0.53045399999999998</v>
      </c>
      <c r="BA48">
        <v>5</v>
      </c>
      <c r="BB48">
        <v>0</v>
      </c>
      <c r="BC48">
        <v>0</v>
      </c>
      <c r="BD48">
        <v>4.5</v>
      </c>
      <c r="BE48" t="s">
        <v>271</v>
      </c>
      <c r="BF48" t="s">
        <v>272</v>
      </c>
      <c r="BG48" t="s">
        <v>273</v>
      </c>
      <c r="BH48" t="s">
        <v>274</v>
      </c>
      <c r="BI48" t="s">
        <v>274</v>
      </c>
      <c r="BJ48" t="s">
        <v>273</v>
      </c>
      <c r="BK48">
        <v>0</v>
      </c>
      <c r="BL48">
        <v>42.189</v>
      </c>
      <c r="BM48">
        <v>999.9</v>
      </c>
      <c r="BN48">
        <v>47.484999999999999</v>
      </c>
      <c r="BO48">
        <v>32.65</v>
      </c>
      <c r="BP48">
        <v>23.916699999999999</v>
      </c>
      <c r="BQ48">
        <v>88.840800000000002</v>
      </c>
      <c r="BR48">
        <v>15.6851</v>
      </c>
      <c r="BS48">
        <v>1</v>
      </c>
      <c r="BT48">
        <v>8.8691099999999995E-2</v>
      </c>
      <c r="BU48">
        <v>-4.3157199999999998</v>
      </c>
      <c r="BV48">
        <v>19.642099999999999</v>
      </c>
      <c r="BW48">
        <v>5.2413699999999999</v>
      </c>
      <c r="BX48">
        <v>11.974</v>
      </c>
      <c r="BY48">
        <v>4.9889599999999996</v>
      </c>
      <c r="BZ48">
        <v>3.2989999999999999</v>
      </c>
      <c r="CA48">
        <v>9999</v>
      </c>
      <c r="CB48">
        <v>9999</v>
      </c>
      <c r="CC48">
        <v>999.9</v>
      </c>
      <c r="CD48">
        <v>9999</v>
      </c>
      <c r="CE48">
        <v>1662007267</v>
      </c>
      <c r="CF48">
        <v>1982.41366666667</v>
      </c>
      <c r="CG48">
        <v>1999.9673333333301</v>
      </c>
      <c r="CH48">
        <v>25.381433333333302</v>
      </c>
      <c r="CI48">
        <v>20.004626666666699</v>
      </c>
      <c r="CJ48">
        <v>1981.11666666667</v>
      </c>
      <c r="CK48">
        <v>25.972433333333299</v>
      </c>
      <c r="CL48">
        <v>400.00166666666701</v>
      </c>
      <c r="CM48">
        <v>98.346726666666697</v>
      </c>
      <c r="CN48">
        <v>9.9912886666666603E-2</v>
      </c>
      <c r="CO48">
        <v>42.453600000000002</v>
      </c>
      <c r="CP48">
        <v>999.9</v>
      </c>
      <c r="CQ48">
        <v>999.9</v>
      </c>
      <c r="CR48">
        <v>0</v>
      </c>
      <c r="CS48">
        <v>0</v>
      </c>
      <c r="CT48">
        <v>14002.4333333333</v>
      </c>
      <c r="CU48">
        <v>0</v>
      </c>
      <c r="CV48">
        <v>156.16546666666699</v>
      </c>
      <c r="CW48">
        <v>1999.96133333333</v>
      </c>
      <c r="CX48">
        <v>0.49999886666666699</v>
      </c>
      <c r="CY48">
        <v>0.50000106666666699</v>
      </c>
      <c r="CZ48">
        <v>0</v>
      </c>
      <c r="DA48">
        <v>2.4822266666666701</v>
      </c>
      <c r="DB48">
        <v>0</v>
      </c>
      <c r="DC48">
        <v>3577.4166666666702</v>
      </c>
      <c r="DD48">
        <v>12977.14</v>
      </c>
      <c r="DE48">
        <v>43.395666666666699</v>
      </c>
      <c r="DF48">
        <v>44.625</v>
      </c>
      <c r="DG48">
        <v>44.070466666666697</v>
      </c>
      <c r="DH48">
        <v>43.678733333333298</v>
      </c>
      <c r="DI48">
        <v>44.395666666666699</v>
      </c>
      <c r="DJ48">
        <v>999.97733333333304</v>
      </c>
      <c r="DK48">
        <v>999.98400000000004</v>
      </c>
      <c r="DL48">
        <v>0</v>
      </c>
      <c r="DM48">
        <v>1697054239.8</v>
      </c>
      <c r="DN48">
        <v>0</v>
      </c>
      <c r="DO48">
        <v>1662007316</v>
      </c>
      <c r="DP48" t="s">
        <v>395</v>
      </c>
      <c r="DQ48">
        <v>1662006732</v>
      </c>
      <c r="DR48">
        <v>1662007303</v>
      </c>
      <c r="DS48">
        <v>41</v>
      </c>
      <c r="DT48">
        <v>0.01</v>
      </c>
      <c r="DU48">
        <v>0</v>
      </c>
      <c r="DV48">
        <v>1.2969999999999999</v>
      </c>
      <c r="DW48">
        <v>-0.59099999999999997</v>
      </c>
      <c r="DX48">
        <v>400</v>
      </c>
      <c r="DY48">
        <v>20</v>
      </c>
      <c r="DZ48">
        <v>0.23</v>
      </c>
      <c r="EA48">
        <v>0.02</v>
      </c>
      <c r="EB48">
        <v>-15.917619999999999</v>
      </c>
      <c r="EC48">
        <v>-0.26633684210525899</v>
      </c>
      <c r="ED48">
        <v>0.136756720492998</v>
      </c>
      <c r="EE48">
        <v>0</v>
      </c>
      <c r="EF48">
        <v>5.3479720000000004</v>
      </c>
      <c r="EG48">
        <v>4.6548270676703397E-2</v>
      </c>
      <c r="EH48">
        <v>5.1073893526928501E-3</v>
      </c>
      <c r="EI48">
        <v>1</v>
      </c>
      <c r="EJ48">
        <v>1</v>
      </c>
      <c r="EK48">
        <v>2</v>
      </c>
      <c r="EL48" t="s">
        <v>280</v>
      </c>
      <c r="EM48">
        <v>100</v>
      </c>
      <c r="EN48">
        <v>100</v>
      </c>
      <c r="EO48">
        <v>1.2969999999999999</v>
      </c>
      <c r="EP48">
        <v>-0.59099999999999997</v>
      </c>
      <c r="EQ48">
        <v>0.62175042757836996</v>
      </c>
      <c r="ER48">
        <v>1.82638250332287E-3</v>
      </c>
      <c r="ES48">
        <v>-3.3376277935660099E-7</v>
      </c>
      <c r="ET48">
        <v>5.0569635831270701E-13</v>
      </c>
      <c r="EU48">
        <v>-0.33085364518622301</v>
      </c>
      <c r="EV48">
        <v>-1.8342391301347901E-2</v>
      </c>
      <c r="EW48">
        <v>2.5609531295098801E-4</v>
      </c>
      <c r="EX48">
        <v>9.7789280158919E-7</v>
      </c>
      <c r="EY48">
        <v>3</v>
      </c>
      <c r="EZ48">
        <v>2048</v>
      </c>
      <c r="FA48">
        <v>1</v>
      </c>
      <c r="FB48">
        <v>26</v>
      </c>
      <c r="FC48">
        <v>9.1</v>
      </c>
      <c r="FD48">
        <v>8.9</v>
      </c>
      <c r="FE48">
        <v>3.8647499999999999</v>
      </c>
      <c r="FF48">
        <v>2.4230999999999998</v>
      </c>
      <c r="FG48">
        <v>1.5954600000000001</v>
      </c>
      <c r="FH48">
        <v>2.3071299999999999</v>
      </c>
      <c r="FI48">
        <v>1.69556</v>
      </c>
      <c r="FJ48">
        <v>2.4939</v>
      </c>
      <c r="FK48">
        <v>38.134999999999998</v>
      </c>
      <c r="FL48">
        <v>23.8248</v>
      </c>
      <c r="FM48">
        <v>18</v>
      </c>
      <c r="FN48">
        <v>367.51499999999999</v>
      </c>
      <c r="FO48">
        <v>660.26499999999999</v>
      </c>
      <c r="FP48">
        <v>44.999600000000001</v>
      </c>
      <c r="FQ48">
        <v>28.668199999999999</v>
      </c>
      <c r="FR48">
        <v>30.0001</v>
      </c>
      <c r="FS48">
        <v>28.2621</v>
      </c>
      <c r="FT48">
        <v>28.1676</v>
      </c>
      <c r="FU48">
        <v>77.451800000000006</v>
      </c>
      <c r="FV48">
        <v>55.580300000000001</v>
      </c>
      <c r="FW48">
        <v>62.4559</v>
      </c>
      <c r="FX48">
        <v>45</v>
      </c>
      <c r="FY48">
        <v>2000</v>
      </c>
      <c r="FZ48">
        <v>20</v>
      </c>
      <c r="GA48">
        <v>100.27200000000001</v>
      </c>
      <c r="GB48">
        <v>98.119</v>
      </c>
    </row>
    <row r="49" spans="1:184" ht="16" x14ac:dyDescent="0.2">
      <c r="A49" s="3">
        <v>41</v>
      </c>
      <c r="B49">
        <v>1662007798.0999999</v>
      </c>
      <c r="C49">
        <v>23685.0999999046</v>
      </c>
      <c r="D49" t="s">
        <v>396</v>
      </c>
      <c r="E49" t="s">
        <v>397</v>
      </c>
      <c r="F49">
        <v>15</v>
      </c>
      <c r="G49">
        <v>1662007789.5999999</v>
      </c>
      <c r="H49">
        <f t="shared" si="0"/>
        <v>1.8764740643417647E-3</v>
      </c>
      <c r="I49">
        <f t="shared" si="1"/>
        <v>4.2663298166163665E-12</v>
      </c>
      <c r="J49">
        <f t="shared" si="2"/>
        <v>1.3403386173869747E-4</v>
      </c>
      <c r="K49">
        <f t="shared" si="3"/>
        <v>1.3403386173869747E-4</v>
      </c>
      <c r="L49">
        <f t="shared" si="4"/>
        <v>42.241199999999999</v>
      </c>
      <c r="M49">
        <f t="shared" si="5"/>
        <v>0.52731600000000001</v>
      </c>
      <c r="N49">
        <f t="shared" si="6"/>
        <v>13.30444615385591</v>
      </c>
      <c r="O49">
        <f t="shared" si="7"/>
        <v>1999.99</v>
      </c>
      <c r="P49">
        <f t="shared" si="8"/>
        <v>190.43592179587438</v>
      </c>
      <c r="Q49">
        <f t="shared" si="9"/>
        <v>0.48125000866250006</v>
      </c>
      <c r="R49">
        <f t="shared" si="10"/>
        <v>9.5218436990122141E-2</v>
      </c>
      <c r="S49">
        <f t="shared" si="11"/>
        <v>769.5050811536247</v>
      </c>
      <c r="T49">
        <f t="shared" si="12"/>
        <v>1246.7623912618878</v>
      </c>
      <c r="U49">
        <f t="shared" si="13"/>
        <v>0.98743581387941515</v>
      </c>
      <c r="V49">
        <v>14</v>
      </c>
      <c r="W49">
        <v>31416666.666666657</v>
      </c>
      <c r="X49">
        <v>1</v>
      </c>
      <c r="Y49">
        <v>1</v>
      </c>
      <c r="Z49">
        <v>7</v>
      </c>
      <c r="AA49">
        <v>2.5</v>
      </c>
      <c r="AB49" t="b">
        <v>0</v>
      </c>
      <c r="AC49">
        <v>10</v>
      </c>
      <c r="AD49">
        <v>25</v>
      </c>
      <c r="AE49">
        <v>2.323</v>
      </c>
      <c r="AF49" t="b">
        <v>0</v>
      </c>
      <c r="AG49">
        <v>4</v>
      </c>
      <c r="AH49">
        <v>25</v>
      </c>
      <c r="AI49">
        <v>2.677</v>
      </c>
      <c r="AJ49">
        <v>1</v>
      </c>
      <c r="AK49" t="b">
        <v>1</v>
      </c>
      <c r="AL49">
        <v>4.5</v>
      </c>
      <c r="AM49">
        <v>0.88</v>
      </c>
      <c r="AN49">
        <v>0.81</v>
      </c>
      <c r="AO49">
        <v>0.64</v>
      </c>
      <c r="AP49">
        <v>0.61</v>
      </c>
      <c r="AQ49">
        <v>0.77</v>
      </c>
      <c r="AR49" t="b">
        <v>1</v>
      </c>
      <c r="AS49">
        <v>1.8840699999999999</v>
      </c>
      <c r="AT49">
        <v>1.8891500000000001</v>
      </c>
      <c r="AU49">
        <v>1.88463</v>
      </c>
      <c r="AV49">
        <v>1.8886799999999999</v>
      </c>
      <c r="AW49">
        <v>1.88314</v>
      </c>
      <c r="AX49">
        <v>1.8872199999999999</v>
      </c>
      <c r="AY49">
        <v>1.88436</v>
      </c>
      <c r="AZ49">
        <v>0.52731600000000001</v>
      </c>
      <c r="BA49">
        <v>5</v>
      </c>
      <c r="BB49">
        <v>0</v>
      </c>
      <c r="BC49">
        <v>0</v>
      </c>
      <c r="BD49">
        <v>4.5</v>
      </c>
      <c r="BE49" t="s">
        <v>271</v>
      </c>
      <c r="BF49" t="s">
        <v>272</v>
      </c>
      <c r="BG49" t="s">
        <v>273</v>
      </c>
      <c r="BH49" t="s">
        <v>274</v>
      </c>
      <c r="BI49" t="s">
        <v>274</v>
      </c>
      <c r="BJ49" t="s">
        <v>273</v>
      </c>
      <c r="BK49">
        <v>0</v>
      </c>
      <c r="BL49">
        <v>42.241199999999999</v>
      </c>
      <c r="BM49">
        <v>999.9</v>
      </c>
      <c r="BN49">
        <v>47.387</v>
      </c>
      <c r="BO49">
        <v>32.659999999999997</v>
      </c>
      <c r="BP49">
        <v>23.880099999999999</v>
      </c>
      <c r="BQ49">
        <v>88.739099999999993</v>
      </c>
      <c r="BR49">
        <v>15.801299999999999</v>
      </c>
      <c r="BS49">
        <v>1</v>
      </c>
      <c r="BT49">
        <v>8.6853700000000006E-2</v>
      </c>
      <c r="BU49">
        <v>-4.2839499999999999</v>
      </c>
      <c r="BV49">
        <v>19.645800000000001</v>
      </c>
      <c r="BW49">
        <v>5.24125</v>
      </c>
      <c r="BX49">
        <v>11.974</v>
      </c>
      <c r="BY49">
        <v>4.9887600000000001</v>
      </c>
      <c r="BZ49">
        <v>3.2989999999999999</v>
      </c>
      <c r="CA49">
        <v>9999</v>
      </c>
      <c r="CB49">
        <v>9999</v>
      </c>
      <c r="CC49">
        <v>999.9</v>
      </c>
      <c r="CD49">
        <v>9999</v>
      </c>
      <c r="CE49">
        <v>1662007789.5999999</v>
      </c>
      <c r="CF49">
        <v>991.10649999999998</v>
      </c>
      <c r="CG49">
        <v>999.99450000000002</v>
      </c>
      <c r="CH49">
        <v>23.96001875</v>
      </c>
      <c r="CI49">
        <v>19.82695</v>
      </c>
      <c r="CJ49">
        <v>988.89149999999995</v>
      </c>
      <c r="CK49">
        <v>24.554018750000001</v>
      </c>
      <c r="CL49">
        <v>400.00456250000002</v>
      </c>
      <c r="CM49">
        <v>98.350993750000001</v>
      </c>
      <c r="CN49">
        <v>0.10003890625</v>
      </c>
      <c r="CO49">
        <v>42.676524999999998</v>
      </c>
      <c r="CP49">
        <v>999.9</v>
      </c>
      <c r="CQ49">
        <v>999.9</v>
      </c>
      <c r="CR49">
        <v>0</v>
      </c>
      <c r="CS49">
        <v>0</v>
      </c>
      <c r="CT49">
        <v>13998.78125</v>
      </c>
      <c r="CU49">
        <v>0</v>
      </c>
      <c r="CV49">
        <v>157.42943750000001</v>
      </c>
      <c r="CW49">
        <v>1999.99</v>
      </c>
      <c r="CX49">
        <v>0.50000037500000005</v>
      </c>
      <c r="CY49">
        <v>0.499999625</v>
      </c>
      <c r="CZ49">
        <v>0</v>
      </c>
      <c r="DA49">
        <v>2.5181062500000002</v>
      </c>
      <c r="DB49">
        <v>0</v>
      </c>
      <c r="DC49">
        <v>3540.85</v>
      </c>
      <c r="DD49">
        <v>12977.325000000001</v>
      </c>
      <c r="DE49">
        <v>45.347437499999998</v>
      </c>
      <c r="DF49">
        <v>46.425375000000003</v>
      </c>
      <c r="DG49">
        <v>46.069875000000003</v>
      </c>
      <c r="DH49">
        <v>45.315937499999997</v>
      </c>
      <c r="DI49">
        <v>46.186999999999998</v>
      </c>
      <c r="DJ49">
        <v>999.99562500000002</v>
      </c>
      <c r="DK49">
        <v>999.99437499999999</v>
      </c>
      <c r="DL49">
        <v>0</v>
      </c>
      <c r="DM49">
        <v>1697054763</v>
      </c>
      <c r="DN49">
        <v>0</v>
      </c>
      <c r="DO49">
        <v>1662007831.0999999</v>
      </c>
      <c r="DP49" t="s">
        <v>398</v>
      </c>
      <c r="DQ49">
        <v>1662007829.0999999</v>
      </c>
      <c r="DR49">
        <v>1662007831.0999999</v>
      </c>
      <c r="DS49">
        <v>42</v>
      </c>
      <c r="DT49">
        <v>0.10199999999999999</v>
      </c>
      <c r="DU49">
        <v>-3.0000000000000001E-3</v>
      </c>
      <c r="DV49">
        <v>2.2149999999999999</v>
      </c>
      <c r="DW49">
        <v>-0.59399999999999997</v>
      </c>
      <c r="DX49">
        <v>1000</v>
      </c>
      <c r="DY49">
        <v>20</v>
      </c>
      <c r="DZ49">
        <v>0.2</v>
      </c>
      <c r="EA49">
        <v>0.02</v>
      </c>
      <c r="EB49">
        <v>-8.9958735000000001</v>
      </c>
      <c r="EC49">
        <v>0.264072631578948</v>
      </c>
      <c r="ED49">
        <v>7.8615739154128603E-2</v>
      </c>
      <c r="EE49">
        <v>0</v>
      </c>
      <c r="EF49">
        <v>4.1238805000000003</v>
      </c>
      <c r="EG49">
        <v>-0.18704706766916601</v>
      </c>
      <c r="EH49">
        <v>2.31947536039942E-2</v>
      </c>
      <c r="EI49">
        <v>0</v>
      </c>
      <c r="EJ49">
        <v>0</v>
      </c>
      <c r="EK49">
        <v>2</v>
      </c>
      <c r="EL49" t="s">
        <v>276</v>
      </c>
      <c r="EM49">
        <v>100</v>
      </c>
      <c r="EN49">
        <v>100</v>
      </c>
      <c r="EO49">
        <v>2.2149999999999999</v>
      </c>
      <c r="EP49">
        <v>-0.59399999999999997</v>
      </c>
      <c r="EQ49">
        <v>0.62175042757836996</v>
      </c>
      <c r="ER49">
        <v>1.82638250332287E-3</v>
      </c>
      <c r="ES49">
        <v>-3.3376277935660099E-7</v>
      </c>
      <c r="ET49">
        <v>5.0569635831270701E-13</v>
      </c>
      <c r="EU49">
        <v>-0.33050798487944499</v>
      </c>
      <c r="EV49">
        <v>-1.8342391301347901E-2</v>
      </c>
      <c r="EW49">
        <v>2.5609531295098801E-4</v>
      </c>
      <c r="EX49">
        <v>9.7789280158919E-7</v>
      </c>
      <c r="EY49">
        <v>3</v>
      </c>
      <c r="EZ49">
        <v>2048</v>
      </c>
      <c r="FA49">
        <v>1</v>
      </c>
      <c r="FB49">
        <v>26</v>
      </c>
      <c r="FC49">
        <v>17.8</v>
      </c>
      <c r="FD49">
        <v>8.3000000000000007</v>
      </c>
      <c r="FE49">
        <v>2.20825</v>
      </c>
      <c r="FF49">
        <v>2.4597199999999999</v>
      </c>
      <c r="FG49">
        <v>1.5954600000000001</v>
      </c>
      <c r="FH49">
        <v>2.3059099999999999</v>
      </c>
      <c r="FI49">
        <v>1.69434</v>
      </c>
      <c r="FJ49">
        <v>2.3840300000000001</v>
      </c>
      <c r="FK49">
        <v>38.134999999999998</v>
      </c>
      <c r="FL49">
        <v>23.8248</v>
      </c>
      <c r="FM49">
        <v>18</v>
      </c>
      <c r="FN49">
        <v>366.23700000000002</v>
      </c>
      <c r="FO49">
        <v>658.53300000000002</v>
      </c>
      <c r="FP49">
        <v>45</v>
      </c>
      <c r="FQ49">
        <v>28.641300000000001</v>
      </c>
      <c r="FR49">
        <v>30.0001</v>
      </c>
      <c r="FS49">
        <v>28.231000000000002</v>
      </c>
      <c r="FT49">
        <v>28.136800000000001</v>
      </c>
      <c r="FU49">
        <v>44.277700000000003</v>
      </c>
      <c r="FV49">
        <v>59.839300000000001</v>
      </c>
      <c r="FW49">
        <v>62.4559</v>
      </c>
      <c r="FX49">
        <v>45</v>
      </c>
      <c r="FY49">
        <v>1000</v>
      </c>
      <c r="FZ49">
        <v>20</v>
      </c>
      <c r="GA49">
        <v>100.28</v>
      </c>
      <c r="GB49">
        <v>98.113799999999998</v>
      </c>
    </row>
    <row r="50" spans="1:184" ht="16" x14ac:dyDescent="0.2">
      <c r="A50" s="3">
        <v>42</v>
      </c>
      <c r="B50">
        <v>1662008313.0999999</v>
      </c>
      <c r="C50">
        <v>24200.0999999046</v>
      </c>
      <c r="D50" t="s">
        <v>399</v>
      </c>
      <c r="E50" t="s">
        <v>400</v>
      </c>
      <c r="F50">
        <v>15</v>
      </c>
      <c r="G50">
        <v>1662008305.0999999</v>
      </c>
      <c r="H50">
        <f t="shared" si="0"/>
        <v>1.9261549813297104E-3</v>
      </c>
      <c r="I50">
        <f t="shared" si="1"/>
        <v>4.3792837771800931E-12</v>
      </c>
      <c r="J50">
        <f t="shared" si="2"/>
        <v>1.3758249866640789E-4</v>
      </c>
      <c r="K50">
        <f t="shared" si="3"/>
        <v>1.3758249866640789E-4</v>
      </c>
      <c r="L50">
        <f t="shared" si="4"/>
        <v>42.280099999999997</v>
      </c>
      <c r="M50">
        <f t="shared" si="5"/>
        <v>0.52729199999999998</v>
      </c>
      <c r="N50">
        <f t="shared" si="6"/>
        <v>13.303745357846319</v>
      </c>
      <c r="O50">
        <f t="shared" si="7"/>
        <v>2000.1313333333301</v>
      </c>
      <c r="P50">
        <f t="shared" si="8"/>
        <v>189.24638400881508</v>
      </c>
      <c r="Q50">
        <f t="shared" si="9"/>
        <v>0.48125047585999997</v>
      </c>
      <c r="R50">
        <f t="shared" si="10"/>
        <v>9.4616978822798334E-2</v>
      </c>
      <c r="S50">
        <f t="shared" si="11"/>
        <v>768.00154632639794</v>
      </c>
      <c r="T50">
        <f t="shared" si="12"/>
        <v>1249.1936457932397</v>
      </c>
      <c r="U50">
        <f t="shared" si="13"/>
        <v>0.98936136746824577</v>
      </c>
      <c r="V50">
        <v>14</v>
      </c>
      <c r="W50">
        <v>31416666.666666657</v>
      </c>
      <c r="X50">
        <v>1</v>
      </c>
      <c r="Y50">
        <v>1</v>
      </c>
      <c r="Z50">
        <v>7</v>
      </c>
      <c r="AA50">
        <v>2.5</v>
      </c>
      <c r="AB50" t="b">
        <v>0</v>
      </c>
      <c r="AC50">
        <v>10</v>
      </c>
      <c r="AD50">
        <v>25</v>
      </c>
      <c r="AE50">
        <v>2.323</v>
      </c>
      <c r="AF50" t="b">
        <v>0</v>
      </c>
      <c r="AG50">
        <v>4</v>
      </c>
      <c r="AH50">
        <v>25</v>
      </c>
      <c r="AI50">
        <v>2.677</v>
      </c>
      <c r="AJ50">
        <v>1</v>
      </c>
      <c r="AK50" t="b">
        <v>1</v>
      </c>
      <c r="AL50">
        <v>4.5</v>
      </c>
      <c r="AM50">
        <v>0.88</v>
      </c>
      <c r="AN50">
        <v>0.81</v>
      </c>
      <c r="AO50">
        <v>0.64</v>
      </c>
      <c r="AP50">
        <v>0.61</v>
      </c>
      <c r="AQ50">
        <v>0.77</v>
      </c>
      <c r="AR50" t="b">
        <v>1</v>
      </c>
      <c r="AS50">
        <v>1.88409</v>
      </c>
      <c r="AT50">
        <v>1.88914</v>
      </c>
      <c r="AU50">
        <v>1.88469</v>
      </c>
      <c r="AV50">
        <v>1.88869</v>
      </c>
      <c r="AW50">
        <v>1.8831899999999999</v>
      </c>
      <c r="AX50">
        <v>1.88723</v>
      </c>
      <c r="AY50">
        <v>1.8843399999999999</v>
      </c>
      <c r="AZ50">
        <v>0.52729199999999998</v>
      </c>
      <c r="BA50">
        <v>5</v>
      </c>
      <c r="BB50">
        <v>0</v>
      </c>
      <c r="BC50">
        <v>0</v>
      </c>
      <c r="BD50">
        <v>4.5</v>
      </c>
      <c r="BE50" t="s">
        <v>271</v>
      </c>
      <c r="BF50" t="s">
        <v>272</v>
      </c>
      <c r="BG50" t="s">
        <v>273</v>
      </c>
      <c r="BH50" t="s">
        <v>274</v>
      </c>
      <c r="BI50" t="s">
        <v>274</v>
      </c>
      <c r="BJ50" t="s">
        <v>273</v>
      </c>
      <c r="BK50">
        <v>0</v>
      </c>
      <c r="BL50">
        <v>42.280099999999997</v>
      </c>
      <c r="BM50">
        <v>999.9</v>
      </c>
      <c r="BN50">
        <v>47.241</v>
      </c>
      <c r="BO50">
        <v>32.65</v>
      </c>
      <c r="BP50">
        <v>23.786100000000001</v>
      </c>
      <c r="BQ50">
        <v>88.909199999999998</v>
      </c>
      <c r="BR50">
        <v>15.741199999999999</v>
      </c>
      <c r="BS50">
        <v>1</v>
      </c>
      <c r="BT50">
        <v>9.1369900000000004E-2</v>
      </c>
      <c r="BU50">
        <v>-4.2588900000000001</v>
      </c>
      <c r="BV50">
        <v>19.646899999999999</v>
      </c>
      <c r="BW50">
        <v>5.2418500000000003</v>
      </c>
      <c r="BX50">
        <v>11.974</v>
      </c>
      <c r="BY50">
        <v>4.9889999999999999</v>
      </c>
      <c r="BZ50">
        <v>3.2989999999999999</v>
      </c>
      <c r="CA50">
        <v>9999</v>
      </c>
      <c r="CB50">
        <v>9999</v>
      </c>
      <c r="CC50">
        <v>999.9</v>
      </c>
      <c r="CD50">
        <v>9999</v>
      </c>
      <c r="CE50">
        <v>1662008305.0999999</v>
      </c>
      <c r="CF50">
        <v>691.89020000000005</v>
      </c>
      <c r="CG50">
        <v>699.99180000000001</v>
      </c>
      <c r="CH50">
        <v>24.589099999999998</v>
      </c>
      <c r="CI50">
        <v>19.956286666666699</v>
      </c>
      <c r="CJ50">
        <v>690.16719999999998</v>
      </c>
      <c r="CK50">
        <v>25.182099999999998</v>
      </c>
      <c r="CL50">
        <v>399.99919999999997</v>
      </c>
      <c r="CM50">
        <v>98.375613333333305</v>
      </c>
      <c r="CN50">
        <v>9.9872246666666706E-2</v>
      </c>
      <c r="CO50">
        <v>42.795299999999997</v>
      </c>
      <c r="CP50">
        <v>999.9</v>
      </c>
      <c r="CQ50">
        <v>999.9</v>
      </c>
      <c r="CR50">
        <v>0</v>
      </c>
      <c r="CS50">
        <v>0</v>
      </c>
      <c r="CT50">
        <v>14000.3666666667</v>
      </c>
      <c r="CU50">
        <v>0</v>
      </c>
      <c r="CV50">
        <v>156.446333333333</v>
      </c>
      <c r="CW50">
        <v>2000.1313333333301</v>
      </c>
      <c r="CX50">
        <v>0.50002060000000004</v>
      </c>
      <c r="CY50">
        <v>0.49997940000000002</v>
      </c>
      <c r="CZ50">
        <v>0</v>
      </c>
      <c r="DA50">
        <v>2.42981333333333</v>
      </c>
      <c r="DB50">
        <v>0</v>
      </c>
      <c r="DC50">
        <v>3527.5880000000002</v>
      </c>
      <c r="DD50">
        <v>12978.32</v>
      </c>
      <c r="DE50">
        <v>46.436999999999998</v>
      </c>
      <c r="DF50">
        <v>47.5</v>
      </c>
      <c r="DG50">
        <v>47.186999999999998</v>
      </c>
      <c r="DH50">
        <v>46.316200000000002</v>
      </c>
      <c r="DI50">
        <v>47.182866666666698</v>
      </c>
      <c r="DJ50">
        <v>1000.10733333333</v>
      </c>
      <c r="DK50">
        <v>1000.024</v>
      </c>
      <c r="DL50">
        <v>0</v>
      </c>
      <c r="DM50">
        <v>1697055277.8</v>
      </c>
      <c r="DN50">
        <v>0</v>
      </c>
      <c r="DO50">
        <v>1662008346.0999999</v>
      </c>
      <c r="DP50" t="s">
        <v>401</v>
      </c>
      <c r="DQ50">
        <v>1662008346.0999999</v>
      </c>
      <c r="DR50">
        <v>1662008346.0999999</v>
      </c>
      <c r="DS50">
        <v>43</v>
      </c>
      <c r="DT50">
        <v>-0.113</v>
      </c>
      <c r="DU50">
        <v>2E-3</v>
      </c>
      <c r="DV50">
        <v>1.7230000000000001</v>
      </c>
      <c r="DW50">
        <v>-0.59299999999999997</v>
      </c>
      <c r="DX50">
        <v>700</v>
      </c>
      <c r="DY50">
        <v>20</v>
      </c>
      <c r="DZ50">
        <v>0.28000000000000003</v>
      </c>
      <c r="EA50">
        <v>0.03</v>
      </c>
      <c r="EB50">
        <v>-7.9906852380952396</v>
      </c>
      <c r="EC50">
        <v>-4.2123896103896399E-2</v>
      </c>
      <c r="ED50">
        <v>3.8068106588442598E-2</v>
      </c>
      <c r="EE50">
        <v>1</v>
      </c>
      <c r="EF50">
        <v>4.6125433333333303</v>
      </c>
      <c r="EG50">
        <v>-9.3044415584411302E-2</v>
      </c>
      <c r="EH50">
        <v>1.1060732057634901E-2</v>
      </c>
      <c r="EI50">
        <v>1</v>
      </c>
      <c r="EJ50">
        <v>2</v>
      </c>
      <c r="EK50">
        <v>2</v>
      </c>
      <c r="EL50" t="s">
        <v>284</v>
      </c>
      <c r="EM50">
        <v>100</v>
      </c>
      <c r="EN50">
        <v>100</v>
      </c>
      <c r="EO50">
        <v>1.7230000000000001</v>
      </c>
      <c r="EP50">
        <v>-0.59299999999999997</v>
      </c>
      <c r="EQ50">
        <v>0.72402650593949602</v>
      </c>
      <c r="ER50">
        <v>1.82638250332287E-3</v>
      </c>
      <c r="ES50">
        <v>-3.3376277935660099E-7</v>
      </c>
      <c r="ET50">
        <v>5.0569635831270701E-13</v>
      </c>
      <c r="EU50">
        <v>-0.333862282513398</v>
      </c>
      <c r="EV50">
        <v>-1.8342391301347901E-2</v>
      </c>
      <c r="EW50">
        <v>2.5609531295098801E-4</v>
      </c>
      <c r="EX50">
        <v>9.7789280158919E-7</v>
      </c>
      <c r="EY50">
        <v>3</v>
      </c>
      <c r="EZ50">
        <v>2048</v>
      </c>
      <c r="FA50">
        <v>1</v>
      </c>
      <c r="FB50">
        <v>26</v>
      </c>
      <c r="FC50">
        <v>8.1</v>
      </c>
      <c r="FD50">
        <v>8</v>
      </c>
      <c r="FE50">
        <v>1.64917</v>
      </c>
      <c r="FF50">
        <v>2.4694799999999999</v>
      </c>
      <c r="FG50">
        <v>1.5954600000000001</v>
      </c>
      <c r="FH50">
        <v>2.3071299999999999</v>
      </c>
      <c r="FI50">
        <v>1.69434</v>
      </c>
      <c r="FJ50">
        <v>2.3852500000000001</v>
      </c>
      <c r="FK50">
        <v>38.134999999999998</v>
      </c>
      <c r="FL50">
        <v>23.816099999999999</v>
      </c>
      <c r="FM50">
        <v>18</v>
      </c>
      <c r="FN50">
        <v>366.32400000000001</v>
      </c>
      <c r="FO50">
        <v>657.61</v>
      </c>
      <c r="FP50">
        <v>45</v>
      </c>
      <c r="FQ50">
        <v>28.700099999999999</v>
      </c>
      <c r="FR50">
        <v>30.0001</v>
      </c>
      <c r="FS50">
        <v>28.2789</v>
      </c>
      <c r="FT50">
        <v>28.184699999999999</v>
      </c>
      <c r="FU50">
        <v>33.076900000000002</v>
      </c>
      <c r="FV50">
        <v>58.324300000000001</v>
      </c>
      <c r="FW50">
        <v>62.4559</v>
      </c>
      <c r="FX50">
        <v>45</v>
      </c>
      <c r="FY50">
        <v>700</v>
      </c>
      <c r="FZ50">
        <v>20</v>
      </c>
      <c r="GA50">
        <v>100.273</v>
      </c>
      <c r="GB50">
        <v>98.106099999999998</v>
      </c>
    </row>
    <row r="51" spans="1:184" ht="16" x14ac:dyDescent="0.2">
      <c r="A51" s="3">
        <v>43</v>
      </c>
      <c r="B51">
        <v>1662008828.0999999</v>
      </c>
      <c r="C51">
        <v>24715.0999999046</v>
      </c>
      <c r="D51" t="s">
        <v>402</v>
      </c>
      <c r="E51" t="s">
        <v>403</v>
      </c>
      <c r="F51">
        <v>15</v>
      </c>
      <c r="G51">
        <v>1662008820.0999999</v>
      </c>
      <c r="H51">
        <f t="shared" si="0"/>
        <v>1.5719103528316941E-3</v>
      </c>
      <c r="I51">
        <f t="shared" si="1"/>
        <v>3.5738772705533034E-12</v>
      </c>
      <c r="J51">
        <f t="shared" si="2"/>
        <v>1.1227931091654959E-4</v>
      </c>
      <c r="K51">
        <f t="shared" si="3"/>
        <v>1.1227931091654959E-4</v>
      </c>
      <c r="L51">
        <f t="shared" si="4"/>
        <v>42.306199999999997</v>
      </c>
      <c r="M51">
        <f t="shared" si="5"/>
        <v>0.53012099999999995</v>
      </c>
      <c r="N51">
        <f t="shared" si="6"/>
        <v>13.294184543052253</v>
      </c>
      <c r="O51">
        <f t="shared" si="7"/>
        <v>2000.09666666667</v>
      </c>
      <c r="P51">
        <f t="shared" si="8"/>
        <v>191.71668953631359</v>
      </c>
      <c r="Q51">
        <f t="shared" si="9"/>
        <v>0.48125008778</v>
      </c>
      <c r="R51">
        <f t="shared" si="10"/>
        <v>9.5853711838751104E-2</v>
      </c>
      <c r="S51">
        <f t="shared" si="11"/>
        <v>771.18649617282881</v>
      </c>
      <c r="T51">
        <f t="shared" si="12"/>
        <v>1244.3586831873572</v>
      </c>
      <c r="U51">
        <f t="shared" si="13"/>
        <v>0.98553207708438684</v>
      </c>
      <c r="V51">
        <v>14</v>
      </c>
      <c r="W51">
        <v>31416666.666666657</v>
      </c>
      <c r="X51">
        <v>1</v>
      </c>
      <c r="Y51">
        <v>1</v>
      </c>
      <c r="Z51">
        <v>7</v>
      </c>
      <c r="AA51">
        <v>2.5</v>
      </c>
      <c r="AB51" t="b">
        <v>0</v>
      </c>
      <c r="AC51">
        <v>10</v>
      </c>
      <c r="AD51">
        <v>25</v>
      </c>
      <c r="AE51">
        <v>2.323</v>
      </c>
      <c r="AF51" t="b">
        <v>0</v>
      </c>
      <c r="AG51">
        <v>4</v>
      </c>
      <c r="AH51">
        <v>25</v>
      </c>
      <c r="AI51">
        <v>2.677</v>
      </c>
      <c r="AJ51">
        <v>1</v>
      </c>
      <c r="AK51" t="b">
        <v>1</v>
      </c>
      <c r="AL51">
        <v>4.5</v>
      </c>
      <c r="AM51">
        <v>0.88</v>
      </c>
      <c r="AN51">
        <v>0.81</v>
      </c>
      <c r="AO51">
        <v>0.64</v>
      </c>
      <c r="AP51">
        <v>0.61</v>
      </c>
      <c r="AQ51">
        <v>0.77</v>
      </c>
      <c r="AR51" t="b">
        <v>1</v>
      </c>
      <c r="AS51">
        <v>1.8840699999999999</v>
      </c>
      <c r="AT51">
        <v>1.88914</v>
      </c>
      <c r="AU51">
        <v>1.88466</v>
      </c>
      <c r="AV51">
        <v>1.88863</v>
      </c>
      <c r="AW51">
        <v>1.88314</v>
      </c>
      <c r="AX51">
        <v>1.8872100000000001</v>
      </c>
      <c r="AY51">
        <v>1.88432</v>
      </c>
      <c r="AZ51">
        <v>0.53012099999999995</v>
      </c>
      <c r="BA51">
        <v>5</v>
      </c>
      <c r="BB51">
        <v>0</v>
      </c>
      <c r="BC51">
        <v>0</v>
      </c>
      <c r="BD51">
        <v>4.5</v>
      </c>
      <c r="BE51" t="s">
        <v>271</v>
      </c>
      <c r="BF51" t="s">
        <v>272</v>
      </c>
      <c r="BG51" t="s">
        <v>273</v>
      </c>
      <c r="BH51" t="s">
        <v>274</v>
      </c>
      <c r="BI51" t="s">
        <v>274</v>
      </c>
      <c r="BJ51" t="s">
        <v>273</v>
      </c>
      <c r="BK51">
        <v>0</v>
      </c>
      <c r="BL51">
        <v>42.306199999999997</v>
      </c>
      <c r="BM51">
        <v>999.9</v>
      </c>
      <c r="BN51">
        <v>47.314</v>
      </c>
      <c r="BO51">
        <v>32.65</v>
      </c>
      <c r="BP51">
        <v>23.8262</v>
      </c>
      <c r="BQ51">
        <v>88.689300000000003</v>
      </c>
      <c r="BR51">
        <v>15.617000000000001</v>
      </c>
      <c r="BS51">
        <v>1</v>
      </c>
      <c r="BT51">
        <v>9.0922799999999998E-2</v>
      </c>
      <c r="BU51">
        <v>-4.2580799999999996</v>
      </c>
      <c r="BV51">
        <v>19.648399999999999</v>
      </c>
      <c r="BW51">
        <v>5.2413699999999999</v>
      </c>
      <c r="BX51">
        <v>11.974</v>
      </c>
      <c r="BY51">
        <v>4.9880399999999998</v>
      </c>
      <c r="BZ51">
        <v>3.2989999999999999</v>
      </c>
      <c r="CA51">
        <v>9999</v>
      </c>
      <c r="CB51">
        <v>9999</v>
      </c>
      <c r="CC51">
        <v>999.9</v>
      </c>
      <c r="CD51">
        <v>9999</v>
      </c>
      <c r="CE51">
        <v>1662008820.0999999</v>
      </c>
      <c r="CF51">
        <v>393.971133333333</v>
      </c>
      <c r="CG51">
        <v>399.99686666666702</v>
      </c>
      <c r="CH51">
        <v>25.251913333333299</v>
      </c>
      <c r="CI51">
        <v>20.066179999999999</v>
      </c>
      <c r="CJ51">
        <v>392.67013333333301</v>
      </c>
      <c r="CK51">
        <v>25.843913333333301</v>
      </c>
      <c r="CL51">
        <v>399.999866666667</v>
      </c>
      <c r="CM51">
        <v>98.369786666666698</v>
      </c>
      <c r="CN51">
        <v>0.100088913333333</v>
      </c>
      <c r="CO51">
        <v>42.864840000000001</v>
      </c>
      <c r="CP51">
        <v>999.9</v>
      </c>
      <c r="CQ51">
        <v>999.9</v>
      </c>
      <c r="CR51">
        <v>0</v>
      </c>
      <c r="CS51">
        <v>0</v>
      </c>
      <c r="CT51">
        <v>13997.233333333301</v>
      </c>
      <c r="CU51">
        <v>0</v>
      </c>
      <c r="CV51">
        <v>158.48826666666699</v>
      </c>
      <c r="CW51">
        <v>2000.09666666667</v>
      </c>
      <c r="CX51">
        <v>0.5000038</v>
      </c>
      <c r="CY51">
        <v>0.4999962</v>
      </c>
      <c r="CZ51">
        <v>0</v>
      </c>
      <c r="DA51">
        <v>2.3963399999999999</v>
      </c>
      <c r="DB51">
        <v>0</v>
      </c>
      <c r="DC51">
        <v>3518.5326666666701</v>
      </c>
      <c r="DD51">
        <v>12978.0466666667</v>
      </c>
      <c r="DE51">
        <v>46.974800000000002</v>
      </c>
      <c r="DF51">
        <v>48.053733333333298</v>
      </c>
      <c r="DG51">
        <v>47.75</v>
      </c>
      <c r="DH51">
        <v>46.795466666666698</v>
      </c>
      <c r="DI51">
        <v>47.686999999999998</v>
      </c>
      <c r="DJ51">
        <v>1000.05733333333</v>
      </c>
      <c r="DK51">
        <v>1000.03933333333</v>
      </c>
      <c r="DL51">
        <v>0</v>
      </c>
      <c r="DM51">
        <v>1697055793.2</v>
      </c>
      <c r="DN51">
        <v>0</v>
      </c>
      <c r="DO51">
        <v>1662008865.0999999</v>
      </c>
      <c r="DP51" t="s">
        <v>404</v>
      </c>
      <c r="DQ51">
        <v>1662008865.0999999</v>
      </c>
      <c r="DR51">
        <v>1662008858.0999999</v>
      </c>
      <c r="DS51">
        <v>44</v>
      </c>
      <c r="DT51">
        <v>1.4999999999999999E-2</v>
      </c>
      <c r="DU51">
        <v>2E-3</v>
      </c>
      <c r="DV51">
        <v>1.3009999999999999</v>
      </c>
      <c r="DW51">
        <v>-0.59199999999999997</v>
      </c>
      <c r="DX51">
        <v>400</v>
      </c>
      <c r="DY51">
        <v>20</v>
      </c>
      <c r="DZ51">
        <v>0.19</v>
      </c>
      <c r="EA51">
        <v>0.01</v>
      </c>
      <c r="EB51">
        <v>-6.0530225</v>
      </c>
      <c r="EC51">
        <v>9.4624511278187703E-2</v>
      </c>
      <c r="ED51">
        <v>1.6582669831785201E-2</v>
      </c>
      <c r="EE51">
        <v>1</v>
      </c>
      <c r="EF51">
        <v>5.1470050000000001</v>
      </c>
      <c r="EG51">
        <v>0.238135939849627</v>
      </c>
      <c r="EH51">
        <v>2.58137413987201E-2</v>
      </c>
      <c r="EI51">
        <v>0</v>
      </c>
      <c r="EJ51">
        <v>1</v>
      </c>
      <c r="EK51">
        <v>2</v>
      </c>
      <c r="EL51" t="s">
        <v>280</v>
      </c>
      <c r="EM51">
        <v>100</v>
      </c>
      <c r="EN51">
        <v>100</v>
      </c>
      <c r="EO51">
        <v>1.3009999999999999</v>
      </c>
      <c r="EP51">
        <v>-0.59199999999999997</v>
      </c>
      <c r="EQ51">
        <v>0.610732460713868</v>
      </c>
      <c r="ER51">
        <v>1.82638250332287E-3</v>
      </c>
      <c r="ES51">
        <v>-3.3376277935660099E-7</v>
      </c>
      <c r="ET51">
        <v>5.0569635831270701E-13</v>
      </c>
      <c r="EU51">
        <v>-0.33232791269020401</v>
      </c>
      <c r="EV51">
        <v>-1.8342391301347901E-2</v>
      </c>
      <c r="EW51">
        <v>2.5609531295098801E-4</v>
      </c>
      <c r="EX51">
        <v>9.7789280158919E-7</v>
      </c>
      <c r="EY51">
        <v>3</v>
      </c>
      <c r="EZ51">
        <v>2048</v>
      </c>
      <c r="FA51">
        <v>1</v>
      </c>
      <c r="FB51">
        <v>26</v>
      </c>
      <c r="FC51">
        <v>8</v>
      </c>
      <c r="FD51">
        <v>8</v>
      </c>
      <c r="FE51">
        <v>1.0473600000000001</v>
      </c>
      <c r="FF51">
        <v>2.4694799999999999</v>
      </c>
      <c r="FG51">
        <v>1.5954600000000001</v>
      </c>
      <c r="FH51">
        <v>2.3071299999999999</v>
      </c>
      <c r="FI51">
        <v>1.69556</v>
      </c>
      <c r="FJ51">
        <v>2.4401899999999999</v>
      </c>
      <c r="FK51">
        <v>38.110599999999998</v>
      </c>
      <c r="FL51">
        <v>23.8248</v>
      </c>
      <c r="FM51">
        <v>18</v>
      </c>
      <c r="FN51">
        <v>366.05700000000002</v>
      </c>
      <c r="FO51">
        <v>657.27499999999998</v>
      </c>
      <c r="FP51">
        <v>45</v>
      </c>
      <c r="FQ51">
        <v>28.7026</v>
      </c>
      <c r="FR51">
        <v>30</v>
      </c>
      <c r="FS51">
        <v>28.286000000000001</v>
      </c>
      <c r="FT51">
        <v>28.191400000000002</v>
      </c>
      <c r="FU51">
        <v>21.042000000000002</v>
      </c>
      <c r="FV51">
        <v>58.063299999999998</v>
      </c>
      <c r="FW51">
        <v>62.8354</v>
      </c>
      <c r="FX51">
        <v>45</v>
      </c>
      <c r="FY51">
        <v>400</v>
      </c>
      <c r="FZ51">
        <v>20</v>
      </c>
      <c r="GA51">
        <v>100.26900000000001</v>
      </c>
      <c r="GB51">
        <v>98.106200000000001</v>
      </c>
    </row>
    <row r="52" spans="1:184" ht="16" x14ac:dyDescent="0.2">
      <c r="A52" s="3">
        <v>44</v>
      </c>
      <c r="B52">
        <v>1662009348</v>
      </c>
      <c r="C52">
        <v>25235</v>
      </c>
      <c r="D52" t="s">
        <v>405</v>
      </c>
      <c r="E52" t="s">
        <v>406</v>
      </c>
      <c r="F52">
        <v>15</v>
      </c>
      <c r="G52">
        <v>1662009339.5</v>
      </c>
      <c r="H52">
        <f t="shared" si="0"/>
        <v>8.7818345168484929E-4</v>
      </c>
      <c r="I52">
        <f t="shared" si="1"/>
        <v>1.9966277795032578E-12</v>
      </c>
      <c r="J52">
        <f t="shared" si="2"/>
        <v>6.2727389406060658E-5</v>
      </c>
      <c r="K52">
        <f t="shared" si="3"/>
        <v>6.2727389406060658E-5</v>
      </c>
      <c r="L52">
        <f t="shared" si="4"/>
        <v>42.328000000000003</v>
      </c>
      <c r="M52">
        <f t="shared" si="5"/>
        <v>0.52825299999999997</v>
      </c>
      <c r="N52">
        <f t="shared" si="6"/>
        <v>13.299717852433451</v>
      </c>
      <c r="O52">
        <f t="shared" si="7"/>
        <v>2000.0643749999999</v>
      </c>
      <c r="P52">
        <f t="shared" si="8"/>
        <v>194.13849652335105</v>
      </c>
      <c r="Q52">
        <f t="shared" si="9"/>
        <v>0.48125017469375003</v>
      </c>
      <c r="R52">
        <f t="shared" si="10"/>
        <v>9.7066123945811017E-2</v>
      </c>
      <c r="S52">
        <f t="shared" si="11"/>
        <v>774.2902719143782</v>
      </c>
      <c r="T52">
        <f t="shared" si="12"/>
        <v>1239.6347214352897</v>
      </c>
      <c r="U52">
        <f t="shared" si="13"/>
        <v>0.98179069937674945</v>
      </c>
      <c r="V52">
        <v>14</v>
      </c>
      <c r="W52">
        <v>31416666.666666657</v>
      </c>
      <c r="X52">
        <v>1</v>
      </c>
      <c r="Y52">
        <v>1</v>
      </c>
      <c r="Z52">
        <v>7</v>
      </c>
      <c r="AA52">
        <v>2.5</v>
      </c>
      <c r="AB52" t="b">
        <v>0</v>
      </c>
      <c r="AC52">
        <v>10</v>
      </c>
      <c r="AD52">
        <v>25</v>
      </c>
      <c r="AE52">
        <v>2.323</v>
      </c>
      <c r="AF52" t="b">
        <v>0</v>
      </c>
      <c r="AG52">
        <v>4</v>
      </c>
      <c r="AH52">
        <v>25</v>
      </c>
      <c r="AI52">
        <v>2.677</v>
      </c>
      <c r="AJ52">
        <v>1</v>
      </c>
      <c r="AK52" t="b">
        <v>1</v>
      </c>
      <c r="AL52">
        <v>4.5</v>
      </c>
      <c r="AM52">
        <v>0.88</v>
      </c>
      <c r="AN52">
        <v>0.81</v>
      </c>
      <c r="AO52">
        <v>0.64</v>
      </c>
      <c r="AP52">
        <v>0.61</v>
      </c>
      <c r="AQ52">
        <v>0.77</v>
      </c>
      <c r="AR52" t="b">
        <v>1</v>
      </c>
      <c r="AS52">
        <v>1.88402</v>
      </c>
      <c r="AT52">
        <v>1.8891100000000001</v>
      </c>
      <c r="AU52">
        <v>1.88466</v>
      </c>
      <c r="AV52">
        <v>1.88866</v>
      </c>
      <c r="AW52">
        <v>1.88313</v>
      </c>
      <c r="AX52">
        <v>1.8872100000000001</v>
      </c>
      <c r="AY52">
        <v>1.8843300000000001</v>
      </c>
      <c r="AZ52">
        <v>0.52825299999999997</v>
      </c>
      <c r="BA52">
        <v>5</v>
      </c>
      <c r="BB52">
        <v>0</v>
      </c>
      <c r="BC52">
        <v>0</v>
      </c>
      <c r="BD52">
        <v>4.5</v>
      </c>
      <c r="BE52" t="s">
        <v>271</v>
      </c>
      <c r="BF52" t="s">
        <v>272</v>
      </c>
      <c r="BG52" t="s">
        <v>273</v>
      </c>
      <c r="BH52" t="s">
        <v>274</v>
      </c>
      <c r="BI52" t="s">
        <v>274</v>
      </c>
      <c r="BJ52" t="s">
        <v>273</v>
      </c>
      <c r="BK52">
        <v>0</v>
      </c>
      <c r="BL52">
        <v>42.328000000000003</v>
      </c>
      <c r="BM52">
        <v>999.9</v>
      </c>
      <c r="BN52">
        <v>47.326000000000001</v>
      </c>
      <c r="BO52">
        <v>32.619</v>
      </c>
      <c r="BP52">
        <v>23.7883</v>
      </c>
      <c r="BQ52">
        <v>88.699399999999997</v>
      </c>
      <c r="BR52">
        <v>15.757199999999999</v>
      </c>
      <c r="BS52">
        <v>1</v>
      </c>
      <c r="BT52">
        <v>8.9993900000000002E-2</v>
      </c>
      <c r="BU52">
        <v>-4.2489999999999997</v>
      </c>
      <c r="BV52">
        <v>19.648399999999999</v>
      </c>
      <c r="BW52">
        <v>5.2407700000000004</v>
      </c>
      <c r="BX52">
        <v>11.974</v>
      </c>
      <c r="BY52">
        <v>4.9885999999999999</v>
      </c>
      <c r="BZ52">
        <v>3.2989999999999999</v>
      </c>
      <c r="CA52">
        <v>9999</v>
      </c>
      <c r="CB52">
        <v>9999</v>
      </c>
      <c r="CC52">
        <v>999.9</v>
      </c>
      <c r="CD52">
        <v>9999</v>
      </c>
      <c r="CE52">
        <v>1662009339.5</v>
      </c>
      <c r="CF52">
        <v>196.7469375</v>
      </c>
      <c r="CG52">
        <v>199.99725000000001</v>
      </c>
      <c r="CH52">
        <v>25.182181249999999</v>
      </c>
      <c r="CI52">
        <v>19.955575</v>
      </c>
      <c r="CJ52">
        <v>195.86793750000001</v>
      </c>
      <c r="CK52">
        <v>25.77318125</v>
      </c>
      <c r="CL52">
        <v>400.0053125</v>
      </c>
      <c r="CM52">
        <v>98.380643750000004</v>
      </c>
      <c r="CN52">
        <v>9.9902187500000003E-2</v>
      </c>
      <c r="CO52">
        <v>42.868543750000001</v>
      </c>
      <c r="CP52">
        <v>999.9</v>
      </c>
      <c r="CQ52">
        <v>999.9</v>
      </c>
      <c r="CR52">
        <v>0</v>
      </c>
      <c r="CS52">
        <v>0</v>
      </c>
      <c r="CT52">
        <v>14001.59375</v>
      </c>
      <c r="CU52">
        <v>0</v>
      </c>
      <c r="CV52">
        <v>160.490375</v>
      </c>
      <c r="CW52">
        <v>2000.0643749999999</v>
      </c>
      <c r="CX52">
        <v>0.5000075625</v>
      </c>
      <c r="CY52">
        <v>0.4999924375</v>
      </c>
      <c r="CZ52">
        <v>0</v>
      </c>
      <c r="DA52">
        <v>2.41433125</v>
      </c>
      <c r="DB52">
        <v>0</v>
      </c>
      <c r="DC52">
        <v>3517.00875</v>
      </c>
      <c r="DD52">
        <v>12977.8375</v>
      </c>
      <c r="DE52">
        <v>47.323812500000003</v>
      </c>
      <c r="DF52">
        <v>48.375</v>
      </c>
      <c r="DG52">
        <v>48.125</v>
      </c>
      <c r="DH52">
        <v>47.125</v>
      </c>
      <c r="DI52">
        <v>48</v>
      </c>
      <c r="DJ52">
        <v>1000.04875</v>
      </c>
      <c r="DK52">
        <v>1000.015625</v>
      </c>
      <c r="DL52">
        <v>0</v>
      </c>
      <c r="DM52">
        <v>1697056312.8</v>
      </c>
      <c r="DN52">
        <v>0</v>
      </c>
      <c r="DO52">
        <v>1662009378</v>
      </c>
      <c r="DP52" t="s">
        <v>407</v>
      </c>
      <c r="DQ52">
        <v>1662009373</v>
      </c>
      <c r="DR52">
        <v>1662009378</v>
      </c>
      <c r="DS52">
        <v>45</v>
      </c>
      <c r="DT52">
        <v>-9.8000000000000004E-2</v>
      </c>
      <c r="DU52">
        <v>0</v>
      </c>
      <c r="DV52">
        <v>0.879</v>
      </c>
      <c r="DW52">
        <v>-0.59099999999999997</v>
      </c>
      <c r="DX52">
        <v>200</v>
      </c>
      <c r="DY52">
        <v>20</v>
      </c>
      <c r="DZ52">
        <v>0.49</v>
      </c>
      <c r="EA52">
        <v>0.01</v>
      </c>
      <c r="EB52">
        <v>-3.1607257142857099</v>
      </c>
      <c r="EC52">
        <v>0.11480337662336899</v>
      </c>
      <c r="ED52">
        <v>1.88512762158424E-2</v>
      </c>
      <c r="EE52">
        <v>0</v>
      </c>
      <c r="EF52">
        <v>5.1972223809523799</v>
      </c>
      <c r="EG52">
        <v>6.0172207792217602E-2</v>
      </c>
      <c r="EH52">
        <v>6.6744822554775799E-3</v>
      </c>
      <c r="EI52">
        <v>1</v>
      </c>
      <c r="EJ52">
        <v>1</v>
      </c>
      <c r="EK52">
        <v>2</v>
      </c>
      <c r="EL52" t="s">
        <v>280</v>
      </c>
      <c r="EM52">
        <v>100</v>
      </c>
      <c r="EN52">
        <v>100</v>
      </c>
      <c r="EO52">
        <v>0.879</v>
      </c>
      <c r="EP52">
        <v>-0.59099999999999997</v>
      </c>
      <c r="EQ52">
        <v>0.62614354739089395</v>
      </c>
      <c r="ER52">
        <v>1.82638250332287E-3</v>
      </c>
      <c r="ES52">
        <v>-3.3376277935660099E-7</v>
      </c>
      <c r="ET52">
        <v>5.0569635831270701E-13</v>
      </c>
      <c r="EU52">
        <v>-0.33070697223362699</v>
      </c>
      <c r="EV52">
        <v>-1.8342391301347901E-2</v>
      </c>
      <c r="EW52">
        <v>2.5609531295098801E-4</v>
      </c>
      <c r="EX52">
        <v>9.7789280158919E-7</v>
      </c>
      <c r="EY52">
        <v>3</v>
      </c>
      <c r="EZ52">
        <v>2048</v>
      </c>
      <c r="FA52">
        <v>1</v>
      </c>
      <c r="FB52">
        <v>26</v>
      </c>
      <c r="FC52">
        <v>8</v>
      </c>
      <c r="FD52">
        <v>8.1999999999999993</v>
      </c>
      <c r="FE52">
        <v>0.611572</v>
      </c>
      <c r="FF52">
        <v>2.4890099999999999</v>
      </c>
      <c r="FG52">
        <v>1.5954600000000001</v>
      </c>
      <c r="FH52">
        <v>2.3071299999999999</v>
      </c>
      <c r="FI52">
        <v>1.69556</v>
      </c>
      <c r="FJ52">
        <v>2.52075</v>
      </c>
      <c r="FK52">
        <v>38.110599999999998</v>
      </c>
      <c r="FL52">
        <v>23.8248</v>
      </c>
      <c r="FM52">
        <v>18</v>
      </c>
      <c r="FN52">
        <v>365.79599999999999</v>
      </c>
      <c r="FO52">
        <v>656.97299999999996</v>
      </c>
      <c r="FP52">
        <v>45</v>
      </c>
      <c r="FQ52">
        <v>28.680499999999999</v>
      </c>
      <c r="FR52">
        <v>30.0002</v>
      </c>
      <c r="FS52">
        <v>28.271699999999999</v>
      </c>
      <c r="FT52">
        <v>28.179500000000001</v>
      </c>
      <c r="FU52">
        <v>12.3025</v>
      </c>
      <c r="FV52">
        <v>62.148699999999998</v>
      </c>
      <c r="FW52">
        <v>63.2059</v>
      </c>
      <c r="FX52">
        <v>45</v>
      </c>
      <c r="FY52">
        <v>200</v>
      </c>
      <c r="FZ52">
        <v>20</v>
      </c>
      <c r="GA52">
        <v>100.26900000000001</v>
      </c>
      <c r="GB52">
        <v>98.104699999999994</v>
      </c>
    </row>
    <row r="53" spans="1:184" ht="16" x14ac:dyDescent="0.2">
      <c r="A53" s="3">
        <v>45</v>
      </c>
      <c r="B53">
        <v>1662009860</v>
      </c>
      <c r="C53">
        <v>25747</v>
      </c>
      <c r="D53" t="s">
        <v>408</v>
      </c>
      <c r="E53" t="s">
        <v>409</v>
      </c>
      <c r="F53">
        <v>15</v>
      </c>
      <c r="G53">
        <v>1662009852</v>
      </c>
      <c r="H53">
        <f t="shared" si="0"/>
        <v>2.6028981092559396E-4</v>
      </c>
      <c r="I53">
        <f t="shared" si="1"/>
        <v>5.9179191570805768E-13</v>
      </c>
      <c r="J53">
        <f t="shared" si="2"/>
        <v>1.8592129351828139E-5</v>
      </c>
      <c r="K53">
        <f t="shared" si="3"/>
        <v>1.8592129351828139E-5</v>
      </c>
      <c r="L53">
        <f t="shared" si="4"/>
        <v>42.332299999999996</v>
      </c>
      <c r="M53">
        <f t="shared" si="5"/>
        <v>0.52777700000000005</v>
      </c>
      <c r="N53">
        <f t="shared" si="6"/>
        <v>13.301152783690243</v>
      </c>
      <c r="O53">
        <f t="shared" si="7"/>
        <v>1999.9746666666699</v>
      </c>
      <c r="P53">
        <f t="shared" si="8"/>
        <v>193.4941094008087</v>
      </c>
      <c r="Q53">
        <f t="shared" si="9"/>
        <v>0.48125039578000001</v>
      </c>
      <c r="R53">
        <f t="shared" si="10"/>
        <v>9.6748280178619792E-2</v>
      </c>
      <c r="S53">
        <f t="shared" si="11"/>
        <v>773.44044122786011</v>
      </c>
      <c r="T53">
        <f t="shared" si="12"/>
        <v>1240.8112945446965</v>
      </c>
      <c r="U53">
        <f t="shared" si="13"/>
        <v>0.98272254527939951</v>
      </c>
      <c r="V53">
        <v>14</v>
      </c>
      <c r="W53">
        <v>31416666.666666657</v>
      </c>
      <c r="X53">
        <v>1</v>
      </c>
      <c r="Y53">
        <v>1</v>
      </c>
      <c r="Z53">
        <v>7</v>
      </c>
      <c r="AA53">
        <v>2.5</v>
      </c>
      <c r="AB53" t="b">
        <v>0</v>
      </c>
      <c r="AC53">
        <v>10</v>
      </c>
      <c r="AD53">
        <v>25</v>
      </c>
      <c r="AE53">
        <v>2.323</v>
      </c>
      <c r="AF53" t="b">
        <v>0</v>
      </c>
      <c r="AG53">
        <v>4</v>
      </c>
      <c r="AH53">
        <v>25</v>
      </c>
      <c r="AI53">
        <v>2.677</v>
      </c>
      <c r="AJ53">
        <v>1</v>
      </c>
      <c r="AK53" t="b">
        <v>1</v>
      </c>
      <c r="AL53">
        <v>4.5</v>
      </c>
      <c r="AM53">
        <v>0.88</v>
      </c>
      <c r="AN53">
        <v>0.81</v>
      </c>
      <c r="AO53">
        <v>0.64</v>
      </c>
      <c r="AP53">
        <v>0.61</v>
      </c>
      <c r="AQ53">
        <v>0.77</v>
      </c>
      <c r="AR53" t="b">
        <v>1</v>
      </c>
      <c r="AS53">
        <v>1.8840300000000001</v>
      </c>
      <c r="AT53">
        <v>1.8890499999999999</v>
      </c>
      <c r="AU53">
        <v>1.88462</v>
      </c>
      <c r="AV53">
        <v>1.8886000000000001</v>
      </c>
      <c r="AW53">
        <v>1.8831199999999999</v>
      </c>
      <c r="AX53">
        <v>1.8872100000000001</v>
      </c>
      <c r="AY53">
        <v>1.88432</v>
      </c>
      <c r="AZ53">
        <v>0.52777700000000005</v>
      </c>
      <c r="BA53">
        <v>5</v>
      </c>
      <c r="BB53">
        <v>0</v>
      </c>
      <c r="BC53">
        <v>0</v>
      </c>
      <c r="BD53">
        <v>4.5</v>
      </c>
      <c r="BE53" t="s">
        <v>271</v>
      </c>
      <c r="BF53" t="s">
        <v>272</v>
      </c>
      <c r="BG53" t="s">
        <v>273</v>
      </c>
      <c r="BH53" t="s">
        <v>274</v>
      </c>
      <c r="BI53" t="s">
        <v>274</v>
      </c>
      <c r="BJ53" t="s">
        <v>273</v>
      </c>
      <c r="BK53">
        <v>0</v>
      </c>
      <c r="BL53">
        <v>42.332299999999996</v>
      </c>
      <c r="BM53">
        <v>999.9</v>
      </c>
      <c r="BN53">
        <v>47.375</v>
      </c>
      <c r="BO53">
        <v>32.588999999999999</v>
      </c>
      <c r="BP53">
        <v>23.7713</v>
      </c>
      <c r="BQ53">
        <v>88.779499999999999</v>
      </c>
      <c r="BR53">
        <v>15.7332</v>
      </c>
      <c r="BS53">
        <v>1</v>
      </c>
      <c r="BT53">
        <v>9.43272E-2</v>
      </c>
      <c r="BU53">
        <v>-4.2435600000000004</v>
      </c>
      <c r="BV53">
        <v>19.649000000000001</v>
      </c>
      <c r="BW53">
        <v>5.24125</v>
      </c>
      <c r="BX53">
        <v>11.974</v>
      </c>
      <c r="BY53">
        <v>4.9885999999999999</v>
      </c>
      <c r="BZ53">
        <v>3.2989999999999999</v>
      </c>
      <c r="CA53">
        <v>9999</v>
      </c>
      <c r="CB53">
        <v>9999</v>
      </c>
      <c r="CC53">
        <v>999.9</v>
      </c>
      <c r="CD53">
        <v>9999</v>
      </c>
      <c r="CE53">
        <v>1662009852</v>
      </c>
      <c r="CF53">
        <v>98.805313333333302</v>
      </c>
      <c r="CG53">
        <v>99.999260000000007</v>
      </c>
      <c r="CH53">
        <v>25.400300000000001</v>
      </c>
      <c r="CI53">
        <v>20.0421266666667</v>
      </c>
      <c r="CJ53">
        <v>98.156313333333301</v>
      </c>
      <c r="CK53">
        <v>25.994299999999999</v>
      </c>
      <c r="CL53">
        <v>399.99486666666701</v>
      </c>
      <c r="CM53">
        <v>98.371840000000006</v>
      </c>
      <c r="CN53">
        <v>0.10003608</v>
      </c>
      <c r="CO53">
        <v>42.898339999999997</v>
      </c>
      <c r="CP53">
        <v>999.9</v>
      </c>
      <c r="CQ53">
        <v>999.9</v>
      </c>
      <c r="CR53">
        <v>0</v>
      </c>
      <c r="CS53">
        <v>0</v>
      </c>
      <c r="CT53">
        <v>13997.9666666667</v>
      </c>
      <c r="CU53">
        <v>0</v>
      </c>
      <c r="CV53">
        <v>159.95779999999999</v>
      </c>
      <c r="CW53">
        <v>1999.9746666666699</v>
      </c>
      <c r="CX53">
        <v>0.50001713333333297</v>
      </c>
      <c r="CY53">
        <v>0.49998286666666703</v>
      </c>
      <c r="CZ53">
        <v>0</v>
      </c>
      <c r="DA53">
        <v>2.36564</v>
      </c>
      <c r="DB53">
        <v>0</v>
      </c>
      <c r="DC53">
        <v>3506.0639999999999</v>
      </c>
      <c r="DD53">
        <v>12977.3</v>
      </c>
      <c r="DE53">
        <v>47.75</v>
      </c>
      <c r="DF53">
        <v>48.811999999999998</v>
      </c>
      <c r="DG53">
        <v>48.566200000000002</v>
      </c>
      <c r="DH53">
        <v>47.561999999999998</v>
      </c>
      <c r="DI53">
        <v>48.375</v>
      </c>
      <c r="DJ53">
        <v>1000.02266666667</v>
      </c>
      <c r="DK53">
        <v>999.952</v>
      </c>
      <c r="DL53">
        <v>0</v>
      </c>
      <c r="DM53">
        <v>1697056824.5999999</v>
      </c>
      <c r="DN53">
        <v>0</v>
      </c>
      <c r="DO53">
        <v>1662009896</v>
      </c>
      <c r="DP53" t="s">
        <v>410</v>
      </c>
      <c r="DQ53">
        <v>1662009885</v>
      </c>
      <c r="DR53">
        <v>1662009896</v>
      </c>
      <c r="DS53">
        <v>46</v>
      </c>
      <c r="DT53">
        <v>-5.7000000000000002E-2</v>
      </c>
      <c r="DU53">
        <v>-2E-3</v>
      </c>
      <c r="DV53">
        <v>0.64900000000000002</v>
      </c>
      <c r="DW53">
        <v>-0.59399999999999997</v>
      </c>
      <c r="DX53">
        <v>100</v>
      </c>
      <c r="DY53">
        <v>20</v>
      </c>
      <c r="DZ53">
        <v>0.28999999999999998</v>
      </c>
      <c r="EA53">
        <v>0.01</v>
      </c>
      <c r="EB53">
        <v>-1.1389419047619</v>
      </c>
      <c r="EC53">
        <v>3.6705194805194102E-2</v>
      </c>
      <c r="ED53">
        <v>1.8210788173379299E-2</v>
      </c>
      <c r="EE53">
        <v>1</v>
      </c>
      <c r="EF53">
        <v>5.3486785714285698</v>
      </c>
      <c r="EG53">
        <v>-0.195515064935051</v>
      </c>
      <c r="EH53">
        <v>2.0506167315205E-2</v>
      </c>
      <c r="EI53">
        <v>0</v>
      </c>
      <c r="EJ53">
        <v>1</v>
      </c>
      <c r="EK53">
        <v>2</v>
      </c>
      <c r="EL53" t="s">
        <v>280</v>
      </c>
      <c r="EM53">
        <v>100</v>
      </c>
      <c r="EN53">
        <v>100</v>
      </c>
      <c r="EO53">
        <v>0.64900000000000002</v>
      </c>
      <c r="EP53">
        <v>-0.59399999999999997</v>
      </c>
      <c r="EQ53">
        <v>0.52813063325500498</v>
      </c>
      <c r="ER53">
        <v>1.82638250332287E-3</v>
      </c>
      <c r="ES53">
        <v>-3.3376277935660099E-7</v>
      </c>
      <c r="ET53">
        <v>5.0569635831270701E-13</v>
      </c>
      <c r="EU53">
        <v>-0.33099657273802602</v>
      </c>
      <c r="EV53">
        <v>-1.8342391301347901E-2</v>
      </c>
      <c r="EW53">
        <v>2.5609531295098801E-4</v>
      </c>
      <c r="EX53">
        <v>9.7789280158919E-7</v>
      </c>
      <c r="EY53">
        <v>3</v>
      </c>
      <c r="EZ53">
        <v>2048</v>
      </c>
      <c r="FA53">
        <v>1</v>
      </c>
      <c r="FB53">
        <v>26</v>
      </c>
      <c r="FC53">
        <v>8.1</v>
      </c>
      <c r="FD53">
        <v>8</v>
      </c>
      <c r="FE53">
        <v>0.380859</v>
      </c>
      <c r="FF53">
        <v>2.5</v>
      </c>
      <c r="FG53">
        <v>1.5954600000000001</v>
      </c>
      <c r="FH53">
        <v>2.3059099999999999</v>
      </c>
      <c r="FI53">
        <v>1.69434</v>
      </c>
      <c r="FJ53">
        <v>2.5134300000000001</v>
      </c>
      <c r="FK53">
        <v>38.061999999999998</v>
      </c>
      <c r="FL53">
        <v>23.8248</v>
      </c>
      <c r="FM53">
        <v>18</v>
      </c>
      <c r="FN53">
        <v>365.39800000000002</v>
      </c>
      <c r="FO53">
        <v>656.67</v>
      </c>
      <c r="FP53">
        <v>44.999899999999997</v>
      </c>
      <c r="FQ53">
        <v>28.7394</v>
      </c>
      <c r="FR53">
        <v>30.0001</v>
      </c>
      <c r="FS53">
        <v>28.321899999999999</v>
      </c>
      <c r="FT53">
        <v>28.229399999999998</v>
      </c>
      <c r="FU53">
        <v>7.6857499999999996</v>
      </c>
      <c r="FV53">
        <v>59.129800000000003</v>
      </c>
      <c r="FW53">
        <v>63.579099999999997</v>
      </c>
      <c r="FX53">
        <v>45</v>
      </c>
      <c r="FY53">
        <v>100</v>
      </c>
      <c r="FZ53">
        <v>20</v>
      </c>
      <c r="GA53">
        <v>100.258</v>
      </c>
      <c r="GB53">
        <v>98.093500000000006</v>
      </c>
    </row>
    <row r="54" spans="1:184" ht="16" x14ac:dyDescent="0.2">
      <c r="A54" s="3">
        <v>46</v>
      </c>
      <c r="B54">
        <v>1662010378</v>
      </c>
      <c r="C54">
        <v>26265</v>
      </c>
      <c r="D54" t="s">
        <v>411</v>
      </c>
      <c r="E54" t="s">
        <v>412</v>
      </c>
      <c r="F54">
        <v>15</v>
      </c>
      <c r="G54">
        <v>1662010370</v>
      </c>
      <c r="H54">
        <f t="shared" si="0"/>
        <v>-1.0478097030827367E-4</v>
      </c>
      <c r="I54">
        <f t="shared" si="1"/>
        <v>-2.3822880706693527E-13</v>
      </c>
      <c r="J54">
        <f t="shared" si="2"/>
        <v>-7.4843550220195474E-6</v>
      </c>
      <c r="K54">
        <f t="shared" si="3"/>
        <v>-7.4843550220195474E-6</v>
      </c>
      <c r="L54">
        <f t="shared" si="4"/>
        <v>42.349699999999999</v>
      </c>
      <c r="M54">
        <f t="shared" si="5"/>
        <v>0.52942199999999995</v>
      </c>
      <c r="N54">
        <f t="shared" si="6"/>
        <v>13.295549869302572</v>
      </c>
      <c r="O54">
        <f t="shared" si="7"/>
        <v>2000.2073333333301</v>
      </c>
      <c r="P54">
        <f t="shared" si="8"/>
        <v>193.44152535990338</v>
      </c>
      <c r="Q54">
        <f t="shared" si="9"/>
        <v>0.48125040194000002</v>
      </c>
      <c r="R54">
        <f t="shared" si="10"/>
        <v>9.6710737000216151E-2</v>
      </c>
      <c r="S54">
        <f t="shared" si="11"/>
        <v>773.43404526209019</v>
      </c>
      <c r="T54">
        <f t="shared" si="12"/>
        <v>1241.1012329542079</v>
      </c>
      <c r="U54">
        <f t="shared" si="13"/>
        <v>0.98295217649973265</v>
      </c>
      <c r="V54">
        <v>14</v>
      </c>
      <c r="W54">
        <v>31416666.666666657</v>
      </c>
      <c r="X54">
        <v>1</v>
      </c>
      <c r="Y54">
        <v>1</v>
      </c>
      <c r="Z54">
        <v>7</v>
      </c>
      <c r="AA54">
        <v>2.5</v>
      </c>
      <c r="AB54" t="b">
        <v>0</v>
      </c>
      <c r="AC54">
        <v>10</v>
      </c>
      <c r="AD54">
        <v>25</v>
      </c>
      <c r="AE54">
        <v>2.323</v>
      </c>
      <c r="AF54" t="b">
        <v>0</v>
      </c>
      <c r="AG54">
        <v>4</v>
      </c>
      <c r="AH54">
        <v>25</v>
      </c>
      <c r="AI54">
        <v>2.677</v>
      </c>
      <c r="AJ54">
        <v>1</v>
      </c>
      <c r="AK54" t="b">
        <v>1</v>
      </c>
      <c r="AL54">
        <v>4.5</v>
      </c>
      <c r="AM54">
        <v>0.88</v>
      </c>
      <c r="AN54">
        <v>0.81</v>
      </c>
      <c r="AO54">
        <v>0.64</v>
      </c>
      <c r="AP54">
        <v>0.61</v>
      </c>
      <c r="AQ54">
        <v>0.77</v>
      </c>
      <c r="AR54" t="b">
        <v>1</v>
      </c>
      <c r="AS54">
        <v>1.8840300000000001</v>
      </c>
      <c r="AT54">
        <v>1.8891</v>
      </c>
      <c r="AU54">
        <v>1.88462</v>
      </c>
      <c r="AV54">
        <v>1.8886499999999999</v>
      </c>
      <c r="AW54">
        <v>1.8831500000000001</v>
      </c>
      <c r="AX54">
        <v>1.8872100000000001</v>
      </c>
      <c r="AY54">
        <v>1.88432</v>
      </c>
      <c r="AZ54">
        <v>0.52942199999999995</v>
      </c>
      <c r="BA54">
        <v>5</v>
      </c>
      <c r="BB54">
        <v>0</v>
      </c>
      <c r="BC54">
        <v>0</v>
      </c>
      <c r="BD54">
        <v>4.5</v>
      </c>
      <c r="BE54" t="s">
        <v>271</v>
      </c>
      <c r="BF54" t="s">
        <v>272</v>
      </c>
      <c r="BG54" t="s">
        <v>273</v>
      </c>
      <c r="BH54" t="s">
        <v>274</v>
      </c>
      <c r="BI54" t="s">
        <v>274</v>
      </c>
      <c r="BJ54" t="s">
        <v>273</v>
      </c>
      <c r="BK54">
        <v>0</v>
      </c>
      <c r="BL54">
        <v>42.349699999999999</v>
      </c>
      <c r="BM54">
        <v>999.9</v>
      </c>
      <c r="BN54">
        <v>47.570999999999998</v>
      </c>
      <c r="BO54">
        <v>32.539000000000001</v>
      </c>
      <c r="BP54">
        <v>23.808599999999998</v>
      </c>
      <c r="BQ54">
        <v>88.799599999999998</v>
      </c>
      <c r="BR54">
        <v>15.729200000000001</v>
      </c>
      <c r="BS54">
        <v>1</v>
      </c>
      <c r="BT54">
        <v>9.2902399999999996E-2</v>
      </c>
      <c r="BU54">
        <v>-4.2401600000000004</v>
      </c>
      <c r="BV54">
        <v>19.649000000000001</v>
      </c>
      <c r="BW54">
        <v>5.2411300000000001</v>
      </c>
      <c r="BX54">
        <v>11.974</v>
      </c>
      <c r="BY54">
        <v>4.9876399999999999</v>
      </c>
      <c r="BZ54">
        <v>3.2989999999999999</v>
      </c>
      <c r="CA54">
        <v>9999</v>
      </c>
      <c r="CB54">
        <v>9999</v>
      </c>
      <c r="CC54">
        <v>999.9</v>
      </c>
      <c r="CD54">
        <v>9999</v>
      </c>
      <c r="CE54">
        <v>1662010370</v>
      </c>
      <c r="CF54">
        <v>49.979633333333297</v>
      </c>
      <c r="CG54">
        <v>50.004286666666701</v>
      </c>
      <c r="CH54">
        <v>25.604126666666701</v>
      </c>
      <c r="CI54">
        <v>20.016680000000001</v>
      </c>
      <c r="CJ54">
        <v>49.352633333333301</v>
      </c>
      <c r="CK54">
        <v>26.201126666666699</v>
      </c>
      <c r="CL54">
        <v>400.01400000000001</v>
      </c>
      <c r="CM54">
        <v>98.365279999999998</v>
      </c>
      <c r="CN54">
        <v>9.9991866666666707E-2</v>
      </c>
      <c r="CO54">
        <v>42.949633333333303</v>
      </c>
      <c r="CP54">
        <v>999.9</v>
      </c>
      <c r="CQ54">
        <v>999.9</v>
      </c>
      <c r="CR54">
        <v>0</v>
      </c>
      <c r="CS54">
        <v>0</v>
      </c>
      <c r="CT54">
        <v>13999.266666666699</v>
      </c>
      <c r="CU54">
        <v>0</v>
      </c>
      <c r="CV54">
        <v>159.91433333333299</v>
      </c>
      <c r="CW54">
        <v>2000.2073333333301</v>
      </c>
      <c r="CX54">
        <v>0.50001739999999995</v>
      </c>
      <c r="CY54">
        <v>0.4999826</v>
      </c>
      <c r="CZ54">
        <v>0</v>
      </c>
      <c r="DA54">
        <v>2.5839066666666701</v>
      </c>
      <c r="DB54">
        <v>0</v>
      </c>
      <c r="DC54">
        <v>3503.1239999999998</v>
      </c>
      <c r="DD54">
        <v>12978.8</v>
      </c>
      <c r="DE54">
        <v>47.811999999999998</v>
      </c>
      <c r="DF54">
        <v>48.875</v>
      </c>
      <c r="DG54">
        <v>48.625</v>
      </c>
      <c r="DH54">
        <v>47.5914</v>
      </c>
      <c r="DI54">
        <v>48.5</v>
      </c>
      <c r="DJ54">
        <v>1000.138</v>
      </c>
      <c r="DK54">
        <v>1000.06933333333</v>
      </c>
      <c r="DL54">
        <v>0</v>
      </c>
      <c r="DM54">
        <v>1697057343</v>
      </c>
      <c r="DN54">
        <v>0</v>
      </c>
      <c r="DO54">
        <v>1662010409</v>
      </c>
      <c r="DP54" t="s">
        <v>413</v>
      </c>
      <c r="DQ54">
        <v>1662010400</v>
      </c>
      <c r="DR54">
        <v>1662010409</v>
      </c>
      <c r="DS54">
        <v>47</v>
      </c>
      <c r="DT54">
        <v>6.6000000000000003E-2</v>
      </c>
      <c r="DU54">
        <v>-3.0000000000000001E-3</v>
      </c>
      <c r="DV54">
        <v>0.627</v>
      </c>
      <c r="DW54">
        <v>-0.59699999999999998</v>
      </c>
      <c r="DX54">
        <v>50</v>
      </c>
      <c r="DY54">
        <v>20</v>
      </c>
      <c r="DZ54">
        <v>0.31</v>
      </c>
      <c r="EA54">
        <v>0.01</v>
      </c>
      <c r="EB54">
        <v>-8.5030010000000003E-2</v>
      </c>
      <c r="EC54">
        <v>-0.15948590075187999</v>
      </c>
      <c r="ED54">
        <v>2.4246224551069801E-2</v>
      </c>
      <c r="EE54">
        <v>0</v>
      </c>
      <c r="EF54">
        <v>5.5615399999999999</v>
      </c>
      <c r="EG54">
        <v>0.156978045112765</v>
      </c>
      <c r="EH54">
        <v>1.9434024287316401E-2</v>
      </c>
      <c r="EI54">
        <v>0</v>
      </c>
      <c r="EJ54">
        <v>0</v>
      </c>
      <c r="EK54">
        <v>2</v>
      </c>
      <c r="EL54" t="s">
        <v>276</v>
      </c>
      <c r="EM54">
        <v>100</v>
      </c>
      <c r="EN54">
        <v>100</v>
      </c>
      <c r="EO54">
        <v>0.627</v>
      </c>
      <c r="EP54">
        <v>-0.59699999999999998</v>
      </c>
      <c r="EQ54">
        <v>0.47120791103570597</v>
      </c>
      <c r="ER54">
        <v>1.82638250332287E-3</v>
      </c>
      <c r="ES54">
        <v>-3.3376277935660099E-7</v>
      </c>
      <c r="ET54">
        <v>5.0569635831270701E-13</v>
      </c>
      <c r="EU54">
        <v>-0.33313189606348698</v>
      </c>
      <c r="EV54">
        <v>-1.8342391301347901E-2</v>
      </c>
      <c r="EW54">
        <v>2.5609531295098801E-4</v>
      </c>
      <c r="EX54">
        <v>9.7789280158919E-7</v>
      </c>
      <c r="EY54">
        <v>3</v>
      </c>
      <c r="EZ54">
        <v>2048</v>
      </c>
      <c r="FA54">
        <v>1</v>
      </c>
      <c r="FB54">
        <v>26</v>
      </c>
      <c r="FC54">
        <v>8.1999999999999993</v>
      </c>
      <c r="FD54">
        <v>8</v>
      </c>
      <c r="FE54">
        <v>0.26489299999999999</v>
      </c>
      <c r="FF54">
        <v>2.52441</v>
      </c>
      <c r="FG54">
        <v>1.5954600000000001</v>
      </c>
      <c r="FH54">
        <v>2.3059099999999999</v>
      </c>
      <c r="FI54">
        <v>1.69556</v>
      </c>
      <c r="FJ54">
        <v>2.4694799999999999</v>
      </c>
      <c r="FK54">
        <v>38.037700000000001</v>
      </c>
      <c r="FL54">
        <v>23.816099999999999</v>
      </c>
      <c r="FM54">
        <v>18</v>
      </c>
      <c r="FN54">
        <v>365.27</v>
      </c>
      <c r="FO54">
        <v>656.84199999999998</v>
      </c>
      <c r="FP54">
        <v>44.9998</v>
      </c>
      <c r="FQ54">
        <v>28.727699999999999</v>
      </c>
      <c r="FR54">
        <v>30.0001</v>
      </c>
      <c r="FS54">
        <v>28.315300000000001</v>
      </c>
      <c r="FT54">
        <v>28.219899999999999</v>
      </c>
      <c r="FU54">
        <v>5.3469800000000003</v>
      </c>
      <c r="FV54">
        <v>57.1419</v>
      </c>
      <c r="FW54">
        <v>64.324700000000007</v>
      </c>
      <c r="FX54">
        <v>45</v>
      </c>
      <c r="FY54">
        <v>50</v>
      </c>
      <c r="FZ54">
        <v>20</v>
      </c>
      <c r="GA54">
        <v>100.259</v>
      </c>
      <c r="GB54">
        <v>98.099299999999999</v>
      </c>
    </row>
    <row r="55" spans="1:184" ht="16" x14ac:dyDescent="0.2">
      <c r="A55" s="3">
        <v>47</v>
      </c>
      <c r="B55">
        <v>1662010891.0999999</v>
      </c>
      <c r="C55">
        <v>26778.0999999046</v>
      </c>
      <c r="D55" t="s">
        <v>414</v>
      </c>
      <c r="E55" t="s">
        <v>415</v>
      </c>
      <c r="F55">
        <v>15</v>
      </c>
      <c r="G55">
        <v>1662010883.0999999</v>
      </c>
      <c r="H55">
        <f t="shared" si="0"/>
        <v>-2.1785154001042339E-4</v>
      </c>
      <c r="I55">
        <f t="shared" si="1"/>
        <v>-4.9530475182362289E-13</v>
      </c>
      <c r="J55">
        <f t="shared" si="2"/>
        <v>-1.5560824286458815E-5</v>
      </c>
      <c r="K55">
        <f t="shared" si="3"/>
        <v>-1.5560824286458815E-5</v>
      </c>
      <c r="L55">
        <f t="shared" si="4"/>
        <v>42.371600000000001</v>
      </c>
      <c r="M55">
        <f t="shared" si="5"/>
        <v>0.52887600000000001</v>
      </c>
      <c r="N55">
        <f t="shared" si="6"/>
        <v>13.296857127372579</v>
      </c>
      <c r="O55">
        <f t="shared" si="7"/>
        <v>2000.0066666666701</v>
      </c>
      <c r="P55">
        <f t="shared" si="8"/>
        <v>194.37143144958597</v>
      </c>
      <c r="Q55">
        <f t="shared" si="9"/>
        <v>0.48124958882000002</v>
      </c>
      <c r="R55">
        <f t="shared" si="10"/>
        <v>9.7185391773486909E-2</v>
      </c>
      <c r="S55">
        <f t="shared" si="11"/>
        <v>774.57346641100082</v>
      </c>
      <c r="T55">
        <f t="shared" si="12"/>
        <v>1239.1360158063676</v>
      </c>
      <c r="U55">
        <f t="shared" si="13"/>
        <v>0.9813957245186431</v>
      </c>
      <c r="V55">
        <v>14</v>
      </c>
      <c r="W55">
        <v>31416666.666666657</v>
      </c>
      <c r="X55">
        <v>1</v>
      </c>
      <c r="Y55">
        <v>1</v>
      </c>
      <c r="Z55">
        <v>7</v>
      </c>
      <c r="AA55">
        <v>2.5</v>
      </c>
      <c r="AB55" t="b">
        <v>0</v>
      </c>
      <c r="AC55">
        <v>10</v>
      </c>
      <c r="AD55">
        <v>25</v>
      </c>
      <c r="AE55">
        <v>2.323</v>
      </c>
      <c r="AF55" t="b">
        <v>0</v>
      </c>
      <c r="AG55">
        <v>4</v>
      </c>
      <c r="AH55">
        <v>25</v>
      </c>
      <c r="AI55">
        <v>2.677</v>
      </c>
      <c r="AJ55">
        <v>1</v>
      </c>
      <c r="AK55" t="b">
        <v>1</v>
      </c>
      <c r="AL55">
        <v>4.5</v>
      </c>
      <c r="AM55">
        <v>0.88</v>
      </c>
      <c r="AN55">
        <v>0.81</v>
      </c>
      <c r="AO55">
        <v>0.64</v>
      </c>
      <c r="AP55">
        <v>0.61</v>
      </c>
      <c r="AQ55">
        <v>0.77</v>
      </c>
      <c r="AR55" t="b">
        <v>1</v>
      </c>
      <c r="AS55">
        <v>1.8840300000000001</v>
      </c>
      <c r="AT55">
        <v>1.8891100000000001</v>
      </c>
      <c r="AU55">
        <v>1.88463</v>
      </c>
      <c r="AV55">
        <v>1.8886099999999999</v>
      </c>
      <c r="AW55">
        <v>1.8831100000000001</v>
      </c>
      <c r="AX55">
        <v>1.8872199999999999</v>
      </c>
      <c r="AY55">
        <v>1.8843099999999999</v>
      </c>
      <c r="AZ55">
        <v>0.52887600000000001</v>
      </c>
      <c r="BA55">
        <v>5</v>
      </c>
      <c r="BB55">
        <v>0</v>
      </c>
      <c r="BC55">
        <v>0</v>
      </c>
      <c r="BD55">
        <v>4.5</v>
      </c>
      <c r="BE55" t="s">
        <v>271</v>
      </c>
      <c r="BF55" t="s">
        <v>272</v>
      </c>
      <c r="BG55" t="s">
        <v>273</v>
      </c>
      <c r="BH55" t="s">
        <v>274</v>
      </c>
      <c r="BI55" t="s">
        <v>274</v>
      </c>
      <c r="BJ55" t="s">
        <v>273</v>
      </c>
      <c r="BK55">
        <v>0</v>
      </c>
      <c r="BL55">
        <v>42.371600000000001</v>
      </c>
      <c r="BM55">
        <v>999.9</v>
      </c>
      <c r="BN55">
        <v>47.619</v>
      </c>
      <c r="BO55">
        <v>32.497999999999998</v>
      </c>
      <c r="BP55">
        <v>23.7729</v>
      </c>
      <c r="BQ55">
        <v>88.723399999999998</v>
      </c>
      <c r="BR55">
        <v>15.520799999999999</v>
      </c>
      <c r="BS55">
        <v>1</v>
      </c>
      <c r="BT55">
        <v>9.2477599999999993E-2</v>
      </c>
      <c r="BU55">
        <v>-4.2363</v>
      </c>
      <c r="BV55">
        <v>19.650400000000001</v>
      </c>
      <c r="BW55">
        <v>5.2410100000000002</v>
      </c>
      <c r="BX55">
        <v>11.974</v>
      </c>
      <c r="BY55">
        <v>4.9878</v>
      </c>
      <c r="BZ55">
        <v>3.2989999999999999</v>
      </c>
      <c r="CA55">
        <v>9999</v>
      </c>
      <c r="CB55">
        <v>9999</v>
      </c>
      <c r="CC55">
        <v>999.9</v>
      </c>
      <c r="CD55">
        <v>9999</v>
      </c>
      <c r="CE55">
        <v>1662010883.0999999</v>
      </c>
      <c r="CF55">
        <v>25.392386666666699</v>
      </c>
      <c r="CG55">
        <v>24.9937133333333</v>
      </c>
      <c r="CH55">
        <v>25.5634333333333</v>
      </c>
      <c r="CI55">
        <v>19.962393333333299</v>
      </c>
      <c r="CJ55">
        <v>24.732386666666699</v>
      </c>
      <c r="CK55">
        <v>26.162433333333301</v>
      </c>
      <c r="CL55">
        <v>400.00046666666702</v>
      </c>
      <c r="CM55">
        <v>98.371166666666696</v>
      </c>
      <c r="CN55">
        <v>9.9996340000000003E-2</v>
      </c>
      <c r="CO55">
        <v>42.965233333333302</v>
      </c>
      <c r="CP55">
        <v>999.9</v>
      </c>
      <c r="CQ55">
        <v>999.9</v>
      </c>
      <c r="CR55">
        <v>0</v>
      </c>
      <c r="CS55">
        <v>0</v>
      </c>
      <c r="CT55">
        <v>13998.2</v>
      </c>
      <c r="CU55">
        <v>0</v>
      </c>
      <c r="CV55">
        <v>160.68260000000001</v>
      </c>
      <c r="CW55">
        <v>2000.0066666666701</v>
      </c>
      <c r="CX55">
        <v>0.49998219999999999</v>
      </c>
      <c r="CY55">
        <v>0.50001779999999996</v>
      </c>
      <c r="CZ55">
        <v>0</v>
      </c>
      <c r="DA55">
        <v>2.61649333333333</v>
      </c>
      <c r="DB55">
        <v>0</v>
      </c>
      <c r="DC55">
        <v>3494.0920000000001</v>
      </c>
      <c r="DD55">
        <v>12977.36</v>
      </c>
      <c r="DE55">
        <v>47.75</v>
      </c>
      <c r="DF55">
        <v>48.824599999999997</v>
      </c>
      <c r="DG55">
        <v>48.561999999999998</v>
      </c>
      <c r="DH55">
        <v>47.561999999999998</v>
      </c>
      <c r="DI55">
        <v>48.436999999999998</v>
      </c>
      <c r="DJ55">
        <v>999.96733333333304</v>
      </c>
      <c r="DK55">
        <v>1000.03933333333</v>
      </c>
      <c r="DL55">
        <v>0</v>
      </c>
      <c r="DM55">
        <v>1697057856</v>
      </c>
      <c r="DN55">
        <v>0</v>
      </c>
      <c r="DO55">
        <v>1662010919.0999999</v>
      </c>
      <c r="DP55" t="s">
        <v>416</v>
      </c>
      <c r="DQ55">
        <v>1662010918.0999999</v>
      </c>
      <c r="DR55">
        <v>1662010919.0999999</v>
      </c>
      <c r="DS55">
        <v>48</v>
      </c>
      <c r="DT55">
        <v>7.9000000000000001E-2</v>
      </c>
      <c r="DU55">
        <v>-2E-3</v>
      </c>
      <c r="DV55">
        <v>0.66</v>
      </c>
      <c r="DW55">
        <v>-0.59899999999999998</v>
      </c>
      <c r="DX55">
        <v>25</v>
      </c>
      <c r="DY55">
        <v>20</v>
      </c>
      <c r="DZ55">
        <v>0.16</v>
      </c>
      <c r="EA55">
        <v>0.01</v>
      </c>
      <c r="EB55">
        <v>0.31543723809523799</v>
      </c>
      <c r="EC55">
        <v>8.7908727272727305E-2</v>
      </c>
      <c r="ED55">
        <v>1.8826384987703199E-2</v>
      </c>
      <c r="EE55">
        <v>1</v>
      </c>
      <c r="EF55">
        <v>5.5824666666666696</v>
      </c>
      <c r="EG55">
        <v>-7.9054285714280498E-2</v>
      </c>
      <c r="EH55">
        <v>1.02567790977634E-2</v>
      </c>
      <c r="EI55">
        <v>1</v>
      </c>
      <c r="EJ55">
        <v>2</v>
      </c>
      <c r="EK55">
        <v>2</v>
      </c>
      <c r="EL55" t="s">
        <v>284</v>
      </c>
      <c r="EM55">
        <v>100</v>
      </c>
      <c r="EN55">
        <v>100</v>
      </c>
      <c r="EO55">
        <v>0.66</v>
      </c>
      <c r="EP55">
        <v>-0.59899999999999998</v>
      </c>
      <c r="EQ55">
        <v>0.53709418982488899</v>
      </c>
      <c r="ER55">
        <v>1.82638250332287E-3</v>
      </c>
      <c r="ES55">
        <v>-3.3376277935660099E-7</v>
      </c>
      <c r="ET55">
        <v>5.0569635831270701E-13</v>
      </c>
      <c r="EU55">
        <v>-0.33630675926812498</v>
      </c>
      <c r="EV55">
        <v>-1.8342391301347901E-2</v>
      </c>
      <c r="EW55">
        <v>2.5609531295098801E-4</v>
      </c>
      <c r="EX55">
        <v>9.7789280158919E-7</v>
      </c>
      <c r="EY55">
        <v>3</v>
      </c>
      <c r="EZ55">
        <v>2048</v>
      </c>
      <c r="FA55">
        <v>1</v>
      </c>
      <c r="FB55">
        <v>26</v>
      </c>
      <c r="FC55">
        <v>8.1999999999999993</v>
      </c>
      <c r="FD55">
        <v>8</v>
      </c>
      <c r="FE55">
        <v>0.20752000000000001</v>
      </c>
      <c r="FF55">
        <v>2.5341800000000001</v>
      </c>
      <c r="FG55">
        <v>1.5954600000000001</v>
      </c>
      <c r="FH55">
        <v>2.3059099999999999</v>
      </c>
      <c r="FI55">
        <v>1.69556</v>
      </c>
      <c r="FJ55">
        <v>2.5634800000000002</v>
      </c>
      <c r="FK55">
        <v>38.013399999999997</v>
      </c>
      <c r="FL55">
        <v>23.8248</v>
      </c>
      <c r="FM55">
        <v>18</v>
      </c>
      <c r="FN55">
        <v>364.911</v>
      </c>
      <c r="FO55">
        <v>656.97699999999998</v>
      </c>
      <c r="FP55">
        <v>44.999899999999997</v>
      </c>
      <c r="FQ55">
        <v>28.722799999999999</v>
      </c>
      <c r="FR55">
        <v>30</v>
      </c>
      <c r="FS55">
        <v>28.31</v>
      </c>
      <c r="FT55">
        <v>28.214300000000001</v>
      </c>
      <c r="FU55">
        <v>4.1996700000000002</v>
      </c>
      <c r="FV55">
        <v>56.868200000000002</v>
      </c>
      <c r="FW55">
        <v>64.324700000000007</v>
      </c>
      <c r="FX55">
        <v>45</v>
      </c>
      <c r="FY55">
        <v>25</v>
      </c>
      <c r="FZ55">
        <v>20</v>
      </c>
      <c r="GA55">
        <v>100.261</v>
      </c>
      <c r="GB55">
        <v>98.100700000000003</v>
      </c>
    </row>
    <row r="56" spans="1:184" ht="16" x14ac:dyDescent="0.2">
      <c r="A56" s="3">
        <v>48</v>
      </c>
      <c r="B56">
        <v>1662011401.0999999</v>
      </c>
      <c r="C56">
        <v>27288.0999999046</v>
      </c>
      <c r="D56" t="s">
        <v>417</v>
      </c>
      <c r="E56" t="s">
        <v>418</v>
      </c>
      <c r="F56">
        <v>15</v>
      </c>
      <c r="G56">
        <v>1662011393.0999999</v>
      </c>
      <c r="H56">
        <f t="shared" si="0"/>
        <v>-2.7230254669818166E-4</v>
      </c>
      <c r="I56">
        <f t="shared" si="1"/>
        <v>-6.1910393337972361E-13</v>
      </c>
      <c r="J56">
        <f t="shared" si="2"/>
        <v>-1.9450181907012977E-5</v>
      </c>
      <c r="K56">
        <f t="shared" si="3"/>
        <v>-1.9450181907012977E-5</v>
      </c>
      <c r="L56">
        <f t="shared" si="4"/>
        <v>42.384700000000002</v>
      </c>
      <c r="M56">
        <f t="shared" si="5"/>
        <v>0.52918399999999999</v>
      </c>
      <c r="N56">
        <f t="shared" si="6"/>
        <v>13.295611820823511</v>
      </c>
      <c r="O56">
        <f t="shared" si="7"/>
        <v>2000.16333333333</v>
      </c>
      <c r="P56">
        <f t="shared" si="8"/>
        <v>195.08421290836199</v>
      </c>
      <c r="Q56">
        <f t="shared" si="9"/>
        <v>0.48125044044000004</v>
      </c>
      <c r="R56">
        <f t="shared" si="10"/>
        <v>9.7534141165985938E-2</v>
      </c>
      <c r="S56">
        <f t="shared" si="11"/>
        <v>775.52659783553054</v>
      </c>
      <c r="T56">
        <f t="shared" si="12"/>
        <v>1237.8841823657995</v>
      </c>
      <c r="U56">
        <f t="shared" si="13"/>
        <v>0.98040427243371309</v>
      </c>
      <c r="V56">
        <v>14</v>
      </c>
      <c r="W56">
        <v>31416666.666666657</v>
      </c>
      <c r="X56">
        <v>1</v>
      </c>
      <c r="Y56">
        <v>1</v>
      </c>
      <c r="Z56">
        <v>7</v>
      </c>
      <c r="AA56">
        <v>2.5</v>
      </c>
      <c r="AB56" t="b">
        <v>0</v>
      </c>
      <c r="AC56">
        <v>10</v>
      </c>
      <c r="AD56">
        <v>25</v>
      </c>
      <c r="AE56">
        <v>2.323</v>
      </c>
      <c r="AF56" t="b">
        <v>0</v>
      </c>
      <c r="AG56">
        <v>4</v>
      </c>
      <c r="AH56">
        <v>25</v>
      </c>
      <c r="AI56">
        <v>2.677</v>
      </c>
      <c r="AJ56">
        <v>1</v>
      </c>
      <c r="AK56" t="b">
        <v>1</v>
      </c>
      <c r="AL56">
        <v>4.5</v>
      </c>
      <c r="AM56">
        <v>0.88</v>
      </c>
      <c r="AN56">
        <v>0.81</v>
      </c>
      <c r="AO56">
        <v>0.64</v>
      </c>
      <c r="AP56">
        <v>0.61</v>
      </c>
      <c r="AQ56">
        <v>0.77</v>
      </c>
      <c r="AR56" t="b">
        <v>1</v>
      </c>
      <c r="AS56">
        <v>1.88412</v>
      </c>
      <c r="AT56">
        <v>1.88917</v>
      </c>
      <c r="AU56">
        <v>1.8847499999999999</v>
      </c>
      <c r="AV56">
        <v>1.8887</v>
      </c>
      <c r="AW56">
        <v>1.8832</v>
      </c>
      <c r="AX56">
        <v>1.8872500000000001</v>
      </c>
      <c r="AY56">
        <v>1.88436</v>
      </c>
      <c r="AZ56">
        <v>0.52918399999999999</v>
      </c>
      <c r="BA56">
        <v>5</v>
      </c>
      <c r="BB56">
        <v>0</v>
      </c>
      <c r="BC56">
        <v>0</v>
      </c>
      <c r="BD56">
        <v>4.5</v>
      </c>
      <c r="BE56" t="s">
        <v>271</v>
      </c>
      <c r="BF56" t="s">
        <v>272</v>
      </c>
      <c r="BG56" t="s">
        <v>273</v>
      </c>
      <c r="BH56" t="s">
        <v>274</v>
      </c>
      <c r="BI56" t="s">
        <v>274</v>
      </c>
      <c r="BJ56" t="s">
        <v>273</v>
      </c>
      <c r="BK56">
        <v>0</v>
      </c>
      <c r="BL56">
        <v>42.384700000000002</v>
      </c>
      <c r="BM56">
        <v>999.9</v>
      </c>
      <c r="BN56">
        <v>47.692999999999998</v>
      </c>
      <c r="BO56">
        <v>32.509</v>
      </c>
      <c r="BP56">
        <v>23.825800000000001</v>
      </c>
      <c r="BQ56">
        <v>88.873500000000007</v>
      </c>
      <c r="BR56">
        <v>15.7532</v>
      </c>
      <c r="BS56">
        <v>1</v>
      </c>
      <c r="BT56">
        <v>9.1270299999999999E-2</v>
      </c>
      <c r="BU56">
        <v>-4.2318300000000004</v>
      </c>
      <c r="BV56">
        <v>19.650400000000001</v>
      </c>
      <c r="BW56">
        <v>5.2411300000000001</v>
      </c>
      <c r="BX56">
        <v>11.974</v>
      </c>
      <c r="BY56">
        <v>4.9893599999999996</v>
      </c>
      <c r="BZ56">
        <v>3.2989999999999999</v>
      </c>
      <c r="CA56">
        <v>9999</v>
      </c>
      <c r="CB56">
        <v>9999</v>
      </c>
      <c r="CC56">
        <v>999.9</v>
      </c>
      <c r="CD56">
        <v>9999</v>
      </c>
      <c r="CE56">
        <v>1662011393.0999999</v>
      </c>
      <c r="CF56">
        <v>3.3329879999999998</v>
      </c>
      <c r="CG56">
        <v>2.6724320000000001</v>
      </c>
      <c r="CH56">
        <v>25.895053333333301</v>
      </c>
      <c r="CI56">
        <v>20.004819999999999</v>
      </c>
      <c r="CJ56">
        <v>2.6879879999999998</v>
      </c>
      <c r="CK56">
        <v>26.492053333333299</v>
      </c>
      <c r="CL56">
        <v>400.027266666667</v>
      </c>
      <c r="CM56">
        <v>98.366453333333297</v>
      </c>
      <c r="CN56">
        <v>0.100023326666667</v>
      </c>
      <c r="CO56">
        <v>42.928919999999998</v>
      </c>
      <c r="CP56">
        <v>999.9</v>
      </c>
      <c r="CQ56">
        <v>999.9</v>
      </c>
      <c r="CR56">
        <v>0</v>
      </c>
      <c r="CS56">
        <v>0</v>
      </c>
      <c r="CT56">
        <v>14001.5666666667</v>
      </c>
      <c r="CU56">
        <v>0</v>
      </c>
      <c r="CV56">
        <v>161.27233333333299</v>
      </c>
      <c r="CW56">
        <v>2000.16333333333</v>
      </c>
      <c r="CX56">
        <v>0.50001906666666696</v>
      </c>
      <c r="CY56">
        <v>0.49998093333333299</v>
      </c>
      <c r="CZ56">
        <v>0</v>
      </c>
      <c r="DA56">
        <v>2.4912800000000002</v>
      </c>
      <c r="DB56">
        <v>0</v>
      </c>
      <c r="DC56">
        <v>3592.0059999999999</v>
      </c>
      <c r="DD56">
        <v>12978.526666666699</v>
      </c>
      <c r="DE56">
        <v>47.7582666666667</v>
      </c>
      <c r="DF56">
        <v>48.811999999999998</v>
      </c>
      <c r="DG56">
        <v>48.608199999999997</v>
      </c>
      <c r="DH56">
        <v>47.561999999999998</v>
      </c>
      <c r="DI56">
        <v>48.432866666666698</v>
      </c>
      <c r="DJ56">
        <v>1000.12133333333</v>
      </c>
      <c r="DK56">
        <v>1000.042</v>
      </c>
      <c r="DL56">
        <v>0</v>
      </c>
      <c r="DM56">
        <v>1697058366</v>
      </c>
      <c r="DN56">
        <v>0</v>
      </c>
      <c r="DO56">
        <v>1662011429.0999999</v>
      </c>
      <c r="DP56" t="s">
        <v>419</v>
      </c>
      <c r="DQ56">
        <v>1662011425.0999999</v>
      </c>
      <c r="DR56">
        <v>1662011429.0999999</v>
      </c>
      <c r="DS56">
        <v>49</v>
      </c>
      <c r="DT56">
        <v>2.5999999999999999E-2</v>
      </c>
      <c r="DU56">
        <v>3.0000000000000001E-3</v>
      </c>
      <c r="DV56">
        <v>0.64500000000000002</v>
      </c>
      <c r="DW56">
        <v>-0.59699999999999998</v>
      </c>
      <c r="DX56">
        <v>3</v>
      </c>
      <c r="DY56">
        <v>20</v>
      </c>
      <c r="DZ56">
        <v>0.2</v>
      </c>
      <c r="EA56">
        <v>0.01</v>
      </c>
      <c r="EB56">
        <v>0.64120519047618996</v>
      </c>
      <c r="EC56">
        <v>-3.5309142857143101E-2</v>
      </c>
      <c r="ED56">
        <v>1.6637368340487398E-2</v>
      </c>
      <c r="EE56">
        <v>1</v>
      </c>
      <c r="EF56">
        <v>5.8426923809523803</v>
      </c>
      <c r="EG56">
        <v>0.276754285714297</v>
      </c>
      <c r="EH56">
        <v>3.1247802803482799E-2</v>
      </c>
      <c r="EI56">
        <v>0</v>
      </c>
      <c r="EJ56">
        <v>1</v>
      </c>
      <c r="EK56">
        <v>2</v>
      </c>
      <c r="EL56" t="s">
        <v>280</v>
      </c>
      <c r="EM56">
        <v>100</v>
      </c>
      <c r="EN56">
        <v>100</v>
      </c>
      <c r="EO56">
        <v>0.64500000000000002</v>
      </c>
      <c r="EP56">
        <v>-0.59699999999999998</v>
      </c>
      <c r="EQ56">
        <v>0.615955021858973</v>
      </c>
      <c r="ER56">
        <v>1.82638250332287E-3</v>
      </c>
      <c r="ES56">
        <v>-3.3376277935660099E-7</v>
      </c>
      <c r="ET56">
        <v>5.0569635831270701E-13</v>
      </c>
      <c r="EU56">
        <v>-0.33835775904519</v>
      </c>
      <c r="EV56">
        <v>-1.8342391301347901E-2</v>
      </c>
      <c r="EW56">
        <v>2.5609531295098801E-4</v>
      </c>
      <c r="EX56">
        <v>9.7789280158919E-7</v>
      </c>
      <c r="EY56">
        <v>3</v>
      </c>
      <c r="EZ56">
        <v>2048</v>
      </c>
      <c r="FA56">
        <v>1</v>
      </c>
      <c r="FB56">
        <v>26</v>
      </c>
      <c r="FC56">
        <v>8.1</v>
      </c>
      <c r="FD56">
        <v>8</v>
      </c>
      <c r="FE56">
        <v>3.2959000000000002E-2</v>
      </c>
      <c r="FF56">
        <v>4.99878</v>
      </c>
      <c r="FG56">
        <v>1.5954600000000001</v>
      </c>
      <c r="FH56">
        <v>2.3059099999999999</v>
      </c>
      <c r="FI56">
        <v>1.69434</v>
      </c>
      <c r="FJ56">
        <v>2.5</v>
      </c>
      <c r="FK56">
        <v>38.207999999999998</v>
      </c>
      <c r="FL56">
        <v>23.807300000000001</v>
      </c>
      <c r="FM56">
        <v>18</v>
      </c>
      <c r="FN56">
        <v>364.95</v>
      </c>
      <c r="FO56">
        <v>656.899</v>
      </c>
      <c r="FP56">
        <v>45</v>
      </c>
      <c r="FQ56">
        <v>28.700099999999999</v>
      </c>
      <c r="FR56">
        <v>30.0001</v>
      </c>
      <c r="FS56">
        <v>28.290800000000001</v>
      </c>
      <c r="FT56">
        <v>28.196200000000001</v>
      </c>
      <c r="FU56">
        <v>0</v>
      </c>
      <c r="FV56">
        <v>63.273099999999999</v>
      </c>
      <c r="FW56">
        <v>64.695599999999999</v>
      </c>
      <c r="FX56">
        <v>45</v>
      </c>
      <c r="FY56">
        <v>0</v>
      </c>
      <c r="FZ56">
        <v>20</v>
      </c>
      <c r="GA56">
        <v>100.258</v>
      </c>
      <c r="GB56">
        <v>98.099699999999999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6BED-F5E8-0845-9028-68110192596A}">
  <dimension ref="A1:Q233"/>
  <sheetViews>
    <sheetView zoomScale="110" workbookViewId="0">
      <selection activeCell="D15" sqref="D15"/>
    </sheetView>
  </sheetViews>
  <sheetFormatPr baseColWidth="10" defaultRowHeight="15" x14ac:dyDescent="0.2"/>
  <cols>
    <col min="1" max="1" width="13.83203125" customWidth="1"/>
    <col min="2" max="2" width="17.1640625" customWidth="1"/>
    <col min="3" max="3" width="12.1640625" bestFit="1" customWidth="1"/>
    <col min="5" max="5" width="15" customWidth="1"/>
    <col min="12" max="12" width="12.33203125" customWidth="1"/>
    <col min="13" max="13" width="14.5" customWidth="1"/>
    <col min="14" max="14" width="14.6640625" customWidth="1"/>
    <col min="16" max="16" width="12.33203125" bestFit="1" customWidth="1"/>
  </cols>
  <sheetData>
    <row r="1" spans="1:17" x14ac:dyDescent="0.2">
      <c r="B1" t="s">
        <v>430</v>
      </c>
      <c r="C1" t="s">
        <v>449</v>
      </c>
      <c r="D1" t="s">
        <v>438</v>
      </c>
      <c r="E1" t="s">
        <v>448</v>
      </c>
    </row>
    <row r="2" spans="1:17" ht="16" x14ac:dyDescent="0.2">
      <c r="B2">
        <f>7.859/0.1339</f>
        <v>58.693054518297238</v>
      </c>
      <c r="C2">
        <f>4.0886*(10^-13)*(10^-6)</f>
        <v>4.0885999999999998E-19</v>
      </c>
      <c r="D2" s="7">
        <v>9.888598</v>
      </c>
      <c r="E2" s="7">
        <f>7.362597*(10^-18)</f>
        <v>7.3625970000000011E-18</v>
      </c>
      <c r="L2" s="5" t="s">
        <v>432</v>
      </c>
      <c r="M2" s="5" t="s">
        <v>433</v>
      </c>
      <c r="N2" s="5" t="s">
        <v>434</v>
      </c>
      <c r="O2" t="s">
        <v>435</v>
      </c>
      <c r="P2" t="s">
        <v>436</v>
      </c>
      <c r="Q2" t="s">
        <v>437</v>
      </c>
    </row>
    <row r="3" spans="1:17" x14ac:dyDescent="0.2">
      <c r="B3">
        <f>10.697/0.1418</f>
        <v>75.437235543018332</v>
      </c>
      <c r="C3">
        <f>7.0876*(10^-13)*(10^-6)</f>
        <v>7.0876000000000001E-19</v>
      </c>
      <c r="D3" s="7">
        <v>5.3935659999999999</v>
      </c>
      <c r="E3" s="7">
        <f>4.636125*(10^-18)</f>
        <v>4.6361250000000004E-18</v>
      </c>
      <c r="L3">
        <v>1950.6081853755366</v>
      </c>
      <c r="M3">
        <v>1964.4146309899822</v>
      </c>
      <c r="N3">
        <v>1972.2796260157438</v>
      </c>
      <c r="O3">
        <f t="shared" ref="O3:Q4" si="0">O12*(10^12)</f>
        <v>3.5139785383657958</v>
      </c>
      <c r="P3">
        <f t="shared" si="0"/>
        <v>2.0149484899647789</v>
      </c>
      <c r="Q3">
        <f t="shared" si="0"/>
        <v>6.0177808727583368</v>
      </c>
    </row>
    <row r="4" spans="1:17" x14ac:dyDescent="0.2">
      <c r="B4">
        <v>56.798486930000003</v>
      </c>
      <c r="C4">
        <f>3.6621*(10^-13)*(10^-6)</f>
        <v>3.6621E-19</v>
      </c>
      <c r="D4" s="7">
        <v>10.85946</v>
      </c>
      <c r="E4" s="17">
        <v>8.4718419999999994E-18</v>
      </c>
      <c r="L4">
        <v>969.14022289127399</v>
      </c>
      <c r="M4">
        <v>981.3721408379829</v>
      </c>
      <c r="N4">
        <v>986.02405169098711</v>
      </c>
      <c r="O4">
        <f t="shared" si="0"/>
        <v>3.825945279098113</v>
      </c>
      <c r="P4">
        <f t="shared" si="0"/>
        <v>2.579195685122464</v>
      </c>
      <c r="Q4">
        <f t="shared" si="0"/>
        <v>4.2663298166163663</v>
      </c>
    </row>
    <row r="5" spans="1:17" ht="16" x14ac:dyDescent="0.2">
      <c r="A5" s="4" t="s">
        <v>431</v>
      </c>
      <c r="B5" s="1">
        <f>AVERAGE(B2:B4)</f>
        <v>63.642925663771855</v>
      </c>
      <c r="C5" s="1">
        <f>AVERAGE(C2:C4)</f>
        <v>4.9460999999999998E-19</v>
      </c>
      <c r="D5" s="1">
        <f t="shared" ref="D5:E5" si="1">AVERAGE(D2:D4)</f>
        <v>8.7138746666666673</v>
      </c>
      <c r="E5" s="1">
        <f t="shared" si="1"/>
        <v>6.8235213333333339E-18</v>
      </c>
      <c r="L5">
        <v>673.65457647210292</v>
      </c>
      <c r="M5">
        <v>685.54072525550828</v>
      </c>
      <c r="N5">
        <v>687.2544158008584</v>
      </c>
      <c r="O5">
        <f>O14*(10^12)</f>
        <v>3.8650367660094291</v>
      </c>
      <c r="P5">
        <f>P14*(10^12)</f>
        <v>2.8963459841383972</v>
      </c>
      <c r="Q5">
        <f>Q14*(10^12)</f>
        <v>4.3792837771800928</v>
      </c>
    </row>
    <row r="6" spans="1:17" ht="16" x14ac:dyDescent="0.2">
      <c r="A6" s="6" t="s">
        <v>439</v>
      </c>
      <c r="B6" s="1">
        <f>(STDEV(B2:B4)/(SQRT(3)))</f>
        <v>5.922461642831343</v>
      </c>
      <c r="C6" s="1">
        <f>(STDEV(C2:C4)/(SQRT(3)))</f>
        <v>1.0778052158592172E-19</v>
      </c>
      <c r="D6" s="1">
        <f>(STDEV(D2:D4)/(SQRT(3)))</f>
        <v>1.6836449038932699</v>
      </c>
      <c r="E6" s="1">
        <f>(STDEV(E2:E4)/(SQRT(3)))</f>
        <v>1.1396100439501711E-18</v>
      </c>
      <c r="L6">
        <v>381.4008388555082</v>
      </c>
      <c r="M6">
        <v>390.69015559141684</v>
      </c>
      <c r="N6">
        <v>390.53007753876892</v>
      </c>
      <c r="O6">
        <f t="shared" ref="O6:Q11" si="2">O15*(10^12)</f>
        <v>3.3072395467795475</v>
      </c>
      <c r="P6">
        <f t="shared" si="2"/>
        <v>2.6411678593979309</v>
      </c>
      <c r="Q6">
        <f t="shared" si="2"/>
        <v>3.5738772705533033</v>
      </c>
    </row>
    <row r="7" spans="1:17" x14ac:dyDescent="0.2">
      <c r="L7">
        <v>190.47423637024286</v>
      </c>
      <c r="M7">
        <v>194.8691628138412</v>
      </c>
      <c r="N7">
        <v>194.89445467274678</v>
      </c>
      <c r="O7">
        <f t="shared" si="2"/>
        <v>1.800003875602376</v>
      </c>
      <c r="P7">
        <f t="shared" si="2"/>
        <v>1.645052741003947</v>
      </c>
      <c r="Q7">
        <f t="shared" si="2"/>
        <v>1.9966277795032579</v>
      </c>
    </row>
    <row r="8" spans="1:17" x14ac:dyDescent="0.2">
      <c r="A8" t="s">
        <v>463</v>
      </c>
      <c r="B8">
        <v>1.347642</v>
      </c>
      <c r="L8">
        <v>96.541131177682431</v>
      </c>
      <c r="M8">
        <v>97.982552824606728</v>
      </c>
      <c r="N8">
        <v>98.126874917997085</v>
      </c>
      <c r="O8">
        <f t="shared" si="2"/>
        <v>0.49273697936504063</v>
      </c>
      <c r="P8">
        <f t="shared" si="2"/>
        <v>0.41644009256429299</v>
      </c>
      <c r="Q8">
        <f t="shared" si="2"/>
        <v>0.59179191570805767</v>
      </c>
    </row>
    <row r="9" spans="1:17" x14ac:dyDescent="0.2">
      <c r="B9">
        <v>0.1254084</v>
      </c>
      <c r="L9">
        <v>49.678727055908524</v>
      </c>
      <c r="M9">
        <v>49.356383873962947</v>
      </c>
      <c r="N9">
        <v>49.965638069813942</v>
      </c>
      <c r="O9">
        <f t="shared" si="2"/>
        <v>-0.2186384214281108</v>
      </c>
      <c r="P9">
        <f t="shared" si="2"/>
        <v>-0.30040313700610805</v>
      </c>
      <c r="Q9">
        <f t="shared" si="2"/>
        <v>-0.23822880706693528</v>
      </c>
    </row>
    <row r="10" spans="1:17" x14ac:dyDescent="0.2">
      <c r="L10">
        <v>26.048083034048677</v>
      </c>
      <c r="M10">
        <v>25.749253835336109</v>
      </c>
      <c r="N10">
        <v>25.618092237796922</v>
      </c>
      <c r="O10">
        <f t="shared" si="2"/>
        <v>-0.46962699519156836</v>
      </c>
      <c r="P10">
        <f t="shared" si="2"/>
        <v>-0.83658915388467336</v>
      </c>
      <c r="Q10">
        <f t="shared" si="2"/>
        <v>-0.49530475182362288</v>
      </c>
    </row>
    <row r="11" spans="1:17" x14ac:dyDescent="0.2">
      <c r="L11">
        <v>1.5221048860262876</v>
      </c>
      <c r="M11">
        <v>2.0189470971799803</v>
      </c>
      <c r="N11">
        <v>3.7070668163090126</v>
      </c>
      <c r="O11">
        <f t="shared" si="2"/>
        <v>-0.65760520956708191</v>
      </c>
      <c r="P11">
        <f t="shared" si="2"/>
        <v>-1.025999218512734</v>
      </c>
      <c r="Q11">
        <f t="shared" si="2"/>
        <v>-0.61910393337972358</v>
      </c>
    </row>
    <row r="12" spans="1:17" x14ac:dyDescent="0.2">
      <c r="O12">
        <v>3.5139785383657959E-12</v>
      </c>
      <c r="P12">
        <v>2.0149484899647789E-12</v>
      </c>
      <c r="Q12">
        <v>6.0177808727583364E-12</v>
      </c>
    </row>
    <row r="13" spans="1:17" x14ac:dyDescent="0.2">
      <c r="O13">
        <v>3.8259452790981128E-12</v>
      </c>
      <c r="P13">
        <v>2.5791956851224641E-12</v>
      </c>
      <c r="Q13">
        <v>4.2663298166163665E-12</v>
      </c>
    </row>
    <row r="14" spans="1:17" x14ac:dyDescent="0.2">
      <c r="O14">
        <v>3.8650367660094293E-12</v>
      </c>
      <c r="P14">
        <v>2.8963459841383973E-12</v>
      </c>
      <c r="Q14">
        <v>4.3792837771800931E-12</v>
      </c>
    </row>
    <row r="15" spans="1:17" x14ac:dyDescent="0.2">
      <c r="O15">
        <v>3.3072395467795473E-12</v>
      </c>
      <c r="P15">
        <v>2.6411678593979307E-12</v>
      </c>
      <c r="Q15">
        <v>3.5738772705533034E-12</v>
      </c>
    </row>
    <row r="16" spans="1:17" x14ac:dyDescent="0.2">
      <c r="O16">
        <v>1.8000038756023759E-12</v>
      </c>
      <c r="P16">
        <v>1.6450527410039471E-12</v>
      </c>
      <c r="Q16">
        <v>1.9966277795032578E-12</v>
      </c>
    </row>
    <row r="17" spans="11:17" x14ac:dyDescent="0.2">
      <c r="O17">
        <v>4.9273697936504062E-13</v>
      </c>
      <c r="P17">
        <v>4.1644009256429298E-13</v>
      </c>
      <c r="Q17">
        <v>5.9179191570805768E-13</v>
      </c>
    </row>
    <row r="18" spans="11:17" x14ac:dyDescent="0.2">
      <c r="O18">
        <v>-2.1863842142811079E-13</v>
      </c>
      <c r="P18">
        <v>-3.0040313700610805E-13</v>
      </c>
      <c r="Q18">
        <v>-2.3822880706693527E-13</v>
      </c>
    </row>
    <row r="19" spans="11:17" x14ac:dyDescent="0.2">
      <c r="O19">
        <v>-4.6962699519156838E-13</v>
      </c>
      <c r="P19">
        <v>-8.3658915388467339E-13</v>
      </c>
      <c r="Q19">
        <v>-4.9530475182362289E-13</v>
      </c>
    </row>
    <row r="20" spans="11:17" x14ac:dyDescent="0.2">
      <c r="O20">
        <v>-6.5760520956708192E-13</v>
      </c>
      <c r="P20">
        <v>-1.0259992185127341E-12</v>
      </c>
      <c r="Q20">
        <v>-6.1910393337972361E-13</v>
      </c>
    </row>
    <row r="21" spans="11:17" x14ac:dyDescent="0.2">
      <c r="K21" t="s">
        <v>440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1:17" x14ac:dyDescent="0.2">
      <c r="K22" t="s">
        <v>446</v>
      </c>
      <c r="L22" t="s">
        <v>445</v>
      </c>
      <c r="M22" t="s">
        <v>441</v>
      </c>
      <c r="N22" t="s">
        <v>442</v>
      </c>
      <c r="O22" t="s">
        <v>443</v>
      </c>
      <c r="P22" t="s">
        <v>444</v>
      </c>
    </row>
    <row r="23" spans="11:17" x14ac:dyDescent="0.2">
      <c r="K23">
        <v>0</v>
      </c>
      <c r="L23">
        <v>479.94760000000002</v>
      </c>
      <c r="M23" s="7">
        <v>8.1217199999999998</v>
      </c>
      <c r="N23">
        <f xml:space="preserve"> (M23*K23)/(L23+K23)</f>
        <v>0</v>
      </c>
      <c r="O23">
        <f xml:space="preserve"> N23 - 0.6576052</f>
        <v>-0.6576052</v>
      </c>
      <c r="P23">
        <f>O23*(10^-12)</f>
        <v>-6.5760520000000002E-13</v>
      </c>
    </row>
    <row r="24" spans="11:17" x14ac:dyDescent="0.2">
      <c r="K24">
        <f>K23+10</f>
        <v>10</v>
      </c>
      <c r="L24">
        <v>479.94760000000002</v>
      </c>
      <c r="M24" s="7">
        <v>8.1217199999999998</v>
      </c>
      <c r="N24">
        <f t="shared" ref="N24:N87" si="3" xml:space="preserve"> (M24*K24)/(L24+K24)</f>
        <v>0.16576711468736655</v>
      </c>
      <c r="O24">
        <f t="shared" ref="O24:O87" si="4" xml:space="preserve"> N24 - 0.6576052</f>
        <v>-0.49183808531263346</v>
      </c>
      <c r="P24">
        <f t="shared" ref="P24:P87" si="5">O24*(10^-12)</f>
        <v>-4.9183808531263342E-13</v>
      </c>
    </row>
    <row r="25" spans="11:17" x14ac:dyDescent="0.2">
      <c r="K25">
        <f t="shared" ref="K25:K88" si="6">K24+10</f>
        <v>20</v>
      </c>
      <c r="L25">
        <v>479.94760000000002</v>
      </c>
      <c r="M25" s="7">
        <v>8.1217199999999998</v>
      </c>
      <c r="N25">
        <f t="shared" si="3"/>
        <v>0.32490284981866097</v>
      </c>
      <c r="O25">
        <f t="shared" si="4"/>
        <v>-0.33270235018133903</v>
      </c>
      <c r="P25">
        <f t="shared" si="5"/>
        <v>-3.3270235018133903E-13</v>
      </c>
    </row>
    <row r="26" spans="11:17" x14ac:dyDescent="0.2">
      <c r="K26">
        <f t="shared" si="6"/>
        <v>30</v>
      </c>
      <c r="L26">
        <v>479.94760000000002</v>
      </c>
      <c r="M26" s="7">
        <v>8.1217199999999998</v>
      </c>
      <c r="N26">
        <f t="shared" si="3"/>
        <v>0.4777973266272848</v>
      </c>
      <c r="O26">
        <f t="shared" si="4"/>
        <v>-0.1798078733727152</v>
      </c>
      <c r="P26">
        <f t="shared" si="5"/>
        <v>-1.7980787337271519E-13</v>
      </c>
    </row>
    <row r="27" spans="11:17" x14ac:dyDescent="0.2">
      <c r="K27">
        <f t="shared" si="6"/>
        <v>40</v>
      </c>
      <c r="L27">
        <v>479.94760000000002</v>
      </c>
      <c r="M27" s="7">
        <v>8.1217199999999998</v>
      </c>
      <c r="N27">
        <f t="shared" si="3"/>
        <v>0.62481065399667191</v>
      </c>
      <c r="O27">
        <f t="shared" si="4"/>
        <v>-3.2794546003328096E-2</v>
      </c>
      <c r="P27">
        <f t="shared" si="5"/>
        <v>-3.2794546003328097E-14</v>
      </c>
    </row>
    <row r="28" spans="11:17" x14ac:dyDescent="0.2">
      <c r="K28">
        <f t="shared" si="6"/>
        <v>50</v>
      </c>
      <c r="L28">
        <v>479.94760000000002</v>
      </c>
      <c r="M28" s="7">
        <v>8.1217199999999998</v>
      </c>
      <c r="N28">
        <f t="shared" si="3"/>
        <v>0.76627576009401688</v>
      </c>
      <c r="O28">
        <f t="shared" si="4"/>
        <v>0.10867056009401688</v>
      </c>
      <c r="P28">
        <f t="shared" si="5"/>
        <v>1.0867056009401688E-13</v>
      </c>
    </row>
    <row r="29" spans="11:17" x14ac:dyDescent="0.2">
      <c r="K29">
        <f t="shared" si="6"/>
        <v>60</v>
      </c>
      <c r="L29">
        <v>479.94760000000002</v>
      </c>
      <c r="M29" s="7">
        <v>8.1217199999999998</v>
      </c>
      <c r="N29">
        <f t="shared" si="3"/>
        <v>0.90250090934749971</v>
      </c>
      <c r="O29">
        <f t="shared" si="4"/>
        <v>0.24489570934749971</v>
      </c>
      <c r="P29">
        <f t="shared" si="5"/>
        <v>2.4489570934749972E-13</v>
      </c>
    </row>
    <row r="30" spans="11:17" x14ac:dyDescent="0.2">
      <c r="K30">
        <f t="shared" si="6"/>
        <v>70</v>
      </c>
      <c r="L30">
        <v>479.94760000000002</v>
      </c>
      <c r="M30" s="7">
        <v>8.1217199999999998</v>
      </c>
      <c r="N30">
        <f t="shared" si="3"/>
        <v>1.0337719448180154</v>
      </c>
      <c r="O30">
        <f t="shared" si="4"/>
        <v>0.37616674481801537</v>
      </c>
      <c r="P30">
        <f t="shared" si="5"/>
        <v>3.7616674481801537E-13</v>
      </c>
    </row>
    <row r="31" spans="11:17" x14ac:dyDescent="0.2">
      <c r="K31">
        <f t="shared" si="6"/>
        <v>80</v>
      </c>
      <c r="L31">
        <v>479.94760000000002</v>
      </c>
      <c r="M31" s="7">
        <v>8.1217199999999998</v>
      </c>
      <c r="N31">
        <f t="shared" si="3"/>
        <v>1.160354290294306</v>
      </c>
      <c r="O31">
        <f t="shared" si="4"/>
        <v>0.50274909029430603</v>
      </c>
      <c r="P31">
        <f t="shared" si="5"/>
        <v>5.0274909029430601E-13</v>
      </c>
    </row>
    <row r="32" spans="11:17" x14ac:dyDescent="0.2">
      <c r="K32">
        <f t="shared" si="6"/>
        <v>90</v>
      </c>
      <c r="L32">
        <v>479.94760000000002</v>
      </c>
      <c r="M32" s="7">
        <v>8.1217199999999998</v>
      </c>
      <c r="N32">
        <f t="shared" si="3"/>
        <v>1.2824947416218615</v>
      </c>
      <c r="O32">
        <f t="shared" si="4"/>
        <v>0.6248895416218615</v>
      </c>
      <c r="P32">
        <f t="shared" si="5"/>
        <v>6.248895416218615E-13</v>
      </c>
    </row>
    <row r="33" spans="11:16" x14ac:dyDescent="0.2">
      <c r="K33">
        <f t="shared" si="6"/>
        <v>100</v>
      </c>
      <c r="L33">
        <v>479.94760000000002</v>
      </c>
      <c r="M33" s="7">
        <v>8.1217199999999998</v>
      </c>
      <c r="N33">
        <f t="shared" si="3"/>
        <v>1.4004230727051894</v>
      </c>
      <c r="O33">
        <f t="shared" si="4"/>
        <v>0.7428178727051894</v>
      </c>
      <c r="P33">
        <f t="shared" si="5"/>
        <v>7.4281787270518938E-13</v>
      </c>
    </row>
    <row r="34" spans="11:16" x14ac:dyDescent="0.2">
      <c r="K34">
        <f t="shared" si="6"/>
        <v>110</v>
      </c>
      <c r="L34">
        <v>479.94760000000002</v>
      </c>
      <c r="M34" s="7">
        <v>8.1217199999999998</v>
      </c>
      <c r="N34">
        <f t="shared" si="3"/>
        <v>1.5143534781733157</v>
      </c>
      <c r="O34">
        <f t="shared" si="4"/>
        <v>0.85674827817331567</v>
      </c>
      <c r="P34">
        <f t="shared" si="5"/>
        <v>8.5674827817331562E-13</v>
      </c>
    </row>
    <row r="35" spans="11:16" x14ac:dyDescent="0.2">
      <c r="K35">
        <f t="shared" si="6"/>
        <v>120</v>
      </c>
      <c r="L35">
        <v>479.94760000000002</v>
      </c>
      <c r="M35" s="7">
        <v>8.1217199999999998</v>
      </c>
      <c r="N35">
        <f t="shared" si="3"/>
        <v>1.6244858717661343</v>
      </c>
      <c r="O35">
        <f t="shared" si="4"/>
        <v>0.96688067176613435</v>
      </c>
      <c r="P35">
        <f t="shared" si="5"/>
        <v>9.6688067176613437E-13</v>
      </c>
    </row>
    <row r="36" spans="11:16" x14ac:dyDescent="0.2">
      <c r="K36">
        <f t="shared" si="6"/>
        <v>130</v>
      </c>
      <c r="L36">
        <v>479.94760000000002</v>
      </c>
      <c r="M36" s="7">
        <v>8.1217199999999998</v>
      </c>
      <c r="N36">
        <f t="shared" si="3"/>
        <v>1.7310070569996505</v>
      </c>
      <c r="O36">
        <f t="shared" si="4"/>
        <v>1.0734018569996504</v>
      </c>
      <c r="P36">
        <f t="shared" si="5"/>
        <v>1.0734018569996503E-12</v>
      </c>
    </row>
    <row r="37" spans="11:16" x14ac:dyDescent="0.2">
      <c r="K37">
        <f t="shared" si="6"/>
        <v>140</v>
      </c>
      <c r="L37">
        <v>479.94760000000002</v>
      </c>
      <c r="M37" s="7">
        <v>8.1217199999999998</v>
      </c>
      <c r="N37">
        <f t="shared" si="3"/>
        <v>1.834091784531467</v>
      </c>
      <c r="O37">
        <f t="shared" si="4"/>
        <v>1.1764865845314669</v>
      </c>
      <c r="P37">
        <f t="shared" si="5"/>
        <v>1.1764865845314669E-12</v>
      </c>
    </row>
    <row r="38" spans="11:16" x14ac:dyDescent="0.2">
      <c r="K38">
        <f t="shared" si="6"/>
        <v>150</v>
      </c>
      <c r="L38">
        <v>479.94760000000002</v>
      </c>
      <c r="M38" s="7">
        <v>8.1217199999999998</v>
      </c>
      <c r="N38">
        <f t="shared" si="3"/>
        <v>1.9339037088164159</v>
      </c>
      <c r="O38">
        <f t="shared" si="4"/>
        <v>1.2762985088164158</v>
      </c>
      <c r="P38">
        <f t="shared" si="5"/>
        <v>1.2762985088164158E-12</v>
      </c>
    </row>
    <row r="39" spans="11:16" x14ac:dyDescent="0.2">
      <c r="K39">
        <f t="shared" si="6"/>
        <v>160</v>
      </c>
      <c r="L39">
        <v>479.94760000000002</v>
      </c>
      <c r="M39" s="7">
        <v>8.1217199999999998</v>
      </c>
      <c r="N39">
        <f t="shared" si="3"/>
        <v>2.0305962550683838</v>
      </c>
      <c r="O39">
        <f t="shared" si="4"/>
        <v>1.3729910550683839</v>
      </c>
      <c r="P39">
        <f t="shared" si="5"/>
        <v>1.3729910550683838E-12</v>
      </c>
    </row>
    <row r="40" spans="11:16" x14ac:dyDescent="0.2">
      <c r="K40">
        <f t="shared" si="6"/>
        <v>170</v>
      </c>
      <c r="L40">
        <v>479.94760000000002</v>
      </c>
      <c r="M40" s="7">
        <v>8.1217199999999998</v>
      </c>
      <c r="N40">
        <f t="shared" si="3"/>
        <v>2.1243134061884374</v>
      </c>
      <c r="O40">
        <f t="shared" si="4"/>
        <v>1.4667082061884376</v>
      </c>
      <c r="P40">
        <f t="shared" si="5"/>
        <v>1.4667082061884375E-12</v>
      </c>
    </row>
    <row r="41" spans="11:16" x14ac:dyDescent="0.2">
      <c r="K41">
        <f t="shared" si="6"/>
        <v>180</v>
      </c>
      <c r="L41">
        <v>479.94760000000002</v>
      </c>
      <c r="M41" s="7">
        <v>8.1217199999999998</v>
      </c>
      <c r="N41">
        <f t="shared" si="3"/>
        <v>2.2151904181483499</v>
      </c>
      <c r="O41">
        <f t="shared" si="4"/>
        <v>1.55758521814835</v>
      </c>
      <c r="P41">
        <f t="shared" si="5"/>
        <v>1.55758521814835E-12</v>
      </c>
    </row>
    <row r="42" spans="11:16" x14ac:dyDescent="0.2">
      <c r="K42">
        <f t="shared" si="6"/>
        <v>190</v>
      </c>
      <c r="L42">
        <v>479.94760000000002</v>
      </c>
      <c r="M42" s="7">
        <v>8.1217199999999998</v>
      </c>
      <c r="N42">
        <f t="shared" si="3"/>
        <v>2.3033544713049201</v>
      </c>
      <c r="O42">
        <f t="shared" si="4"/>
        <v>1.6457492713049202</v>
      </c>
      <c r="P42">
        <f t="shared" si="5"/>
        <v>1.6457492713049201E-12</v>
      </c>
    </row>
    <row r="43" spans="11:16" x14ac:dyDescent="0.2">
      <c r="K43">
        <f t="shared" si="6"/>
        <v>200</v>
      </c>
      <c r="L43">
        <v>479.94760000000002</v>
      </c>
      <c r="M43" s="7">
        <v>8.1217199999999998</v>
      </c>
      <c r="N43">
        <f t="shared" si="3"/>
        <v>2.3889252642409504</v>
      </c>
      <c r="O43">
        <f t="shared" si="4"/>
        <v>1.7313200642409505</v>
      </c>
      <c r="P43">
        <f t="shared" si="5"/>
        <v>1.7313200642409504E-12</v>
      </c>
    </row>
    <row r="44" spans="11:16" x14ac:dyDescent="0.2">
      <c r="K44">
        <f t="shared" si="6"/>
        <v>210</v>
      </c>
      <c r="L44">
        <v>479.94760000000002</v>
      </c>
      <c r="M44" s="7">
        <v>8.1217199999999998</v>
      </c>
      <c r="N44">
        <f t="shared" si="3"/>
        <v>2.4720155559639601</v>
      </c>
      <c r="O44">
        <f t="shared" si="4"/>
        <v>1.8144103559639602</v>
      </c>
      <c r="P44">
        <f t="shared" si="5"/>
        <v>1.81441035596396E-12</v>
      </c>
    </row>
    <row r="45" spans="11:16" x14ac:dyDescent="0.2">
      <c r="K45">
        <f t="shared" si="6"/>
        <v>220</v>
      </c>
      <c r="L45">
        <v>479.94760000000002</v>
      </c>
      <c r="M45" s="7">
        <v>8.1217199999999998</v>
      </c>
      <c r="N45">
        <f t="shared" si="3"/>
        <v>2.552731661627242</v>
      </c>
      <c r="O45">
        <f t="shared" si="4"/>
        <v>1.8951264616272421</v>
      </c>
      <c r="P45">
        <f t="shared" si="5"/>
        <v>1.8951264616272419E-12</v>
      </c>
    </row>
    <row r="46" spans="11:16" x14ac:dyDescent="0.2">
      <c r="K46">
        <f t="shared" si="6"/>
        <v>230</v>
      </c>
      <c r="L46">
        <v>479.94760000000002</v>
      </c>
      <c r="M46" s="7">
        <v>8.1217199999999998</v>
      </c>
      <c r="N46">
        <f t="shared" si="3"/>
        <v>2.6311739063559059</v>
      </c>
      <c r="O46">
        <f t="shared" si="4"/>
        <v>1.973568706355906</v>
      </c>
      <c r="P46">
        <f t="shared" si="5"/>
        <v>1.9735687063559061E-12</v>
      </c>
    </row>
    <row r="47" spans="11:16" x14ac:dyDescent="0.2">
      <c r="K47">
        <f t="shared" si="6"/>
        <v>240</v>
      </c>
      <c r="L47">
        <v>479.94760000000002</v>
      </c>
      <c r="M47" s="7">
        <v>8.1217199999999998</v>
      </c>
      <c r="N47">
        <f t="shared" si="3"/>
        <v>2.7074370412513358</v>
      </c>
      <c r="O47">
        <f t="shared" si="4"/>
        <v>2.0498318412513359</v>
      </c>
      <c r="P47">
        <f t="shared" si="5"/>
        <v>2.0498318412513358E-12</v>
      </c>
    </row>
    <row r="48" spans="11:16" x14ac:dyDescent="0.2">
      <c r="K48">
        <f t="shared" si="6"/>
        <v>250</v>
      </c>
      <c r="L48">
        <v>479.94760000000002</v>
      </c>
      <c r="M48" s="7">
        <v>8.1217199999999998</v>
      </c>
      <c r="N48">
        <f t="shared" si="3"/>
        <v>2.7816106252010422</v>
      </c>
      <c r="O48">
        <f t="shared" si="4"/>
        <v>2.1240054252010423</v>
      </c>
      <c r="P48">
        <f t="shared" si="5"/>
        <v>2.1240054252010422E-12</v>
      </c>
    </row>
    <row r="49" spans="11:16" x14ac:dyDescent="0.2">
      <c r="K49">
        <f t="shared" si="6"/>
        <v>260</v>
      </c>
      <c r="L49">
        <v>479.94760000000002</v>
      </c>
      <c r="M49" s="7">
        <v>8.1217199999999998</v>
      </c>
      <c r="N49">
        <f t="shared" si="3"/>
        <v>2.8537793757287679</v>
      </c>
      <c r="O49">
        <f t="shared" si="4"/>
        <v>2.1961741757287681</v>
      </c>
      <c r="P49">
        <f t="shared" si="5"/>
        <v>2.1961741757287678E-12</v>
      </c>
    </row>
    <row r="50" spans="11:16" x14ac:dyDescent="0.2">
      <c r="K50">
        <f t="shared" si="6"/>
        <v>270</v>
      </c>
      <c r="L50">
        <v>479.94760000000002</v>
      </c>
      <c r="M50" s="7">
        <v>8.1217199999999998</v>
      </c>
      <c r="N50">
        <f t="shared" si="3"/>
        <v>2.9240234917746255</v>
      </c>
      <c r="O50">
        <f t="shared" si="4"/>
        <v>2.2664182917746256</v>
      </c>
      <c r="P50">
        <f t="shared" si="5"/>
        <v>2.2664182917746256E-12</v>
      </c>
    </row>
    <row r="51" spans="11:16" x14ac:dyDescent="0.2">
      <c r="K51">
        <f t="shared" si="6"/>
        <v>280</v>
      </c>
      <c r="L51">
        <v>479.94760000000002</v>
      </c>
      <c r="M51" s="7">
        <v>8.1217199999999998</v>
      </c>
      <c r="N51">
        <f t="shared" si="3"/>
        <v>2.9924189509908317</v>
      </c>
      <c r="O51">
        <f t="shared" si="4"/>
        <v>2.3348137509908318</v>
      </c>
      <c r="P51">
        <f t="shared" si="5"/>
        <v>2.3348137509908319E-12</v>
      </c>
    </row>
    <row r="52" spans="11:16" x14ac:dyDescent="0.2">
      <c r="K52">
        <f t="shared" si="6"/>
        <v>290</v>
      </c>
      <c r="L52">
        <v>479.94760000000002</v>
      </c>
      <c r="M52" s="7">
        <v>8.1217199999999998</v>
      </c>
      <c r="N52">
        <f t="shared" si="3"/>
        <v>3.0590377838699676</v>
      </c>
      <c r="O52">
        <f t="shared" si="4"/>
        <v>2.4014325838699677</v>
      </c>
      <c r="P52">
        <f t="shared" si="5"/>
        <v>2.4014325838699676E-12</v>
      </c>
    </row>
    <row r="53" spans="11:16" x14ac:dyDescent="0.2">
      <c r="K53">
        <f t="shared" si="6"/>
        <v>300</v>
      </c>
      <c r="L53">
        <v>479.94760000000002</v>
      </c>
      <c r="M53" s="7">
        <v>8.1217199999999998</v>
      </c>
      <c r="N53">
        <f t="shared" si="3"/>
        <v>3.1239483267850305</v>
      </c>
      <c r="O53">
        <f t="shared" si="4"/>
        <v>2.4663431267850306</v>
      </c>
      <c r="P53">
        <f t="shared" si="5"/>
        <v>2.4663431267850307E-12</v>
      </c>
    </row>
    <row r="54" spans="11:16" x14ac:dyDescent="0.2">
      <c r="K54">
        <f t="shared" si="6"/>
        <v>310</v>
      </c>
      <c r="L54">
        <v>479.94760000000002</v>
      </c>
      <c r="M54" s="7">
        <v>8.1217199999999998</v>
      </c>
      <c r="N54">
        <f t="shared" si="3"/>
        <v>3.1872154558099806</v>
      </c>
      <c r="O54">
        <f t="shared" si="4"/>
        <v>2.5296102558099807</v>
      </c>
      <c r="P54">
        <f t="shared" si="5"/>
        <v>2.5296102558099808E-12</v>
      </c>
    </row>
    <row r="55" spans="11:16" x14ac:dyDescent="0.2">
      <c r="K55">
        <f t="shared" si="6"/>
        <v>320</v>
      </c>
      <c r="L55">
        <v>479.94760000000002</v>
      </c>
      <c r="M55" s="7">
        <v>8.1217199999999998</v>
      </c>
      <c r="N55">
        <f t="shared" si="3"/>
        <v>3.2489008030025963</v>
      </c>
      <c r="O55">
        <f t="shared" si="4"/>
        <v>2.5912956030025964</v>
      </c>
      <c r="P55">
        <f t="shared" si="5"/>
        <v>2.5912956030025965E-12</v>
      </c>
    </row>
    <row r="56" spans="11:16" x14ac:dyDescent="0.2">
      <c r="K56">
        <f t="shared" si="6"/>
        <v>330</v>
      </c>
      <c r="L56">
        <v>479.94760000000002</v>
      </c>
      <c r="M56" s="7">
        <v>8.1217199999999998</v>
      </c>
      <c r="N56">
        <f t="shared" si="3"/>
        <v>3.3090629566653447</v>
      </c>
      <c r="O56">
        <f t="shared" si="4"/>
        <v>2.6514577566653448</v>
      </c>
      <c r="P56">
        <f t="shared" si="5"/>
        <v>2.6514577566653446E-12</v>
      </c>
    </row>
    <row r="57" spans="11:16" x14ac:dyDescent="0.2">
      <c r="K57">
        <f t="shared" si="6"/>
        <v>340</v>
      </c>
      <c r="L57">
        <v>479.94760000000002</v>
      </c>
      <c r="M57" s="7">
        <v>8.1217199999999998</v>
      </c>
      <c r="N57">
        <f t="shared" si="3"/>
        <v>3.3677576469520734</v>
      </c>
      <c r="O57">
        <f t="shared" si="4"/>
        <v>2.7101524469520735</v>
      </c>
      <c r="P57">
        <f t="shared" si="5"/>
        <v>2.7101524469520732E-12</v>
      </c>
    </row>
    <row r="58" spans="11:16" x14ac:dyDescent="0.2">
      <c r="K58">
        <f t="shared" si="6"/>
        <v>350</v>
      </c>
      <c r="L58">
        <v>479.94760000000002</v>
      </c>
      <c r="M58" s="7">
        <v>8.1217199999999998</v>
      </c>
      <c r="N58">
        <f t="shared" si="3"/>
        <v>3.4250379180565136</v>
      </c>
      <c r="O58">
        <f t="shared" si="4"/>
        <v>2.7674327180565137</v>
      </c>
      <c r="P58">
        <f t="shared" si="5"/>
        <v>2.7674327180565135E-12</v>
      </c>
    </row>
    <row r="59" spans="11:16" x14ac:dyDescent="0.2">
      <c r="K59">
        <f t="shared" si="6"/>
        <v>360</v>
      </c>
      <c r="L59">
        <v>479.94760000000002</v>
      </c>
      <c r="M59" s="7">
        <v>8.1217199999999998</v>
      </c>
      <c r="N59">
        <f t="shared" si="3"/>
        <v>3.4809542881008291</v>
      </c>
      <c r="O59">
        <f t="shared" si="4"/>
        <v>2.8233490881008292</v>
      </c>
      <c r="P59">
        <f t="shared" si="5"/>
        <v>2.8233490881008291E-12</v>
      </c>
    </row>
    <row r="60" spans="11:16" x14ac:dyDescent="0.2">
      <c r="K60">
        <f t="shared" si="6"/>
        <v>370</v>
      </c>
      <c r="L60">
        <v>479.94760000000002</v>
      </c>
      <c r="M60" s="7">
        <v>8.1217199999999998</v>
      </c>
      <c r="N60">
        <f t="shared" si="3"/>
        <v>3.5355548977372253</v>
      </c>
      <c r="O60">
        <f t="shared" si="4"/>
        <v>2.8779496977372254</v>
      </c>
      <c r="P60">
        <f t="shared" si="5"/>
        <v>2.8779496977372253E-12</v>
      </c>
    </row>
    <row r="61" spans="11:16" x14ac:dyDescent="0.2">
      <c r="K61">
        <f t="shared" si="6"/>
        <v>380</v>
      </c>
      <c r="L61">
        <v>479.94760000000002</v>
      </c>
      <c r="M61" s="7">
        <v>8.1217199999999998</v>
      </c>
      <c r="N61">
        <f t="shared" si="3"/>
        <v>3.5888856483813667</v>
      </c>
      <c r="O61">
        <f t="shared" si="4"/>
        <v>2.9312804483813668</v>
      </c>
      <c r="P61">
        <f t="shared" si="5"/>
        <v>2.9312804483813669E-12</v>
      </c>
    </row>
    <row r="62" spans="11:16" x14ac:dyDescent="0.2">
      <c r="K62">
        <f t="shared" si="6"/>
        <v>390</v>
      </c>
      <c r="L62">
        <v>479.94760000000002</v>
      </c>
      <c r="M62" s="7">
        <v>8.1217199999999998</v>
      </c>
      <c r="N62">
        <f t="shared" si="3"/>
        <v>3.640990330911885</v>
      </c>
      <c r="O62">
        <f t="shared" si="4"/>
        <v>2.9833851309118851</v>
      </c>
      <c r="P62">
        <f t="shared" si="5"/>
        <v>2.9833851309118852E-12</v>
      </c>
    </row>
    <row r="63" spans="11:16" x14ac:dyDescent="0.2">
      <c r="K63">
        <f t="shared" si="6"/>
        <v>400</v>
      </c>
      <c r="L63">
        <v>479.94760000000002</v>
      </c>
      <c r="M63" s="7">
        <v>8.1217199999999998</v>
      </c>
      <c r="N63">
        <f t="shared" si="3"/>
        <v>3.6919107455943969</v>
      </c>
      <c r="O63">
        <f t="shared" si="4"/>
        <v>3.034305545594397</v>
      </c>
      <c r="P63">
        <f t="shared" si="5"/>
        <v>3.034305545594397E-12</v>
      </c>
    </row>
    <row r="64" spans="11:16" x14ac:dyDescent="0.2">
      <c r="K64">
        <f t="shared" si="6"/>
        <v>410</v>
      </c>
      <c r="L64">
        <v>479.94760000000002</v>
      </c>
      <c r="M64" s="7">
        <v>8.1217199999999998</v>
      </c>
      <c r="N64">
        <f t="shared" si="3"/>
        <v>3.7416868139202806</v>
      </c>
      <c r="O64">
        <f t="shared" si="4"/>
        <v>3.0840816139202807</v>
      </c>
      <c r="P64">
        <f t="shared" si="5"/>
        <v>3.0840816139202805E-12</v>
      </c>
    </row>
    <row r="65" spans="11:16" x14ac:dyDescent="0.2">
      <c r="K65">
        <f t="shared" si="6"/>
        <v>420</v>
      </c>
      <c r="L65">
        <v>479.94760000000002</v>
      </c>
      <c r="M65" s="7">
        <v>8.1217199999999998</v>
      </c>
      <c r="N65">
        <f t="shared" si="3"/>
        <v>3.7903566829890982</v>
      </c>
      <c r="O65">
        <f t="shared" si="4"/>
        <v>3.1327514829890983</v>
      </c>
      <c r="P65">
        <f t="shared" si="5"/>
        <v>3.1327514829890982E-12</v>
      </c>
    </row>
    <row r="66" spans="11:16" x14ac:dyDescent="0.2">
      <c r="K66">
        <f t="shared" si="6"/>
        <v>430</v>
      </c>
      <c r="L66">
        <v>479.94760000000002</v>
      </c>
      <c r="M66" s="7">
        <v>8.1217199999999998</v>
      </c>
      <c r="N66">
        <f t="shared" si="3"/>
        <v>3.8379568230082697</v>
      </c>
      <c r="O66">
        <f t="shared" si="4"/>
        <v>3.1803516230082698</v>
      </c>
      <c r="P66">
        <f t="shared" si="5"/>
        <v>3.1803516230082699E-12</v>
      </c>
    </row>
    <row r="67" spans="11:16" x14ac:dyDescent="0.2">
      <c r="K67">
        <f t="shared" si="6"/>
        <v>440</v>
      </c>
      <c r="L67">
        <v>479.94760000000002</v>
      </c>
      <c r="M67" s="7">
        <v>8.1217199999999998</v>
      </c>
      <c r="N67">
        <f t="shared" si="3"/>
        <v>3.884522118433702</v>
      </c>
      <c r="O67">
        <f t="shared" si="4"/>
        <v>3.2269169184337021</v>
      </c>
      <c r="P67">
        <f t="shared" si="5"/>
        <v>3.2269169184337022E-12</v>
      </c>
    </row>
    <row r="68" spans="11:16" x14ac:dyDescent="0.2">
      <c r="K68">
        <f t="shared" si="6"/>
        <v>450</v>
      </c>
      <c r="L68">
        <v>479.94760000000002</v>
      </c>
      <c r="M68" s="7">
        <v>8.1217199999999998</v>
      </c>
      <c r="N68">
        <f t="shared" si="3"/>
        <v>3.9300859532300532</v>
      </c>
      <c r="O68">
        <f t="shared" si="4"/>
        <v>3.2724807532300533</v>
      </c>
      <c r="P68">
        <f t="shared" si="5"/>
        <v>3.2724807532300533E-12</v>
      </c>
    </row>
    <row r="69" spans="11:16" x14ac:dyDescent="0.2">
      <c r="K69">
        <f t="shared" si="6"/>
        <v>460</v>
      </c>
      <c r="L69">
        <v>479.94760000000002</v>
      </c>
      <c r="M69" s="7">
        <v>8.1217199999999998</v>
      </c>
      <c r="N69">
        <f t="shared" si="3"/>
        <v>3.974680290688545</v>
      </c>
      <c r="O69">
        <f t="shared" si="4"/>
        <v>3.3170750906885451</v>
      </c>
      <c r="P69">
        <f t="shared" si="5"/>
        <v>3.3170750906885452E-12</v>
      </c>
    </row>
    <row r="70" spans="11:16" x14ac:dyDescent="0.2">
      <c r="K70">
        <f t="shared" si="6"/>
        <v>470</v>
      </c>
      <c r="L70">
        <v>479.94760000000002</v>
      </c>
      <c r="M70" s="7">
        <v>8.1217199999999998</v>
      </c>
      <c r="N70">
        <f t="shared" si="3"/>
        <v>4.0183357482033744</v>
      </c>
      <c r="O70">
        <f t="shared" si="4"/>
        <v>3.3607305482033745</v>
      </c>
      <c r="P70">
        <f t="shared" si="5"/>
        <v>3.3607305482033745E-12</v>
      </c>
    </row>
    <row r="71" spans="11:16" x14ac:dyDescent="0.2">
      <c r="K71">
        <f t="shared" si="6"/>
        <v>480</v>
      </c>
      <c r="L71">
        <v>479.94760000000002</v>
      </c>
      <c r="M71" s="7">
        <v>8.1217199999999998</v>
      </c>
      <c r="N71">
        <f t="shared" si="3"/>
        <v>4.061081667374344</v>
      </c>
      <c r="O71">
        <f t="shared" si="4"/>
        <v>3.4034764673743441</v>
      </c>
      <c r="P71">
        <f t="shared" si="5"/>
        <v>3.4034764673743438E-12</v>
      </c>
    </row>
    <row r="72" spans="11:16" x14ac:dyDescent="0.2">
      <c r="K72">
        <f t="shared" si="6"/>
        <v>490</v>
      </c>
      <c r="L72">
        <v>479.94760000000002</v>
      </c>
      <c r="M72" s="7">
        <v>8.1217199999999998</v>
      </c>
      <c r="N72">
        <f t="shared" si="3"/>
        <v>4.1029461797730109</v>
      </c>
      <c r="O72">
        <f t="shared" si="4"/>
        <v>3.445340979773011</v>
      </c>
      <c r="P72">
        <f t="shared" si="5"/>
        <v>3.4453409797730108E-12</v>
      </c>
    </row>
    <row r="73" spans="11:16" x14ac:dyDescent="0.2">
      <c r="K73">
        <f t="shared" si="6"/>
        <v>500</v>
      </c>
      <c r="L73">
        <v>479.94760000000002</v>
      </c>
      <c r="M73" s="7">
        <v>8.1217199999999998</v>
      </c>
      <c r="N73">
        <f t="shared" si="3"/>
        <v>4.1439562686821221</v>
      </c>
      <c r="O73">
        <f t="shared" si="4"/>
        <v>3.4863510686821222</v>
      </c>
      <c r="P73">
        <f t="shared" si="5"/>
        <v>3.4863510686821223E-12</v>
      </c>
    </row>
    <row r="74" spans="11:16" x14ac:dyDescent="0.2">
      <c r="K74">
        <f t="shared" si="6"/>
        <v>510</v>
      </c>
      <c r="L74">
        <v>479.94760000000002</v>
      </c>
      <c r="M74" s="7">
        <v>8.1217199999999998</v>
      </c>
      <c r="N74">
        <f t="shared" si="3"/>
        <v>4.1841378270930702</v>
      </c>
      <c r="O74">
        <f t="shared" si="4"/>
        <v>3.5265326270930704</v>
      </c>
      <c r="P74">
        <f t="shared" si="5"/>
        <v>3.5265326270930701E-12</v>
      </c>
    </row>
    <row r="75" spans="11:16" x14ac:dyDescent="0.2">
      <c r="K75">
        <f t="shared" si="6"/>
        <v>520</v>
      </c>
      <c r="L75">
        <v>479.94760000000002</v>
      </c>
      <c r="M75" s="7">
        <v>8.1217199999999998</v>
      </c>
      <c r="N75">
        <f t="shared" si="3"/>
        <v>4.2235157122233202</v>
      </c>
      <c r="O75">
        <f t="shared" si="4"/>
        <v>3.5659105122233203</v>
      </c>
      <c r="P75">
        <f t="shared" si="5"/>
        <v>3.5659105122233202E-12</v>
      </c>
    </row>
    <row r="76" spans="11:16" x14ac:dyDescent="0.2">
      <c r="K76">
        <f t="shared" si="6"/>
        <v>530</v>
      </c>
      <c r="L76">
        <v>479.94760000000002</v>
      </c>
      <c r="M76" s="7">
        <v>8.1217199999999998</v>
      </c>
      <c r="N76">
        <f t="shared" si="3"/>
        <v>4.2621137967950018</v>
      </c>
      <c r="O76">
        <f t="shared" si="4"/>
        <v>3.6045085967950019</v>
      </c>
      <c r="P76">
        <f t="shared" si="5"/>
        <v>3.6045085967950018E-12</v>
      </c>
    </row>
    <row r="77" spans="11:16" x14ac:dyDescent="0.2">
      <c r="K77">
        <f t="shared" si="6"/>
        <v>540</v>
      </c>
      <c r="L77">
        <v>479.94760000000002</v>
      </c>
      <c r="M77" s="7">
        <v>8.1217199999999998</v>
      </c>
      <c r="N77">
        <f t="shared" si="3"/>
        <v>4.2999550172969672</v>
      </c>
      <c r="O77">
        <f t="shared" si="4"/>
        <v>3.6423498172969673</v>
      </c>
      <c r="P77">
        <f t="shared" si="5"/>
        <v>3.642349817296967E-12</v>
      </c>
    </row>
    <row r="78" spans="11:16" x14ac:dyDescent="0.2">
      <c r="K78">
        <f t="shared" si="6"/>
        <v>550</v>
      </c>
      <c r="L78">
        <v>479.94760000000002</v>
      </c>
      <c r="M78" s="7">
        <v>8.1217199999999998</v>
      </c>
      <c r="N78">
        <f t="shared" si="3"/>
        <v>4.3370614194353188</v>
      </c>
      <c r="O78">
        <f t="shared" si="4"/>
        <v>3.6794562194353189</v>
      </c>
      <c r="P78">
        <f t="shared" si="5"/>
        <v>3.6794562194353185E-12</v>
      </c>
    </row>
    <row r="79" spans="11:16" x14ac:dyDescent="0.2">
      <c r="K79">
        <f t="shared" si="6"/>
        <v>560</v>
      </c>
      <c r="L79">
        <v>479.94760000000002</v>
      </c>
      <c r="M79" s="7">
        <v>8.1217199999999998</v>
      </c>
      <c r="N79">
        <f t="shared" si="3"/>
        <v>4.3734542009616639</v>
      </c>
      <c r="O79">
        <f t="shared" si="4"/>
        <v>3.715849000961664</v>
      </c>
      <c r="P79">
        <f t="shared" si="5"/>
        <v>3.7158490009616637E-12</v>
      </c>
    </row>
    <row r="80" spans="11:16" x14ac:dyDescent="0.2">
      <c r="K80">
        <f t="shared" si="6"/>
        <v>570</v>
      </c>
      <c r="L80">
        <v>479.94760000000002</v>
      </c>
      <c r="M80" s="7">
        <v>8.1217199999999998</v>
      </c>
      <c r="N80">
        <f t="shared" si="3"/>
        <v>4.4091537520539124</v>
      </c>
      <c r="O80">
        <f t="shared" si="4"/>
        <v>3.7515485520539125</v>
      </c>
      <c r="P80">
        <f t="shared" si="5"/>
        <v>3.7515485520539126E-12</v>
      </c>
    </row>
    <row r="81" spans="11:16" x14ac:dyDescent="0.2">
      <c r="K81">
        <f t="shared" si="6"/>
        <v>580</v>
      </c>
      <c r="L81">
        <v>479.94760000000002</v>
      </c>
      <c r="M81" s="7">
        <v>8.1217199999999998</v>
      </c>
      <c r="N81">
        <f t="shared" si="3"/>
        <v>4.4441796934112592</v>
      </c>
      <c r="O81">
        <f t="shared" si="4"/>
        <v>3.7865744934112593</v>
      </c>
      <c r="P81">
        <f t="shared" si="5"/>
        <v>3.7865744934112591E-12</v>
      </c>
    </row>
    <row r="82" spans="11:16" x14ac:dyDescent="0.2">
      <c r="K82">
        <f t="shared" si="6"/>
        <v>590</v>
      </c>
      <c r="L82">
        <v>479.94760000000002</v>
      </c>
      <c r="M82" s="7">
        <v>8.1217199999999998</v>
      </c>
      <c r="N82">
        <f t="shared" si="3"/>
        <v>4.4785509122128975</v>
      </c>
      <c r="O82">
        <f t="shared" si="4"/>
        <v>3.8209457122128976</v>
      </c>
      <c r="P82">
        <f t="shared" si="5"/>
        <v>3.8209457122128978E-12</v>
      </c>
    </row>
    <row r="83" spans="11:16" x14ac:dyDescent="0.2">
      <c r="K83">
        <f t="shared" si="6"/>
        <v>600</v>
      </c>
      <c r="L83">
        <v>479.94760000000002</v>
      </c>
      <c r="M83" s="7">
        <v>8.1217199999999998</v>
      </c>
      <c r="N83">
        <f t="shared" si="3"/>
        <v>4.5122855960789208</v>
      </c>
      <c r="O83">
        <f t="shared" si="4"/>
        <v>3.8546803960789209</v>
      </c>
      <c r="P83">
        <f t="shared" si="5"/>
        <v>3.8546803960789205E-12</v>
      </c>
    </row>
    <row r="84" spans="11:16" x14ac:dyDescent="0.2">
      <c r="K84">
        <f t="shared" si="6"/>
        <v>610</v>
      </c>
      <c r="L84">
        <v>479.94760000000002</v>
      </c>
      <c r="M84" s="7">
        <v>8.1217199999999998</v>
      </c>
      <c r="N84">
        <f t="shared" si="3"/>
        <v>4.5454012651617388</v>
      </c>
      <c r="O84">
        <f t="shared" si="4"/>
        <v>3.8877960651617389</v>
      </c>
      <c r="P84">
        <f t="shared" si="5"/>
        <v>3.887796065161739E-12</v>
      </c>
    </row>
    <row r="85" spans="11:16" x14ac:dyDescent="0.2">
      <c r="K85">
        <f t="shared" si="6"/>
        <v>620</v>
      </c>
      <c r="L85">
        <v>479.94760000000002</v>
      </c>
      <c r="M85" s="7">
        <v>8.1217199999999998</v>
      </c>
      <c r="N85">
        <f t="shared" si="3"/>
        <v>4.5779148024869549</v>
      </c>
      <c r="O85">
        <f t="shared" si="4"/>
        <v>3.920309602486955</v>
      </c>
      <c r="P85">
        <f t="shared" si="5"/>
        <v>3.9203096024869553E-12</v>
      </c>
    </row>
    <row r="86" spans="11:16" x14ac:dyDescent="0.2">
      <c r="K86">
        <f t="shared" si="6"/>
        <v>630</v>
      </c>
      <c r="L86">
        <v>479.94760000000002</v>
      </c>
      <c r="M86" s="7">
        <v>8.1217199999999998</v>
      </c>
      <c r="N86">
        <f t="shared" si="3"/>
        <v>4.6098424826541367</v>
      </c>
      <c r="O86">
        <f t="shared" si="4"/>
        <v>3.9522372826541368</v>
      </c>
      <c r="P86">
        <f t="shared" si="5"/>
        <v>3.952237282654137E-12</v>
      </c>
    </row>
    <row r="87" spans="11:16" x14ac:dyDescent="0.2">
      <c r="K87">
        <f t="shared" si="6"/>
        <v>640</v>
      </c>
      <c r="L87">
        <v>479.94760000000002</v>
      </c>
      <c r="M87" s="7">
        <v>8.1217199999999998</v>
      </c>
      <c r="N87">
        <f t="shared" si="3"/>
        <v>4.6411999989999533</v>
      </c>
      <c r="O87">
        <f t="shared" si="4"/>
        <v>3.9835947989999534</v>
      </c>
      <c r="P87">
        <f t="shared" si="5"/>
        <v>3.9835947989999535E-12</v>
      </c>
    </row>
    <row r="88" spans="11:16" x14ac:dyDescent="0.2">
      <c r="K88">
        <f t="shared" si="6"/>
        <v>650</v>
      </c>
      <c r="L88">
        <v>479.94760000000002</v>
      </c>
      <c r="M88" s="7">
        <v>8.1217199999999998</v>
      </c>
      <c r="N88">
        <f t="shared" ref="N88:N151" si="7" xml:space="preserve"> (M88*K88)/(L88+K88)</f>
        <v>4.6720024893189738</v>
      </c>
      <c r="O88">
        <f t="shared" ref="O88:O151" si="8" xml:space="preserve"> N88 - 0.6576052</f>
        <v>4.0143972893189739</v>
      </c>
      <c r="P88">
        <f t="shared" ref="P88:P151" si="9">O88*(10^-12)</f>
        <v>4.0143972893189742E-12</v>
      </c>
    </row>
    <row r="89" spans="11:16" x14ac:dyDescent="0.2">
      <c r="K89">
        <f t="shared" ref="K89:K152" si="10">K88+10</f>
        <v>660</v>
      </c>
      <c r="L89">
        <v>479.94760000000002</v>
      </c>
      <c r="M89" s="7">
        <v>8.1217199999999998</v>
      </c>
      <c r="N89">
        <f t="shared" si="7"/>
        <v>4.7022645602306632</v>
      </c>
      <c r="O89">
        <f t="shared" si="8"/>
        <v>4.0446593602306633</v>
      </c>
      <c r="P89">
        <f t="shared" si="9"/>
        <v>4.044659360230663E-12</v>
      </c>
    </row>
    <row r="90" spans="11:16" x14ac:dyDescent="0.2">
      <c r="K90">
        <f t="shared" si="10"/>
        <v>670</v>
      </c>
      <c r="L90">
        <v>479.94760000000002</v>
      </c>
      <c r="M90" s="7">
        <v>8.1217199999999998</v>
      </c>
      <c r="N90">
        <f t="shared" si="7"/>
        <v>4.7320003102750068</v>
      </c>
      <c r="O90">
        <f t="shared" si="8"/>
        <v>4.0743951102750069</v>
      </c>
      <c r="P90">
        <f t="shared" si="9"/>
        <v>4.0743951102750066E-12</v>
      </c>
    </row>
    <row r="91" spans="11:16" x14ac:dyDescent="0.2">
      <c r="K91">
        <f t="shared" si="10"/>
        <v>680</v>
      </c>
      <c r="L91">
        <v>479.94760000000002</v>
      </c>
      <c r="M91" s="7">
        <v>8.1217199999999998</v>
      </c>
      <c r="N91">
        <f t="shared" si="7"/>
        <v>4.7612233518134781</v>
      </c>
      <c r="O91">
        <f t="shared" si="8"/>
        <v>4.1036181518134782</v>
      </c>
      <c r="P91">
        <f t="shared" si="9"/>
        <v>4.1036181518134784E-12</v>
      </c>
    </row>
    <row r="92" spans="11:16" x14ac:dyDescent="0.2">
      <c r="K92">
        <f t="shared" si="10"/>
        <v>690</v>
      </c>
      <c r="L92">
        <v>479.94760000000002</v>
      </c>
      <c r="M92" s="7">
        <v>8.1217199999999998</v>
      </c>
      <c r="N92">
        <f t="shared" si="7"/>
        <v>4.7899468318068257</v>
      </c>
      <c r="O92">
        <f t="shared" si="8"/>
        <v>4.1323416318068258</v>
      </c>
      <c r="P92">
        <f t="shared" si="9"/>
        <v>4.1323416318068255E-12</v>
      </c>
    </row>
    <row r="93" spans="11:16" x14ac:dyDescent="0.2">
      <c r="K93">
        <f t="shared" si="10"/>
        <v>700</v>
      </c>
      <c r="L93">
        <v>479.94760000000002</v>
      </c>
      <c r="M93" s="7">
        <v>8.1217199999999998</v>
      </c>
      <c r="N93">
        <f t="shared" si="7"/>
        <v>4.8181834515363224</v>
      </c>
      <c r="O93">
        <f t="shared" si="8"/>
        <v>4.1605782515363225</v>
      </c>
      <c r="P93">
        <f t="shared" si="9"/>
        <v>4.1605782515363226E-12</v>
      </c>
    </row>
    <row r="94" spans="11:16" x14ac:dyDescent="0.2">
      <c r="K94">
        <f t="shared" si="10"/>
        <v>710</v>
      </c>
      <c r="L94">
        <v>479.94760000000002</v>
      </c>
      <c r="M94" s="7">
        <v>8.1217199999999998</v>
      </c>
      <c r="N94">
        <f t="shared" si="7"/>
        <v>4.8459454853306143</v>
      </c>
      <c r="O94">
        <f t="shared" si="8"/>
        <v>4.1883402853306144</v>
      </c>
      <c r="P94">
        <f t="shared" si="9"/>
        <v>4.1883402853306147E-12</v>
      </c>
    </row>
    <row r="95" spans="11:16" x14ac:dyDescent="0.2">
      <c r="K95">
        <f t="shared" si="10"/>
        <v>720</v>
      </c>
      <c r="L95">
        <v>479.94760000000002</v>
      </c>
      <c r="M95" s="7">
        <v>8.1217199999999998</v>
      </c>
      <c r="N95">
        <f t="shared" si="7"/>
        <v>4.8732447983561951</v>
      </c>
      <c r="O95">
        <f t="shared" si="8"/>
        <v>4.2156395983561952</v>
      </c>
      <c r="P95">
        <f t="shared" si="9"/>
        <v>4.2156395983561952E-12</v>
      </c>
    </row>
    <row r="96" spans="11:16" x14ac:dyDescent="0.2">
      <c r="K96">
        <f t="shared" si="10"/>
        <v>730</v>
      </c>
      <c r="L96">
        <v>479.94760000000002</v>
      </c>
      <c r="M96" s="7">
        <v>8.1217199999999998</v>
      </c>
      <c r="N96">
        <f t="shared" si="7"/>
        <v>4.9000928635256598</v>
      </c>
      <c r="O96">
        <f t="shared" si="8"/>
        <v>4.2424876635256599</v>
      </c>
      <c r="P96">
        <f t="shared" si="9"/>
        <v>4.2424876635256594E-12</v>
      </c>
    </row>
    <row r="97" spans="11:16" x14ac:dyDescent="0.2">
      <c r="K97">
        <f t="shared" si="10"/>
        <v>740</v>
      </c>
      <c r="L97">
        <v>479.94760000000002</v>
      </c>
      <c r="M97" s="7">
        <v>8.1217199999999998</v>
      </c>
      <c r="N97">
        <f t="shared" si="7"/>
        <v>4.9265007775743808</v>
      </c>
      <c r="O97">
        <f t="shared" si="8"/>
        <v>4.2688955775743809</v>
      </c>
      <c r="P97">
        <f t="shared" si="9"/>
        <v>4.2688955775743807E-12</v>
      </c>
    </row>
    <row r="98" spans="11:16" x14ac:dyDescent="0.2">
      <c r="K98">
        <f t="shared" si="10"/>
        <v>750</v>
      </c>
      <c r="L98">
        <v>479.94760000000002</v>
      </c>
      <c r="M98" s="7">
        <v>8.1217199999999998</v>
      </c>
      <c r="N98">
        <f t="shared" si="7"/>
        <v>4.9524792763529115</v>
      </c>
      <c r="O98">
        <f t="shared" si="8"/>
        <v>4.2948740763529116</v>
      </c>
      <c r="P98">
        <f t="shared" si="9"/>
        <v>4.2948740763529118E-12</v>
      </c>
    </row>
    <row r="99" spans="11:16" x14ac:dyDescent="0.2">
      <c r="K99">
        <f t="shared" si="10"/>
        <v>760</v>
      </c>
      <c r="L99">
        <v>479.94760000000002</v>
      </c>
      <c r="M99" s="7">
        <v>8.1217199999999998</v>
      </c>
      <c r="N99">
        <f t="shared" si="7"/>
        <v>4.9780387493794098</v>
      </c>
      <c r="O99">
        <f t="shared" si="8"/>
        <v>4.3204335493794099</v>
      </c>
      <c r="P99">
        <f t="shared" si="9"/>
        <v>4.3204335493794102E-12</v>
      </c>
    </row>
    <row r="100" spans="11:16" x14ac:dyDescent="0.2">
      <c r="K100">
        <f t="shared" si="10"/>
        <v>770</v>
      </c>
      <c r="L100">
        <v>479.94760000000002</v>
      </c>
      <c r="M100" s="7">
        <v>8.1217199999999998</v>
      </c>
      <c r="N100">
        <f t="shared" si="7"/>
        <v>5.003189253693515</v>
      </c>
      <c r="O100">
        <f t="shared" si="8"/>
        <v>4.3455840536935151</v>
      </c>
      <c r="P100">
        <f t="shared" si="9"/>
        <v>4.345584053693515E-12</v>
      </c>
    </row>
    <row r="101" spans="11:16" x14ac:dyDescent="0.2">
      <c r="K101">
        <f t="shared" si="10"/>
        <v>780</v>
      </c>
      <c r="L101">
        <v>479.94760000000002</v>
      </c>
      <c r="M101" s="7">
        <v>8.1217199999999998</v>
      </c>
      <c r="N101">
        <f t="shared" si="7"/>
        <v>5.0279405270504904</v>
      </c>
      <c r="O101">
        <f t="shared" si="8"/>
        <v>4.3703353270504905</v>
      </c>
      <c r="P101">
        <f t="shared" si="9"/>
        <v>4.3703353270504901E-12</v>
      </c>
    </row>
    <row r="102" spans="11:16" x14ac:dyDescent="0.2">
      <c r="K102">
        <f t="shared" si="10"/>
        <v>790</v>
      </c>
      <c r="L102">
        <v>479.94760000000002</v>
      </c>
      <c r="M102" s="7">
        <v>8.1217199999999998</v>
      </c>
      <c r="N102">
        <f t="shared" si="7"/>
        <v>5.0523020004919887</v>
      </c>
      <c r="O102">
        <f t="shared" si="8"/>
        <v>4.3946968004919889</v>
      </c>
      <c r="P102">
        <f t="shared" si="9"/>
        <v>4.3946968004919891E-12</v>
      </c>
    </row>
    <row r="103" spans="11:16" x14ac:dyDescent="0.2">
      <c r="K103">
        <f t="shared" si="10"/>
        <v>800</v>
      </c>
      <c r="L103">
        <v>479.94760000000002</v>
      </c>
      <c r="M103" s="7">
        <v>8.1217199999999998</v>
      </c>
      <c r="N103">
        <f t="shared" si="7"/>
        <v>5.0762828103275481</v>
      </c>
      <c r="O103">
        <f t="shared" si="8"/>
        <v>4.4186776103275482</v>
      </c>
      <c r="P103">
        <f t="shared" si="9"/>
        <v>4.418677610327548E-12</v>
      </c>
    </row>
    <row r="104" spans="11:16" x14ac:dyDescent="0.2">
      <c r="K104">
        <f t="shared" si="10"/>
        <v>810</v>
      </c>
      <c r="L104">
        <v>479.94760000000002</v>
      </c>
      <c r="M104" s="7">
        <v>8.1217199999999998</v>
      </c>
      <c r="N104">
        <f t="shared" si="7"/>
        <v>5.099891809558776</v>
      </c>
      <c r="O104">
        <f t="shared" si="8"/>
        <v>4.4422866095587761</v>
      </c>
      <c r="P104">
        <f t="shared" si="9"/>
        <v>4.4422866095587761E-12</v>
      </c>
    </row>
    <row r="105" spans="11:16" x14ac:dyDescent="0.2">
      <c r="K105">
        <f t="shared" si="10"/>
        <v>820</v>
      </c>
      <c r="L105">
        <v>479.94760000000002</v>
      </c>
      <c r="M105" s="7">
        <v>8.1217199999999998</v>
      </c>
      <c r="N105">
        <f t="shared" si="7"/>
        <v>5.1231375787762525</v>
      </c>
      <c r="O105">
        <f t="shared" si="8"/>
        <v>4.4655323787762526</v>
      </c>
      <c r="P105">
        <f t="shared" si="9"/>
        <v>4.4655323787762528E-12</v>
      </c>
    </row>
    <row r="106" spans="11:16" x14ac:dyDescent="0.2">
      <c r="K106">
        <f t="shared" si="10"/>
        <v>830</v>
      </c>
      <c r="L106">
        <v>479.94760000000002</v>
      </c>
      <c r="M106" s="7">
        <v>8.1217199999999998</v>
      </c>
      <c r="N106">
        <f t="shared" si="7"/>
        <v>5.1460284365573097</v>
      </c>
      <c r="O106">
        <f t="shared" si="8"/>
        <v>4.4884232365573098</v>
      </c>
      <c r="P106">
        <f t="shared" si="9"/>
        <v>4.48842323655731E-12</v>
      </c>
    </row>
    <row r="107" spans="11:16" x14ac:dyDescent="0.2">
      <c r="K107">
        <f t="shared" si="10"/>
        <v>840</v>
      </c>
      <c r="L107">
        <v>479.94760000000002</v>
      </c>
      <c r="M107" s="7">
        <v>8.1217199999999998</v>
      </c>
      <c r="N107">
        <f t="shared" si="7"/>
        <v>5.1685724493911724</v>
      </c>
      <c r="O107">
        <f t="shared" si="8"/>
        <v>4.5109672493911726</v>
      </c>
      <c r="P107">
        <f t="shared" si="9"/>
        <v>4.5109672493911726E-12</v>
      </c>
    </row>
    <row r="108" spans="11:16" x14ac:dyDescent="0.2">
      <c r="K108">
        <f t="shared" si="10"/>
        <v>850</v>
      </c>
      <c r="L108">
        <v>479.94760000000002</v>
      </c>
      <c r="M108" s="7">
        <v>8.1217199999999998</v>
      </c>
      <c r="N108">
        <f t="shared" si="7"/>
        <v>5.1907774411563281</v>
      </c>
      <c r="O108">
        <f t="shared" si="8"/>
        <v>4.5331722411563282</v>
      </c>
      <c r="P108">
        <f t="shared" si="9"/>
        <v>4.533172241156328E-12</v>
      </c>
    </row>
    <row r="109" spans="11:16" x14ac:dyDescent="0.2">
      <c r="K109">
        <f t="shared" si="10"/>
        <v>860</v>
      </c>
      <c r="L109">
        <v>479.94760000000002</v>
      </c>
      <c r="M109" s="7">
        <v>8.1217199999999998</v>
      </c>
      <c r="N109">
        <f t="shared" si="7"/>
        <v>5.2126510021735175</v>
      </c>
      <c r="O109">
        <f t="shared" si="8"/>
        <v>4.5550458021735176</v>
      </c>
      <c r="P109">
        <f t="shared" si="9"/>
        <v>4.5550458021735177E-12</v>
      </c>
    </row>
    <row r="110" spans="11:16" x14ac:dyDescent="0.2">
      <c r="K110">
        <f t="shared" si="10"/>
        <v>870</v>
      </c>
      <c r="L110">
        <v>479.94760000000002</v>
      </c>
      <c r="M110" s="7">
        <v>8.1217199999999998</v>
      </c>
      <c r="N110">
        <f t="shared" si="7"/>
        <v>5.234200497856361</v>
      </c>
      <c r="O110">
        <f t="shared" si="8"/>
        <v>4.5765952978563611</v>
      </c>
      <c r="P110">
        <f t="shared" si="9"/>
        <v>4.5765952978563609E-12</v>
      </c>
    </row>
    <row r="111" spans="11:16" x14ac:dyDescent="0.2">
      <c r="K111">
        <f t="shared" si="10"/>
        <v>880</v>
      </c>
      <c r="L111">
        <v>479.94760000000002</v>
      </c>
      <c r="M111" s="7">
        <v>8.1217199999999998</v>
      </c>
      <c r="N111">
        <f t="shared" si="7"/>
        <v>5.255433076980319</v>
      </c>
      <c r="O111">
        <f t="shared" si="8"/>
        <v>4.5978278769803191</v>
      </c>
      <c r="P111">
        <f t="shared" si="9"/>
        <v>4.5978278769803193E-12</v>
      </c>
    </row>
    <row r="112" spans="11:16" x14ac:dyDescent="0.2">
      <c r="K112">
        <f t="shared" si="10"/>
        <v>890</v>
      </c>
      <c r="L112">
        <v>479.94760000000002</v>
      </c>
      <c r="M112" s="7">
        <v>8.1217199999999998</v>
      </c>
      <c r="N112">
        <f t="shared" si="7"/>
        <v>5.2763556795894964</v>
      </c>
      <c r="O112">
        <f t="shared" si="8"/>
        <v>4.6187504795894965</v>
      </c>
      <c r="P112">
        <f t="shared" si="9"/>
        <v>4.6187504795894963E-12</v>
      </c>
    </row>
    <row r="113" spans="11:16" x14ac:dyDescent="0.2">
      <c r="K113">
        <f t="shared" si="10"/>
        <v>900</v>
      </c>
      <c r="L113">
        <v>479.94760000000002</v>
      </c>
      <c r="M113" s="7">
        <v>8.1217199999999998</v>
      </c>
      <c r="N113">
        <f t="shared" si="7"/>
        <v>5.2969750445596633</v>
      </c>
      <c r="O113">
        <f t="shared" si="8"/>
        <v>4.6393698445596634</v>
      </c>
      <c r="P113">
        <f t="shared" si="9"/>
        <v>4.6393698445596632E-12</v>
      </c>
    </row>
    <row r="114" spans="11:16" x14ac:dyDescent="0.2">
      <c r="K114">
        <f t="shared" si="10"/>
        <v>910</v>
      </c>
      <c r="L114">
        <v>479.94760000000002</v>
      </c>
      <c r="M114" s="7">
        <v>8.1217199999999998</v>
      </c>
      <c r="N114">
        <f t="shared" si="7"/>
        <v>5.3172977168347932</v>
      </c>
      <c r="O114">
        <f t="shared" si="8"/>
        <v>4.6596925168347934</v>
      </c>
      <c r="P114">
        <f t="shared" si="9"/>
        <v>4.6596925168347929E-12</v>
      </c>
    </row>
    <row r="115" spans="11:16" x14ac:dyDescent="0.2">
      <c r="K115">
        <f t="shared" si="10"/>
        <v>920</v>
      </c>
      <c r="L115">
        <v>479.94760000000002</v>
      </c>
      <c r="M115" s="7">
        <v>8.1217199999999998</v>
      </c>
      <c r="N115">
        <f t="shared" si="7"/>
        <v>5.3373300543534627</v>
      </c>
      <c r="O115">
        <f t="shared" si="8"/>
        <v>4.6797248543534629</v>
      </c>
      <c r="P115">
        <f t="shared" si="9"/>
        <v>4.6797248543534626E-12</v>
      </c>
    </row>
    <row r="116" spans="11:16" x14ac:dyDescent="0.2">
      <c r="K116">
        <f t="shared" si="10"/>
        <v>930</v>
      </c>
      <c r="L116">
        <v>479.94760000000002</v>
      </c>
      <c r="M116" s="7">
        <v>8.1217199999999998</v>
      </c>
      <c r="N116">
        <f t="shared" si="7"/>
        <v>5.3570782346804942</v>
      </c>
      <c r="O116">
        <f t="shared" si="8"/>
        <v>4.6994730346804943</v>
      </c>
      <c r="P116">
        <f t="shared" si="9"/>
        <v>4.699473034680494E-12</v>
      </c>
    </row>
    <row r="117" spans="11:16" x14ac:dyDescent="0.2">
      <c r="K117">
        <f t="shared" si="10"/>
        <v>940</v>
      </c>
      <c r="L117">
        <v>479.94760000000002</v>
      </c>
      <c r="M117" s="7">
        <v>8.1217199999999998</v>
      </c>
      <c r="N117">
        <f t="shared" si="7"/>
        <v>5.3765482613583773</v>
      </c>
      <c r="O117">
        <f t="shared" si="8"/>
        <v>4.7189430613583774</v>
      </c>
      <c r="P117">
        <f t="shared" si="9"/>
        <v>4.7189430613583771E-12</v>
      </c>
    </row>
    <row r="118" spans="11:16" x14ac:dyDescent="0.2">
      <c r="K118">
        <f t="shared" si="10"/>
        <v>950</v>
      </c>
      <c r="L118">
        <v>479.94760000000002</v>
      </c>
      <c r="M118" s="7">
        <v>8.1217199999999998</v>
      </c>
      <c r="N118">
        <f t="shared" si="7"/>
        <v>5.3957459699921877</v>
      </c>
      <c r="O118">
        <f t="shared" si="8"/>
        <v>4.7381407699921878</v>
      </c>
      <c r="P118">
        <f t="shared" si="9"/>
        <v>4.7381407699921879E-12</v>
      </c>
    </row>
    <row r="119" spans="11:16" x14ac:dyDescent="0.2">
      <c r="K119">
        <f t="shared" si="10"/>
        <v>960</v>
      </c>
      <c r="L119">
        <v>479.94760000000002</v>
      </c>
      <c r="M119" s="7">
        <v>8.1217199999999998</v>
      </c>
      <c r="N119">
        <f t="shared" si="7"/>
        <v>5.4146770340809622</v>
      </c>
      <c r="O119">
        <f t="shared" si="8"/>
        <v>4.7570718340809623</v>
      </c>
      <c r="P119">
        <f t="shared" si="9"/>
        <v>4.7570718340809619E-12</v>
      </c>
    </row>
    <row r="120" spans="11:16" x14ac:dyDescent="0.2">
      <c r="K120">
        <f t="shared" si="10"/>
        <v>970</v>
      </c>
      <c r="L120">
        <v>479.94760000000002</v>
      </c>
      <c r="M120" s="7">
        <v>8.1217199999999998</v>
      </c>
      <c r="N120">
        <f t="shared" si="7"/>
        <v>5.4333469706077659</v>
      </c>
      <c r="O120">
        <f t="shared" si="8"/>
        <v>4.7757417706077661</v>
      </c>
      <c r="P120">
        <f t="shared" si="9"/>
        <v>4.7757417706077657E-12</v>
      </c>
    </row>
    <row r="121" spans="11:16" x14ac:dyDescent="0.2">
      <c r="K121">
        <f t="shared" si="10"/>
        <v>980</v>
      </c>
      <c r="L121">
        <v>479.94760000000002</v>
      </c>
      <c r="M121" s="7">
        <v>8.1217199999999998</v>
      </c>
      <c r="N121">
        <f t="shared" si="7"/>
        <v>5.4517611454000132</v>
      </c>
      <c r="O121">
        <f t="shared" si="8"/>
        <v>4.7941559454000133</v>
      </c>
      <c r="P121">
        <f t="shared" si="9"/>
        <v>4.7941559454000134E-12</v>
      </c>
    </row>
    <row r="122" spans="11:16" x14ac:dyDescent="0.2">
      <c r="K122">
        <f t="shared" si="10"/>
        <v>990</v>
      </c>
      <c r="L122">
        <v>479.94760000000002</v>
      </c>
      <c r="M122" s="7">
        <v>8.1217199999999998</v>
      </c>
      <c r="N122">
        <f t="shared" si="7"/>
        <v>5.4699247782710083</v>
      </c>
      <c r="O122">
        <f t="shared" si="8"/>
        <v>4.8123195782710084</v>
      </c>
      <c r="P122">
        <f t="shared" si="9"/>
        <v>4.8123195782710086E-12</v>
      </c>
    </row>
    <row r="123" spans="11:16" x14ac:dyDescent="0.2">
      <c r="K123">
        <f t="shared" si="10"/>
        <v>1000</v>
      </c>
      <c r="L123">
        <v>479.94760000000002</v>
      </c>
      <c r="M123" s="7">
        <v>8.1217199999999998</v>
      </c>
      <c r="N123">
        <f t="shared" si="7"/>
        <v>5.4878429479530224</v>
      </c>
      <c r="O123">
        <f t="shared" si="8"/>
        <v>4.8302377479530225</v>
      </c>
      <c r="P123">
        <f t="shared" si="9"/>
        <v>4.8302377479530222E-12</v>
      </c>
    </row>
    <row r="124" spans="11:16" x14ac:dyDescent="0.2">
      <c r="K124">
        <f t="shared" si="10"/>
        <v>1010</v>
      </c>
      <c r="L124">
        <v>479.94760000000002</v>
      </c>
      <c r="M124" s="7">
        <v>8.1217199999999998</v>
      </c>
      <c r="N124">
        <f t="shared" si="7"/>
        <v>5.5055205968317278</v>
      </c>
      <c r="O124">
        <f t="shared" si="8"/>
        <v>4.8479153968317279</v>
      </c>
      <c r="P124">
        <f t="shared" si="9"/>
        <v>4.8479153968317278E-12</v>
      </c>
    </row>
    <row r="125" spans="11:16" x14ac:dyDescent="0.2">
      <c r="K125">
        <f t="shared" si="10"/>
        <v>1020</v>
      </c>
      <c r="L125">
        <v>479.94760000000002</v>
      </c>
      <c r="M125" s="7">
        <v>8.1217199999999998</v>
      </c>
      <c r="N125">
        <f t="shared" si="7"/>
        <v>5.5229625354912395</v>
      </c>
      <c r="O125">
        <f t="shared" si="8"/>
        <v>4.8653573354912396</v>
      </c>
      <c r="P125">
        <f t="shared" si="9"/>
        <v>4.8653573354912394E-12</v>
      </c>
    </row>
    <row r="126" spans="11:16" x14ac:dyDescent="0.2">
      <c r="K126">
        <f t="shared" si="10"/>
        <v>1030</v>
      </c>
      <c r="L126">
        <v>479.94760000000002</v>
      </c>
      <c r="M126" s="7">
        <v>8.1217199999999998</v>
      </c>
      <c r="N126">
        <f t="shared" si="7"/>
        <v>5.5401734470785611</v>
      </c>
      <c r="O126">
        <f t="shared" si="8"/>
        <v>4.8825682470785612</v>
      </c>
      <c r="P126">
        <f t="shared" si="9"/>
        <v>4.8825682470785609E-12</v>
      </c>
    </row>
    <row r="127" spans="11:16" x14ac:dyDescent="0.2">
      <c r="K127">
        <f t="shared" si="10"/>
        <v>1040</v>
      </c>
      <c r="L127">
        <v>479.94760000000002</v>
      </c>
      <c r="M127" s="7">
        <v>8.1217199999999998</v>
      </c>
      <c r="N127">
        <f t="shared" si="7"/>
        <v>5.5571578914957334</v>
      </c>
      <c r="O127">
        <f t="shared" si="8"/>
        <v>4.8995526914957335</v>
      </c>
      <c r="P127">
        <f t="shared" si="9"/>
        <v>4.8995526914957335E-12</v>
      </c>
    </row>
    <row r="128" spans="11:16" x14ac:dyDescent="0.2">
      <c r="K128">
        <f t="shared" si="10"/>
        <v>1050</v>
      </c>
      <c r="L128">
        <v>479.94760000000002</v>
      </c>
      <c r="M128" s="7">
        <v>8.1217199999999998</v>
      </c>
      <c r="N128">
        <f t="shared" si="7"/>
        <v>5.5739203094275913</v>
      </c>
      <c r="O128">
        <f t="shared" si="8"/>
        <v>4.9163151094275914</v>
      </c>
      <c r="P128">
        <f t="shared" si="9"/>
        <v>4.9163151094275913E-12</v>
      </c>
    </row>
    <row r="129" spans="11:16" x14ac:dyDescent="0.2">
      <c r="K129">
        <f t="shared" si="10"/>
        <v>1060</v>
      </c>
      <c r="L129">
        <v>479.94760000000002</v>
      </c>
      <c r="M129" s="7">
        <v>8.1217199999999998</v>
      </c>
      <c r="N129">
        <f t="shared" si="7"/>
        <v>5.5904650262125797</v>
      </c>
      <c r="O129">
        <f t="shared" si="8"/>
        <v>4.9328598262125798</v>
      </c>
      <c r="P129">
        <f t="shared" si="9"/>
        <v>4.9328598262125797E-12</v>
      </c>
    </row>
    <row r="130" spans="11:16" x14ac:dyDescent="0.2">
      <c r="K130">
        <f t="shared" si="10"/>
        <v>1070</v>
      </c>
      <c r="L130">
        <v>479.94760000000002</v>
      </c>
      <c r="M130" s="7">
        <v>8.1217199999999998</v>
      </c>
      <c r="N130">
        <f t="shared" si="7"/>
        <v>5.6067962555637374</v>
      </c>
      <c r="O130">
        <f t="shared" si="8"/>
        <v>4.9491910555637375</v>
      </c>
      <c r="P130">
        <f t="shared" si="9"/>
        <v>4.9491910555637376E-12</v>
      </c>
    </row>
    <row r="131" spans="11:16" x14ac:dyDescent="0.2">
      <c r="K131">
        <f t="shared" si="10"/>
        <v>1080</v>
      </c>
      <c r="L131">
        <v>479.94760000000002</v>
      </c>
      <c r="M131" s="7">
        <v>8.1217199999999998</v>
      </c>
      <c r="N131">
        <f t="shared" si="7"/>
        <v>5.6229181031465414</v>
      </c>
      <c r="O131">
        <f t="shared" si="8"/>
        <v>4.9653129031465415</v>
      </c>
      <c r="P131">
        <f t="shared" si="9"/>
        <v>4.9653129031465414E-12</v>
      </c>
    </row>
    <row r="132" spans="11:16" x14ac:dyDescent="0.2">
      <c r="K132">
        <f t="shared" si="10"/>
        <v>1090</v>
      </c>
      <c r="L132">
        <v>479.94760000000002</v>
      </c>
      <c r="M132" s="7">
        <v>8.1217199999999998</v>
      </c>
      <c r="N132">
        <f t="shared" si="7"/>
        <v>5.6388345700200446</v>
      </c>
      <c r="O132">
        <f t="shared" si="8"/>
        <v>4.9812293700200447</v>
      </c>
      <c r="P132">
        <f t="shared" si="9"/>
        <v>4.9812293700200446E-12</v>
      </c>
    </row>
    <row r="133" spans="11:16" x14ac:dyDescent="0.2">
      <c r="K133">
        <f t="shared" si="10"/>
        <v>1100</v>
      </c>
      <c r="L133">
        <v>479.94760000000002</v>
      </c>
      <c r="M133" s="7">
        <v>8.1217199999999998</v>
      </c>
      <c r="N133">
        <f t="shared" si="7"/>
        <v>5.6545495559472982</v>
      </c>
      <c r="O133">
        <f t="shared" si="8"/>
        <v>4.9969443559472984</v>
      </c>
      <c r="P133">
        <f t="shared" si="9"/>
        <v>4.9969443559472985E-12</v>
      </c>
    </row>
    <row r="134" spans="11:16" x14ac:dyDescent="0.2">
      <c r="K134">
        <f t="shared" si="10"/>
        <v>1110</v>
      </c>
      <c r="L134">
        <v>479.94760000000002</v>
      </c>
      <c r="M134" s="7">
        <v>8.1217199999999998</v>
      </c>
      <c r="N134">
        <f t="shared" si="7"/>
        <v>5.6700668625808799</v>
      </c>
      <c r="O134">
        <f t="shared" si="8"/>
        <v>5.01246166258088</v>
      </c>
      <c r="P134">
        <f t="shared" si="9"/>
        <v>5.0124616625808799E-12</v>
      </c>
    </row>
    <row r="135" spans="11:16" x14ac:dyDescent="0.2">
      <c r="K135">
        <f t="shared" si="10"/>
        <v>1120</v>
      </c>
      <c r="L135">
        <v>479.94760000000002</v>
      </c>
      <c r="M135" s="7">
        <v>8.1217199999999998</v>
      </c>
      <c r="N135">
        <f t="shared" si="7"/>
        <v>5.6853901965289362</v>
      </c>
      <c r="O135">
        <f t="shared" si="8"/>
        <v>5.0277849965289363</v>
      </c>
      <c r="P135">
        <f t="shared" si="9"/>
        <v>5.0277849965289364E-12</v>
      </c>
    </row>
    <row r="136" spans="11:16" x14ac:dyDescent="0.2">
      <c r="K136">
        <f t="shared" si="10"/>
        <v>1130</v>
      </c>
      <c r="L136">
        <v>479.94760000000002</v>
      </c>
      <c r="M136" s="7">
        <v>8.1217199999999998</v>
      </c>
      <c r="N136">
        <f t="shared" si="7"/>
        <v>5.7005231723069736</v>
      </c>
      <c r="O136">
        <f t="shared" si="8"/>
        <v>5.0429179723069737</v>
      </c>
      <c r="P136">
        <f t="shared" si="9"/>
        <v>5.0429179723069735E-12</v>
      </c>
    </row>
    <row r="137" spans="11:16" x14ac:dyDescent="0.2">
      <c r="K137">
        <f t="shared" si="10"/>
        <v>1140</v>
      </c>
      <c r="L137">
        <v>479.94760000000002</v>
      </c>
      <c r="M137" s="7">
        <v>8.1217199999999998</v>
      </c>
      <c r="N137">
        <f t="shared" si="7"/>
        <v>5.715469315180318</v>
      </c>
      <c r="O137">
        <f t="shared" si="8"/>
        <v>5.0578641151803181</v>
      </c>
      <c r="P137">
        <f t="shared" si="9"/>
        <v>5.057864115180318E-12</v>
      </c>
    </row>
    <row r="138" spans="11:16" x14ac:dyDescent="0.2">
      <c r="K138">
        <f t="shared" si="10"/>
        <v>1150</v>
      </c>
      <c r="L138">
        <v>479.94760000000002</v>
      </c>
      <c r="M138" s="7">
        <v>8.1217199999999998</v>
      </c>
      <c r="N138">
        <f t="shared" si="7"/>
        <v>5.7302320639019309</v>
      </c>
      <c r="O138">
        <f t="shared" si="8"/>
        <v>5.072626863901931</v>
      </c>
      <c r="P138">
        <f t="shared" si="9"/>
        <v>5.0726268639019312E-12</v>
      </c>
    </row>
    <row r="139" spans="11:16" x14ac:dyDescent="0.2">
      <c r="K139">
        <f t="shared" si="10"/>
        <v>1160</v>
      </c>
      <c r="L139">
        <v>479.94760000000002</v>
      </c>
      <c r="M139" s="7">
        <v>8.1217199999999998</v>
      </c>
      <c r="N139">
        <f t="shared" si="7"/>
        <v>5.7448147733500754</v>
      </c>
      <c r="O139">
        <f t="shared" si="8"/>
        <v>5.0872095733500755</v>
      </c>
      <c r="P139">
        <f t="shared" si="9"/>
        <v>5.0872095733500754E-12</v>
      </c>
    </row>
    <row r="140" spans="11:16" x14ac:dyDescent="0.2">
      <c r="K140">
        <f t="shared" si="10"/>
        <v>1170</v>
      </c>
      <c r="L140">
        <v>479.94760000000002</v>
      </c>
      <c r="M140" s="7">
        <v>8.1217199999999998</v>
      </c>
      <c r="N140">
        <f t="shared" si="7"/>
        <v>5.7592207170700451</v>
      </c>
      <c r="O140">
        <f t="shared" si="8"/>
        <v>5.1016155170700452</v>
      </c>
      <c r="P140">
        <f t="shared" si="9"/>
        <v>5.1016155170700449E-12</v>
      </c>
    </row>
    <row r="141" spans="11:16" x14ac:dyDescent="0.2">
      <c r="K141">
        <f t="shared" si="10"/>
        <v>1180</v>
      </c>
      <c r="L141">
        <v>479.94760000000002</v>
      </c>
      <c r="M141" s="7">
        <v>8.1217199999999998</v>
      </c>
      <c r="N141">
        <f t="shared" si="7"/>
        <v>5.773453089724037</v>
      </c>
      <c r="O141">
        <f t="shared" si="8"/>
        <v>5.1158478897240371</v>
      </c>
      <c r="P141">
        <f t="shared" si="9"/>
        <v>5.1158478897240369E-12</v>
      </c>
    </row>
    <row r="142" spans="11:16" x14ac:dyDescent="0.2">
      <c r="K142">
        <f t="shared" si="10"/>
        <v>1190</v>
      </c>
      <c r="L142">
        <v>479.94760000000002</v>
      </c>
      <c r="M142" s="7">
        <v>8.1217199999999998</v>
      </c>
      <c r="N142">
        <f t="shared" si="7"/>
        <v>5.7875150094529912</v>
      </c>
      <c r="O142">
        <f t="shared" si="8"/>
        <v>5.1299098094529914</v>
      </c>
      <c r="P142">
        <f t="shared" si="9"/>
        <v>5.1299098094529916E-12</v>
      </c>
    </row>
    <row r="143" spans="11:16" x14ac:dyDescent="0.2">
      <c r="K143">
        <f t="shared" si="10"/>
        <v>1200</v>
      </c>
      <c r="L143">
        <v>479.94760000000002</v>
      </c>
      <c r="M143" s="7">
        <v>8.1217199999999998</v>
      </c>
      <c r="N143">
        <f t="shared" si="7"/>
        <v>5.8014095201540812</v>
      </c>
      <c r="O143">
        <f t="shared" si="8"/>
        <v>5.1438043201540813</v>
      </c>
      <c r="P143">
        <f t="shared" si="9"/>
        <v>5.1438043201540812E-12</v>
      </c>
    </row>
    <row r="144" spans="11:16" x14ac:dyDescent="0.2">
      <c r="K144">
        <f t="shared" si="10"/>
        <v>1210</v>
      </c>
      <c r="L144">
        <v>479.94760000000002</v>
      </c>
      <c r="M144" s="7">
        <v>8.1217199999999998</v>
      </c>
      <c r="N144">
        <f t="shared" si="7"/>
        <v>5.8151395936773422</v>
      </c>
      <c r="O144">
        <f t="shared" si="8"/>
        <v>5.1575343936773423</v>
      </c>
      <c r="P144">
        <f t="shared" si="9"/>
        <v>5.1575343936773422E-12</v>
      </c>
    </row>
    <row r="145" spans="11:16" x14ac:dyDescent="0.2">
      <c r="K145">
        <f t="shared" si="10"/>
        <v>1220</v>
      </c>
      <c r="L145">
        <v>479.94760000000002</v>
      </c>
      <c r="M145" s="7">
        <v>8.1217199999999998</v>
      </c>
      <c r="N145">
        <f t="shared" si="7"/>
        <v>5.8287081319447731</v>
      </c>
      <c r="O145">
        <f t="shared" si="8"/>
        <v>5.1711029319447732</v>
      </c>
      <c r="P145">
        <f t="shared" si="9"/>
        <v>5.1711029319447735E-12</v>
      </c>
    </row>
    <row r="146" spans="11:16" x14ac:dyDescent="0.2">
      <c r="K146">
        <f t="shared" si="10"/>
        <v>1230</v>
      </c>
      <c r="L146">
        <v>479.94760000000002</v>
      </c>
      <c r="M146" s="7">
        <v>8.1217199999999998</v>
      </c>
      <c r="N146">
        <f t="shared" si="7"/>
        <v>5.8421179689950735</v>
      </c>
      <c r="O146">
        <f t="shared" si="8"/>
        <v>5.1845127689950736</v>
      </c>
      <c r="P146">
        <f t="shared" si="9"/>
        <v>5.1845127689950735E-12</v>
      </c>
    </row>
    <row r="147" spans="11:16" x14ac:dyDescent="0.2">
      <c r="K147">
        <f t="shared" si="10"/>
        <v>1240</v>
      </c>
      <c r="L147">
        <v>479.94760000000002</v>
      </c>
      <c r="M147" s="7">
        <v>8.1217199999999998</v>
      </c>
      <c r="N147">
        <f t="shared" si="7"/>
        <v>5.8553718729570603</v>
      </c>
      <c r="O147">
        <f t="shared" si="8"/>
        <v>5.1977666729570604</v>
      </c>
      <c r="P147">
        <f t="shared" si="9"/>
        <v>5.1977666729570607E-12</v>
      </c>
    </row>
    <row r="148" spans="11:16" x14ac:dyDescent="0.2">
      <c r="K148">
        <f t="shared" si="10"/>
        <v>1250</v>
      </c>
      <c r="L148">
        <v>479.94760000000002</v>
      </c>
      <c r="M148" s="7">
        <v>8.1217199999999998</v>
      </c>
      <c r="N148">
        <f t="shared" si="7"/>
        <v>5.8684725479546316</v>
      </c>
      <c r="O148">
        <f t="shared" si="8"/>
        <v>5.2108673479546317</v>
      </c>
      <c r="P148">
        <f t="shared" si="9"/>
        <v>5.2108673479546316E-12</v>
      </c>
    </row>
    <row r="149" spans="11:16" x14ac:dyDescent="0.2">
      <c r="K149">
        <f t="shared" si="10"/>
        <v>1260</v>
      </c>
      <c r="L149">
        <v>479.94760000000002</v>
      </c>
      <c r="M149" s="7">
        <v>8.1217199999999998</v>
      </c>
      <c r="N149">
        <f t="shared" si="7"/>
        <v>5.8814226359460484</v>
      </c>
      <c r="O149">
        <f t="shared" si="8"/>
        <v>5.2238174359460485</v>
      </c>
      <c r="P149">
        <f t="shared" si="9"/>
        <v>5.2238174359460487E-12</v>
      </c>
    </row>
    <row r="150" spans="11:16" x14ac:dyDescent="0.2">
      <c r="K150">
        <f t="shared" si="10"/>
        <v>1270</v>
      </c>
      <c r="L150">
        <v>479.94760000000002</v>
      </c>
      <c r="M150" s="7">
        <v>8.1217199999999998</v>
      </c>
      <c r="N150">
        <f t="shared" si="7"/>
        <v>5.8942247185001424</v>
      </c>
      <c r="O150">
        <f t="shared" si="8"/>
        <v>5.2366195185001425</v>
      </c>
      <c r="P150">
        <f t="shared" si="9"/>
        <v>5.2366195185001421E-12</v>
      </c>
    </row>
    <row r="151" spans="11:16" x14ac:dyDescent="0.2">
      <c r="K151">
        <f t="shared" si="10"/>
        <v>1280</v>
      </c>
      <c r="L151">
        <v>479.94760000000002</v>
      </c>
      <c r="M151" s="7">
        <v>8.1217199999999998</v>
      </c>
      <c r="N151">
        <f t="shared" si="7"/>
        <v>5.9068813185119824</v>
      </c>
      <c r="O151">
        <f t="shared" si="8"/>
        <v>5.2492761185119825</v>
      </c>
      <c r="P151">
        <f t="shared" si="9"/>
        <v>5.2492761185119824E-12</v>
      </c>
    </row>
    <row r="152" spans="11:16" x14ac:dyDescent="0.2">
      <c r="K152">
        <f t="shared" si="10"/>
        <v>1290</v>
      </c>
      <c r="L152">
        <v>479.94760000000002</v>
      </c>
      <c r="M152" s="7">
        <v>8.1217199999999998</v>
      </c>
      <c r="N152">
        <f t="shared" ref="N152:N215" si="11" xml:space="preserve"> (M152*K152)/(L152+K152)</f>
        <v>5.9193949018603718</v>
      </c>
      <c r="O152">
        <f t="shared" ref="O152:O215" si="12" xml:space="preserve"> N152 - 0.6576052</f>
        <v>5.2617897018603719</v>
      </c>
      <c r="P152">
        <f t="shared" ref="P152:P215" si="13">O152*(10^-12)</f>
        <v>5.2617897018603718E-12</v>
      </c>
    </row>
    <row r="153" spans="11:16" x14ac:dyDescent="0.2">
      <c r="K153">
        <f t="shared" ref="K153:K216" si="14">K152+10</f>
        <v>1300</v>
      </c>
      <c r="L153">
        <v>479.94760000000002</v>
      </c>
      <c r="M153" s="7">
        <v>8.1217199999999998</v>
      </c>
      <c r="N153">
        <f t="shared" si="11"/>
        <v>5.9317678790094712</v>
      </c>
      <c r="O153">
        <f t="shared" si="12"/>
        <v>5.2741626790094713</v>
      </c>
      <c r="P153">
        <f t="shared" si="13"/>
        <v>5.274162679009471E-12</v>
      </c>
    </row>
    <row r="154" spans="11:16" x14ac:dyDescent="0.2">
      <c r="K154">
        <f t="shared" si="14"/>
        <v>1310</v>
      </c>
      <c r="L154">
        <v>479.94760000000002</v>
      </c>
      <c r="M154" s="7">
        <v>8.1217199999999998</v>
      </c>
      <c r="N154">
        <f t="shared" si="11"/>
        <v>5.9440026065567508</v>
      </c>
      <c r="O154">
        <f t="shared" si="12"/>
        <v>5.2863974065567509</v>
      </c>
      <c r="P154">
        <f t="shared" si="13"/>
        <v>5.2863974065567512E-12</v>
      </c>
    </row>
    <row r="155" spans="11:16" x14ac:dyDescent="0.2">
      <c r="K155">
        <f t="shared" si="14"/>
        <v>1320</v>
      </c>
      <c r="L155">
        <v>479.94760000000002</v>
      </c>
      <c r="M155" s="7">
        <v>8.1217199999999998</v>
      </c>
      <c r="N155">
        <f t="shared" si="11"/>
        <v>5.9561013887293157</v>
      </c>
      <c r="O155">
        <f t="shared" si="12"/>
        <v>5.2984961887293158</v>
      </c>
      <c r="P155">
        <f t="shared" si="13"/>
        <v>5.2984961887293159E-12</v>
      </c>
    </row>
    <row r="156" spans="11:16" x14ac:dyDescent="0.2">
      <c r="K156">
        <f t="shared" si="14"/>
        <v>1330</v>
      </c>
      <c r="L156">
        <v>479.94760000000002</v>
      </c>
      <c r="M156" s="7">
        <v>8.1217199999999998</v>
      </c>
      <c r="N156">
        <f t="shared" si="11"/>
        <v>5.9680664788306581</v>
      </c>
      <c r="O156">
        <f t="shared" si="12"/>
        <v>5.3104612788306582</v>
      </c>
      <c r="P156">
        <f t="shared" si="13"/>
        <v>5.3104612788306584E-12</v>
      </c>
    </row>
    <row r="157" spans="11:16" x14ac:dyDescent="0.2">
      <c r="K157">
        <f t="shared" si="14"/>
        <v>1340</v>
      </c>
      <c r="L157">
        <v>479.94760000000002</v>
      </c>
      <c r="M157" s="7">
        <v>8.1217199999999998</v>
      </c>
      <c r="N157">
        <f t="shared" si="11"/>
        <v>5.979900080639684</v>
      </c>
      <c r="O157">
        <f t="shared" si="12"/>
        <v>5.3222948806396841</v>
      </c>
      <c r="P157">
        <f t="shared" si="13"/>
        <v>5.3222948806396842E-12</v>
      </c>
    </row>
    <row r="158" spans="11:16" x14ac:dyDescent="0.2">
      <c r="K158">
        <f t="shared" si="14"/>
        <v>1350</v>
      </c>
      <c r="L158">
        <v>479.94760000000002</v>
      </c>
      <c r="M158" s="7">
        <v>8.1217199999999998</v>
      </c>
      <c r="N158">
        <f t="shared" si="11"/>
        <v>5.9916043497638949</v>
      </c>
      <c r="O158">
        <f t="shared" si="12"/>
        <v>5.333999149763895</v>
      </c>
      <c r="P158">
        <f t="shared" si="13"/>
        <v>5.3339991497638949E-12</v>
      </c>
    </row>
    <row r="159" spans="11:16" x14ac:dyDescent="0.2">
      <c r="K159">
        <f t="shared" si="14"/>
        <v>1360</v>
      </c>
      <c r="L159">
        <v>479.94760000000002</v>
      </c>
      <c r="M159" s="7">
        <v>8.1217199999999998</v>
      </c>
      <c r="N159">
        <f t="shared" si="11"/>
        <v>6.0031813949484212</v>
      </c>
      <c r="O159">
        <f t="shared" si="12"/>
        <v>5.3455761949484213</v>
      </c>
      <c r="P159">
        <f t="shared" si="13"/>
        <v>5.3455761949484211E-12</v>
      </c>
    </row>
    <row r="160" spans="11:16" x14ac:dyDescent="0.2">
      <c r="K160">
        <f t="shared" si="14"/>
        <v>1370</v>
      </c>
      <c r="L160">
        <v>479.94760000000002</v>
      </c>
      <c r="M160" s="7">
        <v>8.1217199999999998</v>
      </c>
      <c r="N160">
        <f t="shared" si="11"/>
        <v>6.0146332793426147</v>
      </c>
      <c r="O160">
        <f t="shared" si="12"/>
        <v>5.3570280793426148</v>
      </c>
      <c r="P160">
        <f t="shared" si="13"/>
        <v>5.357028079342615E-12</v>
      </c>
    </row>
    <row r="161" spans="11:16" x14ac:dyDescent="0.2">
      <c r="K161">
        <f t="shared" si="14"/>
        <v>1380</v>
      </c>
      <c r="L161">
        <v>479.94760000000002</v>
      </c>
      <c r="M161" s="7">
        <v>8.1217199999999998</v>
      </c>
      <c r="N161">
        <f t="shared" si="11"/>
        <v>6.025962021725773</v>
      </c>
      <c r="O161">
        <f t="shared" si="12"/>
        <v>5.3683568217257731</v>
      </c>
      <c r="P161">
        <f t="shared" si="13"/>
        <v>5.3683568217257733E-12</v>
      </c>
    </row>
    <row r="162" spans="11:16" x14ac:dyDescent="0.2">
      <c r="K162">
        <f t="shared" si="14"/>
        <v>1390</v>
      </c>
      <c r="L162">
        <v>479.94760000000002</v>
      </c>
      <c r="M162" s="7">
        <v>8.1217199999999998</v>
      </c>
      <c r="N162">
        <f t="shared" si="11"/>
        <v>6.0371695976935396</v>
      </c>
      <c r="O162">
        <f t="shared" si="12"/>
        <v>5.3795643976935397</v>
      </c>
      <c r="P162">
        <f t="shared" si="13"/>
        <v>5.3795643976935392E-12</v>
      </c>
    </row>
    <row r="163" spans="11:16" x14ac:dyDescent="0.2">
      <c r="K163">
        <f t="shared" si="14"/>
        <v>1400</v>
      </c>
      <c r="L163">
        <v>479.94760000000002</v>
      </c>
      <c r="M163" s="7">
        <v>8.1217199999999998</v>
      </c>
      <c r="N163">
        <f t="shared" si="11"/>
        <v>6.048257940806435</v>
      </c>
      <c r="O163">
        <f t="shared" si="12"/>
        <v>5.3906527408064351</v>
      </c>
      <c r="P163">
        <f t="shared" si="13"/>
        <v>5.390652740806435E-12</v>
      </c>
    </row>
    <row r="164" spans="11:16" x14ac:dyDescent="0.2">
      <c r="K164">
        <f t="shared" si="14"/>
        <v>1410</v>
      </c>
      <c r="L164">
        <v>479.94760000000002</v>
      </c>
      <c r="M164" s="7">
        <v>8.1217199999999998</v>
      </c>
      <c r="N164">
        <f t="shared" si="11"/>
        <v>6.0592289437019318</v>
      </c>
      <c r="O164">
        <f t="shared" si="12"/>
        <v>5.4016237437019319</v>
      </c>
      <c r="P164">
        <f t="shared" si="13"/>
        <v>5.4016237437019315E-12</v>
      </c>
    </row>
    <row r="165" spans="11:16" x14ac:dyDescent="0.2">
      <c r="K165">
        <f t="shared" si="14"/>
        <v>1420</v>
      </c>
      <c r="L165">
        <v>479.94760000000002</v>
      </c>
      <c r="M165" s="7">
        <v>8.1217199999999998</v>
      </c>
      <c r="N165">
        <f t="shared" si="11"/>
        <v>6.0700844591714</v>
      </c>
      <c r="O165">
        <f t="shared" si="12"/>
        <v>5.4124792591714002</v>
      </c>
      <c r="P165">
        <f t="shared" si="13"/>
        <v>5.4124792591714001E-12</v>
      </c>
    </row>
    <row r="166" spans="11:16" x14ac:dyDescent="0.2">
      <c r="K166">
        <f t="shared" si="14"/>
        <v>1430</v>
      </c>
      <c r="L166">
        <v>479.94760000000002</v>
      </c>
      <c r="M166" s="7">
        <v>8.1217199999999998</v>
      </c>
      <c r="N166">
        <f t="shared" si="11"/>
        <v>6.0808263012032375</v>
      </c>
      <c r="O166">
        <f t="shared" si="12"/>
        <v>5.4232211012032376</v>
      </c>
      <c r="P166">
        <f t="shared" si="13"/>
        <v>5.4232211012032374E-12</v>
      </c>
    </row>
    <row r="167" spans="11:16" x14ac:dyDescent="0.2">
      <c r="K167">
        <f t="shared" si="14"/>
        <v>1440</v>
      </c>
      <c r="L167">
        <v>479.94760000000002</v>
      </c>
      <c r="M167" s="7">
        <v>8.1217199999999998</v>
      </c>
      <c r="N167">
        <f t="shared" si="11"/>
        <v>6.0914562459933803</v>
      </c>
      <c r="O167">
        <f t="shared" si="12"/>
        <v>5.4338510459933804</v>
      </c>
      <c r="P167">
        <f t="shared" si="13"/>
        <v>5.4338510459933804E-12</v>
      </c>
    </row>
    <row r="168" spans="11:16" x14ac:dyDescent="0.2">
      <c r="K168">
        <f t="shared" si="14"/>
        <v>1450</v>
      </c>
      <c r="L168">
        <v>479.94760000000002</v>
      </c>
      <c r="M168" s="7">
        <v>8.1217199999999998</v>
      </c>
      <c r="N168">
        <f t="shared" si="11"/>
        <v>6.1019760329244175</v>
      </c>
      <c r="O168">
        <f t="shared" si="12"/>
        <v>5.4443708329244176</v>
      </c>
      <c r="P168">
        <f t="shared" si="13"/>
        <v>5.4443708329244176E-12</v>
      </c>
    </row>
    <row r="169" spans="11:16" x14ac:dyDescent="0.2">
      <c r="K169">
        <f t="shared" si="14"/>
        <v>1460</v>
      </c>
      <c r="L169">
        <v>479.94760000000002</v>
      </c>
      <c r="M169" s="7">
        <v>8.1217199999999998</v>
      </c>
      <c r="N169">
        <f t="shared" si="11"/>
        <v>6.112387365514409</v>
      </c>
      <c r="O169">
        <f t="shared" si="12"/>
        <v>5.4547821655144091</v>
      </c>
      <c r="P169">
        <f t="shared" si="13"/>
        <v>5.4547821655144089E-12</v>
      </c>
    </row>
    <row r="170" spans="11:16" x14ac:dyDescent="0.2">
      <c r="K170">
        <f t="shared" si="14"/>
        <v>1470</v>
      </c>
      <c r="L170">
        <v>479.94760000000002</v>
      </c>
      <c r="M170" s="7">
        <v>8.1217199999999998</v>
      </c>
      <c r="N170">
        <f t="shared" si="11"/>
        <v>6.1226919123365153</v>
      </c>
      <c r="O170">
        <f t="shared" si="12"/>
        <v>5.4650867123365154</v>
      </c>
      <c r="P170">
        <f t="shared" si="13"/>
        <v>5.4650867123365157E-12</v>
      </c>
    </row>
    <row r="171" spans="11:16" x14ac:dyDescent="0.2">
      <c r="K171">
        <f t="shared" si="14"/>
        <v>1480</v>
      </c>
      <c r="L171">
        <v>479.94760000000002</v>
      </c>
      <c r="M171" s="7">
        <v>8.1217199999999998</v>
      </c>
      <c r="N171">
        <f t="shared" si="11"/>
        <v>6.1328913079104765</v>
      </c>
      <c r="O171">
        <f t="shared" si="12"/>
        <v>5.4752861079104767</v>
      </c>
      <c r="P171">
        <f t="shared" si="13"/>
        <v>5.4752861079104764E-12</v>
      </c>
    </row>
    <row r="172" spans="11:16" x14ac:dyDescent="0.2">
      <c r="K172">
        <f t="shared" si="14"/>
        <v>1490</v>
      </c>
      <c r="L172">
        <v>479.94760000000002</v>
      </c>
      <c r="M172" s="7">
        <v>8.1217199999999998</v>
      </c>
      <c r="N172">
        <f t="shared" si="11"/>
        <v>6.1429871535669269</v>
      </c>
      <c r="O172">
        <f t="shared" si="12"/>
        <v>5.485381953566927</v>
      </c>
      <c r="P172">
        <f t="shared" si="13"/>
        <v>5.4853819535669273E-12</v>
      </c>
    </row>
    <row r="173" spans="11:16" x14ac:dyDescent="0.2">
      <c r="K173">
        <f t="shared" si="14"/>
        <v>1500</v>
      </c>
      <c r="L173">
        <v>479.94760000000002</v>
      </c>
      <c r="M173" s="7">
        <v>8.1217199999999998</v>
      </c>
      <c r="N173">
        <f t="shared" si="11"/>
        <v>6.1529810182855345</v>
      </c>
      <c r="O173">
        <f t="shared" si="12"/>
        <v>5.4953758182855346</v>
      </c>
      <c r="P173">
        <f t="shared" si="13"/>
        <v>5.4953758182855342E-12</v>
      </c>
    </row>
    <row r="174" spans="11:16" x14ac:dyDescent="0.2">
      <c r="K174">
        <f t="shared" si="14"/>
        <v>1510</v>
      </c>
      <c r="L174">
        <v>479.94760000000002</v>
      </c>
      <c r="M174" s="7">
        <v>8.1217199999999998</v>
      </c>
      <c r="N174">
        <f t="shared" si="11"/>
        <v>6.1628744395078536</v>
      </c>
      <c r="O174">
        <f t="shared" si="12"/>
        <v>5.5052692395078537</v>
      </c>
      <c r="P174">
        <f t="shared" si="13"/>
        <v>5.5052692395078537E-12</v>
      </c>
    </row>
    <row r="175" spans="11:16" x14ac:dyDescent="0.2">
      <c r="K175">
        <f t="shared" si="14"/>
        <v>1520</v>
      </c>
      <c r="L175">
        <v>479.94760000000002</v>
      </c>
      <c r="M175" s="7">
        <v>8.1217199999999998</v>
      </c>
      <c r="N175">
        <f t="shared" si="11"/>
        <v>6.1726689239258068</v>
      </c>
      <c r="O175">
        <f t="shared" si="12"/>
        <v>5.5150637239258069</v>
      </c>
      <c r="P175">
        <f t="shared" si="13"/>
        <v>5.5150637239258069E-12</v>
      </c>
    </row>
    <row r="176" spans="11:16" x14ac:dyDescent="0.2">
      <c r="K176">
        <f t="shared" si="14"/>
        <v>1530</v>
      </c>
      <c r="L176">
        <v>479.94760000000002</v>
      </c>
      <c r="M176" s="7">
        <v>8.1217199999999998</v>
      </c>
      <c r="N176">
        <f t="shared" si="11"/>
        <v>6.1823659482466109</v>
      </c>
      <c r="O176">
        <f t="shared" si="12"/>
        <v>5.524760748246611</v>
      </c>
      <c r="P176">
        <f t="shared" si="13"/>
        <v>5.5247607482466106E-12</v>
      </c>
    </row>
    <row r="177" spans="11:16" x14ac:dyDescent="0.2">
      <c r="K177">
        <f t="shared" si="14"/>
        <v>1540</v>
      </c>
      <c r="L177">
        <v>479.94760000000002</v>
      </c>
      <c r="M177" s="7">
        <v>8.1217199999999998</v>
      </c>
      <c r="N177">
        <f t="shared" si="11"/>
        <v>6.1919669599350007</v>
      </c>
      <c r="O177">
        <f t="shared" si="12"/>
        <v>5.5343617599350008</v>
      </c>
      <c r="P177">
        <f t="shared" si="13"/>
        <v>5.5343617599350006E-12</v>
      </c>
    </row>
    <row r="178" spans="11:16" x14ac:dyDescent="0.2">
      <c r="K178">
        <f t="shared" si="14"/>
        <v>1550</v>
      </c>
      <c r="L178">
        <v>479.94760000000002</v>
      </c>
      <c r="M178" s="7">
        <v>8.1217199999999998</v>
      </c>
      <c r="N178">
        <f t="shared" si="11"/>
        <v>6.2014733779334987</v>
      </c>
      <c r="O178">
        <f t="shared" si="12"/>
        <v>5.5438681779334988</v>
      </c>
      <c r="P178">
        <f t="shared" si="13"/>
        <v>5.5438681779334987E-12</v>
      </c>
    </row>
    <row r="179" spans="11:16" x14ac:dyDescent="0.2">
      <c r="K179">
        <f t="shared" si="14"/>
        <v>1560</v>
      </c>
      <c r="L179">
        <v>479.94760000000002</v>
      </c>
      <c r="M179" s="7">
        <v>8.1217199999999998</v>
      </c>
      <c r="N179">
        <f t="shared" si="11"/>
        <v>6.2108865933615158</v>
      </c>
      <c r="O179">
        <f t="shared" si="12"/>
        <v>5.5532813933615159</v>
      </c>
      <c r="P179">
        <f t="shared" si="13"/>
        <v>5.5532813933615157E-12</v>
      </c>
    </row>
    <row r="180" spans="11:16" x14ac:dyDescent="0.2">
      <c r="K180">
        <f t="shared" si="14"/>
        <v>1570</v>
      </c>
      <c r="L180">
        <v>479.94760000000002</v>
      </c>
      <c r="M180" s="7">
        <v>8.1217199999999998</v>
      </c>
      <c r="N180">
        <f t="shared" si="11"/>
        <v>6.2202079701939699</v>
      </c>
      <c r="O180">
        <f t="shared" si="12"/>
        <v>5.56260277019397</v>
      </c>
      <c r="P180">
        <f t="shared" si="13"/>
        <v>5.5626027701939697E-12</v>
      </c>
    </row>
    <row r="181" spans="11:16" x14ac:dyDescent="0.2">
      <c r="K181">
        <f t="shared" si="14"/>
        <v>1580</v>
      </c>
      <c r="L181">
        <v>479.94760000000002</v>
      </c>
      <c r="M181" s="7">
        <v>8.1217199999999998</v>
      </c>
      <c r="N181">
        <f t="shared" si="11"/>
        <v>6.2294388459201588</v>
      </c>
      <c r="O181">
        <f t="shared" si="12"/>
        <v>5.571833645920159</v>
      </c>
      <c r="P181">
        <f t="shared" si="13"/>
        <v>5.5718336459201588E-12</v>
      </c>
    </row>
    <row r="182" spans="11:16" x14ac:dyDescent="0.2">
      <c r="K182">
        <f t="shared" si="14"/>
        <v>1590</v>
      </c>
      <c r="L182">
        <v>479.94760000000002</v>
      </c>
      <c r="M182" s="7">
        <v>8.1217199999999998</v>
      </c>
      <c r="N182">
        <f t="shared" si="11"/>
        <v>6.2385805321835202</v>
      </c>
      <c r="O182">
        <f t="shared" si="12"/>
        <v>5.5809753321835203</v>
      </c>
      <c r="P182">
        <f t="shared" si="13"/>
        <v>5.58097533218352E-12</v>
      </c>
    </row>
    <row r="183" spans="11:16" x14ac:dyDescent="0.2">
      <c r="K183">
        <f t="shared" si="14"/>
        <v>1600</v>
      </c>
      <c r="L183">
        <v>479.94760000000002</v>
      </c>
      <c r="M183" s="7">
        <v>8.1217199999999998</v>
      </c>
      <c r="N183">
        <f t="shared" si="11"/>
        <v>6.2476343154029461</v>
      </c>
      <c r="O183">
        <f t="shared" si="12"/>
        <v>5.5900291154029462</v>
      </c>
      <c r="P183">
        <f t="shared" si="13"/>
        <v>5.5900291154029464E-12</v>
      </c>
    </row>
    <row r="184" spans="11:16" x14ac:dyDescent="0.2">
      <c r="K184">
        <f t="shared" si="14"/>
        <v>1610</v>
      </c>
      <c r="L184">
        <v>479.94760000000002</v>
      </c>
      <c r="M184" s="7">
        <v>8.1217199999999998</v>
      </c>
      <c r="N184">
        <f t="shared" si="11"/>
        <v>6.2566014573762514</v>
      </c>
      <c r="O184">
        <f t="shared" si="12"/>
        <v>5.5989962573762515</v>
      </c>
      <c r="P184">
        <f t="shared" si="13"/>
        <v>5.5989962573762516E-12</v>
      </c>
    </row>
    <row r="185" spans="11:16" x14ac:dyDescent="0.2">
      <c r="K185">
        <f t="shared" si="14"/>
        <v>1620</v>
      </c>
      <c r="L185">
        <v>479.94760000000002</v>
      </c>
      <c r="M185" s="7">
        <v>8.1217199999999998</v>
      </c>
      <c r="N185">
        <f t="shared" si="11"/>
        <v>6.2654831958664117</v>
      </c>
      <c r="O185">
        <f t="shared" si="12"/>
        <v>5.6078779958664118</v>
      </c>
      <c r="P185">
        <f t="shared" si="13"/>
        <v>5.6078779958664115E-12</v>
      </c>
    </row>
    <row r="186" spans="11:16" x14ac:dyDescent="0.2">
      <c r="K186">
        <f t="shared" si="14"/>
        <v>1630</v>
      </c>
      <c r="L186">
        <v>479.94760000000002</v>
      </c>
      <c r="M186" s="7">
        <v>8.1217199999999998</v>
      </c>
      <c r="N186">
        <f t="shared" si="11"/>
        <v>6.2742807451711125</v>
      </c>
      <c r="O186">
        <f t="shared" si="12"/>
        <v>5.6166755451711126</v>
      </c>
      <c r="P186">
        <f t="shared" si="13"/>
        <v>5.6166755451711128E-12</v>
      </c>
    </row>
    <row r="187" spans="11:16" x14ac:dyDescent="0.2">
      <c r="K187">
        <f t="shared" si="14"/>
        <v>1640</v>
      </c>
      <c r="L187">
        <v>479.94760000000002</v>
      </c>
      <c r="M187" s="7">
        <v>8.1217199999999998</v>
      </c>
      <c r="N187">
        <f t="shared" si="11"/>
        <v>6.2829952966762015</v>
      </c>
      <c r="O187">
        <f t="shared" si="12"/>
        <v>5.6253900966762016</v>
      </c>
      <c r="P187">
        <f t="shared" si="13"/>
        <v>5.6253900966762015E-12</v>
      </c>
    </row>
    <row r="188" spans="11:16" x14ac:dyDescent="0.2">
      <c r="K188">
        <f t="shared" si="14"/>
        <v>1650</v>
      </c>
      <c r="L188">
        <v>479.94760000000002</v>
      </c>
      <c r="M188" s="7">
        <v>8.1217199999999998</v>
      </c>
      <c r="N188">
        <f t="shared" si="11"/>
        <v>6.2916280193935288</v>
      </c>
      <c r="O188">
        <f t="shared" si="12"/>
        <v>5.6340228193935289</v>
      </c>
      <c r="P188">
        <f t="shared" si="13"/>
        <v>5.6340228193935288E-12</v>
      </c>
    </row>
    <row r="189" spans="11:16" x14ac:dyDescent="0.2">
      <c r="K189">
        <f t="shared" si="14"/>
        <v>1660</v>
      </c>
      <c r="L189">
        <v>479.94760000000002</v>
      </c>
      <c r="M189" s="7">
        <v>8.1217199999999998</v>
      </c>
      <c r="N189">
        <f t="shared" si="11"/>
        <v>6.3001800604837239</v>
      </c>
      <c r="O189">
        <f t="shared" si="12"/>
        <v>5.642574860483724</v>
      </c>
      <c r="P189">
        <f t="shared" si="13"/>
        <v>5.6425748604837237E-12</v>
      </c>
    </row>
    <row r="190" spans="11:16" x14ac:dyDescent="0.2">
      <c r="K190">
        <f t="shared" si="14"/>
        <v>1670</v>
      </c>
      <c r="L190">
        <v>479.94760000000002</v>
      </c>
      <c r="M190" s="7">
        <v>8.1217199999999998</v>
      </c>
      <c r="N190">
        <f t="shared" si="11"/>
        <v>6.308652545764371</v>
      </c>
      <c r="O190">
        <f t="shared" si="12"/>
        <v>5.6510473457643711</v>
      </c>
      <c r="P190">
        <f t="shared" si="13"/>
        <v>5.6510473457643707E-12</v>
      </c>
    </row>
    <row r="191" spans="11:16" x14ac:dyDescent="0.2">
      <c r="K191">
        <f t="shared" si="14"/>
        <v>1680</v>
      </c>
      <c r="L191">
        <v>479.94760000000002</v>
      </c>
      <c r="M191" s="7">
        <v>8.1217199999999998</v>
      </c>
      <c r="N191">
        <f t="shared" si="11"/>
        <v>6.3170465802040745</v>
      </c>
      <c r="O191">
        <f t="shared" si="12"/>
        <v>5.6594413802040746</v>
      </c>
      <c r="P191">
        <f t="shared" si="13"/>
        <v>5.6594413802040747E-12</v>
      </c>
    </row>
    <row r="192" spans="11:16" x14ac:dyDescent="0.2">
      <c r="K192">
        <f t="shared" si="14"/>
        <v>1690</v>
      </c>
      <c r="L192">
        <v>479.94760000000002</v>
      </c>
      <c r="M192" s="7">
        <v>8.1217199999999998</v>
      </c>
      <c r="N192">
        <f t="shared" si="11"/>
        <v>6.3253632484028648</v>
      </c>
      <c r="O192">
        <f t="shared" si="12"/>
        <v>5.6677580484028649</v>
      </c>
      <c r="P192">
        <f t="shared" si="13"/>
        <v>5.6677580484028651E-12</v>
      </c>
    </row>
    <row r="193" spans="11:16" x14ac:dyDescent="0.2">
      <c r="K193">
        <f t="shared" si="14"/>
        <v>1700</v>
      </c>
      <c r="L193">
        <v>479.94760000000002</v>
      </c>
      <c r="M193" s="7">
        <v>8.1217199999999998</v>
      </c>
      <c r="N193">
        <f t="shared" si="11"/>
        <v>6.3336036150593706</v>
      </c>
      <c r="O193">
        <f t="shared" si="12"/>
        <v>5.6759984150593707</v>
      </c>
      <c r="P193">
        <f t="shared" si="13"/>
        <v>5.6759984150593703E-12</v>
      </c>
    </row>
    <row r="194" spans="11:16" x14ac:dyDescent="0.2">
      <c r="K194">
        <f t="shared" si="14"/>
        <v>1710</v>
      </c>
      <c r="L194">
        <v>479.94760000000002</v>
      </c>
      <c r="M194" s="7">
        <v>8.1217199999999998</v>
      </c>
      <c r="N194">
        <f t="shared" si="11"/>
        <v>6.3417687254252115</v>
      </c>
      <c r="O194">
        <f t="shared" si="12"/>
        <v>5.6841635254252116</v>
      </c>
      <c r="P194">
        <f t="shared" si="13"/>
        <v>5.6841635254252115E-12</v>
      </c>
    </row>
    <row r="195" spans="11:16" x14ac:dyDescent="0.2">
      <c r="K195">
        <f t="shared" si="14"/>
        <v>1720</v>
      </c>
      <c r="L195">
        <v>479.94760000000002</v>
      </c>
      <c r="M195" s="7">
        <v>8.1217199999999998</v>
      </c>
      <c r="N195">
        <f t="shared" si="11"/>
        <v>6.3498596057469729</v>
      </c>
      <c r="O195">
        <f t="shared" si="12"/>
        <v>5.6922544057469731</v>
      </c>
      <c r="P195">
        <f t="shared" si="13"/>
        <v>5.6922544057469732E-12</v>
      </c>
    </row>
    <row r="196" spans="11:16" x14ac:dyDescent="0.2">
      <c r="K196">
        <f t="shared" si="14"/>
        <v>1730</v>
      </c>
      <c r="L196">
        <v>479.94760000000002</v>
      </c>
      <c r="M196" s="7">
        <v>8.1217199999999998</v>
      </c>
      <c r="N196">
        <f t="shared" si="11"/>
        <v>6.3578772636962073</v>
      </c>
      <c r="O196">
        <f t="shared" si="12"/>
        <v>5.7002720636962074</v>
      </c>
      <c r="P196">
        <f t="shared" si="13"/>
        <v>5.7002720636962077E-12</v>
      </c>
    </row>
    <row r="197" spans="11:16" x14ac:dyDescent="0.2">
      <c r="K197">
        <f t="shared" si="14"/>
        <v>1740</v>
      </c>
      <c r="L197">
        <v>479.94760000000002</v>
      </c>
      <c r="M197" s="7">
        <v>8.1217199999999998</v>
      </c>
      <c r="N197">
        <f t="shared" si="11"/>
        <v>6.3658226887877891</v>
      </c>
      <c r="O197">
        <f t="shared" si="12"/>
        <v>5.7082174887877892</v>
      </c>
      <c r="P197">
        <f t="shared" si="13"/>
        <v>5.7082174887877888E-12</v>
      </c>
    </row>
    <row r="198" spans="11:16" x14ac:dyDescent="0.2">
      <c r="K198">
        <f t="shared" si="14"/>
        <v>1750</v>
      </c>
      <c r="L198">
        <v>479.94760000000002</v>
      </c>
      <c r="M198" s="7">
        <v>8.1217199999999998</v>
      </c>
      <c r="N198">
        <f t="shared" si="11"/>
        <v>6.3736968527870346</v>
      </c>
      <c r="O198">
        <f t="shared" si="12"/>
        <v>5.7160916527870347</v>
      </c>
      <c r="P198">
        <f t="shared" si="13"/>
        <v>5.7160916527870347E-12</v>
      </c>
    </row>
    <row r="199" spans="11:16" x14ac:dyDescent="0.2">
      <c r="K199">
        <f t="shared" si="14"/>
        <v>1760</v>
      </c>
      <c r="L199">
        <v>479.94760000000002</v>
      </c>
      <c r="M199" s="7">
        <v>8.1217199999999998</v>
      </c>
      <c r="N199">
        <f t="shared" si="11"/>
        <v>6.3815007101058967</v>
      </c>
      <c r="O199">
        <f t="shared" si="12"/>
        <v>5.7238955101058968</v>
      </c>
      <c r="P199">
        <f t="shared" si="13"/>
        <v>5.7238955101058971E-12</v>
      </c>
    </row>
    <row r="200" spans="11:16" x14ac:dyDescent="0.2">
      <c r="K200">
        <f t="shared" si="14"/>
        <v>1770</v>
      </c>
      <c r="L200">
        <v>479.94760000000002</v>
      </c>
      <c r="M200" s="7">
        <v>8.1217199999999998</v>
      </c>
      <c r="N200">
        <f t="shared" si="11"/>
        <v>6.389235198188616</v>
      </c>
      <c r="O200">
        <f t="shared" si="12"/>
        <v>5.7316299981886161</v>
      </c>
      <c r="P200">
        <f t="shared" si="13"/>
        <v>5.7316299981886157E-12</v>
      </c>
    </row>
    <row r="201" spans="11:16" x14ac:dyDescent="0.2">
      <c r="K201">
        <f t="shared" si="14"/>
        <v>1780</v>
      </c>
      <c r="L201">
        <v>479.94760000000002</v>
      </c>
      <c r="M201" s="7">
        <v>8.1217199999999998</v>
      </c>
      <c r="N201">
        <f t="shared" si="11"/>
        <v>6.396901237887108</v>
      </c>
      <c r="O201">
        <f t="shared" si="12"/>
        <v>5.7392960378871081</v>
      </c>
      <c r="P201">
        <f t="shared" si="13"/>
        <v>5.7392960378871081E-12</v>
      </c>
    </row>
    <row r="202" spans="11:16" x14ac:dyDescent="0.2">
      <c r="K202">
        <f t="shared" si="14"/>
        <v>1790</v>
      </c>
      <c r="L202">
        <v>479.94760000000002</v>
      </c>
      <c r="M202" s="7">
        <v>8.1217199999999998</v>
      </c>
      <c r="N202">
        <f t="shared" si="11"/>
        <v>6.4044997338264551</v>
      </c>
      <c r="O202">
        <f t="shared" si="12"/>
        <v>5.7468945338264552</v>
      </c>
      <c r="P202">
        <f t="shared" si="13"/>
        <v>5.7468945338264551E-12</v>
      </c>
    </row>
    <row r="203" spans="11:16" x14ac:dyDescent="0.2">
      <c r="K203">
        <f t="shared" si="14"/>
        <v>1800</v>
      </c>
      <c r="L203">
        <v>479.94760000000002</v>
      </c>
      <c r="M203" s="7">
        <v>8.1217199999999998</v>
      </c>
      <c r="N203">
        <f t="shared" si="11"/>
        <v>6.4120315747607535</v>
      </c>
      <c r="O203">
        <f t="shared" si="12"/>
        <v>5.7544263747607536</v>
      </c>
      <c r="P203">
        <f t="shared" si="13"/>
        <v>5.7544263747607538E-12</v>
      </c>
    </row>
    <row r="204" spans="11:16" x14ac:dyDescent="0.2">
      <c r="K204">
        <f t="shared" si="14"/>
        <v>1810</v>
      </c>
      <c r="L204">
        <v>479.94760000000002</v>
      </c>
      <c r="M204" s="7">
        <v>8.1217199999999998</v>
      </c>
      <c r="N204">
        <f t="shared" si="11"/>
        <v>6.4194976339196588</v>
      </c>
      <c r="O204">
        <f t="shared" si="12"/>
        <v>5.7618924339196589</v>
      </c>
      <c r="P204">
        <f t="shared" si="13"/>
        <v>5.761892433919659E-12</v>
      </c>
    </row>
    <row r="205" spans="11:16" x14ac:dyDescent="0.2">
      <c r="K205">
        <f t="shared" si="14"/>
        <v>1820</v>
      </c>
      <c r="L205">
        <v>479.94760000000002</v>
      </c>
      <c r="M205" s="7">
        <v>8.1217199999999998</v>
      </c>
      <c r="N205">
        <f t="shared" si="11"/>
        <v>6.4268987693458755</v>
      </c>
      <c r="O205">
        <f t="shared" si="12"/>
        <v>5.7692935693458756</v>
      </c>
      <c r="P205">
        <f t="shared" si="13"/>
        <v>5.7692935693458756E-12</v>
      </c>
    </row>
    <row r="206" spans="11:16" x14ac:dyDescent="0.2">
      <c r="K206">
        <f t="shared" si="14"/>
        <v>1830</v>
      </c>
      <c r="L206">
        <v>479.94760000000002</v>
      </c>
      <c r="M206" s="7">
        <v>8.1217199999999998</v>
      </c>
      <c r="N206">
        <f t="shared" si="11"/>
        <v>6.4342358242238911</v>
      </c>
      <c r="O206">
        <f t="shared" si="12"/>
        <v>5.7766306242238912</v>
      </c>
      <c r="P206">
        <f t="shared" si="13"/>
        <v>5.7766306242238907E-12</v>
      </c>
    </row>
    <row r="207" spans="11:16" x14ac:dyDescent="0.2">
      <c r="K207">
        <f t="shared" si="14"/>
        <v>1840</v>
      </c>
      <c r="L207">
        <v>479.94760000000002</v>
      </c>
      <c r="M207" s="7">
        <v>8.1217199999999998</v>
      </c>
      <c r="N207">
        <f t="shared" si="11"/>
        <v>6.4415096272002001</v>
      </c>
      <c r="O207">
        <f t="shared" si="12"/>
        <v>5.7839044272002003</v>
      </c>
      <c r="P207">
        <f t="shared" si="13"/>
        <v>5.7839044272002004E-12</v>
      </c>
    </row>
    <row r="208" spans="11:16" x14ac:dyDescent="0.2">
      <c r="K208">
        <f t="shared" si="14"/>
        <v>1850</v>
      </c>
      <c r="L208">
        <v>479.94760000000002</v>
      </c>
      <c r="M208" s="7">
        <v>8.1217199999999998</v>
      </c>
      <c r="N208">
        <f t="shared" si="11"/>
        <v>6.4487209926952858</v>
      </c>
      <c r="O208">
        <f t="shared" si="12"/>
        <v>5.7911157926952859</v>
      </c>
      <c r="P208">
        <f t="shared" si="13"/>
        <v>5.7911157926952856E-12</v>
      </c>
    </row>
    <row r="209" spans="11:16" x14ac:dyDescent="0.2">
      <c r="K209">
        <f t="shared" si="14"/>
        <v>1860</v>
      </c>
      <c r="L209">
        <v>479.94760000000002</v>
      </c>
      <c r="M209" s="7">
        <v>8.1217199999999998</v>
      </c>
      <c r="N209">
        <f t="shared" si="11"/>
        <v>6.455870721207603</v>
      </c>
      <c r="O209">
        <f t="shared" si="12"/>
        <v>5.7982655212076031</v>
      </c>
      <c r="P209">
        <f t="shared" si="13"/>
        <v>5.798265521207603E-12</v>
      </c>
    </row>
    <row r="210" spans="11:16" x14ac:dyDescent="0.2">
      <c r="K210">
        <f t="shared" si="14"/>
        <v>1870</v>
      </c>
      <c r="L210">
        <v>479.94760000000002</v>
      </c>
      <c r="M210" s="7">
        <v>8.1217199999999998</v>
      </c>
      <c r="N210">
        <f t="shared" si="11"/>
        <v>6.4629595996097953</v>
      </c>
      <c r="O210">
        <f t="shared" si="12"/>
        <v>5.8053543996097954</v>
      </c>
      <c r="P210">
        <f t="shared" si="13"/>
        <v>5.8053543996097951E-12</v>
      </c>
    </row>
    <row r="211" spans="11:16" x14ac:dyDescent="0.2">
      <c r="K211">
        <f t="shared" si="14"/>
        <v>1880</v>
      </c>
      <c r="L211">
        <v>479.94760000000002</v>
      </c>
      <c r="M211" s="7">
        <v>8.1217199999999998</v>
      </c>
      <c r="N211">
        <f t="shared" si="11"/>
        <v>6.4699884014373881</v>
      </c>
      <c r="O211">
        <f t="shared" si="12"/>
        <v>5.8123832014373882</v>
      </c>
      <c r="P211">
        <f t="shared" si="13"/>
        <v>5.8123832014373884E-12</v>
      </c>
    </row>
    <row r="212" spans="11:16" x14ac:dyDescent="0.2">
      <c r="K212">
        <f t="shared" si="14"/>
        <v>1890</v>
      </c>
      <c r="L212">
        <v>479.94760000000002</v>
      </c>
      <c r="M212" s="7">
        <v>8.1217199999999998</v>
      </c>
      <c r="N212">
        <f t="shared" si="11"/>
        <v>6.4769578871701636</v>
      </c>
      <c r="O212">
        <f t="shared" si="12"/>
        <v>5.8193526871701637</v>
      </c>
      <c r="P212">
        <f t="shared" si="13"/>
        <v>5.8193526871701639E-12</v>
      </c>
    </row>
    <row r="213" spans="11:16" x14ac:dyDescent="0.2">
      <c r="K213">
        <f t="shared" si="14"/>
        <v>1900</v>
      </c>
      <c r="L213">
        <v>479.94760000000002</v>
      </c>
      <c r="M213" s="7">
        <v>8.1217199999999998</v>
      </c>
      <c r="N213">
        <f t="shared" si="11"/>
        <v>6.4838688045064519</v>
      </c>
      <c r="O213">
        <f t="shared" si="12"/>
        <v>5.826263604506452</v>
      </c>
      <c r="P213">
        <f t="shared" si="13"/>
        <v>5.8262636045064516E-12</v>
      </c>
    </row>
    <row r="214" spans="11:16" x14ac:dyDescent="0.2">
      <c r="K214">
        <f t="shared" si="14"/>
        <v>1910</v>
      </c>
      <c r="L214">
        <v>479.94760000000002</v>
      </c>
      <c r="M214" s="7">
        <v>8.1217199999999998</v>
      </c>
      <c r="N214">
        <f t="shared" si="11"/>
        <v>6.4907218886305289</v>
      </c>
      <c r="O214">
        <f t="shared" si="12"/>
        <v>5.833116688630529</v>
      </c>
      <c r="P214">
        <f t="shared" si="13"/>
        <v>5.8331166886305287E-12</v>
      </c>
    </row>
    <row r="215" spans="11:16" x14ac:dyDescent="0.2">
      <c r="K215">
        <f t="shared" si="14"/>
        <v>1920</v>
      </c>
      <c r="L215">
        <v>479.94760000000002</v>
      </c>
      <c r="M215" s="7">
        <v>8.1217199999999998</v>
      </c>
      <c r="N215">
        <f t="shared" si="11"/>
        <v>6.4975178624733312</v>
      </c>
      <c r="O215">
        <f t="shared" si="12"/>
        <v>5.8399126624733313</v>
      </c>
      <c r="P215">
        <f t="shared" si="13"/>
        <v>5.8399126624733309E-12</v>
      </c>
    </row>
    <row r="216" spans="11:16" x14ac:dyDescent="0.2">
      <c r="K216">
        <f t="shared" si="14"/>
        <v>1930</v>
      </c>
      <c r="L216">
        <v>479.94760000000002</v>
      </c>
      <c r="M216" s="7">
        <v>8.1217199999999998</v>
      </c>
      <c r="N216">
        <f t="shared" ref="N216:N223" si="15" xml:space="preserve"> (M216*K216)/(L216+K216)</f>
        <v>6.5042574369666788</v>
      </c>
      <c r="O216">
        <f t="shared" ref="O216:O233" si="16" xml:space="preserve"> N216 - 0.6576052</f>
        <v>5.8466522369666789</v>
      </c>
      <c r="P216">
        <f t="shared" ref="P216:P233" si="17">O216*(10^-12)</f>
        <v>5.8466522369666789E-12</v>
      </c>
    </row>
    <row r="217" spans="11:16" x14ac:dyDescent="0.2">
      <c r="K217">
        <f t="shared" ref="K217:K223" si="18">K216+10</f>
        <v>1940</v>
      </c>
      <c r="L217">
        <v>479.94760000000002</v>
      </c>
      <c r="M217" s="7">
        <v>8.1217199999999998</v>
      </c>
      <c r="N217">
        <f t="shared" si="15"/>
        <v>6.5109413112912033</v>
      </c>
      <c r="O217">
        <f t="shared" si="16"/>
        <v>5.8533361112912035</v>
      </c>
      <c r="P217">
        <f t="shared" si="17"/>
        <v>5.8533361112912031E-12</v>
      </c>
    </row>
    <row r="218" spans="11:16" x14ac:dyDescent="0.2">
      <c r="K218">
        <f t="shared" si="18"/>
        <v>1950</v>
      </c>
      <c r="L218">
        <v>479.94760000000002</v>
      </c>
      <c r="M218" s="7">
        <v>8.1217199999999998</v>
      </c>
      <c r="N218">
        <f t="shared" si="15"/>
        <v>6.5175701731181359</v>
      </c>
      <c r="O218">
        <f t="shared" si="16"/>
        <v>5.859964973118136</v>
      </c>
      <c r="P218">
        <f t="shared" si="17"/>
        <v>5.8599649731181363E-12</v>
      </c>
    </row>
    <row r="219" spans="11:16" x14ac:dyDescent="0.2">
      <c r="K219">
        <f t="shared" si="18"/>
        <v>1960</v>
      </c>
      <c r="L219">
        <v>479.94760000000002</v>
      </c>
      <c r="M219" s="7">
        <v>8.1217199999999998</v>
      </c>
      <c r="N219">
        <f t="shared" si="15"/>
        <v>6.5241446988451726</v>
      </c>
      <c r="O219">
        <f t="shared" si="16"/>
        <v>5.8665394988451727</v>
      </c>
      <c r="P219">
        <f t="shared" si="17"/>
        <v>5.8665394988451725E-12</v>
      </c>
    </row>
    <row r="220" spans="11:16" x14ac:dyDescent="0.2">
      <c r="K220">
        <f t="shared" si="18"/>
        <v>1970</v>
      </c>
      <c r="L220">
        <v>479.94760000000002</v>
      </c>
      <c r="M220" s="7">
        <v>8.1217199999999998</v>
      </c>
      <c r="N220">
        <f t="shared" si="15"/>
        <v>6.5306655538265392</v>
      </c>
      <c r="O220">
        <f t="shared" si="16"/>
        <v>5.8730603538265393</v>
      </c>
      <c r="P220">
        <f t="shared" si="17"/>
        <v>5.8730603538265389E-12</v>
      </c>
    </row>
    <row r="221" spans="11:16" x14ac:dyDescent="0.2">
      <c r="K221">
        <f t="shared" si="18"/>
        <v>1980</v>
      </c>
      <c r="L221">
        <v>479.94760000000002</v>
      </c>
      <c r="M221" s="7">
        <v>8.1217199999999998</v>
      </c>
      <c r="N221">
        <f t="shared" si="15"/>
        <v>6.5371333925974682</v>
      </c>
      <c r="O221">
        <f t="shared" si="16"/>
        <v>5.8795281925974683</v>
      </c>
      <c r="P221">
        <f t="shared" si="17"/>
        <v>5.8795281925974685E-12</v>
      </c>
    </row>
    <row r="222" spans="11:16" x14ac:dyDescent="0.2">
      <c r="K222">
        <f t="shared" si="18"/>
        <v>1990</v>
      </c>
      <c r="L222">
        <v>479.94760000000002</v>
      </c>
      <c r="M222" s="7">
        <v>8.1217199999999998</v>
      </c>
      <c r="N222">
        <f t="shared" si="15"/>
        <v>6.5435488590932049</v>
      </c>
      <c r="O222">
        <f t="shared" si="16"/>
        <v>5.885943659093205</v>
      </c>
      <c r="P222">
        <f t="shared" si="17"/>
        <v>5.8859436590932049E-12</v>
      </c>
    </row>
    <row r="223" spans="11:16" x14ac:dyDescent="0.2">
      <c r="K223">
        <f t="shared" si="18"/>
        <v>2000</v>
      </c>
      <c r="L223">
        <v>479.94760000000002</v>
      </c>
      <c r="M223" s="7">
        <v>8.1217199999999998</v>
      </c>
      <c r="N223">
        <f t="shared" si="15"/>
        <v>6.5499125868627228</v>
      </c>
      <c r="O223">
        <f t="shared" si="16"/>
        <v>5.8923073868627229</v>
      </c>
      <c r="P223">
        <f t="shared" si="17"/>
        <v>5.8923073868627224E-12</v>
      </c>
    </row>
    <row r="224" spans="11:16" x14ac:dyDescent="0.2">
      <c r="K224">
        <f t="shared" ref="K224:K233" si="19">K223+10</f>
        <v>2010</v>
      </c>
      <c r="L224">
        <v>479.94760000000002</v>
      </c>
      <c r="M224" s="7">
        <v>8.1217199999999998</v>
      </c>
      <c r="N224">
        <f t="shared" ref="N224:N233" si="20" xml:space="preserve"> (M224*K224)/(L224+K224)</f>
        <v>6.5562251992772858</v>
      </c>
      <c r="O224">
        <f t="shared" si="16"/>
        <v>5.8986199992772859</v>
      </c>
      <c r="P224">
        <f t="shared" si="17"/>
        <v>5.8986199992772858E-12</v>
      </c>
    </row>
    <row r="225" spans="11:16" x14ac:dyDescent="0.2">
      <c r="K225">
        <f t="shared" si="19"/>
        <v>2020</v>
      </c>
      <c r="L225">
        <v>479.94760000000002</v>
      </c>
      <c r="M225" s="7">
        <v>8.1217199999999998</v>
      </c>
      <c r="N225">
        <f t="shared" si="20"/>
        <v>6.5624873097340126</v>
      </c>
      <c r="O225">
        <f t="shared" si="16"/>
        <v>5.9048821097340127</v>
      </c>
      <c r="P225">
        <f t="shared" si="17"/>
        <v>5.9048821097340128E-12</v>
      </c>
    </row>
    <row r="226" spans="11:16" x14ac:dyDescent="0.2">
      <c r="K226">
        <f t="shared" si="19"/>
        <v>2030</v>
      </c>
      <c r="L226">
        <v>479.94760000000002</v>
      </c>
      <c r="M226" s="7">
        <v>8.1217199999999998</v>
      </c>
      <c r="N226">
        <f t="shared" si="20"/>
        <v>6.5686995218545601</v>
      </c>
      <c r="O226">
        <f t="shared" si="16"/>
        <v>5.9110943218545602</v>
      </c>
      <c r="P226">
        <f t="shared" si="17"/>
        <v>5.9110943218545598E-12</v>
      </c>
    </row>
    <row r="227" spans="11:16" x14ac:dyDescent="0.2">
      <c r="K227">
        <f t="shared" si="19"/>
        <v>2040</v>
      </c>
      <c r="L227">
        <v>479.94760000000002</v>
      </c>
      <c r="M227" s="7">
        <v>8.1217199999999998</v>
      </c>
      <c r="N227">
        <f t="shared" si="20"/>
        <v>6.5748624296790927</v>
      </c>
      <c r="O227">
        <f t="shared" si="16"/>
        <v>5.9172572296790928</v>
      </c>
      <c r="P227">
        <f t="shared" si="17"/>
        <v>5.9172572296790931E-12</v>
      </c>
    </row>
    <row r="228" spans="11:16" x14ac:dyDescent="0.2">
      <c r="K228">
        <f t="shared" si="19"/>
        <v>2050</v>
      </c>
      <c r="L228">
        <v>479.94760000000002</v>
      </c>
      <c r="M228" s="7">
        <v>8.1217199999999998</v>
      </c>
      <c r="N228">
        <f t="shared" si="20"/>
        <v>6.5809766178556419</v>
      </c>
      <c r="O228">
        <f t="shared" si="16"/>
        <v>5.923371417855642</v>
      </c>
      <c r="P228">
        <f t="shared" si="17"/>
        <v>5.9233714178556419E-12</v>
      </c>
    </row>
    <row r="229" spans="11:16" x14ac:dyDescent="0.2">
      <c r="K229">
        <f t="shared" si="19"/>
        <v>2060</v>
      </c>
      <c r="L229">
        <v>479.94760000000002</v>
      </c>
      <c r="M229" s="7">
        <v>8.1217199999999998</v>
      </c>
      <c r="N229">
        <f t="shared" si="20"/>
        <v>6.5870426618249924</v>
      </c>
      <c r="O229">
        <f t="shared" si="16"/>
        <v>5.9294374618249925</v>
      </c>
      <c r="P229">
        <f t="shared" si="17"/>
        <v>5.9294374618249927E-12</v>
      </c>
    </row>
    <row r="230" spans="11:16" x14ac:dyDescent="0.2">
      <c r="K230">
        <f t="shared" si="19"/>
        <v>2070</v>
      </c>
      <c r="L230">
        <v>479.94760000000002</v>
      </c>
      <c r="M230" s="7">
        <v>8.1217199999999998</v>
      </c>
      <c r="N230">
        <f t="shared" si="20"/>
        <v>6.593061128001219</v>
      </c>
      <c r="O230">
        <f t="shared" si="16"/>
        <v>5.9354559280012191</v>
      </c>
      <c r="P230">
        <f t="shared" si="17"/>
        <v>5.9354559280012188E-12</v>
      </c>
    </row>
    <row r="231" spans="11:16" x14ac:dyDescent="0.2">
      <c r="K231">
        <f t="shared" si="19"/>
        <v>2080</v>
      </c>
      <c r="L231">
        <v>479.94760000000002</v>
      </c>
      <c r="M231" s="7">
        <v>8.1217199999999998</v>
      </c>
      <c r="N231">
        <f t="shared" si="20"/>
        <v>6.5990325739479978</v>
      </c>
      <c r="O231">
        <f t="shared" si="16"/>
        <v>5.9414273739479979</v>
      </c>
      <c r="P231">
        <f t="shared" si="17"/>
        <v>5.9414273739479977E-12</v>
      </c>
    </row>
    <row r="232" spans="11:16" x14ac:dyDescent="0.2">
      <c r="K232">
        <f t="shared" si="19"/>
        <v>2090</v>
      </c>
      <c r="L232">
        <v>479.94760000000002</v>
      </c>
      <c r="M232" s="7">
        <v>8.1217199999999998</v>
      </c>
      <c r="N232">
        <f t="shared" si="20"/>
        <v>6.6049575485507948</v>
      </c>
      <c r="O232">
        <f t="shared" si="16"/>
        <v>5.9473523485507949</v>
      </c>
      <c r="P232">
        <f t="shared" si="17"/>
        <v>5.9473523485507944E-12</v>
      </c>
    </row>
    <row r="233" spans="11:16" x14ac:dyDescent="0.2">
      <c r="K233">
        <f t="shared" si="19"/>
        <v>2100</v>
      </c>
      <c r="L233">
        <v>479.94760000000002</v>
      </c>
      <c r="M233" s="7">
        <v>8.1217199999999998</v>
      </c>
      <c r="N233">
        <f t="shared" si="20"/>
        <v>6.6108365921850512</v>
      </c>
      <c r="O233">
        <f t="shared" si="16"/>
        <v>5.9532313921850513</v>
      </c>
      <c r="P233">
        <f t="shared" si="17"/>
        <v>5.9532313921850509E-12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E152-EA9F-AA47-89E6-9972010A628E}">
  <dimension ref="A2:AL215"/>
  <sheetViews>
    <sheetView tabSelected="1" topLeftCell="U8" zoomScale="125" zoomScaleNormal="100" workbookViewId="0">
      <selection activeCell="AL4" sqref="AL4:AL214"/>
    </sheetView>
  </sheetViews>
  <sheetFormatPr baseColWidth="10" defaultRowHeight="15" x14ac:dyDescent="0.2"/>
  <cols>
    <col min="1" max="1" width="11" bestFit="1" customWidth="1"/>
    <col min="4" max="5" width="11" bestFit="1" customWidth="1"/>
    <col min="6" max="6" width="12.5" bestFit="1" customWidth="1"/>
    <col min="7" max="7" width="12.5" customWidth="1"/>
    <col min="10" max="11" width="11" bestFit="1" customWidth="1"/>
    <col min="12" max="12" width="11.83203125" bestFit="1" customWidth="1"/>
    <col min="13" max="13" width="11.83203125" customWidth="1"/>
    <col min="16" max="17" width="11" bestFit="1" customWidth="1"/>
    <col min="18" max="18" width="12.5" bestFit="1" customWidth="1"/>
    <col min="34" max="34" width="15.83203125" customWidth="1"/>
  </cols>
  <sheetData>
    <row r="2" spans="1:38" ht="16" x14ac:dyDescent="0.2">
      <c r="A2" s="1" t="s">
        <v>447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 t="s">
        <v>457</v>
      </c>
      <c r="U2" s="1"/>
      <c r="V2" s="1"/>
      <c r="W2" s="1"/>
      <c r="X2" s="1"/>
      <c r="Y2" s="1"/>
      <c r="AA2" s="15" t="s">
        <v>473</v>
      </c>
      <c r="AB2" s="1"/>
      <c r="AC2" s="1"/>
      <c r="AD2" s="1"/>
      <c r="AF2" s="15" t="s">
        <v>474</v>
      </c>
      <c r="AG2" s="1"/>
      <c r="AH2" s="1"/>
      <c r="AI2" s="1"/>
    </row>
    <row r="3" spans="1:38" ht="16" x14ac:dyDescent="0.2">
      <c r="A3" s="8" t="s">
        <v>440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3</v>
      </c>
      <c r="P3" s="8">
        <v>3</v>
      </c>
      <c r="Q3" s="8">
        <v>3</v>
      </c>
      <c r="R3" s="8">
        <v>3</v>
      </c>
      <c r="T3" s="10" t="s">
        <v>432</v>
      </c>
      <c r="U3" s="10" t="s">
        <v>433</v>
      </c>
      <c r="V3" s="10" t="s">
        <v>434</v>
      </c>
      <c r="W3" s="8" t="s">
        <v>435</v>
      </c>
      <c r="X3" s="8" t="s">
        <v>436</v>
      </c>
      <c r="Y3" s="8" t="s">
        <v>437</v>
      </c>
      <c r="AA3" s="8" t="s">
        <v>467</v>
      </c>
      <c r="AB3" s="8" t="s">
        <v>468</v>
      </c>
      <c r="AC3" s="8" t="s">
        <v>469</v>
      </c>
      <c r="AD3" s="8" t="s">
        <v>470</v>
      </c>
      <c r="AF3" s="8" t="s">
        <v>471</v>
      </c>
      <c r="AG3" s="8" t="s">
        <v>472</v>
      </c>
      <c r="AH3" s="8" t="s">
        <v>486</v>
      </c>
      <c r="AI3" s="8" t="s">
        <v>487</v>
      </c>
      <c r="AJ3" s="8" t="s">
        <v>476</v>
      </c>
      <c r="AK3" s="8" t="s">
        <v>475</v>
      </c>
      <c r="AL3" s="8" t="s">
        <v>488</v>
      </c>
    </row>
    <row r="4" spans="1:38" x14ac:dyDescent="0.2">
      <c r="A4" s="8" t="s">
        <v>446</v>
      </c>
      <c r="B4" s="8" t="s">
        <v>450</v>
      </c>
      <c r="C4" s="8" t="s">
        <v>441</v>
      </c>
      <c r="D4" s="8" t="s">
        <v>442</v>
      </c>
      <c r="E4" s="8" t="s">
        <v>443</v>
      </c>
      <c r="F4" s="8" t="s">
        <v>444</v>
      </c>
      <c r="G4" s="8" t="s">
        <v>485</v>
      </c>
      <c r="H4" s="8" t="s">
        <v>445</v>
      </c>
      <c r="I4" s="8" t="s">
        <v>441</v>
      </c>
      <c r="J4" s="8" t="s">
        <v>442</v>
      </c>
      <c r="K4" s="8" t="s">
        <v>443</v>
      </c>
      <c r="L4" s="8" t="s">
        <v>444</v>
      </c>
      <c r="M4" s="8" t="s">
        <v>485</v>
      </c>
      <c r="N4" s="8" t="s">
        <v>445</v>
      </c>
      <c r="O4" s="8" t="s">
        <v>441</v>
      </c>
      <c r="P4" s="8" t="s">
        <v>442</v>
      </c>
      <c r="Q4" s="8" t="s">
        <v>443</v>
      </c>
      <c r="R4" s="8" t="s">
        <v>444</v>
      </c>
      <c r="S4" s="8" t="s">
        <v>485</v>
      </c>
      <c r="T4" s="8">
        <v>1950.608185</v>
      </c>
      <c r="U4" s="8">
        <v>1964.4146310000001</v>
      </c>
      <c r="V4" s="8">
        <v>1954.7259593490837</v>
      </c>
      <c r="W4" s="8">
        <v>3.5139785400000001</v>
      </c>
      <c r="X4" s="8">
        <v>2.0149484900000001</v>
      </c>
      <c r="Y4" s="8">
        <v>6.0177808700000002</v>
      </c>
      <c r="AA4">
        <f>AVERAGE(T4,U4,V4)</f>
        <v>1956.5829251163614</v>
      </c>
      <c r="AB4">
        <f>STDEV(T4,U4,V4)/SQRT(3)</f>
        <v>4.0922988316820952</v>
      </c>
      <c r="AC4">
        <f>AVERAGE(W4,X4,Y4)</f>
        <v>3.8489026333333336</v>
      </c>
      <c r="AD4">
        <f>STDEV(W4,X4,Y4)/SQRT(3)</f>
        <v>1.1675897362823249</v>
      </c>
      <c r="AF4">
        <f>AVERAGE(B5,H5,N5)</f>
        <v>408.87986666666666</v>
      </c>
      <c r="AG4">
        <f>AVERAGE(C5,I5,O5)</f>
        <v>7.5910906666666662</v>
      </c>
      <c r="AH4">
        <f>AVERAGE(0.6576052,1.0259992,0.6191039)</f>
        <v>0.76756943333333327</v>
      </c>
      <c r="AI4">
        <f>AVERAGE(-1.522105,-2.018947,-4.367623)</f>
        <v>-2.636225</v>
      </c>
      <c r="AJ4">
        <f>($AG$4*$A5)/($AF$4+$A5)</f>
        <v>0</v>
      </c>
      <c r="AK4">
        <f>AJ4-$AH$4</f>
        <v>-0.76756943333333327</v>
      </c>
      <c r="AL4">
        <f>A5-$AI$4</f>
        <v>2.636225</v>
      </c>
    </row>
    <row r="5" spans="1:38" x14ac:dyDescent="0.2">
      <c r="A5" s="8">
        <v>0</v>
      </c>
      <c r="B5" s="9">
        <v>465.4708</v>
      </c>
      <c r="C5" s="7">
        <v>8.0202019999999994</v>
      </c>
      <c r="D5">
        <f>($C$5*$A5)/($B$5+$A5)</f>
        <v>0</v>
      </c>
      <c r="E5" s="7">
        <f>D5-0.6576052</f>
        <v>-0.6576052</v>
      </c>
      <c r="F5">
        <f>E5*(10^-18)</f>
        <v>-6.5760520000000009E-19</v>
      </c>
      <c r="G5">
        <f>A5+1.522105</f>
        <v>1.522105</v>
      </c>
      <c r="H5">
        <v>252.6943</v>
      </c>
      <c r="I5" s="7">
        <v>5.6621240000000004</v>
      </c>
      <c r="J5">
        <f>($I$5*$A5)/($H$5+$A5)</f>
        <v>0</v>
      </c>
      <c r="K5">
        <f>J5-1.0259992</f>
        <v>-1.0259992</v>
      </c>
      <c r="L5">
        <f>K5*(10^-18)</f>
        <v>-1.0259992000000001E-18</v>
      </c>
      <c r="M5">
        <f>A5+2.018947</f>
        <v>2.0189469999999998</v>
      </c>
      <c r="N5">
        <v>508.47449999999998</v>
      </c>
      <c r="O5" s="9">
        <v>9.0909460000000006</v>
      </c>
      <c r="P5">
        <f>($O$5*$A5)/($N$5+$A5)</f>
        <v>0</v>
      </c>
      <c r="Q5">
        <f>P5-0.6191039</f>
        <v>-0.61910390000000004</v>
      </c>
      <c r="R5">
        <f>Q5*(10^-18)</f>
        <v>-6.1910390000000008E-19</v>
      </c>
      <c r="S5">
        <f>A5--4.367623</f>
        <v>4.367623</v>
      </c>
      <c r="T5" s="8">
        <v>969.14022290000003</v>
      </c>
      <c r="U5" s="8">
        <v>981.37214080000001</v>
      </c>
      <c r="V5" s="8">
        <v>977.13605169098707</v>
      </c>
      <c r="W5" s="8">
        <v>3.82594528</v>
      </c>
      <c r="X5" s="8">
        <v>2.5791956850000002</v>
      </c>
      <c r="Y5" s="8">
        <v>4.2663298200000002</v>
      </c>
      <c r="AA5">
        <f t="shared" ref="AA5:AA12" si="0">AVERAGE(T5,U5,V5)</f>
        <v>975.88280513032907</v>
      </c>
      <c r="AB5">
        <f t="shared" ref="AB5:AB12" si="1">STDEV(T5,U5,V5)/SQRT(3)</f>
        <v>3.5862201124320259</v>
      </c>
      <c r="AC5">
        <f t="shared" ref="AC5:AC12" si="2">AVERAGE(W5,X5,Y5)</f>
        <v>3.5571569283333333</v>
      </c>
      <c r="AD5">
        <f t="shared" ref="AD5:AD12" si="3">STDEV(W5,X5,Y5)/SQRT(3)</f>
        <v>0.50523617608148075</v>
      </c>
      <c r="AJ5">
        <f>($AG$4*$A6)/($AF$4+$A6)</f>
        <v>0.18122357436451947</v>
      </c>
      <c r="AK5">
        <f t="shared" ref="AK5:AK68" si="4">AJ5-$AH$4</f>
        <v>-0.58634585896881375</v>
      </c>
      <c r="AL5">
        <f t="shared" ref="AL5:AL68" si="5">A6-$AI$4</f>
        <v>12.636225</v>
      </c>
    </row>
    <row r="6" spans="1:38" x14ac:dyDescent="0.2">
      <c r="A6" s="8">
        <v>10</v>
      </c>
      <c r="D6">
        <f t="shared" ref="D6:D69" si="6">($C$5*$A6)/($B$5+$A6)</f>
        <v>0.16867917020351195</v>
      </c>
      <c r="E6" s="7">
        <f t="shared" ref="E6:E69" si="7">D6-0.6576052</f>
        <v>-0.48892602979648803</v>
      </c>
      <c r="F6">
        <f t="shared" ref="F6:F69" si="8">E6*(10^-18)</f>
        <v>-4.8892602979648806E-19</v>
      </c>
      <c r="G6">
        <f t="shared" ref="G6:G69" si="9">A6+1.522105</f>
        <v>11.522105</v>
      </c>
      <c r="J6">
        <f t="shared" ref="J6:J69" si="10">($I$5*$A6)/($H$5+$A6)</f>
        <v>0.21554042093794956</v>
      </c>
      <c r="K6">
        <f t="shared" ref="K6:K69" si="11">J6-1.0259992</f>
        <v>-0.81045877906205044</v>
      </c>
      <c r="L6">
        <f>K6*(10^-18)</f>
        <v>-8.1045877906205045E-19</v>
      </c>
      <c r="M6">
        <f t="shared" ref="M6:M69" si="12">A6+2.018947</f>
        <v>12.018947000000001</v>
      </c>
      <c r="P6">
        <f>($O$5*$A6)/($N$5+$A6)</f>
        <v>0.17534027227954316</v>
      </c>
      <c r="Q6">
        <f t="shared" ref="Q6:Q69" si="13">P6-0.6191039</f>
        <v>-0.44376362772045685</v>
      </c>
      <c r="R6">
        <f t="shared" ref="R6:R69" si="14">Q6*(10^-18)</f>
        <v>-4.4376362772045688E-19</v>
      </c>
      <c r="S6">
        <f t="shared" ref="S6:S69" si="15">A6--4.367623</f>
        <v>14.367623</v>
      </c>
      <c r="T6" s="8">
        <v>673.65457649999996</v>
      </c>
      <c r="U6" s="8">
        <v>685.54072529999996</v>
      </c>
      <c r="V6" s="8">
        <v>679.15281580085843</v>
      </c>
      <c r="W6" s="8">
        <v>3.8650367700000001</v>
      </c>
      <c r="X6" s="8">
        <v>2.8963459839999999</v>
      </c>
      <c r="Y6" s="8">
        <v>4.3792837799999997</v>
      </c>
      <c r="AA6">
        <f t="shared" si="0"/>
        <v>679.44937253361945</v>
      </c>
      <c r="AB6">
        <f t="shared" si="1"/>
        <v>3.4344379814726009</v>
      </c>
      <c r="AC6">
        <f t="shared" si="2"/>
        <v>3.7135555113333329</v>
      </c>
      <c r="AD6">
        <f t="shared" si="3"/>
        <v>0.4347359564520219</v>
      </c>
      <c r="AJ6">
        <f>($AG$4*$A7)/($AF$4+$A7)</f>
        <v>0.35399613069580632</v>
      </c>
      <c r="AK6">
        <f t="shared" si="4"/>
        <v>-0.41357330263752695</v>
      </c>
      <c r="AL6">
        <f t="shared" si="5"/>
        <v>22.636225</v>
      </c>
    </row>
    <row r="7" spans="1:38" x14ac:dyDescent="0.2">
      <c r="A7" s="8">
        <v>20</v>
      </c>
      <c r="D7">
        <f t="shared" si="6"/>
        <v>0.33040924397512678</v>
      </c>
      <c r="E7" s="7">
        <f t="shared" si="7"/>
        <v>-0.32719595602487322</v>
      </c>
      <c r="F7">
        <f t="shared" si="8"/>
        <v>-3.2719595602487325E-19</v>
      </c>
      <c r="G7">
        <f t="shared" si="9"/>
        <v>21.522105</v>
      </c>
      <c r="J7">
        <f t="shared" si="10"/>
        <v>0.41527263312801183</v>
      </c>
      <c r="K7">
        <f t="shared" si="11"/>
        <v>-0.61072656687198812</v>
      </c>
      <c r="L7">
        <f>K7*(10^-18)</f>
        <v>-6.1072656687198817E-19</v>
      </c>
      <c r="M7">
        <f t="shared" si="12"/>
        <v>22.018947000000001</v>
      </c>
      <c r="P7">
        <f>($O$5*$A7)/($N$5+$A7)</f>
        <v>0.34404483092372479</v>
      </c>
      <c r="Q7">
        <f t="shared" si="13"/>
        <v>-0.27505906907627525</v>
      </c>
      <c r="R7">
        <f t="shared" si="14"/>
        <v>-2.7505906907627527E-19</v>
      </c>
      <c r="S7">
        <f t="shared" si="15"/>
        <v>24.367623000000002</v>
      </c>
      <c r="T7" s="8">
        <v>381.4008389</v>
      </c>
      <c r="U7" s="8">
        <v>390.69015560000003</v>
      </c>
      <c r="V7" s="8">
        <v>384.5043442054349</v>
      </c>
      <c r="W7" s="8">
        <v>3.3072395499999998</v>
      </c>
      <c r="X7" s="8">
        <v>2.6411678589999998</v>
      </c>
      <c r="Y7" s="8">
        <v>3.5738772700000001</v>
      </c>
      <c r="AA7">
        <f t="shared" si="0"/>
        <v>385.53177956847838</v>
      </c>
      <c r="AB7">
        <f t="shared" si="1"/>
        <v>2.730358264474277</v>
      </c>
      <c r="AC7">
        <f t="shared" si="2"/>
        <v>3.1740948929999999</v>
      </c>
      <c r="AD7">
        <f t="shared" si="3"/>
        <v>0.27735797332913048</v>
      </c>
      <c r="AJ7">
        <f>($AG$4*$A8)/($AF$4+$A8)</f>
        <v>0.51889534539292292</v>
      </c>
      <c r="AK7">
        <f t="shared" si="4"/>
        <v>-0.24867408794041035</v>
      </c>
      <c r="AL7">
        <f t="shared" si="5"/>
        <v>32.636225000000003</v>
      </c>
    </row>
    <row r="8" spans="1:38" x14ac:dyDescent="0.2">
      <c r="A8" s="8">
        <v>30</v>
      </c>
      <c r="D8">
        <f t="shared" si="6"/>
        <v>0.48561097848753143</v>
      </c>
      <c r="E8" s="7">
        <f t="shared" si="7"/>
        <v>-0.17199422151246857</v>
      </c>
      <c r="F8">
        <f t="shared" si="8"/>
        <v>-1.7199422151246858E-19</v>
      </c>
      <c r="G8">
        <f t="shared" si="9"/>
        <v>31.522105</v>
      </c>
      <c r="J8">
        <f t="shared" si="10"/>
        <v>0.6008742305734498</v>
      </c>
      <c r="K8">
        <f t="shared" si="11"/>
        <v>-0.4251249694265502</v>
      </c>
      <c r="L8">
        <f>K8*(10^-18)</f>
        <v>-4.2512496942655025E-19</v>
      </c>
      <c r="M8">
        <f t="shared" si="12"/>
        <v>32.018946999999997</v>
      </c>
      <c r="P8">
        <f>($O$5*$A8)/($N$5+$A8)</f>
        <v>0.50648337107885333</v>
      </c>
      <c r="Q8">
        <f t="shared" si="13"/>
        <v>-0.11262052892114671</v>
      </c>
      <c r="R8">
        <f t="shared" si="14"/>
        <v>-1.1262052892114673E-19</v>
      </c>
      <c r="S8">
        <f t="shared" si="15"/>
        <v>34.367623000000002</v>
      </c>
      <c r="T8" s="8">
        <v>190.4742364</v>
      </c>
      <c r="U8" s="8">
        <v>194.8691628</v>
      </c>
      <c r="V8" s="8">
        <v>191.64414217274677</v>
      </c>
      <c r="W8" s="8">
        <v>1.80000388</v>
      </c>
      <c r="X8" s="8">
        <v>1.645052741</v>
      </c>
      <c r="Y8" s="8">
        <v>1.9966277800000001</v>
      </c>
      <c r="AA8">
        <f t="shared" si="0"/>
        <v>192.32918045758228</v>
      </c>
      <c r="AB8">
        <f t="shared" si="1"/>
        <v>1.3141286852412899</v>
      </c>
      <c r="AC8">
        <f t="shared" si="2"/>
        <v>1.8138948003333333</v>
      </c>
      <c r="AD8">
        <f t="shared" si="3"/>
        <v>0.10172834783995915</v>
      </c>
      <c r="AJ8">
        <f>($AG$4*$A9)/($AF$4+$A9)</f>
        <v>0.67644741770552419</v>
      </c>
      <c r="AK8">
        <f t="shared" si="4"/>
        <v>-9.1122015627809083E-2</v>
      </c>
      <c r="AL8">
        <f t="shared" si="5"/>
        <v>42.636225000000003</v>
      </c>
    </row>
    <row r="9" spans="1:38" x14ac:dyDescent="0.2">
      <c r="A9" s="8">
        <v>40</v>
      </c>
      <c r="D9">
        <f t="shared" si="6"/>
        <v>0.63467183465395027</v>
      </c>
      <c r="E9" s="7">
        <f t="shared" si="7"/>
        <v>-2.2933365346049728E-2</v>
      </c>
      <c r="F9">
        <f t="shared" si="8"/>
        <v>-2.2933365346049728E-20</v>
      </c>
      <c r="G9">
        <f t="shared" si="9"/>
        <v>41.522105000000003</v>
      </c>
      <c r="J9">
        <f t="shared" si="10"/>
        <v>0.77379354500583031</v>
      </c>
      <c r="K9">
        <f t="shared" si="11"/>
        <v>-0.25220565499416969</v>
      </c>
      <c r="L9">
        <f>K9*(10^-18)</f>
        <v>-2.5220565499416972E-19</v>
      </c>
      <c r="M9">
        <f t="shared" si="12"/>
        <v>42.018946999999997</v>
      </c>
      <c r="P9">
        <f>($O$5*$A9)/($N$5+$A9)</f>
        <v>0.66299862618954941</v>
      </c>
      <c r="Q9">
        <f t="shared" si="13"/>
        <v>4.3894726189549371E-2</v>
      </c>
      <c r="R9">
        <f t="shared" si="14"/>
        <v>4.3894726189549377E-20</v>
      </c>
      <c r="S9">
        <f t="shared" si="15"/>
        <v>44.367623000000002</v>
      </c>
      <c r="T9" s="8">
        <v>96.541131179999994</v>
      </c>
      <c r="U9" s="8">
        <v>97.982552819999995</v>
      </c>
      <c r="V9" s="8">
        <v>96.932928251330381</v>
      </c>
      <c r="W9" s="8">
        <v>0.49273697999999999</v>
      </c>
      <c r="X9" s="8">
        <v>0.41644009300000001</v>
      </c>
      <c r="Y9" s="8">
        <v>0.59179192000000003</v>
      </c>
      <c r="AA9">
        <f t="shared" si="0"/>
        <v>97.152204083776795</v>
      </c>
      <c r="AB9">
        <f t="shared" si="1"/>
        <v>0.4303043512392799</v>
      </c>
      <c r="AC9">
        <f t="shared" si="2"/>
        <v>0.50032299766666666</v>
      </c>
      <c r="AD9">
        <f t="shared" si="3"/>
        <v>5.0761621185329876E-2</v>
      </c>
      <c r="AJ9">
        <f>($AG$4*$A10)/($AF$4+$A10)</f>
        <v>0.8271326787345068</v>
      </c>
      <c r="AK9">
        <f t="shared" si="4"/>
        <v>5.9563245401173526E-2</v>
      </c>
      <c r="AL9">
        <f t="shared" si="5"/>
        <v>52.636225000000003</v>
      </c>
    </row>
    <row r="10" spans="1:38" x14ac:dyDescent="0.2">
      <c r="A10" s="8">
        <v>50</v>
      </c>
      <c r="D10">
        <f t="shared" si="6"/>
        <v>0.77794920682219038</v>
      </c>
      <c r="E10" s="7">
        <f t="shared" si="7"/>
        <v>0.12034400682219037</v>
      </c>
      <c r="F10">
        <f t="shared" si="8"/>
        <v>1.2034400682219038E-19</v>
      </c>
      <c r="G10">
        <f t="shared" si="9"/>
        <v>51.522105000000003</v>
      </c>
      <c r="J10">
        <f t="shared" si="10"/>
        <v>0.9352875161507832</v>
      </c>
      <c r="K10">
        <f t="shared" si="11"/>
        <v>-9.0711683849216795E-2</v>
      </c>
      <c r="L10">
        <f>K10*(10^-18)</f>
        <v>-9.0711683849216805E-20</v>
      </c>
      <c r="M10">
        <f t="shared" si="12"/>
        <v>52.018946999999997</v>
      </c>
      <c r="P10">
        <f>($O$5*$A10)/($N$5+$A10)</f>
        <v>0.81390878186918114</v>
      </c>
      <c r="Q10">
        <f t="shared" si="13"/>
        <v>0.1948048818691811</v>
      </c>
      <c r="R10">
        <f t="shared" si="14"/>
        <v>1.948048818691811E-19</v>
      </c>
      <c r="S10">
        <f t="shared" si="15"/>
        <v>54.367623000000002</v>
      </c>
      <c r="T10" s="8">
        <v>49.67872706</v>
      </c>
      <c r="U10" s="8">
        <v>49.356383870000002</v>
      </c>
      <c r="V10" s="8">
        <v>49.940984736480537</v>
      </c>
      <c r="W10" s="8">
        <v>-0.21863840000000001</v>
      </c>
      <c r="X10" s="8">
        <v>-0.30040313699999999</v>
      </c>
      <c r="Y10" s="8">
        <v>-0.23822879999999999</v>
      </c>
      <c r="AA10">
        <f t="shared" si="0"/>
        <v>49.658698555493515</v>
      </c>
      <c r="AB10">
        <f t="shared" si="1"/>
        <v>0.16905659704866391</v>
      </c>
      <c r="AC10">
        <f t="shared" si="2"/>
        <v>-0.25242344566666669</v>
      </c>
      <c r="AD10">
        <f t="shared" si="3"/>
        <v>2.4647407087233723E-2</v>
      </c>
      <c r="AJ10">
        <f>($AG$4*$A11)/($AF$4+$A11)</f>
        <v>0.97139048267942962</v>
      </c>
      <c r="AK10">
        <f t="shared" si="4"/>
        <v>0.20382104934609635</v>
      </c>
      <c r="AL10">
        <f t="shared" si="5"/>
        <v>62.636225000000003</v>
      </c>
    </row>
    <row r="11" spans="1:38" x14ac:dyDescent="0.2">
      <c r="A11" s="8">
        <v>60</v>
      </c>
      <c r="D11">
        <f t="shared" si="6"/>
        <v>0.91577328369150091</v>
      </c>
      <c r="E11" s="7">
        <f t="shared" si="7"/>
        <v>0.2581680836915009</v>
      </c>
      <c r="F11">
        <f t="shared" si="8"/>
        <v>2.5816808369150093E-19</v>
      </c>
      <c r="G11">
        <f t="shared" si="9"/>
        <v>61.522105000000003</v>
      </c>
      <c r="J11">
        <f t="shared" si="10"/>
        <v>1.0864522954207991</v>
      </c>
      <c r="K11">
        <f t="shared" si="11"/>
        <v>6.045309542079913E-2</v>
      </c>
      <c r="L11">
        <f>K11*(10^-18)</f>
        <v>6.0453095420799131E-20</v>
      </c>
      <c r="M11">
        <f t="shared" si="12"/>
        <v>62.018946999999997</v>
      </c>
      <c r="P11">
        <f>($O$5*$A11)/($N$5+$A11)</f>
        <v>0.9595096349968204</v>
      </c>
      <c r="Q11">
        <f t="shared" si="13"/>
        <v>0.34040573499682036</v>
      </c>
      <c r="R11">
        <f t="shared" si="14"/>
        <v>3.4040573499682038E-19</v>
      </c>
      <c r="S11">
        <f t="shared" si="15"/>
        <v>64.367622999999995</v>
      </c>
      <c r="T11" s="8">
        <v>26.048083030000001</v>
      </c>
      <c r="U11" s="8">
        <v>25.749253840000002</v>
      </c>
      <c r="V11" s="8">
        <v>26.016765571130321</v>
      </c>
      <c r="W11" s="8">
        <v>-0.46962700000000002</v>
      </c>
      <c r="X11" s="8">
        <v>-0.836589154</v>
      </c>
      <c r="Y11" s="8">
        <v>-0.49530479999999999</v>
      </c>
      <c r="AA11">
        <f t="shared" si="0"/>
        <v>25.938034147043442</v>
      </c>
      <c r="AB11">
        <f t="shared" si="1"/>
        <v>9.4822112493298097E-2</v>
      </c>
      <c r="AC11">
        <f t="shared" si="2"/>
        <v>-0.60050698466666663</v>
      </c>
      <c r="AD11">
        <f t="shared" si="3"/>
        <v>0.11827359575867524</v>
      </c>
      <c r="AJ11">
        <f>($AG$4*$A12)/($AF$4+$A12)</f>
        <v>1.1096234852498845</v>
      </c>
      <c r="AK11">
        <f t="shared" si="4"/>
        <v>0.34205405191655125</v>
      </c>
      <c r="AL11">
        <f t="shared" si="5"/>
        <v>72.636224999999996</v>
      </c>
    </row>
    <row r="12" spans="1:38" x14ac:dyDescent="0.2">
      <c r="A12" s="8">
        <v>70</v>
      </c>
      <c r="D12">
        <f t="shared" si="6"/>
        <v>1.0484495886610437</v>
      </c>
      <c r="E12" s="7">
        <f t="shared" si="7"/>
        <v>0.39084438866104365</v>
      </c>
      <c r="F12">
        <f t="shared" si="8"/>
        <v>3.9084438866104367E-19</v>
      </c>
      <c r="G12">
        <f t="shared" si="9"/>
        <v>71.522104999999996</v>
      </c>
      <c r="J12">
        <f t="shared" si="10"/>
        <v>1.2282481593260246</v>
      </c>
      <c r="K12">
        <f t="shared" si="11"/>
        <v>0.2022489593260246</v>
      </c>
      <c r="L12">
        <f>K12*(10^-18)</f>
        <v>2.0224895932602462E-19</v>
      </c>
      <c r="M12">
        <f t="shared" si="12"/>
        <v>72.018946999999997</v>
      </c>
      <c r="P12">
        <f>($O$5*$A12)/($N$5+$A12)</f>
        <v>1.1000765288703305</v>
      </c>
      <c r="Q12">
        <f t="shared" si="13"/>
        <v>0.48097262887033043</v>
      </c>
      <c r="R12">
        <f t="shared" si="14"/>
        <v>4.8097262887033048E-19</v>
      </c>
      <c r="S12">
        <f t="shared" si="15"/>
        <v>74.367622999999995</v>
      </c>
      <c r="T12" s="8">
        <v>1.5221048859999999</v>
      </c>
      <c r="U12" s="8">
        <v>2.0189470969999999</v>
      </c>
      <c r="V12" s="8">
        <v>4.3676228163090123</v>
      </c>
      <c r="W12" s="8">
        <v>-0.6576052</v>
      </c>
      <c r="X12" s="8">
        <v>-1.025999219</v>
      </c>
      <c r="Y12" s="8">
        <v>-0.61910390000000004</v>
      </c>
      <c r="AA12">
        <f t="shared" si="0"/>
        <v>2.6362249331030041</v>
      </c>
      <c r="AB12">
        <f t="shared" si="1"/>
        <v>0.87749967106081728</v>
      </c>
      <c r="AC12">
        <f t="shared" si="2"/>
        <v>-0.76756943966666658</v>
      </c>
      <c r="AD12">
        <f t="shared" si="3"/>
        <v>0.12969200779812823</v>
      </c>
      <c r="AJ12">
        <f>($AG$4*$A13)/($AF$4+$A13)</f>
        <v>1.242201396989417</v>
      </c>
      <c r="AK12">
        <f t="shared" si="4"/>
        <v>0.47463196365608373</v>
      </c>
      <c r="AL12">
        <f t="shared" si="5"/>
        <v>82.636224999999996</v>
      </c>
    </row>
    <row r="13" spans="1:38" x14ac:dyDescent="0.2">
      <c r="A13" s="8">
        <v>80</v>
      </c>
      <c r="D13">
        <f t="shared" si="6"/>
        <v>1.1762612407483588</v>
      </c>
      <c r="E13" s="7">
        <f t="shared" si="7"/>
        <v>0.5186560407483588</v>
      </c>
      <c r="F13">
        <f t="shared" si="8"/>
        <v>5.1865604074835881E-19</v>
      </c>
      <c r="G13">
        <f t="shared" si="9"/>
        <v>81.522104999999996</v>
      </c>
      <c r="J13">
        <f t="shared" si="10"/>
        <v>1.3615199298575298</v>
      </c>
      <c r="K13">
        <f t="shared" si="11"/>
        <v>0.33552072985752979</v>
      </c>
      <c r="L13">
        <f>K13*(10^-18)</f>
        <v>3.355207298575298E-19</v>
      </c>
      <c r="M13">
        <f t="shared" si="12"/>
        <v>82.018946999999997</v>
      </c>
      <c r="P13">
        <f>($O$5*$A13)/($N$5+$A13)</f>
        <v>1.2358660910540729</v>
      </c>
      <c r="Q13">
        <f t="shared" si="13"/>
        <v>0.61676219105407282</v>
      </c>
      <c r="R13">
        <f t="shared" si="14"/>
        <v>6.1676219105407283E-19</v>
      </c>
      <c r="S13">
        <f t="shared" si="15"/>
        <v>84.367622999999995</v>
      </c>
      <c r="AJ13">
        <f>($AG$4*$A14)/($AF$4+$A14)</f>
        <v>1.3694642851893</v>
      </c>
      <c r="AK13">
        <f t="shared" si="4"/>
        <v>0.60189485185596669</v>
      </c>
      <c r="AL13">
        <f t="shared" si="5"/>
        <v>92.636224999999996</v>
      </c>
    </row>
    <row r="14" spans="1:38" x14ac:dyDescent="0.2">
      <c r="A14" s="8">
        <v>90</v>
      </c>
      <c r="D14">
        <f t="shared" si="6"/>
        <v>1.2994709712913801</v>
      </c>
      <c r="E14" s="7">
        <f t="shared" si="7"/>
        <v>0.64186577129138012</v>
      </c>
      <c r="F14">
        <f t="shared" si="8"/>
        <v>6.4186577129138019E-19</v>
      </c>
      <c r="G14">
        <f t="shared" si="9"/>
        <v>91.522104999999996</v>
      </c>
      <c r="J14">
        <f t="shared" si="10"/>
        <v>1.4870138196054037</v>
      </c>
      <c r="K14">
        <f t="shared" si="11"/>
        <v>0.46101461960540369</v>
      </c>
      <c r="L14">
        <f>K14*(10^-18)</f>
        <v>4.6101461960540376E-19</v>
      </c>
      <c r="M14">
        <f t="shared" si="12"/>
        <v>92.018946999999997</v>
      </c>
      <c r="P14">
        <f>($O$5*$A14)/($N$5+$A14)</f>
        <v>1.3671177969988697</v>
      </c>
      <c r="Q14">
        <f t="shared" si="13"/>
        <v>0.74801389699886967</v>
      </c>
      <c r="R14">
        <f t="shared" si="14"/>
        <v>7.4801389699886974E-19</v>
      </c>
      <c r="S14">
        <f t="shared" si="15"/>
        <v>94.367622999999995</v>
      </c>
      <c r="AJ14">
        <f>($AG$4*$A15)/($AF$4+$A15)</f>
        <v>1.491725486486791</v>
      </c>
      <c r="AK14">
        <f t="shared" si="4"/>
        <v>0.72415605315345777</v>
      </c>
      <c r="AL14">
        <f t="shared" si="5"/>
        <v>102.636225</v>
      </c>
    </row>
    <row r="15" spans="1:38" x14ac:dyDescent="0.2">
      <c r="A15" s="8">
        <v>100</v>
      </c>
      <c r="D15">
        <f t="shared" si="6"/>
        <v>1.4183229266657091</v>
      </c>
      <c r="E15" s="7">
        <f t="shared" si="7"/>
        <v>0.76071772666570914</v>
      </c>
      <c r="F15">
        <f t="shared" si="8"/>
        <v>7.6071772666570919E-19</v>
      </c>
      <c r="G15">
        <f t="shared" si="9"/>
        <v>101.522105</v>
      </c>
      <c r="J15">
        <f t="shared" si="10"/>
        <v>1.6053914112022791</v>
      </c>
      <c r="K15">
        <f t="shared" si="11"/>
        <v>0.57939221120227913</v>
      </c>
      <c r="L15">
        <f>K15*(10^-18)</f>
        <v>5.7939221120227917E-19</v>
      </c>
      <c r="M15">
        <f t="shared" si="12"/>
        <v>102.018947</v>
      </c>
      <c r="P15">
        <f>($O$5*$A15)/($N$5+$A15)</f>
        <v>1.4940553794776938</v>
      </c>
      <c r="Q15">
        <f t="shared" si="13"/>
        <v>0.87495147947769381</v>
      </c>
      <c r="R15">
        <f t="shared" si="14"/>
        <v>8.7495147947769395E-19</v>
      </c>
      <c r="S15">
        <f t="shared" si="15"/>
        <v>104.36762299999999</v>
      </c>
      <c r="AJ15">
        <f>($AG$4*$A16)/($AF$4+$A16)</f>
        <v>1.6092741826688719</v>
      </c>
      <c r="AK15">
        <f t="shared" si="4"/>
        <v>0.84170474933553863</v>
      </c>
      <c r="AL15">
        <f t="shared" si="5"/>
        <v>112.636225</v>
      </c>
    </row>
    <row r="16" spans="1:38" x14ac:dyDescent="0.2">
      <c r="A16" s="8">
        <v>110</v>
      </c>
      <c r="D16">
        <f t="shared" si="6"/>
        <v>1.5330442830461595</v>
      </c>
      <c r="E16" s="7">
        <f t="shared" si="7"/>
        <v>0.87543908304615947</v>
      </c>
      <c r="F16">
        <f t="shared" si="8"/>
        <v>8.7543908304615949E-19</v>
      </c>
      <c r="G16">
        <f t="shared" si="9"/>
        <v>111.522105</v>
      </c>
      <c r="J16">
        <f t="shared" si="10"/>
        <v>1.7172413241674878</v>
      </c>
      <c r="K16">
        <f t="shared" si="11"/>
        <v>0.69124212416748776</v>
      </c>
      <c r="L16">
        <f>K16*(10^-18)</f>
        <v>6.9124212416748777E-19</v>
      </c>
      <c r="M16">
        <f t="shared" si="12"/>
        <v>112.018947</v>
      </c>
      <c r="P16">
        <f>($O$5*$A16)/($N$5+$A16)</f>
        <v>1.616888101287927</v>
      </c>
      <c r="Q16">
        <f t="shared" si="13"/>
        <v>0.997784201287927</v>
      </c>
      <c r="R16">
        <f t="shared" si="14"/>
        <v>9.977842012879271E-19</v>
      </c>
      <c r="S16">
        <f t="shared" si="15"/>
        <v>114.36762299999999</v>
      </c>
      <c r="AJ16">
        <f>($AG$4*$A17)/($AF$4+$A17)</f>
        <v>1.722377684257975</v>
      </c>
      <c r="AK16">
        <f t="shared" si="4"/>
        <v>0.95480825092464172</v>
      </c>
      <c r="AL16">
        <f t="shared" si="5"/>
        <v>122.636225</v>
      </c>
    </row>
    <row r="17" spans="1:38" x14ac:dyDescent="0.2">
      <c r="A17" s="8">
        <v>120</v>
      </c>
      <c r="D17">
        <f t="shared" si="6"/>
        <v>1.6438466956849083</v>
      </c>
      <c r="E17" s="7">
        <f t="shared" si="7"/>
        <v>0.98624149568490826</v>
      </c>
      <c r="F17">
        <f t="shared" si="8"/>
        <v>9.8624149568490828E-19</v>
      </c>
      <c r="G17">
        <f t="shared" si="9"/>
        <v>121.522105</v>
      </c>
      <c r="J17">
        <f t="shared" si="10"/>
        <v>1.8230890035077005</v>
      </c>
      <c r="K17">
        <f t="shared" si="11"/>
        <v>0.79708980350770053</v>
      </c>
      <c r="L17">
        <f>K17*(10^-18)</f>
        <v>7.9708980350770063E-19</v>
      </c>
      <c r="M17">
        <f t="shared" si="12"/>
        <v>122.018947</v>
      </c>
      <c r="P17">
        <f>($O$5*$A17)/($N$5+$A17)</f>
        <v>1.7358119064496651</v>
      </c>
      <c r="Q17">
        <f t="shared" si="13"/>
        <v>1.1167080064496651</v>
      </c>
      <c r="R17">
        <f t="shared" si="14"/>
        <v>1.1167080064496651E-18</v>
      </c>
      <c r="S17">
        <f t="shared" si="15"/>
        <v>124.36762299999999</v>
      </c>
      <c r="AJ17">
        <f>($AG$4*$A18)/($AF$4+$A18)</f>
        <v>1.8312834598385441</v>
      </c>
      <c r="AK17">
        <f t="shared" si="4"/>
        <v>1.063714026505211</v>
      </c>
      <c r="AL17">
        <f t="shared" si="5"/>
        <v>132.636225</v>
      </c>
    </row>
    <row r="18" spans="1:38" x14ac:dyDescent="0.2">
      <c r="A18" s="8">
        <v>130</v>
      </c>
      <c r="D18">
        <f t="shared" si="6"/>
        <v>1.7509276021595013</v>
      </c>
      <c r="E18" s="7">
        <f t="shared" si="7"/>
        <v>1.0933224021595014</v>
      </c>
      <c r="F18">
        <f t="shared" si="8"/>
        <v>1.0933224021595015E-18</v>
      </c>
      <c r="G18">
        <f t="shared" si="9"/>
        <v>131.52210500000001</v>
      </c>
      <c r="J18">
        <f t="shared" si="10"/>
        <v>1.9234049736303886</v>
      </c>
      <c r="K18">
        <f t="shared" si="11"/>
        <v>0.89740577363038865</v>
      </c>
      <c r="L18">
        <f>K18*(10^-18)</f>
        <v>8.9740577363038872E-19</v>
      </c>
      <c r="M18">
        <f t="shared" si="12"/>
        <v>132.018947</v>
      </c>
      <c r="P18">
        <f>($O$5*$A18)/($N$5+$A18)</f>
        <v>1.8510104632213191</v>
      </c>
      <c r="Q18">
        <f t="shared" si="13"/>
        <v>1.2319065632213191</v>
      </c>
      <c r="R18">
        <f t="shared" si="14"/>
        <v>1.2319065632213193E-18</v>
      </c>
      <c r="S18">
        <f t="shared" si="15"/>
        <v>134.36762300000001</v>
      </c>
      <c r="AJ18">
        <f>($AG$4*$A19)/($AF$4+$A19)</f>
        <v>1.936220943550732</v>
      </c>
      <c r="AK18">
        <f t="shared" si="4"/>
        <v>1.1686515102173987</v>
      </c>
      <c r="AL18">
        <f t="shared" si="5"/>
        <v>142.636225</v>
      </c>
    </row>
    <row r="19" spans="1:38" x14ac:dyDescent="0.2">
      <c r="A19" s="8">
        <v>140</v>
      </c>
      <c r="D19">
        <f t="shared" si="6"/>
        <v>1.8544713964736199</v>
      </c>
      <c r="E19" s="7">
        <f t="shared" si="7"/>
        <v>1.19686619647362</v>
      </c>
      <c r="F19">
        <f t="shared" si="8"/>
        <v>1.19686619647362E-18</v>
      </c>
      <c r="G19">
        <f t="shared" si="9"/>
        <v>141.52210500000001</v>
      </c>
      <c r="J19">
        <f t="shared" si="10"/>
        <v>2.0186118311368411</v>
      </c>
      <c r="K19">
        <f t="shared" si="11"/>
        <v>0.99261263113684106</v>
      </c>
      <c r="L19">
        <f>K19*(10^-18)</f>
        <v>9.9261263113684116E-19</v>
      </c>
      <c r="M19">
        <f t="shared" si="12"/>
        <v>142.018947</v>
      </c>
      <c r="P19">
        <f>($O$5*$A19)/($N$5+$A19)</f>
        <v>1.962656110610363</v>
      </c>
      <c r="Q19">
        <f t="shared" si="13"/>
        <v>1.343552210610363</v>
      </c>
      <c r="R19">
        <f t="shared" si="14"/>
        <v>1.343552210610363E-18</v>
      </c>
      <c r="S19">
        <f t="shared" si="15"/>
        <v>144.36762300000001</v>
      </c>
      <c r="AJ19">
        <f>($AG$4*$A20)/($AF$4+$A20)</f>
        <v>2.0374031485359163</v>
      </c>
      <c r="AK19">
        <f t="shared" si="4"/>
        <v>1.2698337152025831</v>
      </c>
      <c r="AL19">
        <f t="shared" si="5"/>
        <v>152.636225</v>
      </c>
    </row>
    <row r="20" spans="1:38" x14ac:dyDescent="0.2">
      <c r="A20" s="8">
        <v>150</v>
      </c>
      <c r="D20">
        <f t="shared" si="6"/>
        <v>1.9546504886990574</v>
      </c>
      <c r="E20" s="7">
        <f t="shared" si="7"/>
        <v>1.2970452886990573</v>
      </c>
      <c r="F20">
        <f t="shared" si="8"/>
        <v>1.2970452886990573E-18</v>
      </c>
      <c r="G20">
        <f t="shared" si="9"/>
        <v>151.52210500000001</v>
      </c>
      <c r="J20">
        <f t="shared" si="10"/>
        <v>2.1090901957142183</v>
      </c>
      <c r="K20">
        <f t="shared" si="11"/>
        <v>1.0830909957142183</v>
      </c>
      <c r="L20">
        <f>K20*(10^-18)</f>
        <v>1.0830909957142185E-18</v>
      </c>
      <c r="M20">
        <f t="shared" si="12"/>
        <v>152.018947</v>
      </c>
      <c r="P20">
        <f>($O$5*$A20)/($N$5+$A20)</f>
        <v>2.0709107186383071</v>
      </c>
      <c r="Q20">
        <f t="shared" si="13"/>
        <v>1.4518068186383071</v>
      </c>
      <c r="R20">
        <f t="shared" si="14"/>
        <v>1.4518068186383073E-18</v>
      </c>
      <c r="S20">
        <f t="shared" si="15"/>
        <v>154.36762300000001</v>
      </c>
      <c r="AJ20">
        <f>($AG$4*$A21)/($AF$4+$A21)</f>
        <v>2.1350281102114352</v>
      </c>
      <c r="AK20">
        <f t="shared" si="4"/>
        <v>1.3674586768781021</v>
      </c>
      <c r="AL20">
        <f t="shared" si="5"/>
        <v>162.636225</v>
      </c>
    </row>
    <row r="21" spans="1:38" x14ac:dyDescent="0.2">
      <c r="A21" s="8">
        <v>160</v>
      </c>
      <c r="D21">
        <f t="shared" si="6"/>
        <v>2.0516262629686306</v>
      </c>
      <c r="E21" s="7">
        <f t="shared" si="7"/>
        <v>1.3940210629686307</v>
      </c>
      <c r="F21">
        <f t="shared" si="8"/>
        <v>1.3940210629686308E-18</v>
      </c>
      <c r="G21">
        <f t="shared" si="9"/>
        <v>161.52210500000001</v>
      </c>
      <c r="J21">
        <f t="shared" si="10"/>
        <v>2.1951837958508271</v>
      </c>
      <c r="K21">
        <f t="shared" si="11"/>
        <v>1.1691845958508271</v>
      </c>
      <c r="L21">
        <f>K21*(10^-18)</f>
        <v>1.1691845958508272E-18</v>
      </c>
      <c r="M21">
        <f t="shared" si="12"/>
        <v>162.018947</v>
      </c>
      <c r="P21">
        <f>($O$5*$A21)/($N$5+$A21)</f>
        <v>2.1759264713912052</v>
      </c>
      <c r="Q21">
        <f t="shared" si="13"/>
        <v>1.5568225713912052</v>
      </c>
      <c r="R21">
        <f t="shared" si="14"/>
        <v>1.5568225713912054E-18</v>
      </c>
      <c r="S21">
        <f t="shared" si="15"/>
        <v>164.36762300000001</v>
      </c>
      <c r="AJ21">
        <f>($AG$4*$A22)/($AF$4+$A22)</f>
        <v>2.2292801799521329</v>
      </c>
      <c r="AK21">
        <f t="shared" si="4"/>
        <v>1.4617107466187997</v>
      </c>
      <c r="AL21">
        <f t="shared" si="5"/>
        <v>172.636225</v>
      </c>
    </row>
    <row r="22" spans="1:38" x14ac:dyDescent="0.2">
      <c r="A22" s="8">
        <v>170</v>
      </c>
      <c r="D22">
        <f t="shared" si="6"/>
        <v>2.1455499450171427</v>
      </c>
      <c r="E22" s="7">
        <f t="shared" si="7"/>
        <v>1.4879447450171428</v>
      </c>
      <c r="F22">
        <f t="shared" si="8"/>
        <v>1.4879447450171429E-18</v>
      </c>
      <c r="G22">
        <f t="shared" si="9"/>
        <v>171.52210500000001</v>
      </c>
      <c r="J22">
        <f t="shared" si="10"/>
        <v>2.2772038326516353</v>
      </c>
      <c r="K22">
        <f t="shared" si="11"/>
        <v>1.2512046326516353</v>
      </c>
      <c r="L22">
        <f>K22*(10^-18)</f>
        <v>1.2512046326516353E-18</v>
      </c>
      <c r="M22">
        <f t="shared" si="12"/>
        <v>172.018947</v>
      </c>
      <c r="P22">
        <f>($O$5*$A22)/($N$5+$A22)</f>
        <v>2.2778465808221235</v>
      </c>
      <c r="Q22">
        <f t="shared" si="13"/>
        <v>1.6587426808221235</v>
      </c>
      <c r="R22">
        <f t="shared" si="14"/>
        <v>1.6587426808221237E-18</v>
      </c>
      <c r="S22">
        <f t="shared" si="15"/>
        <v>174.36762300000001</v>
      </c>
      <c r="AJ22">
        <f>($AG$4*$A23)/($AF$4+$A23)</f>
        <v>2.3203311869608263</v>
      </c>
      <c r="AK22">
        <f t="shared" si="4"/>
        <v>1.5527617536274931</v>
      </c>
      <c r="AL22">
        <f t="shared" si="5"/>
        <v>182.636225</v>
      </c>
    </row>
    <row r="23" spans="1:38" x14ac:dyDescent="0.2">
      <c r="A23" s="8">
        <v>180</v>
      </c>
      <c r="D23">
        <f t="shared" si="6"/>
        <v>2.2365633890797225</v>
      </c>
      <c r="E23" s="7">
        <f t="shared" si="7"/>
        <v>1.5789581890797226</v>
      </c>
      <c r="F23">
        <f t="shared" si="8"/>
        <v>1.5789581890797228E-18</v>
      </c>
      <c r="G23">
        <f t="shared" si="9"/>
        <v>181.52210500000001</v>
      </c>
      <c r="J23">
        <f t="shared" si="10"/>
        <v>2.3554327385408129</v>
      </c>
      <c r="K23">
        <f t="shared" si="11"/>
        <v>1.3294335385408129</v>
      </c>
      <c r="L23">
        <f>K23*(10^-18)</f>
        <v>1.329433538540813E-18</v>
      </c>
      <c r="M23">
        <f t="shared" si="12"/>
        <v>182.018947</v>
      </c>
      <c r="P23">
        <f>($O$5*$A23)/($N$5+$A23)</f>
        <v>2.3768059383463003</v>
      </c>
      <c r="Q23">
        <f t="shared" si="13"/>
        <v>1.7577020383463002</v>
      </c>
      <c r="R23">
        <f t="shared" si="14"/>
        <v>1.7577020383463003E-18</v>
      </c>
      <c r="S23">
        <f t="shared" si="15"/>
        <v>184.36762300000001</v>
      </c>
      <c r="AJ23">
        <f>($AG$4*$A24)/($AF$4+$A24)</f>
        <v>2.4083414837344117</v>
      </c>
      <c r="AK23">
        <f t="shared" si="4"/>
        <v>1.6407720504010785</v>
      </c>
      <c r="AL23">
        <f t="shared" si="5"/>
        <v>192.636225</v>
      </c>
    </row>
    <row r="24" spans="1:38" x14ac:dyDescent="0.2">
      <c r="A24" s="8">
        <v>190</v>
      </c>
      <c r="D24">
        <f t="shared" si="6"/>
        <v>2.3247997927596464</v>
      </c>
      <c r="E24" s="7">
        <f t="shared" si="7"/>
        <v>1.6671945927596465</v>
      </c>
      <c r="F24">
        <f t="shared" si="8"/>
        <v>1.6671945927596467E-18</v>
      </c>
      <c r="G24">
        <f t="shared" si="9"/>
        <v>191.52210500000001</v>
      </c>
      <c r="J24">
        <f t="shared" si="10"/>
        <v>2.4301274265333892</v>
      </c>
      <c r="K24">
        <f t="shared" si="11"/>
        <v>1.4041282265333892</v>
      </c>
      <c r="L24">
        <f>K24*(10^-18)</f>
        <v>1.4041282265333893E-18</v>
      </c>
      <c r="M24">
        <f t="shared" si="12"/>
        <v>192.018947</v>
      </c>
      <c r="P24">
        <f>($O$5*$A24)/($N$5+$A24)</f>
        <v>2.4729317104633028</v>
      </c>
      <c r="Q24">
        <f t="shared" si="13"/>
        <v>1.8538278104633028</v>
      </c>
      <c r="R24">
        <f t="shared" si="14"/>
        <v>1.853827810463303E-18</v>
      </c>
      <c r="S24">
        <f t="shared" si="15"/>
        <v>194.36762300000001</v>
      </c>
      <c r="AJ24">
        <f>($AG$4*$A25)/($AF$4+$A25)</f>
        <v>2.4934608885080558</v>
      </c>
      <c r="AK24">
        <f t="shared" si="4"/>
        <v>1.7258914551747226</v>
      </c>
      <c r="AL24">
        <f t="shared" si="5"/>
        <v>202.636225</v>
      </c>
    </row>
    <row r="25" spans="1:38" x14ac:dyDescent="0.2">
      <c r="A25" s="8">
        <v>200</v>
      </c>
      <c r="D25">
        <f t="shared" si="6"/>
        <v>2.410384347442442</v>
      </c>
      <c r="E25" s="7">
        <f t="shared" si="7"/>
        <v>1.7527791474424421</v>
      </c>
      <c r="F25">
        <f t="shared" si="8"/>
        <v>1.7527791474424422E-18</v>
      </c>
      <c r="G25">
        <f t="shared" si="9"/>
        <v>201.52210500000001</v>
      </c>
      <c r="J25">
        <f t="shared" si="10"/>
        <v>2.5015221088491728</v>
      </c>
      <c r="K25">
        <f t="shared" si="11"/>
        <v>1.4755229088491728</v>
      </c>
      <c r="L25">
        <f>K25*(10^-18)</f>
        <v>1.4755229088491728E-18</v>
      </c>
      <c r="M25">
        <f t="shared" si="12"/>
        <v>202.018947</v>
      </c>
      <c r="P25">
        <f>($O$5*$A25)/($N$5+$A25)</f>
        <v>2.5663438839365424</v>
      </c>
      <c r="Q25">
        <f t="shared" si="13"/>
        <v>1.9472399839365424</v>
      </c>
      <c r="R25">
        <f t="shared" si="14"/>
        <v>1.9472399839365425E-18</v>
      </c>
      <c r="S25">
        <f t="shared" si="15"/>
        <v>204.36762300000001</v>
      </c>
      <c r="AJ25">
        <f>($AG$4*$A26)/($AF$4+$A26)</f>
        <v>2.5758295363300445</v>
      </c>
      <c r="AK25">
        <f t="shared" si="4"/>
        <v>1.8082601029967114</v>
      </c>
      <c r="AL25">
        <f t="shared" si="5"/>
        <v>212.636225</v>
      </c>
    </row>
    <row r="26" spans="1:38" x14ac:dyDescent="0.2">
      <c r="A26" s="8">
        <v>210</v>
      </c>
      <c r="D26">
        <f t="shared" si="6"/>
        <v>2.4934348309356964</v>
      </c>
      <c r="E26" s="7">
        <f t="shared" si="7"/>
        <v>1.8358296309356965</v>
      </c>
      <c r="F26">
        <f t="shared" si="8"/>
        <v>1.8358296309356967E-18</v>
      </c>
      <c r="G26">
        <f t="shared" si="9"/>
        <v>211.52210500000001</v>
      </c>
      <c r="J26">
        <f t="shared" si="10"/>
        <v>2.5698307500222071</v>
      </c>
      <c r="K26">
        <f t="shared" si="11"/>
        <v>1.5438315500222071</v>
      </c>
      <c r="L26">
        <f>K26*(10^-18)</f>
        <v>1.5438315500222072E-18</v>
      </c>
      <c r="M26">
        <f t="shared" si="12"/>
        <v>212.018947</v>
      </c>
      <c r="P26">
        <f>($O$5*$A26)/($N$5+$A26)</f>
        <v>2.6571557654447027</v>
      </c>
      <c r="Q26">
        <f t="shared" si="13"/>
        <v>2.0380518654447028</v>
      </c>
      <c r="R26">
        <f t="shared" si="14"/>
        <v>2.0380518654447029E-18</v>
      </c>
      <c r="S26">
        <f t="shared" si="15"/>
        <v>214.36762300000001</v>
      </c>
      <c r="AJ26">
        <f>($AG$4*$A27)/($AF$4+$A27)</f>
        <v>2.6555786489375075</v>
      </c>
      <c r="AK26">
        <f t="shared" si="4"/>
        <v>1.8880092156041743</v>
      </c>
      <c r="AL26">
        <f t="shared" si="5"/>
        <v>222.636225</v>
      </c>
    </row>
    <row r="27" spans="1:38" x14ac:dyDescent="0.2">
      <c r="A27" s="8">
        <v>220</v>
      </c>
      <c r="D27">
        <f t="shared" si="6"/>
        <v>2.5740621482344683</v>
      </c>
      <c r="E27" s="7">
        <f t="shared" si="7"/>
        <v>1.9164569482344684</v>
      </c>
      <c r="F27">
        <f t="shared" si="8"/>
        <v>1.9164569482344686E-18</v>
      </c>
      <c r="G27">
        <f t="shared" si="9"/>
        <v>221.52210500000001</v>
      </c>
      <c r="J27">
        <f t="shared" si="10"/>
        <v>2.6352492086323025</v>
      </c>
      <c r="K27">
        <f t="shared" si="11"/>
        <v>1.6092500086323025</v>
      </c>
      <c r="L27">
        <f>K27*(10^-18)</f>
        <v>1.6092500086323026E-18</v>
      </c>
      <c r="M27">
        <f t="shared" si="12"/>
        <v>222.018947</v>
      </c>
      <c r="P27">
        <f>($O$5*$A27)/($N$5+$A27)</f>
        <v>2.7454744400799207</v>
      </c>
      <c r="Q27">
        <f t="shared" si="13"/>
        <v>2.1263705400799209</v>
      </c>
      <c r="R27">
        <f t="shared" si="14"/>
        <v>2.1263705400799209E-18</v>
      </c>
      <c r="S27">
        <f t="shared" si="15"/>
        <v>224.36762300000001</v>
      </c>
      <c r="AJ27">
        <f>($AG$4*$A28)/($AF$4+$A28)</f>
        <v>2.7328312323297506</v>
      </c>
      <c r="AK27">
        <f t="shared" si="4"/>
        <v>1.9652617989964174</v>
      </c>
      <c r="AL27">
        <f t="shared" si="5"/>
        <v>232.636225</v>
      </c>
    </row>
    <row r="28" spans="1:38" x14ac:dyDescent="0.2">
      <c r="A28" s="8">
        <v>230</v>
      </c>
      <c r="D28">
        <f t="shared" si="6"/>
        <v>2.652370825633513</v>
      </c>
      <c r="E28" s="7">
        <f t="shared" si="7"/>
        <v>1.9947656256335131</v>
      </c>
      <c r="F28">
        <f t="shared" si="8"/>
        <v>1.9947656256335131E-18</v>
      </c>
      <c r="G28">
        <f t="shared" si="9"/>
        <v>231.52210500000001</v>
      </c>
      <c r="J28">
        <f t="shared" si="10"/>
        <v>2.6979571128144668</v>
      </c>
      <c r="K28">
        <f t="shared" si="11"/>
        <v>1.6719579128144668</v>
      </c>
      <c r="L28">
        <f>K28*(10^-18)</f>
        <v>1.671957912814467E-18</v>
      </c>
      <c r="M28">
        <f t="shared" si="12"/>
        <v>232.018947</v>
      </c>
      <c r="P28">
        <f>($O$5*$A28)/($N$5+$A28)</f>
        <v>2.8314011925936509</v>
      </c>
      <c r="Q28">
        <f t="shared" si="13"/>
        <v>2.212297292593651</v>
      </c>
      <c r="R28">
        <f t="shared" si="14"/>
        <v>2.2122972925936513E-18</v>
      </c>
      <c r="S28">
        <f t="shared" si="15"/>
        <v>234.36762300000001</v>
      </c>
      <c r="AJ28">
        <f>($AG$4*$A29)/($AF$4+$A29)</f>
        <v>2.8077027098390475</v>
      </c>
      <c r="AK28">
        <f t="shared" si="4"/>
        <v>2.0401332765057143</v>
      </c>
      <c r="AL28">
        <f t="shared" si="5"/>
        <v>242.636225</v>
      </c>
    </row>
    <row r="29" spans="1:38" x14ac:dyDescent="0.2">
      <c r="A29" s="8">
        <v>240</v>
      </c>
      <c r="D29">
        <f t="shared" si="6"/>
        <v>2.7284594628154699</v>
      </c>
      <c r="E29" s="7">
        <f t="shared" si="7"/>
        <v>2.07085426281547</v>
      </c>
      <c r="F29">
        <f t="shared" si="8"/>
        <v>2.0708542628154702E-18</v>
      </c>
      <c r="G29">
        <f t="shared" si="9"/>
        <v>241.52210500000001</v>
      </c>
      <c r="J29">
        <f t="shared" si="10"/>
        <v>2.7581195073699858</v>
      </c>
      <c r="K29">
        <f t="shared" si="11"/>
        <v>1.7321203073699858</v>
      </c>
      <c r="L29">
        <f>K29*(10^-18)</f>
        <v>1.7321203073699859E-18</v>
      </c>
      <c r="M29">
        <f t="shared" si="12"/>
        <v>242.018947</v>
      </c>
      <c r="P29">
        <f>($O$5*$A29)/($N$5+$A29)</f>
        <v>2.9150318948741742</v>
      </c>
      <c r="Q29">
        <f t="shared" si="13"/>
        <v>2.295927994874174</v>
      </c>
      <c r="R29">
        <f t="shared" si="14"/>
        <v>2.2959279948741741E-18</v>
      </c>
      <c r="S29">
        <f t="shared" si="15"/>
        <v>244.36762300000001</v>
      </c>
      <c r="AJ29">
        <f>($AG$4*$A30)/($AF$4+$A30)</f>
        <v>2.8803014975517032</v>
      </c>
      <c r="AK29">
        <f t="shared" si="4"/>
        <v>2.11273206421837</v>
      </c>
      <c r="AL29">
        <f t="shared" si="5"/>
        <v>252.636225</v>
      </c>
    </row>
    <row r="30" spans="1:38" x14ac:dyDescent="0.2">
      <c r="A30" s="8">
        <v>250</v>
      </c>
      <c r="D30">
        <f t="shared" si="6"/>
        <v>2.802421147026545</v>
      </c>
      <c r="E30" s="7">
        <f t="shared" si="7"/>
        <v>2.1448159470265451</v>
      </c>
      <c r="F30">
        <f t="shared" si="8"/>
        <v>2.1448159470265452E-18</v>
      </c>
      <c r="G30">
        <f t="shared" si="9"/>
        <v>251.52210500000001</v>
      </c>
      <c r="J30">
        <f t="shared" si="10"/>
        <v>2.8158883042835381</v>
      </c>
      <c r="K30">
        <f t="shared" si="11"/>
        <v>1.7898891042835381</v>
      </c>
      <c r="L30">
        <f>K30*(10^-18)</f>
        <v>1.7898891042835382E-18</v>
      </c>
      <c r="M30">
        <f t="shared" si="12"/>
        <v>252.018947</v>
      </c>
      <c r="P30">
        <f>($O$5*$A30)/($N$5+$A30)</f>
        <v>2.9964573627722486</v>
      </c>
      <c r="Q30">
        <f t="shared" si="13"/>
        <v>2.3773534627722483</v>
      </c>
      <c r="R30">
        <f t="shared" si="14"/>
        <v>2.3773534627722485E-18</v>
      </c>
      <c r="S30">
        <f t="shared" si="15"/>
        <v>254.36762300000001</v>
      </c>
      <c r="AJ30">
        <f>($AG$4*$A31)/($AF$4+$A31)</f>
        <v>2.9507295281125718</v>
      </c>
      <c r="AK30">
        <f t="shared" si="4"/>
        <v>2.1831600947792387</v>
      </c>
      <c r="AL30">
        <f t="shared" si="5"/>
        <v>262.63622500000002</v>
      </c>
    </row>
    <row r="31" spans="1:38" x14ac:dyDescent="0.2">
      <c r="A31" s="8">
        <v>260</v>
      </c>
      <c r="D31">
        <f t="shared" si="6"/>
        <v>2.8743438329978268</v>
      </c>
      <c r="E31" s="7">
        <f t="shared" si="7"/>
        <v>2.2167386329978269</v>
      </c>
      <c r="F31">
        <f t="shared" si="8"/>
        <v>2.2167386329978271E-18</v>
      </c>
      <c r="G31">
        <f t="shared" si="9"/>
        <v>261.52210500000001</v>
      </c>
      <c r="J31">
        <f t="shared" si="10"/>
        <v>2.8714035634880282</v>
      </c>
      <c r="K31">
        <f t="shared" si="11"/>
        <v>1.8454043634880282</v>
      </c>
      <c r="L31">
        <f>K31*(10^-18)</f>
        <v>1.8454043634880282E-18</v>
      </c>
      <c r="M31">
        <f t="shared" si="12"/>
        <v>262.01894700000003</v>
      </c>
      <c r="P31">
        <f>($O$5*$A31)/($N$5+$A31)</f>
        <v>3.0757636850669736</v>
      </c>
      <c r="Q31">
        <f t="shared" si="13"/>
        <v>2.4566597850669734</v>
      </c>
      <c r="R31">
        <f t="shared" si="14"/>
        <v>2.4566597850669736E-18</v>
      </c>
      <c r="S31">
        <f t="shared" si="15"/>
        <v>264.36762299999998</v>
      </c>
      <c r="AJ31">
        <f>($AG$4*$A32)/($AF$4+$A32)</f>
        <v>3.0190827282352752</v>
      </c>
      <c r="AK31">
        <f t="shared" si="4"/>
        <v>2.2515132949019421</v>
      </c>
      <c r="AL31">
        <f t="shared" si="5"/>
        <v>272.63622500000002</v>
      </c>
    </row>
    <row r="32" spans="1:38" x14ac:dyDescent="0.2">
      <c r="A32" s="8">
        <v>270</v>
      </c>
      <c r="D32">
        <f t="shared" si="6"/>
        <v>2.9443106918724706</v>
      </c>
      <c r="E32" s="7">
        <f t="shared" si="7"/>
        <v>2.2867054918724707</v>
      </c>
      <c r="F32">
        <f t="shared" si="8"/>
        <v>2.2867054918724708E-18</v>
      </c>
      <c r="G32">
        <f t="shared" si="9"/>
        <v>271.52210500000001</v>
      </c>
      <c r="J32">
        <f t="shared" si="10"/>
        <v>2.9247946266106215</v>
      </c>
      <c r="K32">
        <f t="shared" si="11"/>
        <v>1.8987954266106215</v>
      </c>
      <c r="L32">
        <f>K32*(10^-18)</f>
        <v>1.8987954266106215E-18</v>
      </c>
      <c r="M32">
        <f t="shared" si="12"/>
        <v>272.01894700000003</v>
      </c>
      <c r="P32">
        <f>($O$5*$A32)/($N$5+$A32)</f>
        <v>3.153032527076995</v>
      </c>
      <c r="Q32">
        <f t="shared" si="13"/>
        <v>2.5339286270769952</v>
      </c>
      <c r="R32">
        <f t="shared" si="14"/>
        <v>2.5339286270769954E-18</v>
      </c>
      <c r="S32">
        <f t="shared" si="15"/>
        <v>274.36762299999998</v>
      </c>
      <c r="AJ32">
        <f>($AG$4*$A33)/($AF$4+$A33)</f>
        <v>3.0854514546222767</v>
      </c>
      <c r="AK32">
        <f t="shared" si="4"/>
        <v>2.3178820212889435</v>
      </c>
      <c r="AL32">
        <f t="shared" si="5"/>
        <v>282.63622500000002</v>
      </c>
    </row>
    <row r="33" spans="1:38" x14ac:dyDescent="0.2">
      <c r="A33" s="8">
        <v>280</v>
      </c>
      <c r="D33">
        <f t="shared" si="6"/>
        <v>3.0124004320491156</v>
      </c>
      <c r="E33" s="7">
        <f t="shared" si="7"/>
        <v>2.3547952320491157</v>
      </c>
      <c r="F33">
        <f t="shared" si="8"/>
        <v>2.3547952320491157E-18</v>
      </c>
      <c r="G33">
        <f t="shared" si="9"/>
        <v>281.52210500000001</v>
      </c>
      <c r="J33">
        <f t="shared" si="10"/>
        <v>2.9761811230193378</v>
      </c>
      <c r="K33">
        <f t="shared" si="11"/>
        <v>1.9501819230193378</v>
      </c>
      <c r="L33">
        <f>K33*(10^-18)</f>
        <v>1.950181923019338E-18</v>
      </c>
      <c r="M33">
        <f t="shared" si="12"/>
        <v>282.01894700000003</v>
      </c>
      <c r="P33">
        <f>($O$5*$A33)/($N$5+$A33)</f>
        <v>3.2283414111680213</v>
      </c>
      <c r="Q33">
        <f t="shared" si="13"/>
        <v>2.6092375111680211</v>
      </c>
      <c r="R33">
        <f t="shared" si="14"/>
        <v>2.6092375111680211E-18</v>
      </c>
      <c r="S33">
        <f t="shared" si="15"/>
        <v>284.36762299999998</v>
      </c>
      <c r="AJ33">
        <f>($AG$4*$A34)/($AF$4+$A34)</f>
        <v>3.1499208924604876</v>
      </c>
      <c r="AK33">
        <f t="shared" si="4"/>
        <v>2.3823514591271544</v>
      </c>
      <c r="AL33">
        <f t="shared" si="5"/>
        <v>292.63622500000002</v>
      </c>
    </row>
    <row r="34" spans="1:38" x14ac:dyDescent="0.2">
      <c r="A34" s="8">
        <v>290</v>
      </c>
      <c r="D34">
        <f t="shared" si="6"/>
        <v>3.0786875945436929</v>
      </c>
      <c r="E34" s="7">
        <f t="shared" si="7"/>
        <v>2.421082394543693</v>
      </c>
      <c r="F34">
        <f t="shared" si="8"/>
        <v>2.4210823945436931E-18</v>
      </c>
      <c r="G34">
        <f t="shared" si="9"/>
        <v>291.52210500000001</v>
      </c>
      <c r="J34">
        <f t="shared" si="10"/>
        <v>3.0256738646416594</v>
      </c>
      <c r="K34">
        <f t="shared" si="11"/>
        <v>1.9996746646416594</v>
      </c>
      <c r="L34">
        <f>K34*(10^-18)</f>
        <v>1.9996746646416596E-18</v>
      </c>
      <c r="M34">
        <f t="shared" si="12"/>
        <v>292.01894700000003</v>
      </c>
      <c r="P34">
        <f>($O$5*$A34)/($N$5+$A34)</f>
        <v>3.3017639761820825</v>
      </c>
      <c r="Q34">
        <f t="shared" si="13"/>
        <v>2.6826600761820822</v>
      </c>
      <c r="R34">
        <f t="shared" si="14"/>
        <v>2.6826600761820824E-18</v>
      </c>
      <c r="S34">
        <f t="shared" si="15"/>
        <v>294.36762299999998</v>
      </c>
      <c r="AJ34">
        <f>($AG$4*$A35)/($AF$4+$A35)</f>
        <v>3.2125714201879809</v>
      </c>
      <c r="AK34">
        <f t="shared" si="4"/>
        <v>2.4450019868546478</v>
      </c>
      <c r="AL34">
        <f t="shared" si="5"/>
        <v>302.63622500000002</v>
      </c>
    </row>
    <row r="35" spans="1:38" x14ac:dyDescent="0.2">
      <c r="A35" s="8">
        <v>300</v>
      </c>
      <c r="D35">
        <f t="shared" si="6"/>
        <v>3.1432428251998634</v>
      </c>
      <c r="E35" s="7">
        <f t="shared" si="7"/>
        <v>2.4856376251998635</v>
      </c>
      <c r="F35">
        <f t="shared" si="8"/>
        <v>2.4856376251998638E-18</v>
      </c>
      <c r="G35">
        <f t="shared" si="9"/>
        <v>301.52210500000001</v>
      </c>
      <c r="J35">
        <f t="shared" si="10"/>
        <v>3.073375643642426</v>
      </c>
      <c r="K35">
        <f t="shared" si="11"/>
        <v>2.0473764436424258</v>
      </c>
      <c r="L35">
        <f>K35*(10^-18)</f>
        <v>2.047376443642426E-18</v>
      </c>
      <c r="M35">
        <f t="shared" si="12"/>
        <v>302.01894700000003</v>
      </c>
      <c r="P35">
        <f>($O$5*$A35)/($N$5+$A35)</f>
        <v>3.3733702176135427</v>
      </c>
      <c r="Q35">
        <f t="shared" si="13"/>
        <v>2.7542663176135429</v>
      </c>
      <c r="R35">
        <f t="shared" si="14"/>
        <v>2.7542663176135432E-18</v>
      </c>
      <c r="S35">
        <f t="shared" si="15"/>
        <v>304.36762299999998</v>
      </c>
      <c r="AJ35">
        <f>($AG$4*$A36)/($AF$4+$A36)</f>
        <v>3.2734789438161109</v>
      </c>
      <c r="AK35">
        <f t="shared" si="4"/>
        <v>2.5059095104827778</v>
      </c>
      <c r="AL35">
        <f t="shared" si="5"/>
        <v>312.63622500000002</v>
      </c>
    </row>
    <row r="36" spans="1:38" x14ac:dyDescent="0.2">
      <c r="A36" s="8">
        <v>310</v>
      </c>
      <c r="D36">
        <f t="shared" si="6"/>
        <v>3.2061331258378778</v>
      </c>
      <c r="E36" s="7">
        <f t="shared" si="7"/>
        <v>2.5485279258378779</v>
      </c>
      <c r="F36">
        <f t="shared" si="8"/>
        <v>2.548527925837878E-18</v>
      </c>
      <c r="G36">
        <f t="shared" si="9"/>
        <v>311.52210500000001</v>
      </c>
      <c r="J36">
        <f t="shared" si="10"/>
        <v>3.1193819450454714</v>
      </c>
      <c r="K36">
        <f t="shared" si="11"/>
        <v>2.0933827450454716</v>
      </c>
      <c r="L36">
        <f>K36*(10^-18)</f>
        <v>2.0933827450454719E-18</v>
      </c>
      <c r="M36">
        <f t="shared" si="12"/>
        <v>312.01894700000003</v>
      </c>
      <c r="P36">
        <f>($O$5*$A36)/($N$5+$A36)</f>
        <v>3.443226710178509</v>
      </c>
      <c r="Q36">
        <f t="shared" si="13"/>
        <v>2.8241228101785092</v>
      </c>
      <c r="R36">
        <f t="shared" si="14"/>
        <v>2.8241228101785095E-18</v>
      </c>
      <c r="S36">
        <f t="shared" si="15"/>
        <v>314.36762299999998</v>
      </c>
      <c r="AJ36">
        <f>($AG$4*$A37)/($AF$4+$A37)</f>
        <v>3.3327152037308752</v>
      </c>
      <c r="AK36">
        <f t="shared" si="4"/>
        <v>2.565145770397542</v>
      </c>
      <c r="AL36">
        <f t="shared" si="5"/>
        <v>322.63622500000002</v>
      </c>
    </row>
    <row r="37" spans="1:38" x14ac:dyDescent="0.2">
      <c r="A37" s="8">
        <v>320</v>
      </c>
      <c r="D37">
        <f t="shared" si="6"/>
        <v>3.2674220862188634</v>
      </c>
      <c r="E37" s="7">
        <f t="shared" si="7"/>
        <v>2.6098168862188635</v>
      </c>
      <c r="F37">
        <f t="shared" si="8"/>
        <v>2.6098168862188638E-18</v>
      </c>
      <c r="G37">
        <f t="shared" si="9"/>
        <v>321.52210500000001</v>
      </c>
      <c r="J37">
        <f t="shared" si="10"/>
        <v>3.1637815846953603</v>
      </c>
      <c r="K37">
        <f t="shared" si="11"/>
        <v>2.1377823846953605</v>
      </c>
      <c r="L37">
        <f>K37*(10^-18)</f>
        <v>2.1377823846953608E-18</v>
      </c>
      <c r="M37">
        <f t="shared" si="12"/>
        <v>322.01894700000003</v>
      </c>
      <c r="P37">
        <f>($O$5*$A37)/($N$5+$A37)</f>
        <v>3.5113968142652552</v>
      </c>
      <c r="Q37">
        <f t="shared" si="13"/>
        <v>2.8922929142652549</v>
      </c>
      <c r="R37">
        <f t="shared" si="14"/>
        <v>2.8922929142652552E-18</v>
      </c>
      <c r="S37">
        <f t="shared" si="15"/>
        <v>324.36762299999998</v>
      </c>
      <c r="AJ37">
        <f>($AG$4*$A38)/($AF$4+$A38)</f>
        <v>3.3903480565807809</v>
      </c>
      <c r="AK37">
        <f t="shared" si="4"/>
        <v>2.6227786232474477</v>
      </c>
      <c r="AL37">
        <f t="shared" si="5"/>
        <v>332.63622500000002</v>
      </c>
    </row>
    <row r="38" spans="1:38" x14ac:dyDescent="0.2">
      <c r="A38" s="8">
        <v>330</v>
      </c>
      <c r="D38">
        <f t="shared" si="6"/>
        <v>3.3271700985127293</v>
      </c>
      <c r="E38" s="7">
        <f t="shared" si="7"/>
        <v>2.6695648985127294</v>
      </c>
      <c r="F38">
        <f t="shared" si="8"/>
        <v>2.6695648985127296E-18</v>
      </c>
      <c r="G38">
        <f t="shared" si="9"/>
        <v>331.52210500000001</v>
      </c>
      <c r="J38">
        <f t="shared" si="10"/>
        <v>3.2066572815282393</v>
      </c>
      <c r="K38">
        <f t="shared" si="11"/>
        <v>2.1806580815282395</v>
      </c>
      <c r="L38">
        <f>K38*(10^-18)</f>
        <v>2.1806580815282395E-18</v>
      </c>
      <c r="M38">
        <f t="shared" si="12"/>
        <v>332.01894700000003</v>
      </c>
      <c r="P38">
        <f>($O$5*$A38)/($N$5+$A38)</f>
        <v>3.5779408676113587</v>
      </c>
      <c r="Q38">
        <f t="shared" si="13"/>
        <v>2.9588369676113588</v>
      </c>
      <c r="R38">
        <f t="shared" si="14"/>
        <v>2.9588369676113592E-18</v>
      </c>
      <c r="S38">
        <f t="shared" si="15"/>
        <v>334.36762299999998</v>
      </c>
      <c r="AJ38">
        <f>($AG$4*$A39)/($AF$4+$A39)</f>
        <v>3.4464417345799476</v>
      </c>
      <c r="AK38">
        <f t="shared" si="4"/>
        <v>2.6788723012466145</v>
      </c>
      <c r="AL38">
        <f t="shared" si="5"/>
        <v>342.63622500000002</v>
      </c>
    </row>
    <row r="39" spans="1:38" x14ac:dyDescent="0.2">
      <c r="A39" s="8">
        <v>340</v>
      </c>
      <c r="D39">
        <f t="shared" si="6"/>
        <v>3.3854345557902277</v>
      </c>
      <c r="E39" s="7">
        <f t="shared" si="7"/>
        <v>2.7278293557902278</v>
      </c>
      <c r="F39">
        <f t="shared" si="8"/>
        <v>2.7278293557902281E-18</v>
      </c>
      <c r="G39">
        <f t="shared" si="9"/>
        <v>341.52210500000001</v>
      </c>
      <c r="J39">
        <f t="shared" si="10"/>
        <v>3.2480861719102077</v>
      </c>
      <c r="K39">
        <f t="shared" si="11"/>
        <v>2.2220869719102074</v>
      </c>
      <c r="L39">
        <f>K39*(10^-18)</f>
        <v>2.2220869719102075E-18</v>
      </c>
      <c r="M39">
        <f t="shared" si="12"/>
        <v>342.01894700000003</v>
      </c>
      <c r="P39">
        <f>($O$5*$A39)/($N$5+$A39)</f>
        <v>3.642916363426361</v>
      </c>
      <c r="Q39">
        <f t="shared" si="13"/>
        <v>3.0238124634263608</v>
      </c>
      <c r="R39">
        <f t="shared" si="14"/>
        <v>3.0238124634263609E-18</v>
      </c>
      <c r="S39">
        <f t="shared" si="15"/>
        <v>344.36762299999998</v>
      </c>
      <c r="AJ39">
        <f>($AG$4*$A40)/($AF$4+$A40)</f>
        <v>3.5010570843096991</v>
      </c>
      <c r="AK39">
        <f t="shared" si="4"/>
        <v>2.7334876509763659</v>
      </c>
      <c r="AL39">
        <f t="shared" si="5"/>
        <v>352.63622500000002</v>
      </c>
    </row>
    <row r="40" spans="1:38" x14ac:dyDescent="0.2">
      <c r="A40" s="8">
        <v>350</v>
      </c>
      <c r="D40">
        <f t="shared" si="6"/>
        <v>3.4422700359105436</v>
      </c>
      <c r="E40" s="7">
        <f t="shared" si="7"/>
        <v>2.7846648359105437</v>
      </c>
      <c r="F40">
        <f t="shared" si="8"/>
        <v>2.7846648359105438E-18</v>
      </c>
      <c r="G40">
        <f t="shared" si="9"/>
        <v>351.52210500000001</v>
      </c>
      <c r="J40">
        <f t="shared" si="10"/>
        <v>3.288140272771785</v>
      </c>
      <c r="K40">
        <f t="shared" si="11"/>
        <v>2.2621410727717848</v>
      </c>
      <c r="L40">
        <f>K40*(10^-18)</f>
        <v>2.262141072771785E-18</v>
      </c>
      <c r="M40">
        <f t="shared" si="12"/>
        <v>352.01894700000003</v>
      </c>
      <c r="P40">
        <f>($O$5*$A40)/($N$5+$A40)</f>
        <v>3.7063781160651832</v>
      </c>
      <c r="Q40">
        <f t="shared" si="13"/>
        <v>3.0872742160651834</v>
      </c>
      <c r="R40">
        <f t="shared" si="14"/>
        <v>3.0872742160651837E-18</v>
      </c>
      <c r="S40">
        <f t="shared" si="15"/>
        <v>354.36762299999998</v>
      </c>
      <c r="AJ40">
        <f>($AG$4*$A41)/($AF$4+$A41)</f>
        <v>3.5542517868851289</v>
      </c>
      <c r="AK40">
        <f t="shared" si="4"/>
        <v>2.7866823535517957</v>
      </c>
      <c r="AL40">
        <f t="shared" si="5"/>
        <v>362.63622500000002</v>
      </c>
    </row>
    <row r="41" spans="1:38" x14ac:dyDescent="0.2">
      <c r="A41" s="8">
        <v>360</v>
      </c>
      <c r="D41">
        <f t="shared" si="6"/>
        <v>3.497728472042863</v>
      </c>
      <c r="E41" s="7">
        <f t="shared" si="7"/>
        <v>2.8401232720428631</v>
      </c>
      <c r="F41">
        <f t="shared" si="8"/>
        <v>2.8401232720428632E-18</v>
      </c>
      <c r="G41">
        <f t="shared" si="9"/>
        <v>361.52210500000001</v>
      </c>
      <c r="J41">
        <f t="shared" si="10"/>
        <v>3.3268868993884881</v>
      </c>
      <c r="K41">
        <f t="shared" si="11"/>
        <v>2.3008876993884879</v>
      </c>
      <c r="L41">
        <f>K41*(10^-18)</f>
        <v>2.3008876993884882E-18</v>
      </c>
      <c r="M41">
        <f t="shared" si="12"/>
        <v>362.01894700000003</v>
      </c>
      <c r="P41">
        <f>($O$5*$A41)/($N$5+$A41)</f>
        <v>3.7683784152557158</v>
      </c>
      <c r="Q41">
        <f t="shared" si="13"/>
        <v>3.1492745152557156</v>
      </c>
      <c r="R41">
        <f t="shared" si="14"/>
        <v>3.1492745152557159E-18</v>
      </c>
      <c r="S41">
        <f t="shared" si="15"/>
        <v>364.36762299999998</v>
      </c>
      <c r="AJ41">
        <f>($AG$4*$A42)/($AF$4+$A42)</f>
        <v>3.6060805611614217</v>
      </c>
      <c r="AK41">
        <f t="shared" si="4"/>
        <v>2.8385111278280886</v>
      </c>
      <c r="AL41">
        <f t="shared" si="5"/>
        <v>372.63622500000002</v>
      </c>
    </row>
    <row r="42" spans="1:38" x14ac:dyDescent="0.2">
      <c r="A42" s="8">
        <v>370</v>
      </c>
      <c r="D42">
        <f t="shared" si="6"/>
        <v>3.551859310941806</v>
      </c>
      <c r="E42" s="7">
        <f t="shared" si="7"/>
        <v>2.8942541109418061</v>
      </c>
      <c r="F42">
        <f t="shared" si="8"/>
        <v>2.8942541109418064E-18</v>
      </c>
      <c r="G42">
        <f t="shared" si="9"/>
        <v>371.52210500000001</v>
      </c>
      <c r="J42">
        <f t="shared" si="10"/>
        <v>3.3643890429059655</v>
      </c>
      <c r="K42">
        <f t="shared" si="11"/>
        <v>2.3383898429059657</v>
      </c>
      <c r="L42">
        <f>K42*(10^-18)</f>
        <v>2.3383898429059659E-18</v>
      </c>
      <c r="M42">
        <f t="shared" si="12"/>
        <v>372.01894700000003</v>
      </c>
      <c r="P42">
        <f>($O$5*$A42)/($N$5+$A42)</f>
        <v>3.8289671697926346</v>
      </c>
      <c r="Q42">
        <f t="shared" si="13"/>
        <v>3.2098632697926348</v>
      </c>
      <c r="R42">
        <f t="shared" si="14"/>
        <v>3.2098632697926349E-18</v>
      </c>
      <c r="S42">
        <f t="shared" si="15"/>
        <v>374.36762299999998</v>
      </c>
      <c r="AJ42">
        <f>($AG$4*$A43)/($AF$4+$A43)</f>
        <v>3.6565953514848646</v>
      </c>
      <c r="AK42">
        <f t="shared" si="4"/>
        <v>2.8890259181515314</v>
      </c>
      <c r="AL42">
        <f t="shared" si="5"/>
        <v>382.63622500000002</v>
      </c>
    </row>
    <row r="43" spans="1:38" x14ac:dyDescent="0.2">
      <c r="A43" s="8">
        <v>380</v>
      </c>
      <c r="D43">
        <f t="shared" si="6"/>
        <v>3.6047096599906228</v>
      </c>
      <c r="E43" s="7">
        <f t="shared" si="7"/>
        <v>2.9471044599906229</v>
      </c>
      <c r="F43">
        <f t="shared" si="8"/>
        <v>2.9471044599906231E-18</v>
      </c>
      <c r="G43">
        <f t="shared" si="9"/>
        <v>381.52210500000001</v>
      </c>
      <c r="J43">
        <f t="shared" si="10"/>
        <v>3.4007057120634721</v>
      </c>
      <c r="K43">
        <f t="shared" si="11"/>
        <v>2.3747065120634723</v>
      </c>
      <c r="L43">
        <f>K43*(10^-18)</f>
        <v>2.3747065120634725E-18</v>
      </c>
      <c r="M43">
        <f t="shared" si="12"/>
        <v>382.01894700000003</v>
      </c>
      <c r="P43">
        <f>($O$5*$A43)/($N$5+$A43)</f>
        <v>3.8881920415273599</v>
      </c>
      <c r="Q43">
        <f t="shared" si="13"/>
        <v>3.2690881415273596</v>
      </c>
      <c r="R43">
        <f t="shared" si="14"/>
        <v>3.2690881415273597E-18</v>
      </c>
      <c r="S43">
        <f t="shared" si="15"/>
        <v>384.36762299999998</v>
      </c>
      <c r="AJ43">
        <f>($AG$4*$A44)/($AF$4+$A44)</f>
        <v>3.7058455013427962</v>
      </c>
      <c r="AK43">
        <f t="shared" si="4"/>
        <v>2.9382760680094631</v>
      </c>
      <c r="AL43">
        <f t="shared" si="5"/>
        <v>392.63622500000002</v>
      </c>
    </row>
    <row r="44" spans="1:38" x14ac:dyDescent="0.2">
      <c r="A44" s="8">
        <v>390</v>
      </c>
      <c r="D44">
        <f t="shared" si="6"/>
        <v>3.6563244239312427</v>
      </c>
      <c r="E44" s="7">
        <f t="shared" si="7"/>
        <v>2.9987192239312428</v>
      </c>
      <c r="F44">
        <f t="shared" si="8"/>
        <v>2.9987192239312431E-18</v>
      </c>
      <c r="G44">
        <f t="shared" si="9"/>
        <v>391.52210500000001</v>
      </c>
      <c r="J44">
        <f t="shared" si="10"/>
        <v>3.4358922430150698</v>
      </c>
      <c r="K44">
        <f t="shared" si="11"/>
        <v>2.40989304301507</v>
      </c>
      <c r="L44">
        <f>K44*(10^-18)</f>
        <v>2.4098930430150703E-18</v>
      </c>
      <c r="M44">
        <f t="shared" si="12"/>
        <v>392.01894700000003</v>
      </c>
      <c r="P44">
        <f>($O$5*$A44)/($N$5+$A44)</f>
        <v>3.9460985704101788</v>
      </c>
      <c r="Q44">
        <f t="shared" si="13"/>
        <v>3.3269946704101789</v>
      </c>
      <c r="R44">
        <f t="shared" si="14"/>
        <v>3.3269946704101793E-18</v>
      </c>
      <c r="S44">
        <f t="shared" si="15"/>
        <v>394.36762299999998</v>
      </c>
      <c r="AJ44">
        <f>($AG$4*$A45)/($AF$4+$A45)</f>
        <v>3.7538779141327785</v>
      </c>
      <c r="AK44">
        <f t="shared" si="4"/>
        <v>2.9863084807994453</v>
      </c>
      <c r="AL44">
        <f t="shared" si="5"/>
        <v>402.63622500000002</v>
      </c>
    </row>
    <row r="45" spans="1:38" x14ac:dyDescent="0.2">
      <c r="A45" s="8">
        <v>400</v>
      </c>
      <c r="D45">
        <f t="shared" si="6"/>
        <v>3.7067464321153292</v>
      </c>
      <c r="E45" s="7">
        <f t="shared" si="7"/>
        <v>3.0491412321153293</v>
      </c>
      <c r="F45">
        <f t="shared" si="8"/>
        <v>3.0491412321153297E-18</v>
      </c>
      <c r="G45">
        <f t="shared" si="9"/>
        <v>401.52210500000001</v>
      </c>
      <c r="J45">
        <f t="shared" si="10"/>
        <v>3.4700005806700012</v>
      </c>
      <c r="K45">
        <f t="shared" si="11"/>
        <v>2.4440013806700014</v>
      </c>
      <c r="L45">
        <f>K45*(10^-18)</f>
        <v>2.4440013806700015E-18</v>
      </c>
      <c r="M45">
        <f t="shared" si="12"/>
        <v>402.01894700000003</v>
      </c>
      <c r="P45">
        <f>($O$5*$A45)/($N$5+$A45)</f>
        <v>4.0027302912739984</v>
      </c>
      <c r="Q45">
        <f t="shared" si="13"/>
        <v>3.3836263912739986</v>
      </c>
      <c r="R45">
        <f t="shared" si="14"/>
        <v>3.3836263912739989E-18</v>
      </c>
      <c r="S45">
        <f t="shared" si="15"/>
        <v>404.36762299999998</v>
      </c>
      <c r="AJ45">
        <f>($AG$4*$A46)/($AF$4+$A46)</f>
        <v>3.8007372021520776</v>
      </c>
      <c r="AK45">
        <f t="shared" si="4"/>
        <v>3.0331677688187444</v>
      </c>
      <c r="AL45">
        <f t="shared" si="5"/>
        <v>412.63622500000002</v>
      </c>
    </row>
    <row r="46" spans="1:38" x14ac:dyDescent="0.2">
      <c r="A46" s="8">
        <v>410</v>
      </c>
      <c r="D46">
        <f t="shared" si="6"/>
        <v>3.7560165570342261</v>
      </c>
      <c r="E46" s="7">
        <f t="shared" si="7"/>
        <v>3.0984113570342262</v>
      </c>
      <c r="F46">
        <f t="shared" si="8"/>
        <v>3.0984113570342264E-18</v>
      </c>
      <c r="G46">
        <f t="shared" si="9"/>
        <v>411.52210500000001</v>
      </c>
      <c r="J46">
        <f t="shared" si="10"/>
        <v>3.5030795345606562</v>
      </c>
      <c r="K46">
        <f t="shared" si="11"/>
        <v>2.4770803345606565</v>
      </c>
      <c r="L46">
        <f>K46*(10^-18)</f>
        <v>2.4770803345606568E-18</v>
      </c>
      <c r="M46">
        <f t="shared" si="12"/>
        <v>412.01894700000003</v>
      </c>
      <c r="P46">
        <f>($O$5*$A46)/($N$5+$A46)</f>
        <v>4.0581288429891087</v>
      </c>
      <c r="Q46">
        <f t="shared" si="13"/>
        <v>3.4390249429891089</v>
      </c>
      <c r="R46">
        <f t="shared" si="14"/>
        <v>3.4390249429891091E-18</v>
      </c>
      <c r="S46">
        <f t="shared" si="15"/>
        <v>414.36762299999998</v>
      </c>
      <c r="AJ46">
        <f>($AG$4*$A47)/($AF$4+$A47)</f>
        <v>3.8464658248022747</v>
      </c>
      <c r="AK46">
        <f t="shared" si="4"/>
        <v>3.0788963914689416</v>
      </c>
      <c r="AL46">
        <f t="shared" si="5"/>
        <v>422.63622500000002</v>
      </c>
    </row>
    <row r="47" spans="1:38" x14ac:dyDescent="0.2">
      <c r="A47" s="8">
        <v>420</v>
      </c>
      <c r="D47">
        <f t="shared" si="6"/>
        <v>3.8041738248172603</v>
      </c>
      <c r="E47" s="7">
        <f t="shared" si="7"/>
        <v>3.1465686248172604</v>
      </c>
      <c r="F47">
        <f t="shared" si="8"/>
        <v>3.1465686248172608E-18</v>
      </c>
      <c r="G47">
        <f t="shared" si="9"/>
        <v>421.52210500000001</v>
      </c>
      <c r="J47">
        <f t="shared" si="10"/>
        <v>3.535175011888759</v>
      </c>
      <c r="K47">
        <f t="shared" si="11"/>
        <v>2.5091758118887588</v>
      </c>
      <c r="L47">
        <f>K47*(10^-18)</f>
        <v>2.5091758118887588E-18</v>
      </c>
      <c r="M47">
        <f t="shared" si="12"/>
        <v>422.01894700000003</v>
      </c>
      <c r="P47">
        <f>($O$5*$A47)/($N$5+$A47)</f>
        <v>4.1123340705641347</v>
      </c>
      <c r="Q47">
        <f t="shared" si="13"/>
        <v>3.4932301705641349</v>
      </c>
      <c r="R47">
        <f t="shared" si="14"/>
        <v>3.4932301705641353E-18</v>
      </c>
      <c r="S47">
        <f t="shared" si="15"/>
        <v>424.36762299999998</v>
      </c>
      <c r="AJ47">
        <f>($AG$4*$A48)/($AF$4+$A48)</f>
        <v>3.8911042169089289</v>
      </c>
      <c r="AK47">
        <f t="shared" si="4"/>
        <v>3.1235347835755958</v>
      </c>
      <c r="AL47">
        <f t="shared" si="5"/>
        <v>432.63622500000002</v>
      </c>
    </row>
    <row r="48" spans="1:38" x14ac:dyDescent="0.2">
      <c r="A48" s="8">
        <v>430</v>
      </c>
      <c r="D48">
        <f t="shared" si="6"/>
        <v>3.8512555183262251</v>
      </c>
      <c r="E48" s="7">
        <f t="shared" si="7"/>
        <v>3.1936503183262253</v>
      </c>
      <c r="F48">
        <f t="shared" si="8"/>
        <v>3.1936503183262253E-18</v>
      </c>
      <c r="G48">
        <f t="shared" si="9"/>
        <v>431.52210500000001</v>
      </c>
      <c r="J48">
        <f t="shared" si="10"/>
        <v>3.5663302300898079</v>
      </c>
      <c r="K48">
        <f t="shared" si="11"/>
        <v>2.5403310300898081</v>
      </c>
      <c r="L48">
        <f>K48*(10^-18)</f>
        <v>2.5403310300898082E-18</v>
      </c>
      <c r="M48">
        <f t="shared" si="12"/>
        <v>432.01894700000003</v>
      </c>
      <c r="P48">
        <f>($O$5*$A48)/($N$5+$A48)</f>
        <v>4.1653841207193159</v>
      </c>
      <c r="Q48">
        <f t="shared" si="13"/>
        <v>3.546280220719316</v>
      </c>
      <c r="R48">
        <f t="shared" si="14"/>
        <v>3.5462802207193161E-18</v>
      </c>
      <c r="S48">
        <f t="shared" si="15"/>
        <v>434.36762299999998</v>
      </c>
      <c r="AJ48">
        <f>($AG$4*$A49)/($AF$4+$A49)</f>
        <v>3.9346909079714298</v>
      </c>
      <c r="AK48">
        <f t="shared" si="4"/>
        <v>3.1671214746380967</v>
      </c>
      <c r="AL48">
        <f t="shared" si="5"/>
        <v>442.63622500000002</v>
      </c>
    </row>
    <row r="49" spans="1:38" x14ac:dyDescent="0.2">
      <c r="A49" s="8">
        <v>440</v>
      </c>
      <c r="D49">
        <f t="shared" si="6"/>
        <v>3.8972972734184244</v>
      </c>
      <c r="E49" s="7">
        <f t="shared" si="7"/>
        <v>3.2396920734184245</v>
      </c>
      <c r="F49">
        <f t="shared" si="8"/>
        <v>3.2396920734184246E-18</v>
      </c>
      <c r="G49">
        <f t="shared" si="9"/>
        <v>441.52210500000001</v>
      </c>
      <c r="J49">
        <f t="shared" si="10"/>
        <v>3.5965859109855534</v>
      </c>
      <c r="K49">
        <f t="shared" si="11"/>
        <v>2.5705867109855536</v>
      </c>
      <c r="L49">
        <f>K49*(10^-18)</f>
        <v>2.5705867109855538E-18</v>
      </c>
      <c r="M49">
        <f t="shared" si="12"/>
        <v>442.01894700000003</v>
      </c>
      <c r="P49">
        <f>($O$5*$A49)/($N$5+$A49)</f>
        <v>4.2173155314138651</v>
      </c>
      <c r="Q49">
        <f t="shared" si="13"/>
        <v>3.5982116314138652</v>
      </c>
      <c r="R49">
        <f t="shared" si="14"/>
        <v>3.5982116314138657E-18</v>
      </c>
      <c r="S49">
        <f t="shared" si="15"/>
        <v>444.36762299999998</v>
      </c>
      <c r="AJ49">
        <f>($AG$4*$A50)/($AF$4+$A50)</f>
        <v>3.9772626330822511</v>
      </c>
      <c r="AK49">
        <f t="shared" si="4"/>
        <v>3.209693199748918</v>
      </c>
      <c r="AL49">
        <f t="shared" si="5"/>
        <v>452.63622500000002</v>
      </c>
    </row>
    <row r="50" spans="1:38" x14ac:dyDescent="0.2">
      <c r="A50" s="8">
        <v>450</v>
      </c>
      <c r="D50">
        <f t="shared" si="6"/>
        <v>3.9423331689006349</v>
      </c>
      <c r="E50" s="7">
        <f t="shared" si="7"/>
        <v>3.284727968900635</v>
      </c>
      <c r="F50">
        <f t="shared" si="8"/>
        <v>3.2847279689006354E-18</v>
      </c>
      <c r="G50">
        <f t="shared" si="9"/>
        <v>451.52210500000001</v>
      </c>
      <c r="J50">
        <f t="shared" si="10"/>
        <v>3.6259804583586348</v>
      </c>
      <c r="K50">
        <f t="shared" si="11"/>
        <v>2.5999812583586346</v>
      </c>
      <c r="L50">
        <f>K50*(10^-18)</f>
        <v>2.5999812583586349E-18</v>
      </c>
      <c r="M50">
        <f t="shared" si="12"/>
        <v>452.01894700000003</v>
      </c>
      <c r="P50">
        <f>($O$5*$A50)/($N$5+$A50)</f>
        <v>4.2681633157689642</v>
      </c>
      <c r="Q50">
        <f t="shared" si="13"/>
        <v>3.6490594157689644</v>
      </c>
      <c r="R50">
        <f t="shared" si="14"/>
        <v>3.6490594157689645E-18</v>
      </c>
      <c r="S50">
        <f t="shared" si="15"/>
        <v>454.36762299999998</v>
      </c>
      <c r="AJ50">
        <f>($AG$4*$A51)/($AF$4+$A51)</f>
        <v>4.0188544361867287</v>
      </c>
      <c r="AK50">
        <f t="shared" si="4"/>
        <v>3.2512850028533955</v>
      </c>
      <c r="AL50">
        <f t="shared" si="5"/>
        <v>462.63622500000002</v>
      </c>
    </row>
    <row r="51" spans="1:38" x14ac:dyDescent="0.2">
      <c r="A51" s="8">
        <v>460</v>
      </c>
      <c r="D51">
        <f t="shared" si="6"/>
        <v>3.9863958106511839</v>
      </c>
      <c r="E51" s="7">
        <f t="shared" si="7"/>
        <v>3.328790610651184</v>
      </c>
      <c r="F51">
        <f t="shared" si="8"/>
        <v>3.3287906106511842E-18</v>
      </c>
      <c r="G51">
        <f t="shared" si="9"/>
        <v>461.52210500000001</v>
      </c>
      <c r="J51">
        <f t="shared" si="10"/>
        <v>3.6545501205776447</v>
      </c>
      <c r="K51">
        <f t="shared" si="11"/>
        <v>2.6285509205776449</v>
      </c>
      <c r="L51">
        <f>K51*(10^-18)</f>
        <v>2.6285509205776451E-18</v>
      </c>
      <c r="M51">
        <f t="shared" si="12"/>
        <v>462.01894700000003</v>
      </c>
      <c r="P51">
        <f>($O$5*$A51)/($N$5+$A51)</f>
        <v>4.3179610407914719</v>
      </c>
      <c r="Q51">
        <f t="shared" si="13"/>
        <v>3.6988571407914721</v>
      </c>
      <c r="R51">
        <f t="shared" si="14"/>
        <v>3.6988571407914723E-18</v>
      </c>
      <c r="S51">
        <f t="shared" si="15"/>
        <v>464.36762299999998</v>
      </c>
      <c r="AJ51">
        <f>($AG$4*$A52)/($AF$4+$A52)</f>
        <v>4.0594997662934285</v>
      </c>
      <c r="AK51">
        <f t="shared" si="4"/>
        <v>3.2919303329600953</v>
      </c>
      <c r="AL51">
        <f t="shared" si="5"/>
        <v>472.63622500000002</v>
      </c>
    </row>
    <row r="52" spans="1:38" x14ac:dyDescent="0.2">
      <c r="A52" s="8">
        <v>470</v>
      </c>
      <c r="D52">
        <f t="shared" si="6"/>
        <v>4.0295164103465329</v>
      </c>
      <c r="E52" s="7">
        <f t="shared" si="7"/>
        <v>3.371911210346533</v>
      </c>
      <c r="F52">
        <f t="shared" si="8"/>
        <v>3.3719112103465331E-18</v>
      </c>
      <c r="G52">
        <f t="shared" si="9"/>
        <v>471.52210500000001</v>
      </c>
      <c r="J52">
        <f t="shared" si="10"/>
        <v>3.6823291397206259</v>
      </c>
      <c r="K52">
        <f t="shared" si="11"/>
        <v>2.6563299397206261</v>
      </c>
      <c r="L52">
        <f>K52*(10^-18)</f>
        <v>2.6563299397206263E-18</v>
      </c>
      <c r="M52">
        <f t="shared" si="12"/>
        <v>472.01894700000003</v>
      </c>
      <c r="P52">
        <f>($O$5*$A52)/($N$5+$A52)</f>
        <v>4.366740901270294</v>
      </c>
      <c r="Q52">
        <f t="shared" si="13"/>
        <v>3.7476370012702942</v>
      </c>
      <c r="R52">
        <f t="shared" si="14"/>
        <v>3.7476370012702945E-18</v>
      </c>
      <c r="S52">
        <f t="shared" si="15"/>
        <v>474.36762299999998</v>
      </c>
      <c r="AJ52">
        <f>($AG$4*$A53)/($AF$4+$A53)</f>
        <v>4.0992305671902569</v>
      </c>
      <c r="AK52">
        <f t="shared" si="4"/>
        <v>3.3316611338569238</v>
      </c>
      <c r="AL52">
        <f t="shared" si="5"/>
        <v>482.63622500000002</v>
      </c>
    </row>
    <row r="53" spans="1:38" x14ac:dyDescent="0.2">
      <c r="A53" s="8">
        <v>480</v>
      </c>
      <c r="D53">
        <f t="shared" si="6"/>
        <v>4.0717248591918436</v>
      </c>
      <c r="E53" s="7">
        <f t="shared" si="7"/>
        <v>3.4141196591918437</v>
      </c>
      <c r="F53">
        <f t="shared" si="8"/>
        <v>3.414119659191844E-18</v>
      </c>
      <c r="G53">
        <f t="shared" si="9"/>
        <v>481.52210500000001</v>
      </c>
      <c r="J53">
        <f t="shared" si="10"/>
        <v>3.7093498884869174</v>
      </c>
      <c r="K53">
        <f t="shared" si="11"/>
        <v>2.6833506884869172</v>
      </c>
      <c r="L53">
        <f>K53*(10^-18)</f>
        <v>2.6833506884869174E-18</v>
      </c>
      <c r="M53">
        <f t="shared" si="12"/>
        <v>482.01894700000003</v>
      </c>
      <c r="P53">
        <f>($O$5*$A53)/($N$5+$A53)</f>
        <v>4.4145337891872778</v>
      </c>
      <c r="Q53">
        <f t="shared" si="13"/>
        <v>3.795429889187278</v>
      </c>
      <c r="R53">
        <f t="shared" si="14"/>
        <v>3.7954298891872779E-18</v>
      </c>
      <c r="S53">
        <f t="shared" si="15"/>
        <v>484.36762299999998</v>
      </c>
      <c r="AJ53">
        <f>($AG$4*$A54)/($AF$4+$A54)</f>
        <v>4.1380773611720301</v>
      </c>
      <c r="AK53">
        <f t="shared" si="4"/>
        <v>3.3705079278386969</v>
      </c>
      <c r="AL53">
        <f t="shared" si="5"/>
        <v>492.63622500000002</v>
      </c>
    </row>
    <row r="54" spans="1:38" x14ac:dyDescent="0.2">
      <c r="A54" s="8">
        <v>490</v>
      </c>
      <c r="D54">
        <f t="shared" si="6"/>
        <v>4.1130497970215307</v>
      </c>
      <c r="E54" s="7">
        <f t="shared" si="7"/>
        <v>3.4554445970215308</v>
      </c>
      <c r="F54">
        <f t="shared" si="8"/>
        <v>3.4554445970215312E-18</v>
      </c>
      <c r="G54">
        <f t="shared" si="9"/>
        <v>491.52210500000001</v>
      </c>
      <c r="J54">
        <f t="shared" si="10"/>
        <v>3.7356429960483073</v>
      </c>
      <c r="K54">
        <f t="shared" si="11"/>
        <v>2.7096437960483071</v>
      </c>
      <c r="L54">
        <f>K54*(10^-18)</f>
        <v>2.7096437960483075E-18</v>
      </c>
      <c r="M54">
        <f t="shared" si="12"/>
        <v>492.01894700000003</v>
      </c>
      <c r="P54">
        <f>($O$5*$A54)/($N$5+$A54)</f>
        <v>4.4613693589570893</v>
      </c>
      <c r="Q54">
        <f t="shared" si="13"/>
        <v>3.8422654589570895</v>
      </c>
      <c r="R54">
        <f t="shared" si="14"/>
        <v>3.84226545895709E-18</v>
      </c>
      <c r="S54">
        <f t="shared" si="15"/>
        <v>494.36762299999998</v>
      </c>
      <c r="AJ54">
        <f>($AG$4*$A55)/($AF$4+$A55)</f>
        <v>4.1760693272407545</v>
      </c>
      <c r="AK54">
        <f t="shared" si="4"/>
        <v>3.4084998939074214</v>
      </c>
      <c r="AL54">
        <f t="shared" si="5"/>
        <v>502.63622500000002</v>
      </c>
    </row>
    <row r="55" spans="1:38" x14ac:dyDescent="0.2">
      <c r="A55" s="8">
        <v>500</v>
      </c>
      <c r="D55">
        <f t="shared" si="6"/>
        <v>4.1535186771055113</v>
      </c>
      <c r="E55" s="7">
        <f t="shared" si="7"/>
        <v>3.4959134771055114</v>
      </c>
      <c r="F55">
        <f t="shared" si="8"/>
        <v>3.495913477105512E-18</v>
      </c>
      <c r="G55">
        <f t="shared" si="9"/>
        <v>501.52210500000001</v>
      </c>
      <c r="J55">
        <f t="shared" si="10"/>
        <v>3.7612374638681341</v>
      </c>
      <c r="K55">
        <f t="shared" si="11"/>
        <v>2.7352382638681343</v>
      </c>
      <c r="L55">
        <f>K55*(10^-18)</f>
        <v>2.7352382638681344E-18</v>
      </c>
      <c r="M55">
        <f t="shared" si="12"/>
        <v>502.01894700000003</v>
      </c>
      <c r="P55">
        <f>($O$5*$A55)/($N$5+$A55)</f>
        <v>4.5072760887855861</v>
      </c>
      <c r="Q55">
        <f t="shared" si="13"/>
        <v>3.8881721887855862</v>
      </c>
      <c r="R55">
        <f t="shared" si="14"/>
        <v>3.8881721887855862E-18</v>
      </c>
      <c r="S55">
        <f t="shared" si="15"/>
        <v>504.36762299999998</v>
      </c>
      <c r="AJ55">
        <f>($AG$4*$A56)/($AF$4+$A56)</f>
        <v>4.2132343741996596</v>
      </c>
      <c r="AK55">
        <f t="shared" si="4"/>
        <v>3.4456649408663265</v>
      </c>
      <c r="AL55">
        <f t="shared" si="5"/>
        <v>512.63622499999997</v>
      </c>
    </row>
    <row r="56" spans="1:38" x14ac:dyDescent="0.2">
      <c r="A56" s="8">
        <v>510</v>
      </c>
      <c r="D56">
        <f t="shared" si="6"/>
        <v>4.1931578269692951</v>
      </c>
      <c r="E56" s="7">
        <f t="shared" si="7"/>
        <v>3.5355526269692952</v>
      </c>
      <c r="F56">
        <f t="shared" si="8"/>
        <v>3.5355526269692951E-18</v>
      </c>
      <c r="G56">
        <f t="shared" si="9"/>
        <v>511.52210500000001</v>
      </c>
      <c r="J56">
        <f t="shared" si="10"/>
        <v>3.7861607724090769</v>
      </c>
      <c r="K56">
        <f t="shared" si="11"/>
        <v>2.7601615724090767</v>
      </c>
      <c r="L56">
        <f>K56*(10^-18)</f>
        <v>2.7601615724090769E-18</v>
      </c>
      <c r="M56">
        <f t="shared" si="12"/>
        <v>512.01894700000003</v>
      </c>
      <c r="P56">
        <f>($O$5*$A56)/($N$5+$A56)</f>
        <v>4.552281338413481</v>
      </c>
      <c r="Q56">
        <f t="shared" si="13"/>
        <v>3.9331774384134812</v>
      </c>
      <c r="R56">
        <f t="shared" si="14"/>
        <v>3.9331774384134814E-18</v>
      </c>
      <c r="S56">
        <f t="shared" si="15"/>
        <v>514.36762299999998</v>
      </c>
      <c r="AJ56">
        <f>($AG$4*$A57)/($AF$4+$A57)</f>
        <v>4.2495992090258099</v>
      </c>
      <c r="AK56">
        <f t="shared" si="4"/>
        <v>3.4820297756924767</v>
      </c>
      <c r="AL56">
        <f t="shared" si="5"/>
        <v>522.63622499999997</v>
      </c>
    </row>
    <row r="57" spans="1:38" x14ac:dyDescent="0.2">
      <c r="A57" s="8">
        <v>520</v>
      </c>
      <c r="D57">
        <f t="shared" si="6"/>
        <v>4.2319925055110712</v>
      </c>
      <c r="E57" s="7">
        <f t="shared" si="7"/>
        <v>3.5743873055110713</v>
      </c>
      <c r="F57">
        <f t="shared" si="8"/>
        <v>3.5743873055110716E-18</v>
      </c>
      <c r="G57">
        <f t="shared" si="9"/>
        <v>521.52210500000001</v>
      </c>
      <c r="J57">
        <f t="shared" si="10"/>
        <v>3.8104389795550455</v>
      </c>
      <c r="K57">
        <f t="shared" si="11"/>
        <v>2.7844397795550453</v>
      </c>
      <c r="L57">
        <f>K57*(10^-18)</f>
        <v>2.7844397795550454E-18</v>
      </c>
      <c r="M57">
        <f t="shared" si="12"/>
        <v>522.01894700000003</v>
      </c>
      <c r="P57">
        <f>($O$5*$A57)/($N$5+$A57)</f>
        <v>4.5964114034912882</v>
      </c>
      <c r="Q57">
        <f t="shared" si="13"/>
        <v>3.9773075034912884</v>
      </c>
      <c r="R57">
        <f t="shared" si="14"/>
        <v>3.9773075034912886E-18</v>
      </c>
      <c r="S57">
        <f t="shared" si="15"/>
        <v>524.36762299999998</v>
      </c>
      <c r="AJ57">
        <f>($AG$4*$A58)/($AF$4+$A58)</f>
        <v>4.2851894008732954</v>
      </c>
      <c r="AK57">
        <f t="shared" si="4"/>
        <v>3.5176199675399622</v>
      </c>
      <c r="AL57">
        <f t="shared" si="5"/>
        <v>532.63622499999997</v>
      </c>
    </row>
    <row r="58" spans="1:38" x14ac:dyDescent="0.2">
      <c r="A58" s="8">
        <v>530</v>
      </c>
      <c r="D58">
        <f t="shared" si="6"/>
        <v>4.2700469566761772</v>
      </c>
      <c r="E58" s="7">
        <f t="shared" si="7"/>
        <v>3.6124417566761773</v>
      </c>
      <c r="F58">
        <f t="shared" si="8"/>
        <v>3.6124417566761778E-18</v>
      </c>
      <c r="G58">
        <f t="shared" si="9"/>
        <v>531.52210500000001</v>
      </c>
      <c r="J58">
        <f t="shared" si="10"/>
        <v>3.8340968114882146</v>
      </c>
      <c r="K58">
        <f t="shared" si="11"/>
        <v>2.8080976114882148</v>
      </c>
      <c r="L58">
        <f>K58*(10^-18)</f>
        <v>2.8080976114882151E-18</v>
      </c>
      <c r="M58">
        <f t="shared" si="12"/>
        <v>532.01894700000003</v>
      </c>
      <c r="P58">
        <f>($O$5*$A58)/($N$5+$A58)</f>
        <v>4.6396915668126661</v>
      </c>
      <c r="Q58">
        <f t="shared" si="13"/>
        <v>4.0205876668126663</v>
      </c>
      <c r="R58">
        <f t="shared" si="14"/>
        <v>4.0205876668126664E-18</v>
      </c>
      <c r="S58">
        <f t="shared" si="15"/>
        <v>534.36762299999998</v>
      </c>
      <c r="AJ58">
        <f>($AG$4*$A59)/($AF$4+$A59)</f>
        <v>4.3200294410293454</v>
      </c>
      <c r="AK58">
        <f t="shared" si="4"/>
        <v>3.5524600076960122</v>
      </c>
      <c r="AL58">
        <f t="shared" si="5"/>
        <v>542.63622499999997</v>
      </c>
    </row>
    <row r="59" spans="1:38" x14ac:dyDescent="0.2">
      <c r="A59" s="8">
        <v>540</v>
      </c>
      <c r="D59">
        <f t="shared" si="6"/>
        <v>4.3073444599286219</v>
      </c>
      <c r="E59" s="7">
        <f t="shared" si="7"/>
        <v>3.649739259928622</v>
      </c>
      <c r="F59">
        <f t="shared" si="8"/>
        <v>3.6497392599286222E-18</v>
      </c>
      <c r="G59">
        <f t="shared" si="9"/>
        <v>541.52210500000001</v>
      </c>
      <c r="J59">
        <f t="shared" si="10"/>
        <v>3.8571577466874682</v>
      </c>
      <c r="K59">
        <f t="shared" si="11"/>
        <v>2.831158546687468</v>
      </c>
      <c r="L59">
        <f>K59*(10^-18)</f>
        <v>2.8311585466874683E-18</v>
      </c>
      <c r="M59">
        <f t="shared" si="12"/>
        <v>542.01894700000003</v>
      </c>
      <c r="P59">
        <f>($O$5*$A59)/($N$5+$A59)</f>
        <v>4.6821461466158691</v>
      </c>
      <c r="Q59">
        <f t="shared" si="13"/>
        <v>4.0630422466158693</v>
      </c>
      <c r="R59">
        <f t="shared" si="14"/>
        <v>4.0630422466158696E-18</v>
      </c>
      <c r="S59">
        <f t="shared" si="15"/>
        <v>544.36762299999998</v>
      </c>
      <c r="AJ59">
        <f>($AG$4*$A60)/($AF$4+$A60)</f>
        <v>4.3541427991188053</v>
      </c>
      <c r="AK59">
        <f t="shared" si="4"/>
        <v>3.5865733657854721</v>
      </c>
      <c r="AL59">
        <f t="shared" si="5"/>
        <v>552.63622499999997</v>
      </c>
    </row>
    <row r="60" spans="1:38" x14ac:dyDescent="0.2">
      <c r="A60" s="8">
        <v>550</v>
      </c>
      <c r="D60">
        <f t="shared" si="6"/>
        <v>4.3439073777404529</v>
      </c>
      <c r="E60" s="7">
        <f t="shared" si="7"/>
        <v>3.686302177740453</v>
      </c>
      <c r="F60">
        <f t="shared" si="8"/>
        <v>3.686302177740453E-18</v>
      </c>
      <c r="G60">
        <f t="shared" si="9"/>
        <v>551.52210500000001</v>
      </c>
      <c r="J60">
        <f t="shared" si="10"/>
        <v>3.8796440936481051</v>
      </c>
      <c r="K60">
        <f t="shared" si="11"/>
        <v>2.8536448936481049</v>
      </c>
      <c r="L60">
        <f>K60*(10^-18)</f>
        <v>2.853644893648105E-18</v>
      </c>
      <c r="M60">
        <f t="shared" si="12"/>
        <v>552.01894700000003</v>
      </c>
      <c r="P60">
        <f>($O$5*$A60)/($N$5+$A60)</f>
        <v>4.7237985421472128</v>
      </c>
      <c r="Q60">
        <f t="shared" si="13"/>
        <v>4.104694642147213</v>
      </c>
      <c r="R60">
        <f t="shared" si="14"/>
        <v>4.1046946421472137E-18</v>
      </c>
      <c r="S60">
        <f t="shared" si="15"/>
        <v>554.36762299999998</v>
      </c>
      <c r="AJ60">
        <f>($AG$4*$A61)/($AF$4+$A61)</f>
        <v>4.3875519758280319</v>
      </c>
      <c r="AK60">
        <f t="shared" si="4"/>
        <v>3.6199825424946988</v>
      </c>
      <c r="AL60">
        <f t="shared" si="5"/>
        <v>562.63622499999997</v>
      </c>
    </row>
    <row r="61" spans="1:38" x14ac:dyDescent="0.2">
      <c r="A61" s="8">
        <v>560</v>
      </c>
      <c r="D61">
        <f t="shared" si="6"/>
        <v>4.3797572003025333</v>
      </c>
      <c r="E61" s="7">
        <f t="shared" si="7"/>
        <v>3.7221520003025335</v>
      </c>
      <c r="F61">
        <f t="shared" si="8"/>
        <v>3.722152000302534E-18</v>
      </c>
      <c r="G61">
        <f t="shared" si="9"/>
        <v>561.52210500000001</v>
      </c>
      <c r="J61">
        <f t="shared" si="10"/>
        <v>3.9015770628636131</v>
      </c>
      <c r="K61">
        <f t="shared" si="11"/>
        <v>2.8755778628636133</v>
      </c>
      <c r="L61">
        <f>K61*(10^-18)</f>
        <v>2.8755778628636135E-18</v>
      </c>
      <c r="M61">
        <f t="shared" si="12"/>
        <v>562.01894700000003</v>
      </c>
      <c r="P61">
        <f>($O$5*$A61)/($N$5+$A61)</f>
        <v>4.764671276665938</v>
      </c>
      <c r="Q61">
        <f t="shared" si="13"/>
        <v>4.1455673766659382</v>
      </c>
      <c r="R61">
        <f t="shared" si="14"/>
        <v>4.1455673766659387E-18</v>
      </c>
      <c r="S61">
        <f t="shared" si="15"/>
        <v>564.36762299999998</v>
      </c>
      <c r="AJ61">
        <f>($AG$4*$A62)/($AF$4+$A62)</f>
        <v>4.4202785523971002</v>
      </c>
      <c r="AK61">
        <f t="shared" si="4"/>
        <v>3.6527091190637671</v>
      </c>
      <c r="AL61">
        <f t="shared" si="5"/>
        <v>572.63622499999997</v>
      </c>
    </row>
    <row r="62" spans="1:38" x14ac:dyDescent="0.2">
      <c r="A62" s="8">
        <v>570</v>
      </c>
      <c r="D62">
        <f t="shared" si="6"/>
        <v>4.4149145876445761</v>
      </c>
      <c r="E62" s="7">
        <f t="shared" si="7"/>
        <v>3.7573093876445762</v>
      </c>
      <c r="F62">
        <f t="shared" si="8"/>
        <v>3.7573093876445766E-18</v>
      </c>
      <c r="G62">
        <f t="shared" si="9"/>
        <v>571.52210500000001</v>
      </c>
      <c r="J62">
        <f t="shared" si="10"/>
        <v>3.9229768335577386</v>
      </c>
      <c r="K62">
        <f t="shared" si="11"/>
        <v>2.8969776335577384</v>
      </c>
      <c r="L62">
        <f>K62*(10^-18)</f>
        <v>2.8969776335577388E-18</v>
      </c>
      <c r="M62">
        <f t="shared" si="12"/>
        <v>572.01894700000003</v>
      </c>
      <c r="P62">
        <f>($O$5*$A62)/($N$5+$A62)</f>
        <v>4.804786038056533</v>
      </c>
      <c r="Q62">
        <f t="shared" si="13"/>
        <v>4.1856821380565332</v>
      </c>
      <c r="R62">
        <f t="shared" si="14"/>
        <v>4.1856821380565336E-18</v>
      </c>
      <c r="S62">
        <f t="shared" si="15"/>
        <v>574.36762299999998</v>
      </c>
      <c r="AJ62">
        <f>($AG$4*$A63)/($AF$4+$A63)</f>
        <v>4.4523432371090843</v>
      </c>
      <c r="AK62">
        <f t="shared" si="4"/>
        <v>3.6847738037757511</v>
      </c>
      <c r="AL62">
        <f t="shared" si="5"/>
        <v>582.63622499999997</v>
      </c>
    </row>
    <row r="63" spans="1:38" x14ac:dyDescent="0.2">
      <c r="A63" s="8">
        <v>580</v>
      </c>
      <c r="D63">
        <f t="shared" si="6"/>
        <v>4.4493994093378779</v>
      </c>
      <c r="E63" s="7">
        <f t="shared" si="7"/>
        <v>3.791794209337878</v>
      </c>
      <c r="F63">
        <f t="shared" si="8"/>
        <v>3.7917942093378783E-18</v>
      </c>
      <c r="G63">
        <f t="shared" si="9"/>
        <v>581.52210500000001</v>
      </c>
      <c r="J63">
        <f t="shared" si="10"/>
        <v>3.9438626156081535</v>
      </c>
      <c r="K63">
        <f t="shared" si="11"/>
        <v>2.9178634156081538</v>
      </c>
      <c r="L63">
        <f>K63*(10^-18)</f>
        <v>2.917863415608154E-18</v>
      </c>
      <c r="M63">
        <f t="shared" si="12"/>
        <v>582.01894700000003</v>
      </c>
      <c r="P63">
        <f>($O$5*$A63)/($N$5+$A63)</f>
        <v>4.8441637172023784</v>
      </c>
      <c r="Q63">
        <f t="shared" si="13"/>
        <v>4.2250598172023786</v>
      </c>
      <c r="R63">
        <f t="shared" si="14"/>
        <v>4.2250598172023787E-18</v>
      </c>
      <c r="S63">
        <f t="shared" si="15"/>
        <v>584.36762299999998</v>
      </c>
      <c r="AJ63">
        <f>($AG$4*$A64)/($AF$4+$A64)</f>
        <v>4.4837659089868529</v>
      </c>
      <c r="AK63">
        <f t="shared" si="4"/>
        <v>3.7161964756535197</v>
      </c>
      <c r="AL63">
        <f t="shared" si="5"/>
        <v>592.63622499999997</v>
      </c>
    </row>
    <row r="64" spans="1:38" x14ac:dyDescent="0.2">
      <c r="A64" s="8">
        <v>590</v>
      </c>
      <c r="D64">
        <f t="shared" si="6"/>
        <v>4.483230781941101</v>
      </c>
      <c r="E64" s="7">
        <f t="shared" si="7"/>
        <v>3.8256255819411011</v>
      </c>
      <c r="F64">
        <f t="shared" si="8"/>
        <v>3.8256255819411013E-18</v>
      </c>
      <c r="G64">
        <f t="shared" si="9"/>
        <v>591.52210500000001</v>
      </c>
      <c r="J64">
        <f t="shared" si="10"/>
        <v>3.9642527070611493</v>
      </c>
      <c r="K64">
        <f t="shared" si="11"/>
        <v>2.9382535070611491</v>
      </c>
      <c r="L64">
        <f>K64*(10^-18)</f>
        <v>2.9382535070611494E-18</v>
      </c>
      <c r="M64">
        <f t="shared" si="12"/>
        <v>592.01894700000003</v>
      </c>
      <c r="P64">
        <f>($O$5*$A64)/($N$5+$A64)</f>
        <v>4.8828244442633855</v>
      </c>
      <c r="Q64">
        <f t="shared" si="13"/>
        <v>4.2637205442633856</v>
      </c>
      <c r="R64">
        <f t="shared" si="14"/>
        <v>4.2637205442633859E-18</v>
      </c>
      <c r="S64">
        <f t="shared" si="15"/>
        <v>594.36762299999998</v>
      </c>
      <c r="AJ64">
        <f>($AG$4*$A65)/($AF$4+$A65)</f>
        <v>4.5145656588911338</v>
      </c>
      <c r="AK64">
        <f t="shared" si="4"/>
        <v>3.7469962255578007</v>
      </c>
      <c r="AL64">
        <f t="shared" si="5"/>
        <v>602.63622499999997</v>
      </c>
    </row>
    <row r="65" spans="1:38" x14ac:dyDescent="0.2">
      <c r="A65" s="8">
        <v>600</v>
      </c>
      <c r="D65">
        <f t="shared" si="6"/>
        <v>4.5164271043373496</v>
      </c>
      <c r="E65" s="7">
        <f t="shared" si="7"/>
        <v>3.8588219043373497</v>
      </c>
      <c r="F65">
        <f t="shared" si="8"/>
        <v>3.8588219043373501E-18</v>
      </c>
      <c r="G65">
        <f t="shared" si="9"/>
        <v>601.52210500000001</v>
      </c>
      <c r="J65">
        <f t="shared" si="10"/>
        <v>3.9841645475992982</v>
      </c>
      <c r="K65">
        <f t="shared" si="11"/>
        <v>2.9581653475992979</v>
      </c>
      <c r="L65">
        <f>K65*(10^-18)</f>
        <v>2.9581653475992981E-18</v>
      </c>
      <c r="M65">
        <f t="shared" si="12"/>
        <v>602.01894700000003</v>
      </c>
      <c r="P65">
        <f>($O$5*$A65)/($N$5+$A65)</f>
        <v>4.9207876229899741</v>
      </c>
      <c r="Q65">
        <f t="shared" si="13"/>
        <v>4.3016837229899743</v>
      </c>
      <c r="R65">
        <f t="shared" si="14"/>
        <v>4.3016837229899748E-18</v>
      </c>
      <c r="S65">
        <f t="shared" si="15"/>
        <v>604.36762299999998</v>
      </c>
      <c r="AJ65">
        <f>($AG$4*$A66)/($AF$4+$A66)</f>
        <v>4.5447608281983909</v>
      </c>
      <c r="AK65">
        <f t="shared" si="4"/>
        <v>3.7771913948650577</v>
      </c>
      <c r="AL65">
        <f t="shared" si="5"/>
        <v>612.63622499999997</v>
      </c>
    </row>
    <row r="66" spans="1:38" x14ac:dyDescent="0.2">
      <c r="A66" s="8">
        <v>610</v>
      </c>
      <c r="D66">
        <f t="shared" si="6"/>
        <v>4.5490060910998222</v>
      </c>
      <c r="E66" s="7">
        <f t="shared" si="7"/>
        <v>3.8914008910998223</v>
      </c>
      <c r="F66">
        <f t="shared" si="8"/>
        <v>3.8914008910998223E-18</v>
      </c>
      <c r="G66">
        <f t="shared" si="9"/>
        <v>611.52210500000001</v>
      </c>
      <c r="J66">
        <f t="shared" si="10"/>
        <v>4.0036147682904595</v>
      </c>
      <c r="K66">
        <f t="shared" si="11"/>
        <v>2.9776155682904593</v>
      </c>
      <c r="L66">
        <f>K66*(10^-18)</f>
        <v>2.9776155682904594E-18</v>
      </c>
      <c r="M66">
        <f t="shared" si="12"/>
        <v>612.01894700000003</v>
      </c>
      <c r="P66">
        <f>($O$5*$A66)/($N$5+$A66)</f>
        <v>4.9580719631962999</v>
      </c>
      <c r="Q66">
        <f t="shared" si="13"/>
        <v>4.3389680631963001</v>
      </c>
      <c r="R66">
        <f t="shared" si="14"/>
        <v>4.3389680631963004E-18</v>
      </c>
      <c r="S66">
        <f t="shared" si="15"/>
        <v>614.36762299999998</v>
      </c>
      <c r="AJ66">
        <f>($AG$4*$A67)/($AF$4+$A67)</f>
        <v>4.5743690452231611</v>
      </c>
      <c r="AK66">
        <f t="shared" si="4"/>
        <v>3.806799611889828</v>
      </c>
      <c r="AL66">
        <f t="shared" si="5"/>
        <v>622.63622499999997</v>
      </c>
    </row>
    <row r="67" spans="1:38" x14ac:dyDescent="0.2">
      <c r="A67" s="8">
        <v>620</v>
      </c>
      <c r="D67">
        <f t="shared" si="6"/>
        <v>4.580984804013152</v>
      </c>
      <c r="E67" s="7">
        <f t="shared" si="7"/>
        <v>3.9233796040131521</v>
      </c>
      <c r="F67">
        <f t="shared" si="8"/>
        <v>3.9233796040131526E-18</v>
      </c>
      <c r="G67">
        <f t="shared" si="9"/>
        <v>621.52210500000001</v>
      </c>
      <c r="J67">
        <f t="shared" si="10"/>
        <v>4.0226192379164161</v>
      </c>
      <c r="K67">
        <f t="shared" si="11"/>
        <v>2.9966200379164158</v>
      </c>
      <c r="L67">
        <f>K67*(10^-18)</f>
        <v>2.9966200379164162E-18</v>
      </c>
      <c r="M67">
        <f t="shared" si="12"/>
        <v>622.01894700000003</v>
      </c>
      <c r="P67">
        <f>($O$5*$A67)/($N$5+$A67)</f>
        <v>4.9946955115069063</v>
      </c>
      <c r="Q67">
        <f t="shared" si="13"/>
        <v>4.3755916115069065</v>
      </c>
      <c r="R67">
        <f t="shared" si="14"/>
        <v>4.3755916115069068E-18</v>
      </c>
      <c r="S67">
        <f t="shared" si="15"/>
        <v>624.36762299999998</v>
      </c>
      <c r="AJ67">
        <f>($AG$4*$A68)/($AF$4+$A68)</f>
        <v>4.6034072595368416</v>
      </c>
      <c r="AK67">
        <f t="shared" si="4"/>
        <v>3.8358378262035084</v>
      </c>
      <c r="AL67">
        <f t="shared" si="5"/>
        <v>632.63622499999997</v>
      </c>
    </row>
    <row r="68" spans="1:38" x14ac:dyDescent="0.2">
      <c r="A68" s="8">
        <v>630</v>
      </c>
      <c r="D68">
        <f t="shared" si="6"/>
        <v>4.6123796818682887</v>
      </c>
      <c r="E68" s="7">
        <f t="shared" si="7"/>
        <v>3.9547744818682888</v>
      </c>
      <c r="F68">
        <f t="shared" si="8"/>
        <v>3.9547744818682895E-18</v>
      </c>
      <c r="G68">
        <f t="shared" si="9"/>
        <v>631.52210500000001</v>
      </c>
      <c r="J68">
        <f t="shared" si="10"/>
        <v>4.0411931061523791</v>
      </c>
      <c r="K68">
        <f t="shared" si="11"/>
        <v>3.0151939061523789</v>
      </c>
      <c r="L68">
        <f>K68*(10^-18)</f>
        <v>3.0151939061523791E-18</v>
      </c>
      <c r="M68">
        <f t="shared" si="12"/>
        <v>632.01894700000003</v>
      </c>
      <c r="P68">
        <f>($O$5*$A68)/($N$5+$A68)</f>
        <v>5.0306756804829629</v>
      </c>
      <c r="Q68">
        <f t="shared" si="13"/>
        <v>4.4115717804829631</v>
      </c>
      <c r="R68">
        <f t="shared" si="14"/>
        <v>4.4115717804829636E-18</v>
      </c>
      <c r="S68">
        <f t="shared" si="15"/>
        <v>634.36762299999998</v>
      </c>
      <c r="AJ68">
        <f>($AG$4*$A69)/($AF$4+$A69)</f>
        <v>4.6318917743233126</v>
      </c>
      <c r="AK68">
        <f t="shared" si="4"/>
        <v>3.8643223409899794</v>
      </c>
      <c r="AL68">
        <f t="shared" si="5"/>
        <v>642.63622499999997</v>
      </c>
    </row>
    <row r="69" spans="1:38" x14ac:dyDescent="0.2">
      <c r="A69" s="8">
        <v>640</v>
      </c>
      <c r="D69">
        <f t="shared" si="6"/>
        <v>4.6432065686402559</v>
      </c>
      <c r="E69" s="7">
        <f t="shared" si="7"/>
        <v>3.985601368640256</v>
      </c>
      <c r="F69">
        <f t="shared" si="8"/>
        <v>3.9856013686402563E-18</v>
      </c>
      <c r="G69">
        <f t="shared" si="9"/>
        <v>641.52210500000001</v>
      </c>
      <c r="J69">
        <f t="shared" si="10"/>
        <v>4.059350843844304</v>
      </c>
      <c r="K69">
        <f t="shared" si="11"/>
        <v>3.0333516438443038</v>
      </c>
      <c r="L69">
        <f>K69*(10^-18)</f>
        <v>3.0333516438443038E-18</v>
      </c>
      <c r="M69">
        <f t="shared" si="12"/>
        <v>642.01894700000003</v>
      </c>
      <c r="P69">
        <f>($O$5*$A69)/($N$5+$A69)</f>
        <v>5.0660292762268559</v>
      </c>
      <c r="Q69">
        <f t="shared" si="13"/>
        <v>4.4469253762268561</v>
      </c>
      <c r="R69">
        <f t="shared" si="14"/>
        <v>4.4469253762268562E-18</v>
      </c>
      <c r="S69">
        <f t="shared" si="15"/>
        <v>644.36762299999998</v>
      </c>
      <c r="AJ69">
        <f>($AG$4*$A70)/($AF$4+$A70)</f>
        <v>4.659838276901163</v>
      </c>
      <c r="AK69">
        <f t="shared" ref="AK69:AK132" si="16">AJ69-$AH$4</f>
        <v>3.8922688435678299</v>
      </c>
      <c r="AL69">
        <f t="shared" ref="AL69:AL132" si="17">A70-$AI$4</f>
        <v>652.63622499999997</v>
      </c>
    </row>
    <row r="70" spans="1:38" x14ac:dyDescent="0.2">
      <c r="A70" s="8">
        <v>650</v>
      </c>
      <c r="D70">
        <f t="shared" ref="D70:D133" si="18">($C$5*$A70)/($B$5+$A70)</f>
        <v>4.6734807401502572</v>
      </c>
      <c r="E70" s="7">
        <f t="shared" ref="E70:E133" si="19">D70-0.6576052</f>
        <v>4.0158755401502573</v>
      </c>
      <c r="F70">
        <f t="shared" ref="F70:F133" si="20">E70*(10^-18)</f>
        <v>4.0158755401502575E-18</v>
      </c>
      <c r="G70">
        <f t="shared" ref="G70:G133" si="21">A70+1.522105</f>
        <v>651.52210500000001</v>
      </c>
      <c r="J70">
        <f t="shared" ref="J70:J133" si="22">($I$5*$A70)/($H$5+$A70)</f>
        <v>4.0771062806090619</v>
      </c>
      <c r="K70">
        <f t="shared" ref="K70:K133" si="23">J70-1.0259992</f>
        <v>3.0511070806090617</v>
      </c>
      <c r="L70">
        <f>K70*(10^-18)</f>
        <v>3.0511070806090621E-18</v>
      </c>
      <c r="M70">
        <f t="shared" ref="M70:M133" si="24">A70+2.018947</f>
        <v>652.01894700000003</v>
      </c>
      <c r="P70">
        <f>($O$5*$A70)/($N$5+$A70)</f>
        <v>5.1007725245570796</v>
      </c>
      <c r="Q70">
        <f t="shared" ref="Q70:Q133" si="25">P70-0.6191039</f>
        <v>4.4816686245570798</v>
      </c>
      <c r="R70">
        <f t="shared" ref="R70:R133" si="26">Q70*(10^-18)</f>
        <v>4.4816686245570799E-18</v>
      </c>
      <c r="S70">
        <f t="shared" ref="S70:S133" si="27">A70--4.367623</f>
        <v>654.36762299999998</v>
      </c>
      <c r="AJ70">
        <f>($AG$4*$A71)/($AF$4+$A71)</f>
        <v>4.6872618675326025</v>
      </c>
      <c r="AK70">
        <f t="shared" si="16"/>
        <v>3.9196924341992694</v>
      </c>
      <c r="AL70">
        <f t="shared" si="17"/>
        <v>662.63622499999997</v>
      </c>
    </row>
    <row r="71" spans="1:38" x14ac:dyDescent="0.2">
      <c r="A71" s="8">
        <v>660</v>
      </c>
      <c r="D71">
        <f t="shared" si="18"/>
        <v>4.7032169293063841</v>
      </c>
      <c r="E71" s="7">
        <f t="shared" si="19"/>
        <v>4.0456117293063842</v>
      </c>
      <c r="F71">
        <f t="shared" si="20"/>
        <v>4.0456117293063846E-18</v>
      </c>
      <c r="G71">
        <f t="shared" si="21"/>
        <v>661.52210500000001</v>
      </c>
      <c r="J71">
        <f t="shared" si="22"/>
        <v>4.0944726399628006</v>
      </c>
      <c r="K71">
        <f t="shared" si="23"/>
        <v>3.0684734399628004</v>
      </c>
      <c r="L71">
        <f>K71*(10^-18)</f>
        <v>3.0684734399628007E-18</v>
      </c>
      <c r="M71">
        <f t="shared" si="24"/>
        <v>662.01894700000003</v>
      </c>
      <c r="P71">
        <f>($O$5*$A71)/($N$5+$A71)</f>
        <v>5.1349210958390623</v>
      </c>
      <c r="Q71">
        <f t="shared" si="25"/>
        <v>4.5158171958390625</v>
      </c>
      <c r="R71">
        <f t="shared" si="26"/>
        <v>4.5158171958390628E-18</v>
      </c>
      <c r="S71">
        <f t="shared" si="27"/>
        <v>664.36762299999998</v>
      </c>
      <c r="AJ71">
        <f>($AG$4*$A72)/($AF$4+$A72)</f>
        <v>4.7141770866302197</v>
      </c>
      <c r="AK71">
        <f t="shared" si="16"/>
        <v>3.9466076532968866</v>
      </c>
      <c r="AL71">
        <f t="shared" si="17"/>
        <v>672.63622499999997</v>
      </c>
    </row>
    <row r="72" spans="1:38" x14ac:dyDescent="0.2">
      <c r="A72" s="8">
        <v>670</v>
      </c>
      <c r="D72">
        <f t="shared" si="18"/>
        <v>4.7324293500105856</v>
      </c>
      <c r="E72" s="7">
        <f t="shared" si="19"/>
        <v>4.0748241500105857</v>
      </c>
      <c r="F72">
        <f t="shared" si="20"/>
        <v>4.0748241500105862E-18</v>
      </c>
      <c r="G72">
        <f t="shared" si="21"/>
        <v>671.52210500000001</v>
      </c>
      <c r="J72">
        <f t="shared" si="22"/>
        <v>4.1114625721650171</v>
      </c>
      <c r="K72">
        <f t="shared" si="23"/>
        <v>3.0854633721650169</v>
      </c>
      <c r="L72">
        <f>K72*(10^-18)</f>
        <v>3.0854633721650171E-18</v>
      </c>
      <c r="M72">
        <f t="shared" si="24"/>
        <v>672.01894700000003</v>
      </c>
      <c r="P72">
        <f>($O$5*$A72)/($N$5+$A72)</f>
        <v>5.1684901285517846</v>
      </c>
      <c r="Q72">
        <f t="shared" si="25"/>
        <v>4.5493862285517848</v>
      </c>
      <c r="R72">
        <f t="shared" si="26"/>
        <v>4.5493862285517849E-18</v>
      </c>
      <c r="S72">
        <f t="shared" si="27"/>
        <v>674.36762299999998</v>
      </c>
      <c r="AJ72">
        <f>($AG$4*$A73)/($AF$4+$A73)</f>
        <v>4.7405979404645677</v>
      </c>
      <c r="AK72">
        <f t="shared" si="16"/>
        <v>3.9730285071312346</v>
      </c>
      <c r="AL72">
        <f t="shared" si="17"/>
        <v>682.63622499999997</v>
      </c>
    </row>
    <row r="73" spans="1:38" x14ac:dyDescent="0.2">
      <c r="A73" s="8">
        <v>680</v>
      </c>
      <c r="D73">
        <f t="shared" si="18"/>
        <v>4.7611317198133722</v>
      </c>
      <c r="E73" s="7">
        <f t="shared" si="19"/>
        <v>4.1035265198133724</v>
      </c>
      <c r="F73">
        <f t="shared" si="20"/>
        <v>4.1035265198133725E-18</v>
      </c>
      <c r="G73">
        <f t="shared" si="21"/>
        <v>681.52210500000001</v>
      </c>
      <c r="J73">
        <f t="shared" si="22"/>
        <v>4.1280881849497746</v>
      </c>
      <c r="K73">
        <f t="shared" si="23"/>
        <v>3.1020889849497744</v>
      </c>
      <c r="L73">
        <f>K73*(10^-18)</f>
        <v>3.1020889849497744E-18</v>
      </c>
      <c r="M73">
        <f t="shared" si="24"/>
        <v>682.01894700000003</v>
      </c>
      <c r="P73">
        <f>($O$5*$A73)/($N$5+$A73)</f>
        <v>5.2014942516646334</v>
      </c>
      <c r="Q73">
        <f t="shared" si="25"/>
        <v>4.5823903516646336</v>
      </c>
      <c r="R73">
        <f t="shared" si="26"/>
        <v>4.5823903516646342E-18</v>
      </c>
      <c r="S73">
        <f t="shared" si="27"/>
        <v>684.36762299999998</v>
      </c>
      <c r="AJ73">
        <f>($AG$4*$A74)/($AF$4+$A74)</f>
        <v>4.7665379254681035</v>
      </c>
      <c r="AK73">
        <f t="shared" si="16"/>
        <v>3.9989684921347703</v>
      </c>
      <c r="AL73">
        <f t="shared" si="17"/>
        <v>692.63622499999997</v>
      </c>
    </row>
    <row r="74" spans="1:38" x14ac:dyDescent="0.2">
      <c r="A74" s="8">
        <v>690</v>
      </c>
      <c r="D74">
        <f t="shared" si="18"/>
        <v>4.7893372813921387</v>
      </c>
      <c r="E74" s="7">
        <f t="shared" si="19"/>
        <v>4.1317320813921388</v>
      </c>
      <c r="F74">
        <f t="shared" si="20"/>
        <v>4.131732081392139E-18</v>
      </c>
      <c r="G74">
        <f t="shared" si="21"/>
        <v>691.52210500000001</v>
      </c>
      <c r="J74">
        <f t="shared" si="22"/>
        <v>4.1443610723009572</v>
      </c>
      <c r="K74">
        <f t="shared" si="23"/>
        <v>3.118361872300957</v>
      </c>
      <c r="L74">
        <f>K74*(10^-18)</f>
        <v>3.1183618723009573E-18</v>
      </c>
      <c r="M74">
        <f t="shared" si="24"/>
        <v>692.01894700000003</v>
      </c>
      <c r="P74">
        <f>($O$5*$A74)/($N$5+$A74)</f>
        <v>5.2339476058939933</v>
      </c>
      <c r="Q74">
        <f t="shared" si="25"/>
        <v>4.6148437058939935</v>
      </c>
      <c r="R74">
        <f t="shared" si="26"/>
        <v>4.6148437058939942E-18</v>
      </c>
      <c r="S74">
        <f t="shared" si="27"/>
        <v>694.36762299999998</v>
      </c>
      <c r="AJ74">
        <f>($AG$4*$A75)/($AF$4+$A75)</f>
        <v>4.7920100512240635</v>
      </c>
      <c r="AK74">
        <f t="shared" si="16"/>
        <v>4.0244406178907299</v>
      </c>
      <c r="AL74">
        <f t="shared" si="17"/>
        <v>702.63622499999997</v>
      </c>
    </row>
    <row r="75" spans="1:38" x14ac:dyDescent="0.2">
      <c r="A75" s="8">
        <v>700</v>
      </c>
      <c r="D75">
        <f t="shared" si="18"/>
        <v>4.8170588229237481</v>
      </c>
      <c r="E75" s="7">
        <f t="shared" si="19"/>
        <v>4.1594536229237482</v>
      </c>
      <c r="F75">
        <f t="shared" si="20"/>
        <v>4.1594536229237487E-18</v>
      </c>
      <c r="G75">
        <f t="shared" si="21"/>
        <v>701.52210500000001</v>
      </c>
      <c r="J75">
        <f t="shared" si="22"/>
        <v>4.160292341415289</v>
      </c>
      <c r="K75">
        <f t="shared" si="23"/>
        <v>3.1342931414152888</v>
      </c>
      <c r="L75">
        <f>K75*(10^-18)</f>
        <v>3.1342931414152891E-18</v>
      </c>
      <c r="M75">
        <f t="shared" si="24"/>
        <v>702.01894700000003</v>
      </c>
      <c r="P75">
        <f>($O$5*$A75)/($N$5+$A75)</f>
        <v>5.2658638639044515</v>
      </c>
      <c r="Q75">
        <f t="shared" si="25"/>
        <v>4.6467599639044517</v>
      </c>
      <c r="R75">
        <f t="shared" si="26"/>
        <v>4.6467599639044522E-18</v>
      </c>
      <c r="S75">
        <f t="shared" si="27"/>
        <v>704.36762299999998</v>
      </c>
      <c r="AJ75">
        <f>($AG$4*$A76)/($AF$4+$A76)</f>
        <v>4.8170268622225629</v>
      </c>
      <c r="AK75">
        <f t="shared" si="16"/>
        <v>4.0494574288892293</v>
      </c>
      <c r="AL75">
        <f t="shared" si="17"/>
        <v>712.63622499999997</v>
      </c>
    </row>
    <row r="76" spans="1:38" x14ac:dyDescent="0.2">
      <c r="A76" s="8">
        <v>710</v>
      </c>
      <c r="D76">
        <f t="shared" si="18"/>
        <v>4.8443086974172385</v>
      </c>
      <c r="E76" s="7">
        <f t="shared" si="19"/>
        <v>4.1867034974172386</v>
      </c>
      <c r="F76">
        <f t="shared" si="20"/>
        <v>4.1867034974172386E-18</v>
      </c>
      <c r="G76">
        <f t="shared" si="21"/>
        <v>711.52210500000001</v>
      </c>
      <c r="J76">
        <f t="shared" si="22"/>
        <v>4.1758926379848722</v>
      </c>
      <c r="K76">
        <f t="shared" si="23"/>
        <v>3.149893437984872</v>
      </c>
      <c r="L76">
        <f>K76*(10^-18)</f>
        <v>3.1498934379848722E-18</v>
      </c>
      <c r="M76">
        <f t="shared" si="24"/>
        <v>712.01894700000003</v>
      </c>
      <c r="P76">
        <f>($O$5*$A76)/($N$5+$A76)</f>
        <v>5.2972562495152751</v>
      </c>
      <c r="Q76">
        <f t="shared" si="25"/>
        <v>4.6781523495152753</v>
      </c>
      <c r="R76">
        <f t="shared" si="26"/>
        <v>4.6781523495152755E-18</v>
      </c>
      <c r="S76">
        <f t="shared" si="27"/>
        <v>714.36762299999998</v>
      </c>
      <c r="AJ76">
        <f>($AG$4*$A77)/($AF$4+$A77)</f>
        <v>4.8416004584603565</v>
      </c>
      <c r="AK76">
        <f t="shared" si="16"/>
        <v>4.0740310251270229</v>
      </c>
      <c r="AL76">
        <f t="shared" si="17"/>
        <v>722.63622499999997</v>
      </c>
    </row>
    <row r="77" spans="1:38" x14ac:dyDescent="0.2">
      <c r="A77" s="8">
        <v>720</v>
      </c>
      <c r="D77">
        <f t="shared" si="18"/>
        <v>4.8710988410680374</v>
      </c>
      <c r="E77" s="7">
        <f t="shared" si="19"/>
        <v>4.2134936410680375</v>
      </c>
      <c r="F77">
        <f t="shared" si="20"/>
        <v>4.2134936410680376E-18</v>
      </c>
      <c r="G77">
        <f t="shared" si="21"/>
        <v>721.52210500000001</v>
      </c>
      <c r="J77">
        <f t="shared" si="22"/>
        <v>4.1911721699201898</v>
      </c>
      <c r="K77">
        <f t="shared" si="23"/>
        <v>3.1651729699201896</v>
      </c>
      <c r="L77">
        <f>K77*(10^-18)</f>
        <v>3.1651729699201898E-18</v>
      </c>
      <c r="M77">
        <f t="shared" si="24"/>
        <v>722.01894700000003</v>
      </c>
      <c r="P77">
        <f>($O$5*$A77)/($N$5+$A77)</f>
        <v>5.3281375559688051</v>
      </c>
      <c r="Q77">
        <f t="shared" si="25"/>
        <v>4.7090336559688053</v>
      </c>
      <c r="R77">
        <f t="shared" si="26"/>
        <v>4.7090336559688057E-18</v>
      </c>
      <c r="S77">
        <f t="shared" si="27"/>
        <v>724.36762299999998</v>
      </c>
      <c r="AJ77">
        <f>($AG$4*$A78)/($AF$4+$A78)</f>
        <v>4.8657425149553379</v>
      </c>
      <c r="AK77">
        <f t="shared" si="16"/>
        <v>4.0981730816220043</v>
      </c>
      <c r="AL77">
        <f t="shared" si="17"/>
        <v>732.63622499999997</v>
      </c>
    </row>
    <row r="78" spans="1:38" x14ac:dyDescent="0.2">
      <c r="A78" s="8">
        <v>730</v>
      </c>
      <c r="D78">
        <f t="shared" si="18"/>
        <v>4.8974407906909976</v>
      </c>
      <c r="E78" s="7">
        <f t="shared" si="19"/>
        <v>4.2398355906909977</v>
      </c>
      <c r="F78">
        <f t="shared" si="20"/>
        <v>4.239835590690998E-18</v>
      </c>
      <c r="G78">
        <f t="shared" si="21"/>
        <v>731.52210500000001</v>
      </c>
      <c r="J78">
        <f t="shared" si="22"/>
        <v>4.2061407296246651</v>
      </c>
      <c r="K78">
        <f t="shared" si="23"/>
        <v>3.1801415296246649</v>
      </c>
      <c r="L78">
        <f>K78*(10^-18)</f>
        <v>3.1801415296246651E-18</v>
      </c>
      <c r="M78">
        <f t="shared" si="24"/>
        <v>732.01894700000003</v>
      </c>
      <c r="P78">
        <f>($O$5*$A78)/($N$5+$A78)</f>
        <v>5.3585201633138189</v>
      </c>
      <c r="Q78">
        <f t="shared" si="25"/>
        <v>4.739416263313819</v>
      </c>
      <c r="R78">
        <f t="shared" si="26"/>
        <v>4.7394162633138194E-18</v>
      </c>
      <c r="S78">
        <f t="shared" si="27"/>
        <v>734.36762299999998</v>
      </c>
      <c r="AJ78">
        <f>($AG$4*$A79)/($AF$4+$A79)</f>
        <v>4.8894643002418938</v>
      </c>
      <c r="AK78">
        <f t="shared" si="16"/>
        <v>4.1218948669085602</v>
      </c>
      <c r="AL78">
        <f t="shared" si="17"/>
        <v>742.63622499999997</v>
      </c>
    </row>
    <row r="79" spans="1:38" x14ac:dyDescent="0.2">
      <c r="A79" s="8">
        <v>740</v>
      </c>
      <c r="D79">
        <f t="shared" si="18"/>
        <v>4.9233457002857302</v>
      </c>
      <c r="E79" s="7">
        <f t="shared" si="19"/>
        <v>4.2657405002857303</v>
      </c>
      <c r="F79">
        <f t="shared" si="20"/>
        <v>4.2657405002857308E-18</v>
      </c>
      <c r="G79">
        <f t="shared" si="21"/>
        <v>741.52210500000001</v>
      </c>
      <c r="J79">
        <f t="shared" si="22"/>
        <v>4.2208077149229126</v>
      </c>
      <c r="K79">
        <f t="shared" si="23"/>
        <v>3.1948085149229124</v>
      </c>
      <c r="L79">
        <f>K79*(10^-18)</f>
        <v>3.1948085149229128E-18</v>
      </c>
      <c r="M79">
        <f t="shared" si="24"/>
        <v>742.01894700000003</v>
      </c>
      <c r="P79">
        <f>($O$5*$A79)/($N$5+$A79)</f>
        <v>5.3884160549534652</v>
      </c>
      <c r="Q79">
        <f t="shared" si="25"/>
        <v>4.7693121549534654</v>
      </c>
      <c r="R79">
        <f t="shared" si="26"/>
        <v>4.7693121549534655E-18</v>
      </c>
      <c r="S79">
        <f t="shared" si="27"/>
        <v>744.36762299999998</v>
      </c>
      <c r="AJ79">
        <f>($AG$4*$A80)/($AF$4+$A80)</f>
        <v>4.9127766939086808</v>
      </c>
      <c r="AK79">
        <f t="shared" si="16"/>
        <v>4.1452072605753472</v>
      </c>
      <c r="AL79">
        <f t="shared" si="17"/>
        <v>752.63622499999997</v>
      </c>
    </row>
    <row r="80" spans="1:38" x14ac:dyDescent="0.2">
      <c r="A80" s="8">
        <v>750</v>
      </c>
      <c r="D80">
        <f t="shared" si="18"/>
        <v>4.9488243567842183</v>
      </c>
      <c r="E80" s="7">
        <f t="shared" si="19"/>
        <v>4.2912191567842184</v>
      </c>
      <c r="F80">
        <f t="shared" si="20"/>
        <v>4.2912191567842189E-18</v>
      </c>
      <c r="G80">
        <f t="shared" si="21"/>
        <v>751.52210500000001</v>
      </c>
      <c r="J80">
        <f t="shared" si="22"/>
        <v>4.2351821487366585</v>
      </c>
      <c r="K80">
        <f t="shared" si="23"/>
        <v>3.2091829487366583</v>
      </c>
      <c r="L80">
        <f>K80*(10^-18)</f>
        <v>3.2091829487366584E-18</v>
      </c>
      <c r="M80">
        <f t="shared" si="24"/>
        <v>752.01894700000003</v>
      </c>
      <c r="P80">
        <f>($O$5*$A80)/($N$5+$A80)</f>
        <v>5.4178368334042535</v>
      </c>
      <c r="Q80">
        <f t="shared" si="25"/>
        <v>4.7987329334042537</v>
      </c>
      <c r="R80">
        <f t="shared" si="26"/>
        <v>4.7987329334042543E-18</v>
      </c>
      <c r="S80">
        <f t="shared" si="27"/>
        <v>754.36762299999998</v>
      </c>
      <c r="AJ80">
        <f>($AG$4*$A81)/($AF$4+$A81)</f>
        <v>4.9356902032361694</v>
      </c>
      <c r="AK80">
        <f t="shared" si="16"/>
        <v>4.1681207699028358</v>
      </c>
      <c r="AL80">
        <f t="shared" si="17"/>
        <v>762.63622499999997</v>
      </c>
    </row>
    <row r="81" spans="1:38" x14ac:dyDescent="0.2">
      <c r="A81" s="8">
        <v>760</v>
      </c>
      <c r="D81">
        <f t="shared" si="18"/>
        <v>4.9738871950274124</v>
      </c>
      <c r="E81" s="7">
        <f t="shared" si="19"/>
        <v>4.3162819950274125</v>
      </c>
      <c r="F81">
        <f t="shared" si="20"/>
        <v>4.3162819950274132E-18</v>
      </c>
      <c r="G81">
        <f t="shared" si="21"/>
        <v>761.52210500000001</v>
      </c>
      <c r="J81">
        <f t="shared" si="22"/>
        <v>4.2492726975949209</v>
      </c>
      <c r="K81">
        <f t="shared" si="23"/>
        <v>3.2232734975949207</v>
      </c>
      <c r="L81">
        <f>K81*(10^-18)</f>
        <v>3.2232734975949209E-18</v>
      </c>
      <c r="M81">
        <f t="shared" si="24"/>
        <v>762.01894700000003</v>
      </c>
      <c r="P81">
        <f>($O$5*$A81)/($N$5+$A81)</f>
        <v>5.4467937353096181</v>
      </c>
      <c r="Q81">
        <f t="shared" si="25"/>
        <v>4.8276898353096183</v>
      </c>
      <c r="R81">
        <f t="shared" si="26"/>
        <v>4.8276898353096186E-18</v>
      </c>
      <c r="S81">
        <f t="shared" si="27"/>
        <v>764.36762299999998</v>
      </c>
      <c r="AJ81">
        <f>($AG$4*$A82)/($AF$4+$A82)</f>
        <v>4.9582149789873977</v>
      </c>
      <c r="AK81">
        <f t="shared" si="16"/>
        <v>4.1906455456540641</v>
      </c>
      <c r="AL81">
        <f t="shared" si="17"/>
        <v>772.63622499999997</v>
      </c>
    </row>
    <row r="82" spans="1:38" x14ac:dyDescent="0.2">
      <c r="A82" s="8">
        <v>770</v>
      </c>
      <c r="D82">
        <f t="shared" si="18"/>
        <v>4.9985443120144959</v>
      </c>
      <c r="E82" s="7">
        <f t="shared" si="19"/>
        <v>4.340939112014496</v>
      </c>
      <c r="F82">
        <f t="shared" si="20"/>
        <v>4.340939112014496E-18</v>
      </c>
      <c r="G82">
        <f t="shared" si="21"/>
        <v>771.52210500000001</v>
      </c>
      <c r="J82">
        <f t="shared" si="22"/>
        <v>4.2630876890582066</v>
      </c>
      <c r="K82">
        <f t="shared" si="23"/>
        <v>3.2370884890582063</v>
      </c>
      <c r="L82">
        <f>K82*(10^-18)</f>
        <v>3.2370884890582066E-18</v>
      </c>
      <c r="M82">
        <f t="shared" si="24"/>
        <v>772.01894700000003</v>
      </c>
      <c r="P82">
        <f>($O$5*$A82)/($N$5+$A82)</f>
        <v>5.4752976457488991</v>
      </c>
      <c r="Q82">
        <f t="shared" si="25"/>
        <v>4.8561937457488993</v>
      </c>
      <c r="R82">
        <f t="shared" si="26"/>
        <v>4.8561937457488994E-18</v>
      </c>
      <c r="S82">
        <f t="shared" si="27"/>
        <v>774.36762299999998</v>
      </c>
      <c r="AJ82">
        <f>($AG$4*$A83)/($AF$4+$A83)</f>
        <v>4.980360830401815</v>
      </c>
      <c r="AK82">
        <f t="shared" si="16"/>
        <v>4.2127913970684814</v>
      </c>
      <c r="AL82">
        <f t="shared" si="17"/>
        <v>782.63622499999997</v>
      </c>
    </row>
    <row r="83" spans="1:38" x14ac:dyDescent="0.2">
      <c r="A83" s="8">
        <v>780</v>
      </c>
      <c r="D83">
        <f t="shared" si="18"/>
        <v>5.0228054804656992</v>
      </c>
      <c r="E83" s="7">
        <f t="shared" si="19"/>
        <v>4.3652002804656993</v>
      </c>
      <c r="F83">
        <f t="shared" si="20"/>
        <v>4.3652002804656995E-18</v>
      </c>
      <c r="G83">
        <f t="shared" si="21"/>
        <v>781.52210500000001</v>
      </c>
      <c r="J83">
        <f t="shared" si="22"/>
        <v>4.2766351281303674</v>
      </c>
      <c r="K83">
        <f t="shared" si="23"/>
        <v>3.2506359281303672</v>
      </c>
      <c r="L83">
        <f>K83*(10^-18)</f>
        <v>3.2506359281303673E-18</v>
      </c>
      <c r="M83">
        <f t="shared" si="24"/>
        <v>782.01894700000003</v>
      </c>
      <c r="P83">
        <f>($O$5*$A83)/($N$5+$A83)</f>
        <v>5.5033591118799787</v>
      </c>
      <c r="Q83">
        <f t="shared" si="25"/>
        <v>4.8842552118799789</v>
      </c>
      <c r="R83">
        <f t="shared" si="26"/>
        <v>4.8842552118799794E-18</v>
      </c>
      <c r="S83">
        <f t="shared" si="27"/>
        <v>784.36762299999998</v>
      </c>
      <c r="AJ83">
        <f>($AG$4*$A84)/($AF$4+$A84)</f>
        <v>5.0021372394387242</v>
      </c>
      <c r="AK83">
        <f t="shared" si="16"/>
        <v>4.2345678061053906</v>
      </c>
      <c r="AL83">
        <f t="shared" si="17"/>
        <v>792.63622499999997</v>
      </c>
    </row>
    <row r="84" spans="1:38" x14ac:dyDescent="0.2">
      <c r="A84" s="8">
        <v>790</v>
      </c>
      <c r="D84">
        <f t="shared" si="18"/>
        <v>5.0466801617369352</v>
      </c>
      <c r="E84" s="7">
        <f t="shared" si="19"/>
        <v>4.3890749617369353</v>
      </c>
      <c r="F84">
        <f t="shared" si="20"/>
        <v>4.3890749617369357E-18</v>
      </c>
      <c r="G84">
        <f t="shared" si="21"/>
        <v>791.52210500000001</v>
      </c>
      <c r="J84">
        <f t="shared" si="22"/>
        <v>4.2899227127260602</v>
      </c>
      <c r="K84">
        <f t="shared" si="23"/>
        <v>3.26392351272606</v>
      </c>
      <c r="L84">
        <f>K84*(10^-18)</f>
        <v>3.2639235127260602E-18</v>
      </c>
      <c r="M84">
        <f t="shared" si="24"/>
        <v>792.01894700000003</v>
      </c>
      <c r="P84">
        <f>($O$5*$A84)/($N$5+$A84)</f>
        <v>5.5309883559515418</v>
      </c>
      <c r="Q84">
        <f t="shared" si="25"/>
        <v>4.911884455951542</v>
      </c>
      <c r="R84">
        <f t="shared" si="26"/>
        <v>4.9118844559515423E-18</v>
      </c>
      <c r="S84">
        <f t="shared" si="27"/>
        <v>794.36762299999998</v>
      </c>
      <c r="AJ84">
        <f>($AG$4*$A85)/($AF$4+$A85)</f>
        <v>5.0235533743137859</v>
      </c>
      <c r="AK84">
        <f t="shared" si="16"/>
        <v>4.2559839409804523</v>
      </c>
      <c r="AL84">
        <f t="shared" si="17"/>
        <v>802.63622499999997</v>
      </c>
    </row>
    <row r="85" spans="1:38" x14ac:dyDescent="0.2">
      <c r="A85" s="8">
        <v>800</v>
      </c>
      <c r="D85">
        <f t="shared" si="18"/>
        <v>5.0701775181221089</v>
      </c>
      <c r="E85" s="7">
        <f t="shared" si="19"/>
        <v>4.412572318122109</v>
      </c>
      <c r="F85">
        <f t="shared" si="20"/>
        <v>4.4125723181221097E-18</v>
      </c>
      <c r="G85">
        <f t="shared" si="21"/>
        <v>801.52210500000001</v>
      </c>
      <c r="J85">
        <f t="shared" si="22"/>
        <v>4.3029578482566109</v>
      </c>
      <c r="K85">
        <f t="shared" si="23"/>
        <v>3.2769586482566107</v>
      </c>
      <c r="L85">
        <f>K85*(10^-18)</f>
        <v>3.2769586482566109E-18</v>
      </c>
      <c r="M85">
        <f t="shared" si="24"/>
        <v>802.01894700000003</v>
      </c>
      <c r="P85">
        <f>($O$5*$A85)/($N$5+$A85)</f>
        <v>5.5581952877186369</v>
      </c>
      <c r="Q85">
        <f t="shared" si="25"/>
        <v>4.9390913877186371</v>
      </c>
      <c r="R85">
        <f t="shared" si="26"/>
        <v>4.9390913877186375E-18</v>
      </c>
      <c r="S85">
        <f t="shared" si="27"/>
        <v>804.36762299999998</v>
      </c>
      <c r="AJ85">
        <f>($AG$4*$A86)/($AF$4+$A86)</f>
        <v>5.0446181023691805</v>
      </c>
      <c r="AK85">
        <f t="shared" si="16"/>
        <v>4.2770486690358469</v>
      </c>
      <c r="AL85">
        <f t="shared" si="17"/>
        <v>812.63622499999997</v>
      </c>
    </row>
    <row r="86" spans="1:38" x14ac:dyDescent="0.2">
      <c r="A86" s="8">
        <v>810</v>
      </c>
      <c r="D86">
        <f t="shared" si="18"/>
        <v>5.0933064245767126</v>
      </c>
      <c r="E86" s="7">
        <f t="shared" si="19"/>
        <v>4.4357012245767127</v>
      </c>
      <c r="F86">
        <f t="shared" si="20"/>
        <v>4.4357012245767132E-18</v>
      </c>
      <c r="G86">
        <f t="shared" si="21"/>
        <v>811.52210500000001</v>
      </c>
      <c r="J86">
        <f t="shared" si="22"/>
        <v>4.3157476613923684</v>
      </c>
      <c r="K86">
        <f t="shared" si="23"/>
        <v>3.2897484613923682</v>
      </c>
      <c r="L86">
        <f>K86*(10^-18)</f>
        <v>3.2897484613923686E-18</v>
      </c>
      <c r="M86">
        <f t="shared" si="24"/>
        <v>812.01894700000003</v>
      </c>
      <c r="P86">
        <f>($O$5*$A86)/($N$5+$A86)</f>
        <v>5.5849895162932626</v>
      </c>
      <c r="Q86">
        <f t="shared" si="25"/>
        <v>4.9658856162932627</v>
      </c>
      <c r="R86">
        <f t="shared" si="26"/>
        <v>4.965885616293263E-18</v>
      </c>
      <c r="S86">
        <f t="shared" si="27"/>
        <v>814.36762299999998</v>
      </c>
      <c r="AJ86">
        <f>($AG$4*$A87)/($AF$4+$A87)</f>
        <v>5.0653400023153869</v>
      </c>
      <c r="AK86">
        <f t="shared" si="16"/>
        <v>4.2977705689820533</v>
      </c>
      <c r="AL86">
        <f t="shared" si="17"/>
        <v>822.63622499999997</v>
      </c>
    </row>
    <row r="87" spans="1:38" x14ac:dyDescent="0.2">
      <c r="A87" s="8">
        <v>820</v>
      </c>
      <c r="D87">
        <f t="shared" si="18"/>
        <v>5.1160754798942145</v>
      </c>
      <c r="E87" s="7">
        <f t="shared" si="19"/>
        <v>4.4584702798942146</v>
      </c>
      <c r="F87">
        <f t="shared" si="20"/>
        <v>4.4584702798942146E-18</v>
      </c>
      <c r="G87">
        <f t="shared" si="21"/>
        <v>821.52210500000001</v>
      </c>
      <c r="J87">
        <f t="shared" si="22"/>
        <v>4.3282990130552568</v>
      </c>
      <c r="K87">
        <f t="shared" si="23"/>
        <v>3.3022998130552565</v>
      </c>
      <c r="L87">
        <f>K87*(10^-18)</f>
        <v>3.3022998130552567E-18</v>
      </c>
      <c r="M87">
        <f t="shared" si="24"/>
        <v>822.01894700000003</v>
      </c>
      <c r="P87">
        <f>($O$5*$A87)/($N$5+$A87)</f>
        <v>5.6113803614597044</v>
      </c>
      <c r="Q87">
        <f t="shared" si="25"/>
        <v>4.9922764614597046</v>
      </c>
      <c r="R87">
        <f t="shared" si="26"/>
        <v>4.992276461459705E-18</v>
      </c>
      <c r="S87">
        <f t="shared" si="27"/>
        <v>824.36762299999998</v>
      </c>
      <c r="AJ87">
        <f>($AG$4*$A88)/($AF$4+$A88)</f>
        <v>5.0857273758800829</v>
      </c>
      <c r="AK87">
        <f t="shared" si="16"/>
        <v>4.3181579425467493</v>
      </c>
      <c r="AL87">
        <f t="shared" si="17"/>
        <v>832.63622499999997</v>
      </c>
    </row>
    <row r="88" spans="1:38" x14ac:dyDescent="0.2">
      <c r="A88" s="8">
        <v>830</v>
      </c>
      <c r="D88">
        <f t="shared" si="18"/>
        <v>5.138493017364806</v>
      </c>
      <c r="E88" s="7">
        <f t="shared" si="19"/>
        <v>4.4808878173648061</v>
      </c>
      <c r="F88">
        <f t="shared" si="20"/>
        <v>4.4808878173648063E-18</v>
      </c>
      <c r="G88">
        <f t="shared" si="21"/>
        <v>831.52210500000001</v>
      </c>
      <c r="J88">
        <f t="shared" si="22"/>
        <v>4.3406185106913373</v>
      </c>
      <c r="K88">
        <f t="shared" si="23"/>
        <v>3.3146193106913371</v>
      </c>
      <c r="L88">
        <f>K88*(10^-18)</f>
        <v>3.3146193106913372E-18</v>
      </c>
      <c r="M88">
        <f t="shared" si="24"/>
        <v>832.01894700000003</v>
      </c>
      <c r="P88">
        <f>($O$5*$A88)/($N$5+$A88)</f>
        <v>5.637376864482663</v>
      </c>
      <c r="Q88">
        <f t="shared" si="25"/>
        <v>5.0182729644826631</v>
      </c>
      <c r="R88">
        <f t="shared" si="26"/>
        <v>5.0182729644826638E-18</v>
      </c>
      <c r="S88">
        <f t="shared" si="27"/>
        <v>834.36762299999998</v>
      </c>
      <c r="AJ88">
        <f>($AG$4*$A89)/($AF$4+$A89)</f>
        <v>5.1057882588973857</v>
      </c>
      <c r="AK88">
        <f t="shared" si="16"/>
        <v>4.3382188255640521</v>
      </c>
      <c r="AL88">
        <f t="shared" si="17"/>
        <v>842.63622499999997</v>
      </c>
    </row>
    <row r="89" spans="1:38" x14ac:dyDescent="0.2">
      <c r="A89" s="8">
        <v>840</v>
      </c>
      <c r="D89">
        <f t="shared" si="18"/>
        <v>5.1605671149442784</v>
      </c>
      <c r="E89" s="7">
        <f t="shared" si="19"/>
        <v>4.5029619149442786</v>
      </c>
      <c r="F89">
        <f t="shared" si="20"/>
        <v>4.5029619149442791E-18</v>
      </c>
      <c r="G89">
        <f t="shared" si="21"/>
        <v>841.52210500000001</v>
      </c>
      <c r="J89">
        <f t="shared" si="22"/>
        <v>4.3527125198694643</v>
      </c>
      <c r="K89">
        <f t="shared" si="23"/>
        <v>3.3267133198694641</v>
      </c>
      <c r="L89">
        <f>K89*(10^-18)</f>
        <v>3.3267133198694642E-18</v>
      </c>
      <c r="M89">
        <f t="shared" si="24"/>
        <v>842.01894700000003</v>
      </c>
      <c r="P89">
        <f>($O$5*$A89)/($N$5+$A89)</f>
        <v>5.662987798434453</v>
      </c>
      <c r="Q89">
        <f t="shared" si="25"/>
        <v>5.0438838984344532</v>
      </c>
      <c r="R89">
        <f t="shared" si="26"/>
        <v>5.0438838984344534E-18</v>
      </c>
      <c r="S89">
        <f t="shared" si="27"/>
        <v>844.36762299999998</v>
      </c>
      <c r="AJ89">
        <f>($AG$4*$A90)/($AF$4+$A90)</f>
        <v>5.1255304318685848</v>
      </c>
      <c r="AK89">
        <f t="shared" si="16"/>
        <v>4.3579609985352512</v>
      </c>
      <c r="AL89">
        <f t="shared" si="17"/>
        <v>852.63622499999997</v>
      </c>
    </row>
    <row r="90" spans="1:38" x14ac:dyDescent="0.2">
      <c r="A90" s="8">
        <v>850</v>
      </c>
      <c r="D90">
        <f t="shared" si="18"/>
        <v>5.1823056049590761</v>
      </c>
      <c r="E90" s="7">
        <f t="shared" si="19"/>
        <v>4.5247004049590762</v>
      </c>
      <c r="F90">
        <f t="shared" si="20"/>
        <v>4.5247004049590766E-18</v>
      </c>
      <c r="G90">
        <f t="shared" si="21"/>
        <v>851.52210500000001</v>
      </c>
      <c r="J90">
        <f t="shared" si="22"/>
        <v>4.3645871752488423</v>
      </c>
      <c r="K90">
        <f t="shared" si="23"/>
        <v>3.3385879752488421</v>
      </c>
      <c r="L90">
        <f>K90*(10^-18)</f>
        <v>3.3385879752488422E-18</v>
      </c>
      <c r="M90">
        <f t="shared" si="24"/>
        <v>852.01894700000003</v>
      </c>
      <c r="P90">
        <f>($O$5*$A90)/($N$5+$A90)</f>
        <v>5.6882216780660952</v>
      </c>
      <c r="Q90">
        <f t="shared" si="25"/>
        <v>5.0691177780660954</v>
      </c>
      <c r="R90">
        <f t="shared" si="26"/>
        <v>5.069117778066096E-18</v>
      </c>
      <c r="S90">
        <f t="shared" si="27"/>
        <v>854.36762299999998</v>
      </c>
      <c r="AJ90">
        <f>($AG$4*$A91)/($AF$4+$A91)</f>
        <v>5.1449614300234776</v>
      </c>
      <c r="AK90">
        <f t="shared" si="16"/>
        <v>4.377391996690144</v>
      </c>
      <c r="AL90">
        <f t="shared" si="17"/>
        <v>862.63622499999997</v>
      </c>
    </row>
    <row r="91" spans="1:38" x14ac:dyDescent="0.2">
      <c r="A91" s="8">
        <v>860</v>
      </c>
      <c r="D91">
        <f t="shared" si="18"/>
        <v>5.2037160833720364</v>
      </c>
      <c r="E91" s="7">
        <f t="shared" si="19"/>
        <v>4.5461108833720365</v>
      </c>
      <c r="F91">
        <f t="shared" si="20"/>
        <v>4.5461108833720366E-18</v>
      </c>
      <c r="G91">
        <f t="shared" si="21"/>
        <v>861.52210500000001</v>
      </c>
      <c r="J91">
        <f t="shared" si="22"/>
        <v>4.3762483909551797</v>
      </c>
      <c r="K91">
        <f t="shared" si="23"/>
        <v>3.3502491909551795</v>
      </c>
      <c r="L91">
        <f>K91*(10^-18)</f>
        <v>3.3502491909551798E-18</v>
      </c>
      <c r="M91">
        <f t="shared" si="24"/>
        <v>862.01894700000003</v>
      </c>
      <c r="P91">
        <f>($O$5*$A91)/($N$5+$A91)</f>
        <v>5.7130867692456091</v>
      </c>
      <c r="Q91">
        <f t="shared" si="25"/>
        <v>5.0939828692456093</v>
      </c>
      <c r="R91">
        <f t="shared" si="26"/>
        <v>5.0939828692456099E-18</v>
      </c>
      <c r="S91">
        <f t="shared" si="27"/>
        <v>864.36762299999998</v>
      </c>
      <c r="AJ91">
        <f>($AG$4*$A92)/($AF$4+$A92)</f>
        <v>5.1640885529096865</v>
      </c>
      <c r="AK91">
        <f t="shared" si="16"/>
        <v>4.3965191195763529</v>
      </c>
      <c r="AL91">
        <f t="shared" si="17"/>
        <v>872.63622499999997</v>
      </c>
    </row>
    <row r="92" spans="1:38" x14ac:dyDescent="0.2">
      <c r="A92" s="8">
        <v>870</v>
      </c>
      <c r="D92">
        <f t="shared" si="18"/>
        <v>5.2248059186318407</v>
      </c>
      <c r="E92" s="7">
        <f t="shared" si="19"/>
        <v>4.5672007186318409</v>
      </c>
      <c r="F92">
        <f t="shared" si="20"/>
        <v>4.5672007186318412E-18</v>
      </c>
      <c r="G92">
        <f t="shared" si="21"/>
        <v>871.52210500000001</v>
      </c>
      <c r="J92">
        <f t="shared" si="22"/>
        <v>4.3877018704022985</v>
      </c>
      <c r="K92">
        <f t="shared" si="23"/>
        <v>3.3617026704022983</v>
      </c>
      <c r="L92">
        <f>K92*(10^-18)</f>
        <v>3.3617026704022986E-18</v>
      </c>
      <c r="M92">
        <f t="shared" si="24"/>
        <v>872.01894700000003</v>
      </c>
      <c r="P92">
        <f>($O$5*$A92)/($N$5+$A92)</f>
        <v>5.7375910979854909</v>
      </c>
      <c r="Q92">
        <f t="shared" si="25"/>
        <v>5.1184871979854911</v>
      </c>
      <c r="R92">
        <f t="shared" si="26"/>
        <v>5.1184871979854915E-18</v>
      </c>
      <c r="S92">
        <f t="shared" si="27"/>
        <v>874.36762299999998</v>
      </c>
      <c r="AJ92">
        <f>($AG$4*$A93)/($AF$4+$A93)</f>
        <v>5.1829188735355629</v>
      </c>
      <c r="AK92">
        <f t="shared" si="16"/>
        <v>4.4153494402022293</v>
      </c>
      <c r="AL92">
        <f t="shared" si="17"/>
        <v>882.63622499999997</v>
      </c>
    </row>
    <row r="93" spans="1:38" x14ac:dyDescent="0.2">
      <c r="A93" s="8">
        <v>880</v>
      </c>
      <c r="D93">
        <f t="shared" si="18"/>
        <v>5.2455822601278292</v>
      </c>
      <c r="E93" s="7">
        <f t="shared" si="19"/>
        <v>4.5879770601278294</v>
      </c>
      <c r="F93">
        <f t="shared" si="20"/>
        <v>4.5879770601278297E-18</v>
      </c>
      <c r="G93">
        <f t="shared" si="21"/>
        <v>881.52210500000001</v>
      </c>
      <c r="J93">
        <f t="shared" si="22"/>
        <v>4.3989531155935016</v>
      </c>
      <c r="K93">
        <f t="shared" si="23"/>
        <v>3.3729539155935013</v>
      </c>
      <c r="L93">
        <f>K93*(10^-18)</f>
        <v>3.3729539155935015E-18</v>
      </c>
      <c r="M93">
        <f t="shared" si="24"/>
        <v>882.01894700000003</v>
      </c>
      <c r="P93">
        <f>($O$5*$A93)/($N$5+$A93)</f>
        <v>5.7617424590800912</v>
      </c>
      <c r="Q93">
        <f t="shared" si="25"/>
        <v>5.1426385590800914</v>
      </c>
      <c r="R93">
        <f t="shared" si="26"/>
        <v>5.1426385590800916E-18</v>
      </c>
      <c r="S93">
        <f t="shared" si="27"/>
        <v>884.36762299999998</v>
      </c>
      <c r="AJ93">
        <f>($AG$4*$A94)/($AF$4+$A94)</f>
        <v>5.2014592470907495</v>
      </c>
      <c r="AK93">
        <f t="shared" si="16"/>
        <v>4.4338898137574159</v>
      </c>
      <c r="AL93">
        <f t="shared" si="17"/>
        <v>892.63622499999997</v>
      </c>
    </row>
    <row r="94" spans="1:38" x14ac:dyDescent="0.2">
      <c r="A94" s="8">
        <v>890</v>
      </c>
      <c r="D94">
        <f t="shared" si="18"/>
        <v>5.2660520462705644</v>
      </c>
      <c r="E94" s="7">
        <f t="shared" si="19"/>
        <v>4.6084468462705646</v>
      </c>
      <c r="F94">
        <f t="shared" si="20"/>
        <v>4.6084468462705649E-18</v>
      </c>
      <c r="G94">
        <f t="shared" si="21"/>
        <v>891.52210500000001</v>
      </c>
      <c r="J94">
        <f t="shared" si="22"/>
        <v>4.4100074359345269</v>
      </c>
      <c r="K94">
        <f t="shared" si="23"/>
        <v>3.3840082359345267</v>
      </c>
      <c r="L94">
        <f>K94*(10^-18)</f>
        <v>3.3840082359345269E-18</v>
      </c>
      <c r="M94">
        <f t="shared" si="24"/>
        <v>892.01894700000003</v>
      </c>
      <c r="P94">
        <f>($O$5*$A94)/($N$5+$A94)</f>
        <v>5.7855484243724149</v>
      </c>
      <c r="Q94">
        <f t="shared" si="25"/>
        <v>5.1664445243724151</v>
      </c>
      <c r="R94">
        <f t="shared" si="26"/>
        <v>5.1664445243724158E-18</v>
      </c>
      <c r="S94">
        <f t="shared" si="27"/>
        <v>894.36762299999998</v>
      </c>
      <c r="AJ94">
        <f>($AG$4*$A95)/($AF$4+$A95)</f>
        <v>5.219716319266988</v>
      </c>
      <c r="AK94">
        <f t="shared" si="16"/>
        <v>4.4521468859336544</v>
      </c>
      <c r="AL94">
        <f t="shared" si="17"/>
        <v>902.63622499999997</v>
      </c>
    </row>
    <row r="95" spans="1:38" x14ac:dyDescent="0.2">
      <c r="A95" s="8">
        <v>900</v>
      </c>
      <c r="D95">
        <f t="shared" si="18"/>
        <v>5.2862220122173236</v>
      </c>
      <c r="E95" s="7">
        <f t="shared" si="19"/>
        <v>4.6286168122173237</v>
      </c>
      <c r="F95">
        <f t="shared" si="20"/>
        <v>4.6286168122173241E-18</v>
      </c>
      <c r="G95">
        <f t="shared" si="21"/>
        <v>901.52210500000001</v>
      </c>
      <c r="J95">
        <f t="shared" si="22"/>
        <v>4.4208699565877962</v>
      </c>
      <c r="K95">
        <f t="shared" si="23"/>
        <v>3.394870756587796</v>
      </c>
      <c r="L95">
        <f>K95*(10^-18)</f>
        <v>3.3948707565877963E-18</v>
      </c>
      <c r="M95">
        <f t="shared" si="24"/>
        <v>902.01894700000003</v>
      </c>
      <c r="P95">
        <f>($O$5*$A95)/($N$5+$A95)</f>
        <v>5.809016350668756</v>
      </c>
      <c r="Q95">
        <f t="shared" si="25"/>
        <v>5.1899124506687562</v>
      </c>
      <c r="R95">
        <f t="shared" si="26"/>
        <v>5.1899124506687563E-18</v>
      </c>
      <c r="S95">
        <f t="shared" si="27"/>
        <v>904.36762299999998</v>
      </c>
      <c r="AJ95">
        <f>($AG$4*$A96)/($AF$4+$A96)</f>
        <v>5.2376965342003849</v>
      </c>
      <c r="AK95">
        <f t="shared" si="16"/>
        <v>4.4701271008670513</v>
      </c>
      <c r="AL95">
        <f t="shared" si="17"/>
        <v>912.63622499999997</v>
      </c>
    </row>
    <row r="96" spans="1:38" x14ac:dyDescent="0.2">
      <c r="A96" s="8">
        <v>910</v>
      </c>
      <c r="D96">
        <f t="shared" si="18"/>
        <v>5.3060986972606026</v>
      </c>
      <c r="E96" s="7">
        <f t="shared" si="19"/>
        <v>4.6484934972606027</v>
      </c>
      <c r="F96">
        <f t="shared" si="20"/>
        <v>4.6484934972606031E-18</v>
      </c>
      <c r="G96">
        <f t="shared" si="21"/>
        <v>911.52210500000001</v>
      </c>
      <c r="J96">
        <f t="shared" si="22"/>
        <v>4.4315456263955193</v>
      </c>
      <c r="K96">
        <f t="shared" si="23"/>
        <v>3.4055464263955191</v>
      </c>
      <c r="L96">
        <f>K96*(10^-18)</f>
        <v>3.4055464263955194E-18</v>
      </c>
      <c r="M96">
        <f t="shared" si="24"/>
        <v>912.01894700000003</v>
      </c>
      <c r="P96">
        <f>($O$5*$A96)/($N$5+$A96)</f>
        <v>5.8321533873185594</v>
      </c>
      <c r="Q96">
        <f t="shared" si="25"/>
        <v>5.2130494873185595</v>
      </c>
      <c r="R96">
        <f t="shared" si="26"/>
        <v>5.2130494873185598E-18</v>
      </c>
      <c r="S96">
        <f t="shared" si="27"/>
        <v>914.36762299999998</v>
      </c>
      <c r="AJ96">
        <f>($AG$4*$A97)/($AF$4+$A97)</f>
        <v>5.2554061420550777</v>
      </c>
      <c r="AK96">
        <f t="shared" si="16"/>
        <v>4.4878367087217441</v>
      </c>
      <c r="AL96">
        <f t="shared" si="17"/>
        <v>922.63622499999997</v>
      </c>
    </row>
    <row r="97" spans="1:38" x14ac:dyDescent="0.2">
      <c r="A97" s="8">
        <v>920</v>
      </c>
      <c r="D97">
        <f t="shared" si="18"/>
        <v>5.3256884518966396</v>
      </c>
      <c r="E97" s="7">
        <f t="shared" si="19"/>
        <v>4.6680832518966398</v>
      </c>
      <c r="F97">
        <f t="shared" si="20"/>
        <v>4.6680832518966403E-18</v>
      </c>
      <c r="G97">
        <f t="shared" si="21"/>
        <v>921.52210500000001</v>
      </c>
      <c r="J97">
        <f t="shared" si="22"/>
        <v>4.4420392253974459</v>
      </c>
      <c r="K97">
        <f t="shared" si="23"/>
        <v>3.4160400253974457</v>
      </c>
      <c r="L97">
        <f>K97*(10^-18)</f>
        <v>3.4160400253974461E-18</v>
      </c>
      <c r="M97">
        <f t="shared" si="24"/>
        <v>922.01894700000003</v>
      </c>
      <c r="P97">
        <f>($O$5*$A97)/($N$5+$A97)</f>
        <v>5.8549664834759048</v>
      </c>
      <c r="Q97">
        <f t="shared" si="25"/>
        <v>5.2358625834759049</v>
      </c>
      <c r="R97">
        <f t="shared" si="26"/>
        <v>5.235862583475905E-18</v>
      </c>
      <c r="S97">
        <f t="shared" si="27"/>
        <v>924.36762299999998</v>
      </c>
      <c r="AJ97">
        <f>($AG$4*$A98)/($AF$4+$A98)</f>
        <v>5.272851206267049</v>
      </c>
      <c r="AK97">
        <f t="shared" si="16"/>
        <v>4.5052817729337153</v>
      </c>
      <c r="AL97">
        <f t="shared" si="17"/>
        <v>932.63622499999997</v>
      </c>
    </row>
    <row r="98" spans="1:38" x14ac:dyDescent="0.2">
      <c r="A98" s="8">
        <v>930</v>
      </c>
      <c r="D98">
        <f t="shared" si="18"/>
        <v>5.3449974445900263</v>
      </c>
      <c r="E98" s="7">
        <f t="shared" si="19"/>
        <v>4.6873922445900265</v>
      </c>
      <c r="F98">
        <f t="shared" si="20"/>
        <v>4.6873922445900271E-18</v>
      </c>
      <c r="G98">
        <f t="shared" si="21"/>
        <v>931.52210500000001</v>
      </c>
      <c r="J98">
        <f t="shared" si="22"/>
        <v>4.4523553719672107</v>
      </c>
      <c r="K98">
        <f t="shared" si="23"/>
        <v>3.4263561719672104</v>
      </c>
      <c r="L98">
        <f>K98*(10^-18)</f>
        <v>3.4263561719672107E-18</v>
      </c>
      <c r="M98">
        <f t="shared" si="24"/>
        <v>932.01894700000003</v>
      </c>
      <c r="P98">
        <f>($O$5*$A98)/($N$5+$A98)</f>
        <v>5.8774623950580978</v>
      </c>
      <c r="Q98">
        <f t="shared" si="25"/>
        <v>5.2583584950580979</v>
      </c>
      <c r="R98">
        <f t="shared" si="26"/>
        <v>5.2583584950580984E-18</v>
      </c>
      <c r="S98">
        <f t="shared" si="27"/>
        <v>934.36762299999998</v>
      </c>
      <c r="AJ98">
        <f>($AG$4*$A99)/($AF$4+$A99)</f>
        <v>5.2900376104657303</v>
      </c>
      <c r="AK98">
        <f t="shared" si="16"/>
        <v>4.5224681771323967</v>
      </c>
      <c r="AL98">
        <f t="shared" si="17"/>
        <v>942.63622499999997</v>
      </c>
    </row>
    <row r="99" spans="1:38" x14ac:dyDescent="0.2">
      <c r="A99" s="8">
        <v>940</v>
      </c>
      <c r="D99">
        <f t="shared" si="18"/>
        <v>5.3640316682495284</v>
      </c>
      <c r="E99" s="7">
        <f t="shared" si="19"/>
        <v>4.7064264682495285</v>
      </c>
      <c r="F99">
        <f t="shared" si="20"/>
        <v>4.7064264682495288E-18</v>
      </c>
      <c r="G99">
        <f t="shared" si="21"/>
        <v>941.52210500000001</v>
      </c>
      <c r="J99">
        <f t="shared" si="22"/>
        <v>4.462498529589686</v>
      </c>
      <c r="K99">
        <f t="shared" si="23"/>
        <v>3.4364993295896857</v>
      </c>
      <c r="L99">
        <f>K99*(10^-18)</f>
        <v>3.436499329589686E-18</v>
      </c>
      <c r="M99">
        <f t="shared" si="24"/>
        <v>942.01894700000003</v>
      </c>
      <c r="P99">
        <f>($O$5*$A99)/($N$5+$A99)</f>
        <v>5.8996476914160381</v>
      </c>
      <c r="Q99">
        <f t="shared" si="25"/>
        <v>5.2805437914160382</v>
      </c>
      <c r="R99">
        <f t="shared" si="26"/>
        <v>5.2805437914160383E-18</v>
      </c>
      <c r="S99">
        <f t="shared" si="27"/>
        <v>944.36762299999998</v>
      </c>
      <c r="AJ99">
        <f>($AG$4*$A100)/($AF$4+$A100)</f>
        <v>5.3069710650899822</v>
      </c>
      <c r="AK99">
        <f t="shared" si="16"/>
        <v>4.5394016317566486</v>
      </c>
      <c r="AL99">
        <f t="shared" si="17"/>
        <v>952.63622499999997</v>
      </c>
    </row>
    <row r="100" spans="1:38" x14ac:dyDescent="0.2">
      <c r="A100" s="8">
        <v>950</v>
      </c>
      <c r="D100">
        <f t="shared" si="18"/>
        <v>5.3827969464294139</v>
      </c>
      <c r="E100" s="7">
        <f t="shared" si="19"/>
        <v>4.725191746429414</v>
      </c>
      <c r="F100">
        <f t="shared" si="20"/>
        <v>4.7251917464294144E-18</v>
      </c>
      <c r="G100">
        <f t="shared" si="21"/>
        <v>951.52210500000001</v>
      </c>
      <c r="J100">
        <f t="shared" si="22"/>
        <v>4.4724730133002213</v>
      </c>
      <c r="K100">
        <f t="shared" si="23"/>
        <v>3.4464738133002211</v>
      </c>
      <c r="L100">
        <f>K100*(10^-18)</f>
        <v>3.4464738133002215E-18</v>
      </c>
      <c r="M100">
        <f t="shared" si="24"/>
        <v>952.01894700000003</v>
      </c>
      <c r="P100">
        <f>($O$5*$A100)/($N$5+$A100)</f>
        <v>5.9215287617301495</v>
      </c>
      <c r="Q100">
        <f t="shared" si="25"/>
        <v>5.3024248617301497</v>
      </c>
      <c r="R100">
        <f t="shared" si="26"/>
        <v>5.3024248617301505E-18</v>
      </c>
      <c r="S100">
        <f t="shared" si="27"/>
        <v>954.36762299999998</v>
      </c>
      <c r="AJ100">
        <f>($AG$4*$A101)/($AF$4+$A101)</f>
        <v>5.3236571137140931</v>
      </c>
      <c r="AK100">
        <f t="shared" si="16"/>
        <v>4.5560876803807595</v>
      </c>
      <c r="AL100">
        <f t="shared" si="17"/>
        <v>962.63622499999997</v>
      </c>
    </row>
    <row r="101" spans="1:38" x14ac:dyDescent="0.2">
      <c r="A101" s="8">
        <v>960</v>
      </c>
      <c r="D101">
        <f t="shared" si="18"/>
        <v>5.4012989392697479</v>
      </c>
      <c r="E101" s="7">
        <f t="shared" si="19"/>
        <v>4.743693739269748</v>
      </c>
      <c r="F101">
        <f t="shared" si="20"/>
        <v>4.7436937392697483E-18</v>
      </c>
      <c r="G101">
        <f t="shared" si="21"/>
        <v>961.52210500000001</v>
      </c>
      <c r="J101">
        <f t="shared" si="22"/>
        <v>4.4822829958052903</v>
      </c>
      <c r="K101">
        <f t="shared" si="23"/>
        <v>3.4562837958052901</v>
      </c>
      <c r="L101">
        <f>K101*(10^-18)</f>
        <v>3.4562837958052902E-18</v>
      </c>
      <c r="M101">
        <f t="shared" si="24"/>
        <v>962.01894700000003</v>
      </c>
      <c r="P101">
        <f>($O$5*$A101)/($N$5+$A101)</f>
        <v>5.9431118211450045</v>
      </c>
      <c r="Q101">
        <f t="shared" si="25"/>
        <v>5.3240079211450047</v>
      </c>
      <c r="R101">
        <f t="shared" si="26"/>
        <v>5.324007921145005E-18</v>
      </c>
      <c r="S101">
        <f t="shared" si="27"/>
        <v>964.36762299999998</v>
      </c>
      <c r="AJ101">
        <f>($AG$4*$A102)/($AF$4+$A102)</f>
        <v>5.3401011390985085</v>
      </c>
      <c r="AK101">
        <f t="shared" si="16"/>
        <v>4.5725317057651749</v>
      </c>
      <c r="AL101">
        <f t="shared" si="17"/>
        <v>972.63622499999997</v>
      </c>
    </row>
    <row r="102" spans="1:38" x14ac:dyDescent="0.2">
      <c r="A102" s="8">
        <v>970</v>
      </c>
      <c r="D102">
        <f t="shared" si="18"/>
        <v>5.4195431491884047</v>
      </c>
      <c r="E102" s="7">
        <f t="shared" si="19"/>
        <v>4.7619379491884049</v>
      </c>
      <c r="F102">
        <f t="shared" si="20"/>
        <v>4.7619379491884052E-18</v>
      </c>
      <c r="G102">
        <f t="shared" si="21"/>
        <v>971.52210500000001</v>
      </c>
      <c r="J102">
        <f t="shared" si="22"/>
        <v>4.4919325133027934</v>
      </c>
      <c r="K102">
        <f t="shared" si="23"/>
        <v>3.4659333133027932</v>
      </c>
      <c r="L102">
        <f>K102*(10^-18)</f>
        <v>3.4659333133027933E-18</v>
      </c>
      <c r="M102">
        <f t="shared" si="24"/>
        <v>972.01894700000003</v>
      </c>
      <c r="P102">
        <f>($O$5*$A102)/($N$5+$A102)</f>
        <v>5.9644029166549721</v>
      </c>
      <c r="Q102">
        <f t="shared" si="25"/>
        <v>5.3452990166549723</v>
      </c>
      <c r="R102">
        <f t="shared" si="26"/>
        <v>5.3452990166549723E-18</v>
      </c>
      <c r="S102">
        <f t="shared" si="27"/>
        <v>974.36762299999998</v>
      </c>
      <c r="AJ102">
        <f>($AG$4*$A103)/($AF$4+$A103)</f>
        <v>5.3563083689791648</v>
      </c>
      <c r="AK102">
        <f t="shared" si="16"/>
        <v>4.5887389356458312</v>
      </c>
      <c r="AL102">
        <f t="shared" si="17"/>
        <v>982.63622499999997</v>
      </c>
    </row>
    <row r="103" spans="1:38" x14ac:dyDescent="0.2">
      <c r="A103" s="8">
        <v>980</v>
      </c>
      <c r="D103">
        <f t="shared" si="18"/>
        <v>5.4375349263368022</v>
      </c>
      <c r="E103" s="7">
        <f t="shared" si="19"/>
        <v>4.7799297263368024</v>
      </c>
      <c r="F103">
        <f t="shared" si="20"/>
        <v>4.7799297263368029E-18</v>
      </c>
      <c r="G103">
        <f t="shared" si="21"/>
        <v>981.52210500000001</v>
      </c>
      <c r="J103">
        <f t="shared" si="22"/>
        <v>4.5014254710190515</v>
      </c>
      <c r="K103">
        <f t="shared" si="23"/>
        <v>3.4754262710190513</v>
      </c>
      <c r="L103">
        <f>K103*(10^-18)</f>
        <v>3.4754262710190516E-18</v>
      </c>
      <c r="M103">
        <f t="shared" si="24"/>
        <v>982.01894700000003</v>
      </c>
      <c r="P103">
        <f>($O$5*$A103)/($N$5+$A103)</f>
        <v>5.9854079327526266</v>
      </c>
      <c r="Q103">
        <f t="shared" si="25"/>
        <v>5.3663040327526268</v>
      </c>
      <c r="R103">
        <f t="shared" si="26"/>
        <v>5.3663040327526274E-18</v>
      </c>
      <c r="S103">
        <f t="shared" si="27"/>
        <v>984.36762299999998</v>
      </c>
      <c r="AJ103">
        <f>($AG$4*$A104)/($AF$4+$A104)</f>
        <v>5.3722838816085137</v>
      </c>
      <c r="AK103">
        <f t="shared" si="16"/>
        <v>4.6047144482751801</v>
      </c>
      <c r="AL103">
        <f t="shared" si="17"/>
        <v>992.63622499999997</v>
      </c>
    </row>
    <row r="104" spans="1:38" x14ac:dyDescent="0.2">
      <c r="A104" s="8">
        <v>990</v>
      </c>
      <c r="D104">
        <f t="shared" si="18"/>
        <v>5.4552794738307355</v>
      </c>
      <c r="E104" s="7">
        <f t="shared" si="19"/>
        <v>4.7976742738307356</v>
      </c>
      <c r="F104">
        <f t="shared" si="20"/>
        <v>4.7976742738307362E-18</v>
      </c>
      <c r="G104">
        <f t="shared" si="21"/>
        <v>991.52210500000001</v>
      </c>
      <c r="J104">
        <f t="shared" si="22"/>
        <v>4.5107656484784711</v>
      </c>
      <c r="K104">
        <f t="shared" si="23"/>
        <v>3.4847664484784708</v>
      </c>
      <c r="L104">
        <f>K104*(10^-18)</f>
        <v>3.4847664484784708E-18</v>
      </c>
      <c r="M104">
        <f t="shared" si="24"/>
        <v>992.01894700000003</v>
      </c>
      <c r="P104">
        <f>($O$5*$A104)/($N$5+$A104)</f>
        <v>6.006132596850998</v>
      </c>
      <c r="Q104">
        <f t="shared" si="25"/>
        <v>5.3870286968509982</v>
      </c>
      <c r="R104">
        <f t="shared" si="26"/>
        <v>5.3870286968509989E-18</v>
      </c>
      <c r="S104">
        <f t="shared" si="27"/>
        <v>994.36762299999998</v>
      </c>
      <c r="AJ104">
        <f>($AG$4*$A105)/($AF$4+$A105)</f>
        <v>5.3880326110605692</v>
      </c>
      <c r="AK104">
        <f t="shared" si="16"/>
        <v>4.6204631777272356</v>
      </c>
      <c r="AL104">
        <f t="shared" si="17"/>
        <v>1002.636225</v>
      </c>
    </row>
    <row r="105" spans="1:38" x14ac:dyDescent="0.2">
      <c r="A105" s="8">
        <v>1000</v>
      </c>
      <c r="D105">
        <f t="shared" si="18"/>
        <v>5.4727818527670422</v>
      </c>
      <c r="E105" s="7">
        <f t="shared" si="19"/>
        <v>4.8151766527670423</v>
      </c>
      <c r="F105">
        <f t="shared" si="20"/>
        <v>4.815176652767043E-18</v>
      </c>
      <c r="G105">
        <f t="shared" si="21"/>
        <v>1001.522105</v>
      </c>
      <c r="J105">
        <f t="shared" si="22"/>
        <v>4.5199567045208076</v>
      </c>
      <c r="K105">
        <f t="shared" si="23"/>
        <v>3.4939575045208073</v>
      </c>
      <c r="L105">
        <f>K105*(10^-18)</f>
        <v>3.4939575045208078E-18</v>
      </c>
      <c r="M105">
        <f t="shared" si="24"/>
        <v>1002.018947</v>
      </c>
      <c r="P105">
        <f>($O$5*$A105)/($N$5+$A105)</f>
        <v>6.0265824844901257</v>
      </c>
      <c r="Q105">
        <f t="shared" si="25"/>
        <v>5.4074785844901259</v>
      </c>
      <c r="R105">
        <f t="shared" si="26"/>
        <v>5.4074785844901264E-18</v>
      </c>
      <c r="S105">
        <f t="shared" si="27"/>
        <v>1004.367623</v>
      </c>
      <c r="AJ105">
        <f>($AG$4*$A106)/($AF$4+$A106)</f>
        <v>5.4035593523116212</v>
      </c>
      <c r="AK105">
        <f t="shared" si="16"/>
        <v>4.6359899189782876</v>
      </c>
      <c r="AL105">
        <f t="shared" si="17"/>
        <v>1012.636225</v>
      </c>
    </row>
    <row r="106" spans="1:38" x14ac:dyDescent="0.2">
      <c r="A106" s="8">
        <v>1010</v>
      </c>
      <c r="D106">
        <f t="shared" si="18"/>
        <v>5.4900469870362727</v>
      </c>
      <c r="E106" s="7">
        <f t="shared" si="19"/>
        <v>4.8324417870362728</v>
      </c>
      <c r="F106">
        <f t="shared" si="20"/>
        <v>4.8324417870362728E-18</v>
      </c>
      <c r="G106">
        <f t="shared" si="21"/>
        <v>1011.522105</v>
      </c>
      <c r="J106">
        <f t="shared" si="22"/>
        <v>4.529002182080017</v>
      </c>
      <c r="K106">
        <f t="shared" si="23"/>
        <v>3.5030029820800168</v>
      </c>
      <c r="L106">
        <f>K106*(10^-18)</f>
        <v>3.5030029820800167E-18</v>
      </c>
      <c r="M106">
        <f t="shared" si="24"/>
        <v>1012.018947</v>
      </c>
      <c r="P106">
        <f>($O$5*$A106)/($N$5+$A106)</f>
        <v>6.0467630243379134</v>
      </c>
      <c r="Q106">
        <f t="shared" si="25"/>
        <v>5.4276591243379135</v>
      </c>
      <c r="R106">
        <f t="shared" si="26"/>
        <v>5.427659124337914E-18</v>
      </c>
      <c r="S106">
        <f t="shared" si="27"/>
        <v>1014.367623</v>
      </c>
      <c r="AJ106">
        <f>($AG$4*$A107)/($AF$4+$A107)</f>
        <v>5.4188687661076056</v>
      </c>
      <c r="AK106">
        <f t="shared" si="16"/>
        <v>4.651299332774272</v>
      </c>
      <c r="AL106">
        <f t="shared" si="17"/>
        <v>1022.636225</v>
      </c>
    </row>
    <row r="107" spans="1:38" x14ac:dyDescent="0.2">
      <c r="A107" s="8">
        <v>1020</v>
      </c>
      <c r="D107">
        <f t="shared" si="18"/>
        <v>5.5070796679409648</v>
      </c>
      <c r="E107" s="7">
        <f t="shared" si="19"/>
        <v>4.8494744679409649</v>
      </c>
      <c r="F107">
        <f t="shared" si="20"/>
        <v>4.8494744679409651E-18</v>
      </c>
      <c r="G107">
        <f t="shared" si="21"/>
        <v>1021.522105</v>
      </c>
      <c r="J107">
        <f t="shared" si="22"/>
        <v>4.5379055127378196</v>
      </c>
      <c r="K107">
        <f t="shared" si="23"/>
        <v>3.5119063127378194</v>
      </c>
      <c r="L107">
        <f>K107*(10^-18)</f>
        <v>3.5119063127378199E-18</v>
      </c>
      <c r="M107">
        <f t="shared" si="24"/>
        <v>1022.018947</v>
      </c>
      <c r="P107">
        <f>($O$5*$A107)/($N$5+$A107)</f>
        <v>6.0666795029946536</v>
      </c>
      <c r="Q107">
        <f t="shared" si="25"/>
        <v>5.4475756029946538</v>
      </c>
      <c r="R107">
        <f t="shared" si="26"/>
        <v>5.4475756029946541E-18</v>
      </c>
      <c r="S107">
        <f t="shared" si="27"/>
        <v>1024.3676230000001</v>
      </c>
      <c r="AJ107">
        <f>($AG$4*$A108)/($AF$4+$A108)</f>
        <v>5.4339653836285056</v>
      </c>
      <c r="AK107">
        <f t="shared" si="16"/>
        <v>4.666395950295172</v>
      </c>
      <c r="AL107">
        <f t="shared" si="17"/>
        <v>1032.636225</v>
      </c>
    </row>
    <row r="108" spans="1:38" x14ac:dyDescent="0.2">
      <c r="A108" s="8">
        <v>1030</v>
      </c>
      <c r="D108">
        <f t="shared" si="18"/>
        <v>5.5238845586286267</v>
      </c>
      <c r="E108" s="7">
        <f t="shared" si="19"/>
        <v>4.8662793586286268</v>
      </c>
      <c r="F108">
        <f t="shared" si="20"/>
        <v>4.866279358628627E-18</v>
      </c>
      <c r="G108">
        <f t="shared" si="21"/>
        <v>1031.522105</v>
      </c>
      <c r="J108">
        <f t="shared" si="22"/>
        <v>4.546670021064255</v>
      </c>
      <c r="K108">
        <f t="shared" si="23"/>
        <v>3.5206708210642548</v>
      </c>
      <c r="L108">
        <f>K108*(10^-18)</f>
        <v>3.5206708210642551E-18</v>
      </c>
      <c r="M108">
        <f t="shared" si="24"/>
        <v>1032.018947</v>
      </c>
      <c r="P108">
        <f>($O$5*$A108)/($N$5+$A108)</f>
        <v>6.0863370696101891</v>
      </c>
      <c r="Q108">
        <f t="shared" si="25"/>
        <v>5.4672331696101892</v>
      </c>
      <c r="R108">
        <f t="shared" si="26"/>
        <v>5.4672331696101896E-18</v>
      </c>
      <c r="S108">
        <f t="shared" si="27"/>
        <v>1034.3676230000001</v>
      </c>
      <c r="AJ108">
        <f>($AG$4*$A109)/($AF$4+$A109)</f>
        <v>5.4488536109596017</v>
      </c>
      <c r="AK108">
        <f t="shared" si="16"/>
        <v>4.6812841776262681</v>
      </c>
      <c r="AL108">
        <f t="shared" si="17"/>
        <v>1042.636225</v>
      </c>
    </row>
    <row r="109" spans="1:38" x14ac:dyDescent="0.2">
      <c r="A109" s="8">
        <v>1040</v>
      </c>
      <c r="D109">
        <f t="shared" si="18"/>
        <v>5.5404661983480512</v>
      </c>
      <c r="E109" s="7">
        <f t="shared" si="19"/>
        <v>4.8828609983480513</v>
      </c>
      <c r="F109">
        <f t="shared" si="20"/>
        <v>4.8828609983480515E-18</v>
      </c>
      <c r="G109">
        <f t="shared" si="21"/>
        <v>1041.522105</v>
      </c>
      <c r="J109">
        <f t="shared" si="22"/>
        <v>4.5552989287567831</v>
      </c>
      <c r="K109">
        <f t="shared" si="23"/>
        <v>3.5292997287567829</v>
      </c>
      <c r="L109">
        <f>K109*(10^-18)</f>
        <v>3.5292997287567831E-18</v>
      </c>
      <c r="M109">
        <f t="shared" si="24"/>
        <v>1042.018947</v>
      </c>
      <c r="P109">
        <f>($O$5*$A109)/($N$5+$A109)</f>
        <v>6.1057407403221697</v>
      </c>
      <c r="Q109">
        <f t="shared" si="25"/>
        <v>5.4866368403221699</v>
      </c>
      <c r="R109">
        <f t="shared" si="26"/>
        <v>5.48663684032217E-18</v>
      </c>
      <c r="S109">
        <f t="shared" si="27"/>
        <v>1044.3676230000001</v>
      </c>
      <c r="AJ109">
        <f>($AG$4*$A110)/($AF$4+$A110)</f>
        <v>5.4635377333788231</v>
      </c>
      <c r="AK109">
        <f t="shared" si="16"/>
        <v>4.6959683000454895</v>
      </c>
      <c r="AL109">
        <f t="shared" si="17"/>
        <v>1052.636225</v>
      </c>
    </row>
    <row r="110" spans="1:38" x14ac:dyDescent="0.2">
      <c r="A110" s="8">
        <v>1050</v>
      </c>
      <c r="D110">
        <f t="shared" si="18"/>
        <v>5.5568290065371091</v>
      </c>
      <c r="E110" s="7">
        <f t="shared" si="19"/>
        <v>4.8992238065371092</v>
      </c>
      <c r="F110">
        <f t="shared" si="20"/>
        <v>4.8992238065371099E-18</v>
      </c>
      <c r="G110">
        <f t="shared" si="21"/>
        <v>1051.522105</v>
      </c>
      <c r="J110">
        <f t="shared" si="22"/>
        <v>4.5637953585887336</v>
      </c>
      <c r="K110">
        <f t="shared" si="23"/>
        <v>3.5377961585887334</v>
      </c>
      <c r="L110">
        <f>K110*(10^-18)</f>
        <v>3.5377961585887339E-18</v>
      </c>
      <c r="M110">
        <f t="shared" si="24"/>
        <v>1052.018947</v>
      </c>
      <c r="P110">
        <f>($O$5*$A110)/($N$5+$A110)</f>
        <v>6.1248954025234292</v>
      </c>
      <c r="Q110">
        <f t="shared" si="25"/>
        <v>5.5057915025234294</v>
      </c>
      <c r="R110">
        <f t="shared" si="26"/>
        <v>5.5057915025234296E-18</v>
      </c>
      <c r="S110">
        <f t="shared" si="27"/>
        <v>1054.3676230000001</v>
      </c>
      <c r="AJ110">
        <f>($AG$4*$A111)/($AF$4+$A111)</f>
        <v>5.4780219194689757</v>
      </c>
      <c r="AK110">
        <f t="shared" si="16"/>
        <v>4.710452486135642</v>
      </c>
      <c r="AL110">
        <f t="shared" si="17"/>
        <v>1062.636225</v>
      </c>
    </row>
    <row r="111" spans="1:38" x14ac:dyDescent="0.2">
      <c r="A111" s="8">
        <v>1060</v>
      </c>
      <c r="D111">
        <f t="shared" si="18"/>
        <v>5.5729772867497687</v>
      </c>
      <c r="E111" s="7">
        <f t="shared" si="19"/>
        <v>4.9153720867497688</v>
      </c>
      <c r="F111">
        <f t="shared" si="20"/>
        <v>4.9153720867497694E-18</v>
      </c>
      <c r="G111">
        <f t="shared" si="21"/>
        <v>1061.522105</v>
      </c>
      <c r="J111">
        <f t="shared" si="22"/>
        <v>4.5721623381772893</v>
      </c>
      <c r="K111">
        <f t="shared" si="23"/>
        <v>3.5461631381772891</v>
      </c>
      <c r="L111">
        <f>K111*(10^-18)</f>
        <v>3.5461631381772891E-18</v>
      </c>
      <c r="M111">
        <f t="shared" si="24"/>
        <v>1062.018947</v>
      </c>
      <c r="P111">
        <f>($O$5*$A111)/($N$5+$A111)</f>
        <v>6.1438058189661362</v>
      </c>
      <c r="Q111">
        <f t="shared" si="25"/>
        <v>5.5247019189661364</v>
      </c>
      <c r="R111">
        <f t="shared" si="26"/>
        <v>5.5247019189661364E-18</v>
      </c>
      <c r="S111">
        <f t="shared" si="27"/>
        <v>1064.3676230000001</v>
      </c>
      <c r="AJ111">
        <f>($AG$4*$A112)/($AF$4+$A112)</f>
        <v>5.4923102250631306</v>
      </c>
      <c r="AK111">
        <f t="shared" si="16"/>
        <v>4.724740791729797</v>
      </c>
      <c r="AL111">
        <f t="shared" si="17"/>
        <v>1072.636225</v>
      </c>
    </row>
    <row r="112" spans="1:38" x14ac:dyDescent="0.2">
      <c r="A112" s="8">
        <v>1070</v>
      </c>
      <c r="D112">
        <f t="shared" si="18"/>
        <v>5.5889152304296505</v>
      </c>
      <c r="E112" s="7">
        <f t="shared" si="19"/>
        <v>4.9313100304296507</v>
      </c>
      <c r="F112">
        <f t="shared" si="20"/>
        <v>4.9313100304296514E-18</v>
      </c>
      <c r="G112">
        <f t="shared" si="21"/>
        <v>1071.522105</v>
      </c>
      <c r="J112">
        <f t="shared" si="22"/>
        <v>4.5804028035805402</v>
      </c>
      <c r="K112">
        <f t="shared" si="23"/>
        <v>3.55440360358054</v>
      </c>
      <c r="L112">
        <f>K112*(10^-18)</f>
        <v>3.5544036035805399E-18</v>
      </c>
      <c r="M112">
        <f t="shared" si="24"/>
        <v>1072.018947</v>
      </c>
      <c r="P112">
        <f>($O$5*$A112)/($N$5+$A112)</f>
        <v>6.1624766317099198</v>
      </c>
      <c r="Q112">
        <f t="shared" si="25"/>
        <v>5.54337273170992</v>
      </c>
      <c r="R112">
        <f t="shared" si="26"/>
        <v>5.5433727317099201E-18</v>
      </c>
      <c r="S112">
        <f t="shared" si="27"/>
        <v>1074.3676230000001</v>
      </c>
      <c r="AJ112">
        <f>($AG$4*$A113)/($AF$4+$A113)</f>
        <v>5.5064065970310203</v>
      </c>
      <c r="AK112">
        <f t="shared" si="16"/>
        <v>4.7388371636976867</v>
      </c>
      <c r="AL112">
        <f t="shared" si="17"/>
        <v>1082.636225</v>
      </c>
    </row>
    <row r="113" spans="1:38" x14ac:dyDescent="0.2">
      <c r="A113" s="8">
        <v>1080</v>
      </c>
      <c r="D113">
        <f t="shared" si="18"/>
        <v>5.6046469205370935</v>
      </c>
      <c r="E113" s="7">
        <f t="shared" si="19"/>
        <v>4.9470417205370936</v>
      </c>
      <c r="F113">
        <f t="shared" si="20"/>
        <v>4.9470417205370936E-18</v>
      </c>
      <c r="G113">
        <f t="shared" si="21"/>
        <v>1081.522105</v>
      </c>
      <c r="J113">
        <f t="shared" si="22"/>
        <v>4.5885196027325996</v>
      </c>
      <c r="K113">
        <f t="shared" si="23"/>
        <v>3.5625204027325994</v>
      </c>
      <c r="L113">
        <f>K113*(10^-18)</f>
        <v>3.5625204027326E-18</v>
      </c>
      <c r="M113">
        <f t="shared" si="24"/>
        <v>1082.018947</v>
      </c>
      <c r="P113">
        <f>($O$5*$A113)/($N$5+$A113)</f>
        <v>6.1809123659208884</v>
      </c>
      <c r="Q113">
        <f t="shared" si="25"/>
        <v>5.5618084659208886</v>
      </c>
      <c r="R113">
        <f t="shared" si="26"/>
        <v>5.5618084659208888E-18</v>
      </c>
      <c r="S113">
        <f t="shared" si="27"/>
        <v>1084.3676230000001</v>
      </c>
      <c r="AJ113">
        <f>($AG$4*$A114)/($AF$4+$A114)</f>
        <v>5.5203148769138624</v>
      </c>
      <c r="AK113">
        <f t="shared" si="16"/>
        <v>4.7527454435805288</v>
      </c>
      <c r="AL113">
        <f t="shared" si="17"/>
        <v>1092.636225</v>
      </c>
    </row>
    <row r="114" spans="1:38" x14ac:dyDescent="0.2">
      <c r="A114" s="8">
        <v>1090</v>
      </c>
      <c r="D114">
        <f t="shared" si="18"/>
        <v>5.6201763350363114</v>
      </c>
      <c r="E114" s="7">
        <f t="shared" si="19"/>
        <v>4.9625711350363115</v>
      </c>
      <c r="F114">
        <f t="shared" si="20"/>
        <v>4.9625711350363119E-18</v>
      </c>
      <c r="G114">
        <f t="shared" si="21"/>
        <v>1091.522105</v>
      </c>
      <c r="J114">
        <f t="shared" si="22"/>
        <v>4.5965154987252124</v>
      </c>
      <c r="K114">
        <f t="shared" si="23"/>
        <v>3.5705162987252121</v>
      </c>
      <c r="L114">
        <f>K114*(10^-18)</f>
        <v>3.5705162987252123E-18</v>
      </c>
      <c r="M114">
        <f t="shared" si="24"/>
        <v>1092.018947</v>
      </c>
      <c r="P114">
        <f>($O$5*$A114)/($N$5+$A114)</f>
        <v>6.1991174335280297</v>
      </c>
      <c r="Q114">
        <f t="shared" si="25"/>
        <v>5.5800135335280299</v>
      </c>
      <c r="R114">
        <f t="shared" si="26"/>
        <v>5.5800135335280305E-18</v>
      </c>
      <c r="S114">
        <f t="shared" si="27"/>
        <v>1094.3676230000001</v>
      </c>
      <c r="AJ114">
        <f>($AG$4*$A115)/($AF$4+$A115)</f>
        <v>5.5340388044146476</v>
      </c>
      <c r="AK114">
        <f t="shared" si="16"/>
        <v>4.766469371081314</v>
      </c>
      <c r="AL114">
        <f t="shared" si="17"/>
        <v>1102.636225</v>
      </c>
    </row>
    <row r="115" spans="1:38" x14ac:dyDescent="0.2">
      <c r="A115" s="8">
        <v>1100</v>
      </c>
      <c r="D115">
        <f t="shared" si="18"/>
        <v>5.6355073502488837</v>
      </c>
      <c r="E115" s="7">
        <f t="shared" si="19"/>
        <v>4.9779021502488838</v>
      </c>
      <c r="F115">
        <f t="shared" si="20"/>
        <v>4.977902150248884E-18</v>
      </c>
      <c r="G115">
        <f t="shared" si="21"/>
        <v>1101.522105</v>
      </c>
      <c r="J115">
        <f t="shared" si="22"/>
        <v>4.604393172943805</v>
      </c>
      <c r="K115">
        <f t="shared" si="23"/>
        <v>3.5783939729438048</v>
      </c>
      <c r="L115">
        <f>K115*(10^-18)</f>
        <v>3.5783939729438051E-18</v>
      </c>
      <c r="M115">
        <f t="shared" si="24"/>
        <v>1102.018947</v>
      </c>
      <c r="P115">
        <f>($O$5*$A115)/($N$5+$A115)</f>
        <v>6.2170961367432307</v>
      </c>
      <c r="Q115">
        <f t="shared" si="25"/>
        <v>5.5979922367432309</v>
      </c>
      <c r="R115">
        <f t="shared" si="26"/>
        <v>5.5979922367432311E-18</v>
      </c>
      <c r="S115">
        <f t="shared" si="27"/>
        <v>1104.3676230000001</v>
      </c>
      <c r="AJ115">
        <f>($AG$4*$A116)/($AF$4+$A116)</f>
        <v>5.5475820207505544</v>
      </c>
      <c r="AK115">
        <f t="shared" si="16"/>
        <v>4.7800125874172208</v>
      </c>
      <c r="AL115">
        <f t="shared" si="17"/>
        <v>1112.636225</v>
      </c>
    </row>
    <row r="116" spans="1:38" x14ac:dyDescent="0.2">
      <c r="A116" s="8">
        <v>1110</v>
      </c>
      <c r="D116">
        <f t="shared" si="18"/>
        <v>5.6506437440795469</v>
      </c>
      <c r="E116" s="7">
        <f t="shared" si="19"/>
        <v>4.9930385440795471</v>
      </c>
      <c r="F116">
        <f t="shared" si="20"/>
        <v>4.9930385440795475E-18</v>
      </c>
      <c r="G116">
        <f t="shared" si="21"/>
        <v>1111.522105</v>
      </c>
      <c r="J116">
        <f t="shared" si="22"/>
        <v>4.6121552280654585</v>
      </c>
      <c r="K116">
        <f t="shared" si="23"/>
        <v>3.5861560280654583</v>
      </c>
      <c r="L116">
        <f>K116*(10^-18)</f>
        <v>3.5861560280654586E-18</v>
      </c>
      <c r="M116">
        <f t="shared" si="24"/>
        <v>1112.018947</v>
      </c>
      <c r="P116">
        <f>($O$5*$A116)/($N$5+$A116)</f>
        <v>6.2348526714508017</v>
      </c>
      <c r="Q116">
        <f t="shared" si="25"/>
        <v>5.6157487714508019</v>
      </c>
      <c r="R116">
        <f t="shared" si="26"/>
        <v>5.6157487714508026E-18</v>
      </c>
      <c r="S116">
        <f t="shared" si="27"/>
        <v>1114.3676230000001</v>
      </c>
      <c r="AJ116">
        <f>($AG$4*$A117)/($AF$4+$A117)</f>
        <v>5.5609480718737965</v>
      </c>
      <c r="AK116">
        <f t="shared" si="16"/>
        <v>4.7933786385404629</v>
      </c>
      <c r="AL116">
        <f t="shared" si="17"/>
        <v>1122.636225</v>
      </c>
    </row>
    <row r="117" spans="1:38" x14ac:dyDescent="0.2">
      <c r="A117" s="8">
        <v>1120</v>
      </c>
      <c r="D117">
        <f t="shared" si="18"/>
        <v>5.6655891991199079</v>
      </c>
      <c r="E117" s="7">
        <f t="shared" si="19"/>
        <v>5.007983999119908</v>
      </c>
      <c r="F117">
        <f t="shared" si="20"/>
        <v>5.0079839991199085E-18</v>
      </c>
      <c r="G117">
        <f t="shared" si="21"/>
        <v>1121.522105</v>
      </c>
      <c r="J117">
        <f t="shared" si="22"/>
        <v>4.6198041909258309</v>
      </c>
      <c r="K117">
        <f t="shared" si="23"/>
        <v>3.5938049909258307</v>
      </c>
      <c r="L117">
        <f>K117*(10^-18)</f>
        <v>3.5938049909258308E-18</v>
      </c>
      <c r="M117">
        <f t="shared" si="24"/>
        <v>1122.018947</v>
      </c>
      <c r="P117">
        <f>($O$5*$A117)/($N$5+$A117)</f>
        <v>6.2523911304721072</v>
      </c>
      <c r="Q117">
        <f t="shared" si="25"/>
        <v>5.6332872304721073</v>
      </c>
      <c r="R117">
        <f t="shared" si="26"/>
        <v>5.6332872304721076E-18</v>
      </c>
      <c r="S117">
        <f t="shared" si="27"/>
        <v>1124.3676230000001</v>
      </c>
      <c r="AJ117">
        <f>($AG$4*$A118)/($AF$4+$A118)</f>
        <v>5.5741404115668889</v>
      </c>
      <c r="AK117">
        <f t="shared" si="16"/>
        <v>4.8065709782335553</v>
      </c>
      <c r="AL117">
        <f t="shared" si="17"/>
        <v>1132.636225</v>
      </c>
    </row>
    <row r="118" spans="1:38" x14ac:dyDescent="0.2">
      <c r="A118" s="8">
        <v>1130</v>
      </c>
      <c r="D118">
        <f t="shared" si="18"/>
        <v>5.6803473056354266</v>
      </c>
      <c r="E118" s="7">
        <f t="shared" si="19"/>
        <v>5.0227421056354267</v>
      </c>
      <c r="F118">
        <f t="shared" si="20"/>
        <v>5.0227421056354268E-18</v>
      </c>
      <c r="G118">
        <f t="shared" si="21"/>
        <v>1131.522105</v>
      </c>
      <c r="J118">
        <f t="shared" si="22"/>
        <v>4.6273425152616889</v>
      </c>
      <c r="K118">
        <f t="shared" si="23"/>
        <v>3.6013433152616887</v>
      </c>
      <c r="L118">
        <f>K118*(10^-18)</f>
        <v>3.6013433152616888E-18</v>
      </c>
      <c r="M118">
        <f t="shared" si="24"/>
        <v>1132.018947</v>
      </c>
      <c r="P118">
        <f>($O$5*$A118)/($N$5+$A118)</f>
        <v>6.2697155067106634</v>
      </c>
      <c r="Q118">
        <f t="shared" si="25"/>
        <v>5.6506116067106635</v>
      </c>
      <c r="R118">
        <f t="shared" si="26"/>
        <v>5.6506116067106641E-18</v>
      </c>
      <c r="S118">
        <f t="shared" si="27"/>
        <v>1134.3676230000001</v>
      </c>
      <c r="AJ118">
        <f>($AG$4*$A119)/($AF$4+$A119)</f>
        <v>5.5871624044180219</v>
      </c>
      <c r="AK118">
        <f t="shared" si="16"/>
        <v>4.8195929710846883</v>
      </c>
      <c r="AL118">
        <f t="shared" si="17"/>
        <v>1142.636225</v>
      </c>
    </row>
    <row r="119" spans="1:38" x14ac:dyDescent="0.2">
      <c r="A119" s="8">
        <v>1140</v>
      </c>
      <c r="D119">
        <f t="shared" si="18"/>
        <v>5.6949215644407847</v>
      </c>
      <c r="E119" s="7">
        <f t="shared" si="19"/>
        <v>5.0373163644407848</v>
      </c>
      <c r="F119">
        <f t="shared" si="20"/>
        <v>5.0373163644407852E-18</v>
      </c>
      <c r="G119">
        <f t="shared" si="21"/>
        <v>1141.522105</v>
      </c>
      <c r="J119">
        <f t="shared" si="22"/>
        <v>4.6347725843352707</v>
      </c>
      <c r="K119">
        <f t="shared" si="23"/>
        <v>3.6087733843352705</v>
      </c>
      <c r="L119">
        <f>K119*(10^-18)</f>
        <v>3.6087733843352707E-18</v>
      </c>
      <c r="M119">
        <f t="shared" si="24"/>
        <v>1142.018947</v>
      </c>
      <c r="P119">
        <f>($O$5*$A119)/($N$5+$A119)</f>
        <v>6.2868296961827443</v>
      </c>
      <c r="Q119">
        <f t="shared" si="25"/>
        <v>5.6677257961827445</v>
      </c>
      <c r="R119">
        <f t="shared" si="26"/>
        <v>5.6677257961827451E-18</v>
      </c>
      <c r="S119">
        <f t="shared" si="27"/>
        <v>1144.3676230000001</v>
      </c>
      <c r="AJ119">
        <f>($AG$4*$A120)/($AF$4+$A120)</f>
        <v>5.6000173286819024</v>
      </c>
      <c r="AK119">
        <f t="shared" si="16"/>
        <v>4.8324478953485688</v>
      </c>
      <c r="AL119">
        <f t="shared" si="17"/>
        <v>1152.636225</v>
      </c>
    </row>
    <row r="120" spans="1:38" x14ac:dyDescent="0.2">
      <c r="A120" s="8">
        <v>1150</v>
      </c>
      <c r="D120">
        <f t="shared" si="18"/>
        <v>5.7093153896684479</v>
      </c>
      <c r="E120" s="7">
        <f t="shared" si="19"/>
        <v>5.051710189668448</v>
      </c>
      <c r="F120">
        <f t="shared" si="20"/>
        <v>5.0517101896684486E-18</v>
      </c>
      <c r="G120">
        <f t="shared" si="21"/>
        <v>1151.522105</v>
      </c>
      <c r="J120">
        <f t="shared" si="22"/>
        <v>4.6420967134464011</v>
      </c>
      <c r="K120">
        <f t="shared" si="23"/>
        <v>3.6160975134464008</v>
      </c>
      <c r="L120">
        <f>K120*(10^-18)</f>
        <v>3.6160975134464015E-18</v>
      </c>
      <c r="M120">
        <f t="shared" si="24"/>
        <v>1152.018947</v>
      </c>
      <c r="P120">
        <f>($O$5*$A120)/($N$5+$A120)</f>
        <v>6.3037375009383627</v>
      </c>
      <c r="Q120">
        <f t="shared" si="25"/>
        <v>5.6846336009383629</v>
      </c>
      <c r="R120">
        <f t="shared" si="26"/>
        <v>5.6846336009383632E-18</v>
      </c>
      <c r="S120">
        <f t="shared" si="27"/>
        <v>1154.3676230000001</v>
      </c>
      <c r="AJ120">
        <f>($AG$4*$A121)/($AF$4+$A121)</f>
        <v>5.6127083790311882</v>
      </c>
      <c r="AK120">
        <f t="shared" si="16"/>
        <v>4.8451389456978546</v>
      </c>
      <c r="AL120">
        <f t="shared" si="17"/>
        <v>1162.636225</v>
      </c>
    </row>
    <row r="121" spans="1:38" x14ac:dyDescent="0.2">
      <c r="A121" s="8">
        <v>1160</v>
      </c>
      <c r="D121">
        <f t="shared" si="18"/>
        <v>5.7235321114350368</v>
      </c>
      <c r="E121" s="7">
        <f t="shared" si="19"/>
        <v>5.0659269114350369</v>
      </c>
      <c r="F121">
        <f t="shared" si="20"/>
        <v>5.0659269114350377E-18</v>
      </c>
      <c r="G121">
        <f t="shared" si="21"/>
        <v>1161.522105</v>
      </c>
      <c r="J121">
        <f t="shared" si="22"/>
        <v>4.649317152337912</v>
      </c>
      <c r="K121">
        <f t="shared" si="23"/>
        <v>3.6233179523379118</v>
      </c>
      <c r="L121">
        <f>K121*(10^-18)</f>
        <v>3.6233179523379118E-18</v>
      </c>
      <c r="M121">
        <f t="shared" si="24"/>
        <v>1162.018947</v>
      </c>
      <c r="P121">
        <f>($O$5*$A121)/($N$5+$A121)</f>
        <v>6.3204426318772038</v>
      </c>
      <c r="Q121">
        <f t="shared" si="25"/>
        <v>5.701338731877204</v>
      </c>
      <c r="R121">
        <f t="shared" si="26"/>
        <v>5.7013387318772047E-18</v>
      </c>
      <c r="S121">
        <f t="shared" si="27"/>
        <v>1164.3676230000001</v>
      </c>
      <c r="AJ121">
        <f>($AG$4*$A122)/($AF$4+$A122)</f>
        <v>5.6252386692033731</v>
      </c>
      <c r="AK121">
        <f t="shared" si="16"/>
        <v>4.8576692358700395</v>
      </c>
      <c r="AL121">
        <f t="shared" si="17"/>
        <v>1172.636225</v>
      </c>
    </row>
    <row r="122" spans="1:38" x14ac:dyDescent="0.2">
      <c r="A122" s="8">
        <v>1170</v>
      </c>
      <c r="D122">
        <f t="shared" si="18"/>
        <v>5.737574978409886</v>
      </c>
      <c r="E122" s="7">
        <f t="shared" si="19"/>
        <v>5.0799697784098861</v>
      </c>
      <c r="F122">
        <f t="shared" si="20"/>
        <v>5.0799697784098861E-18</v>
      </c>
      <c r="G122">
        <f t="shared" si="21"/>
        <v>1171.522105</v>
      </c>
      <c r="J122">
        <f t="shared" si="22"/>
        <v>4.6564360874996122</v>
      </c>
      <c r="K122">
        <f t="shared" si="23"/>
        <v>3.630436887499612</v>
      </c>
      <c r="L122">
        <f>K122*(10^-18)</f>
        <v>3.6304368874996126E-18</v>
      </c>
      <c r="M122">
        <f t="shared" si="24"/>
        <v>1172.018947</v>
      </c>
      <c r="P122">
        <f>($O$5*$A122)/($N$5+$A122)</f>
        <v>6.3369487114638918</v>
      </c>
      <c r="Q122">
        <f t="shared" si="25"/>
        <v>5.717844811463892</v>
      </c>
      <c r="R122">
        <f t="shared" si="26"/>
        <v>5.7178448114638923E-18</v>
      </c>
      <c r="S122">
        <f t="shared" si="27"/>
        <v>1174.3676230000001</v>
      </c>
      <c r="AJ122">
        <f>($AG$4*$A123)/($AF$4+$A123)</f>
        <v>5.6376112345477098</v>
      </c>
      <c r="AK122">
        <f t="shared" si="16"/>
        <v>4.8700418012143762</v>
      </c>
      <c r="AL122">
        <f t="shared" si="17"/>
        <v>1182.636225</v>
      </c>
    </row>
    <row r="123" spans="1:38" x14ac:dyDescent="0.2">
      <c r="A123" s="8">
        <v>1180</v>
      </c>
      <c r="D123">
        <f t="shared" si="18"/>
        <v>5.7514471602899304</v>
      </c>
      <c r="E123" s="7">
        <f t="shared" si="19"/>
        <v>5.0938419602899305</v>
      </c>
      <c r="F123">
        <f t="shared" si="20"/>
        <v>5.0938419602899308E-18</v>
      </c>
      <c r="G123">
        <f t="shared" si="21"/>
        <v>1181.522105</v>
      </c>
      <c r="J123">
        <f t="shared" si="22"/>
        <v>4.6634556443757749</v>
      </c>
      <c r="K123">
        <f t="shared" si="23"/>
        <v>3.6374564443757746</v>
      </c>
      <c r="L123">
        <f>K123*(10^-18)</f>
        <v>3.6374564443757749E-18</v>
      </c>
      <c r="M123">
        <f t="shared" si="24"/>
        <v>1182.018947</v>
      </c>
      <c r="P123">
        <f>($O$5*$A123)/($N$5+$A123)</f>
        <v>6.3532592763467859</v>
      </c>
      <c r="Q123">
        <f t="shared" si="25"/>
        <v>5.7341553763467861</v>
      </c>
      <c r="R123">
        <f t="shared" si="26"/>
        <v>5.7341553763467865E-18</v>
      </c>
      <c r="S123">
        <f t="shared" si="27"/>
        <v>1184.3676230000001</v>
      </c>
      <c r="AJ123">
        <f>($AG$4*$A124)/($AF$4+$A124)</f>
        <v>5.6498290344765527</v>
      </c>
      <c r="AK123">
        <f t="shared" si="16"/>
        <v>4.8822596011432191</v>
      </c>
      <c r="AL123">
        <f t="shared" si="17"/>
        <v>1192.636225</v>
      </c>
    </row>
    <row r="124" spans="1:38" x14ac:dyDescent="0.2">
      <c r="A124" s="8">
        <v>1190</v>
      </c>
      <c r="D124">
        <f t="shared" si="18"/>
        <v>5.7651517501849012</v>
      </c>
      <c r="E124" s="7">
        <f t="shared" si="19"/>
        <v>5.1075465501849013</v>
      </c>
      <c r="F124">
        <f t="shared" si="20"/>
        <v>5.1075465501849014E-18</v>
      </c>
      <c r="G124">
        <f t="shared" si="21"/>
        <v>1191.522105</v>
      </c>
      <c r="J124">
        <f t="shared" si="22"/>
        <v>4.6703778894808137</v>
      </c>
      <c r="K124">
        <f t="shared" si="23"/>
        <v>3.6443786894808134</v>
      </c>
      <c r="L124">
        <f>K124*(10^-18)</f>
        <v>3.6443786894808135E-18</v>
      </c>
      <c r="M124">
        <f t="shared" si="24"/>
        <v>1192.018947</v>
      </c>
      <c r="P124">
        <f>($O$5*$A124)/($N$5+$A124)</f>
        <v>6.3693777798842426</v>
      </c>
      <c r="Q124">
        <f t="shared" si="25"/>
        <v>5.7502738798842428</v>
      </c>
      <c r="R124">
        <f t="shared" si="26"/>
        <v>5.7502738798842434E-18</v>
      </c>
      <c r="S124">
        <f t="shared" si="27"/>
        <v>1194.3676230000001</v>
      </c>
      <c r="AJ124">
        <f>($AG$4*$A125)/($AF$4+$A125)</f>
        <v>5.6618949548252981</v>
      </c>
      <c r="AK124">
        <f t="shared" si="16"/>
        <v>4.8943255214919645</v>
      </c>
      <c r="AL124">
        <f t="shared" si="17"/>
        <v>1202.636225</v>
      </c>
    </row>
    <row r="125" spans="1:38" x14ac:dyDescent="0.2">
      <c r="A125" s="8">
        <v>1200</v>
      </c>
      <c r="D125">
        <f t="shared" si="18"/>
        <v>5.7786917669165971</v>
      </c>
      <c r="E125" s="7">
        <f t="shared" si="19"/>
        <v>5.1210865669165972</v>
      </c>
      <c r="F125">
        <f t="shared" si="20"/>
        <v>5.1210865669165978E-18</v>
      </c>
      <c r="G125">
        <f t="shared" si="21"/>
        <v>1201.522105</v>
      </c>
      <c r="J125">
        <f t="shared" si="22"/>
        <v>4.6772048324275799</v>
      </c>
      <c r="K125">
        <f t="shared" si="23"/>
        <v>3.6512056324275797</v>
      </c>
      <c r="L125">
        <f>K125*(10^-18)</f>
        <v>3.65120563242758E-18</v>
      </c>
      <c r="M125">
        <f t="shared" si="24"/>
        <v>1202.018947</v>
      </c>
      <c r="P125">
        <f>($O$5*$A125)/($N$5+$A125)</f>
        <v>6.3853075945821844</v>
      </c>
      <c r="Q125">
        <f t="shared" si="25"/>
        <v>5.7662036945821846</v>
      </c>
      <c r="R125">
        <f t="shared" si="26"/>
        <v>5.766203694582185E-18</v>
      </c>
      <c r="S125">
        <f t="shared" si="27"/>
        <v>1204.3676230000001</v>
      </c>
      <c r="AJ125">
        <f>($AG$4*$A126)/($AF$4+$A126)</f>
        <v>5.6738118101248443</v>
      </c>
      <c r="AK125">
        <f t="shared" si="16"/>
        <v>4.9062423767915107</v>
      </c>
      <c r="AL125">
        <f t="shared" si="17"/>
        <v>1212.636225</v>
      </c>
    </row>
    <row r="126" spans="1:38" x14ac:dyDescent="0.2">
      <c r="A126" s="8">
        <v>1210</v>
      </c>
      <c r="D126">
        <f t="shared" si="18"/>
        <v>5.7920701572358047</v>
      </c>
      <c r="E126" s="7">
        <f t="shared" si="19"/>
        <v>5.1344649572358048</v>
      </c>
      <c r="F126">
        <f t="shared" si="20"/>
        <v>5.1344649572358049E-18</v>
      </c>
      <c r="G126">
        <f t="shared" si="21"/>
        <v>1211.522105</v>
      </c>
      <c r="J126">
        <f t="shared" si="22"/>
        <v>4.6839384278724543</v>
      </c>
      <c r="K126">
        <f t="shared" si="23"/>
        <v>3.6579392278724541</v>
      </c>
      <c r="L126">
        <f>K126*(10^-18)</f>
        <v>3.657939227872454E-18</v>
      </c>
      <c r="M126">
        <f t="shared" si="24"/>
        <v>1212.018947</v>
      </c>
      <c r="P126">
        <f>($O$5*$A126)/($N$5+$A126)</f>
        <v>6.4010520144465346</v>
      </c>
      <c r="Q126">
        <f t="shared" si="25"/>
        <v>5.7819481144465348</v>
      </c>
      <c r="R126">
        <f t="shared" si="26"/>
        <v>5.7819481144465354E-18</v>
      </c>
      <c r="S126">
        <f t="shared" si="27"/>
        <v>1214.3676230000001</v>
      </c>
      <c r="AJ126">
        <f>($AG$4*$A127)/($AF$4+$A127)</f>
        <v>5.6855823457903458</v>
      </c>
      <c r="AK126">
        <f t="shared" si="16"/>
        <v>4.9180129124570122</v>
      </c>
      <c r="AL126">
        <f t="shared" si="17"/>
        <v>1222.636225</v>
      </c>
    </row>
    <row r="127" spans="1:38" x14ac:dyDescent="0.2">
      <c r="A127" s="8">
        <v>1220</v>
      </c>
      <c r="D127">
        <f t="shared" si="18"/>
        <v>5.8052897979603078</v>
      </c>
      <c r="E127" s="7">
        <f t="shared" si="19"/>
        <v>5.1476845979603079</v>
      </c>
      <c r="F127">
        <f t="shared" si="20"/>
        <v>5.1476845979603079E-18</v>
      </c>
      <c r="G127">
        <f t="shared" si="21"/>
        <v>1221.522105</v>
      </c>
      <c r="J127">
        <f t="shared" si="22"/>
        <v>4.6905805773811986</v>
      </c>
      <c r="K127">
        <f t="shared" si="23"/>
        <v>3.6645813773811984</v>
      </c>
      <c r="L127">
        <f>K127*(10^-18)</f>
        <v>3.6645813773811984E-18</v>
      </c>
      <c r="M127">
        <f t="shared" si="24"/>
        <v>1222.018947</v>
      </c>
      <c r="P127">
        <f>($O$5*$A127)/($N$5+$A127)</f>
        <v>6.4166142572540119</v>
      </c>
      <c r="Q127">
        <f t="shared" si="25"/>
        <v>5.7975103572540121</v>
      </c>
      <c r="R127">
        <f t="shared" si="26"/>
        <v>5.7975103572540126E-18</v>
      </c>
      <c r="S127">
        <f t="shared" si="27"/>
        <v>1224.3676230000001</v>
      </c>
      <c r="AJ127">
        <f>($AG$4*$A128)/($AF$4+$A128)</f>
        <v>5.6972092402298502</v>
      </c>
      <c r="AK127">
        <f t="shared" si="16"/>
        <v>4.9296398068965166</v>
      </c>
      <c r="AL127">
        <f t="shared" si="17"/>
        <v>1232.636225</v>
      </c>
    </row>
    <row r="128" spans="1:38" x14ac:dyDescent="0.2">
      <c r="A128" s="8">
        <v>1230</v>
      </c>
      <c r="D128">
        <f t="shared" si="18"/>
        <v>5.8183534980372409</v>
      </c>
      <c r="E128" s="7">
        <f t="shared" si="19"/>
        <v>5.160748298037241</v>
      </c>
      <c r="F128">
        <f t="shared" si="20"/>
        <v>5.1607482980372416E-18</v>
      </c>
      <c r="G128">
        <f t="shared" si="21"/>
        <v>1231.522105</v>
      </c>
      <c r="J128">
        <f t="shared" si="22"/>
        <v>4.697133131219295</v>
      </c>
      <c r="K128">
        <f t="shared" si="23"/>
        <v>3.6711339312192948</v>
      </c>
      <c r="L128">
        <f>K128*(10^-18)</f>
        <v>3.6711339312192947E-18</v>
      </c>
      <c r="M128">
        <f t="shared" si="24"/>
        <v>1232.018947</v>
      </c>
      <c r="P128">
        <f>($O$5*$A128)/($N$5+$A128)</f>
        <v>6.4319974667445514</v>
      </c>
      <c r="Q128">
        <f t="shared" si="25"/>
        <v>5.8128935667445516</v>
      </c>
      <c r="R128">
        <f t="shared" si="26"/>
        <v>5.8128935667445522E-18</v>
      </c>
      <c r="S128">
        <f t="shared" si="27"/>
        <v>1234.3676230000001</v>
      </c>
      <c r="AJ128">
        <f>($AG$4*$A129)/($AF$4+$A129)</f>
        <v>5.7086951068761911</v>
      </c>
      <c r="AK128">
        <f t="shared" si="16"/>
        <v>4.9411256735428575</v>
      </c>
      <c r="AL128">
        <f t="shared" si="17"/>
        <v>1242.636225</v>
      </c>
    </row>
    <row r="129" spans="1:38" x14ac:dyDescent="0.2">
      <c r="A129" s="8">
        <v>1240</v>
      </c>
      <c r="D129">
        <f t="shared" si="18"/>
        <v>5.8312640005328733</v>
      </c>
      <c r="E129" s="7">
        <f t="shared" si="19"/>
        <v>5.1736588005328734</v>
      </c>
      <c r="F129">
        <f t="shared" si="20"/>
        <v>5.1736588005328736E-18</v>
      </c>
      <c r="G129">
        <f t="shared" si="21"/>
        <v>1241.522105</v>
      </c>
      <c r="J129">
        <f t="shared" si="22"/>
        <v>4.7035978900703244</v>
      </c>
      <c r="K129">
        <f t="shared" si="23"/>
        <v>3.6775986900703241</v>
      </c>
      <c r="L129">
        <f>K129*(10^-18)</f>
        <v>3.6775986900703247E-18</v>
      </c>
      <c r="M129">
        <f t="shared" si="24"/>
        <v>1242.018947</v>
      </c>
      <c r="P129">
        <f>($O$5*$A129)/($N$5+$A129)</f>
        <v>6.4472047147384766</v>
      </c>
      <c r="Q129">
        <f t="shared" si="25"/>
        <v>5.8281008147384767</v>
      </c>
      <c r="R129">
        <f t="shared" si="26"/>
        <v>5.8281008147384771E-18</v>
      </c>
      <c r="S129">
        <f t="shared" si="27"/>
        <v>1244.3676230000001</v>
      </c>
      <c r="AJ129">
        <f>($AG$4*$A130)/($AF$4+$A130)</f>
        <v>5.7200424961453908</v>
      </c>
      <c r="AK129">
        <f t="shared" si="16"/>
        <v>4.9524730628120572</v>
      </c>
      <c r="AL129">
        <f t="shared" si="17"/>
        <v>1252.636225</v>
      </c>
    </row>
    <row r="130" spans="1:38" x14ac:dyDescent="0.2">
      <c r="A130" s="8">
        <v>1250</v>
      </c>
      <c r="D130">
        <f t="shared" si="18"/>
        <v>5.8440239845528108</v>
      </c>
      <c r="E130" s="7">
        <f t="shared" si="19"/>
        <v>5.1864187845528109</v>
      </c>
      <c r="F130">
        <f t="shared" si="20"/>
        <v>5.1864187845528111E-18</v>
      </c>
      <c r="G130">
        <f t="shared" si="21"/>
        <v>1251.522105</v>
      </c>
      <c r="J130">
        <f t="shared" si="22"/>
        <v>4.7099766066857383</v>
      </c>
      <c r="K130">
        <f t="shared" si="23"/>
        <v>3.683977406685738</v>
      </c>
      <c r="L130">
        <f>K130*(10^-18)</f>
        <v>3.6839774066857383E-18</v>
      </c>
      <c r="M130">
        <f t="shared" si="24"/>
        <v>1252.018947</v>
      </c>
      <c r="P130">
        <f>($O$5*$A130)/($N$5+$A130)</f>
        <v>6.4622390031814509</v>
      </c>
      <c r="Q130">
        <f t="shared" si="25"/>
        <v>5.8431351031814511</v>
      </c>
      <c r="R130">
        <f t="shared" si="26"/>
        <v>5.8431351031814518E-18</v>
      </c>
      <c r="S130">
        <f t="shared" si="27"/>
        <v>1254.3676230000001</v>
      </c>
      <c r="AJ130">
        <f>($AG$4*$A131)/($AF$4+$A131)</f>
        <v>5.7312538973246641</v>
      </c>
      <c r="AK130">
        <f t="shared" si="16"/>
        <v>4.9636844639913305</v>
      </c>
      <c r="AL130">
        <f t="shared" si="17"/>
        <v>1262.636225</v>
      </c>
    </row>
    <row r="131" spans="1:38" x14ac:dyDescent="0.2">
      <c r="A131" s="8">
        <v>1260</v>
      </c>
      <c r="D131">
        <f t="shared" si="18"/>
        <v>5.8566360670954261</v>
      </c>
      <c r="E131" s="7">
        <f t="shared" si="19"/>
        <v>5.1990308670954262</v>
      </c>
      <c r="F131">
        <f t="shared" si="20"/>
        <v>5.1990308670954265E-18</v>
      </c>
      <c r="G131">
        <f t="shared" si="21"/>
        <v>1261.522105</v>
      </c>
      <c r="J131">
        <f t="shared" si="22"/>
        <v>4.7162709874691799</v>
      </c>
      <c r="K131">
        <f t="shared" si="23"/>
        <v>3.6902717874691797</v>
      </c>
      <c r="L131">
        <f>K131*(10^-18)</f>
        <v>3.6902717874691803E-18</v>
      </c>
      <c r="M131">
        <f t="shared" si="24"/>
        <v>1262.018947</v>
      </c>
      <c r="P131">
        <f>($O$5*$A131)/($N$5+$A131)</f>
        <v>6.4771032661200385</v>
      </c>
      <c r="Q131">
        <f t="shared" si="25"/>
        <v>5.8579993661200387</v>
      </c>
      <c r="R131">
        <f t="shared" si="26"/>
        <v>5.8579993661200394E-18</v>
      </c>
      <c r="S131">
        <f t="shared" si="27"/>
        <v>1264.3676230000001</v>
      </c>
      <c r="AJ131">
        <f>($AG$4*$A132)/($AF$4+$A132)</f>
        <v>5.7423317403929399</v>
      </c>
      <c r="AK131">
        <f t="shared" si="16"/>
        <v>4.9747623070596063</v>
      </c>
      <c r="AL131">
        <f t="shared" si="17"/>
        <v>1272.636225</v>
      </c>
    </row>
    <row r="132" spans="1:38" x14ac:dyDescent="0.2">
      <c r="A132" s="8">
        <v>1270</v>
      </c>
      <c r="D132">
        <f t="shared" si="18"/>
        <v>5.8691028048411988</v>
      </c>
      <c r="E132" s="7">
        <f t="shared" si="19"/>
        <v>5.2114976048411989</v>
      </c>
      <c r="F132">
        <f t="shared" si="20"/>
        <v>5.211497604841199E-18</v>
      </c>
      <c r="G132">
        <f t="shared" si="21"/>
        <v>1271.522105</v>
      </c>
      <c r="J132">
        <f t="shared" si="22"/>
        <v>4.722482693998395</v>
      </c>
      <c r="K132">
        <f t="shared" si="23"/>
        <v>3.6964834939983948</v>
      </c>
      <c r="L132">
        <f>K132*(10^-18)</f>
        <v>3.6964834939983954E-18</v>
      </c>
      <c r="M132">
        <f t="shared" si="24"/>
        <v>1272.018947</v>
      </c>
      <c r="P132">
        <f>($O$5*$A132)/($N$5+$A132)</f>
        <v>6.4918003716106139</v>
      </c>
      <c r="Q132">
        <f t="shared" si="25"/>
        <v>5.872696471610614</v>
      </c>
      <c r="R132">
        <f t="shared" si="26"/>
        <v>5.8726964716106145E-18</v>
      </c>
      <c r="S132">
        <f t="shared" si="27"/>
        <v>1274.3676230000001</v>
      </c>
      <c r="AJ132">
        <f>($AG$4*$A133)/($AF$4+$A133)</f>
        <v>5.7532783977767039</v>
      </c>
      <c r="AK132">
        <f t="shared" si="16"/>
        <v>4.9857089644433703</v>
      </c>
      <c r="AL132">
        <f t="shared" si="17"/>
        <v>1282.636225</v>
      </c>
    </row>
    <row r="133" spans="1:38" x14ac:dyDescent="0.2">
      <c r="A133" s="8">
        <v>1280</v>
      </c>
      <c r="D133">
        <f t="shared" si="18"/>
        <v>5.8814266958805606</v>
      </c>
      <c r="E133" s="7">
        <f t="shared" si="19"/>
        <v>5.2238214958805607</v>
      </c>
      <c r="F133">
        <f t="shared" si="20"/>
        <v>5.2238214958805608E-18</v>
      </c>
      <c r="G133">
        <f t="shared" si="21"/>
        <v>1281.522105</v>
      </c>
      <c r="J133">
        <f t="shared" si="22"/>
        <v>4.7286133444875471</v>
      </c>
      <c r="K133">
        <f t="shared" si="23"/>
        <v>3.7026141444875469</v>
      </c>
      <c r="L133">
        <f>K133*(10^-18)</f>
        <v>3.7026141444875469E-18</v>
      </c>
      <c r="M133">
        <f t="shared" si="24"/>
        <v>1282.018947</v>
      </c>
      <c r="P133">
        <f>($O$5*$A133)/($N$5+$A133)</f>
        <v>6.5063331235642448</v>
      </c>
      <c r="Q133">
        <f t="shared" si="25"/>
        <v>5.8872292235642449</v>
      </c>
      <c r="R133">
        <f t="shared" si="26"/>
        <v>5.8872292235642454E-18</v>
      </c>
      <c r="S133">
        <f t="shared" si="27"/>
        <v>1284.3676230000001</v>
      </c>
      <c r="AJ133">
        <f>($AG$4*$A134)/($AF$4+$A134)</f>
        <v>5.7640961860438384</v>
      </c>
      <c r="AK133">
        <f t="shared" ref="AK133:AK196" si="28">AJ133-$AH$4</f>
        <v>4.9965267527105048</v>
      </c>
      <c r="AL133">
        <f t="shared" ref="AL133:AL196" si="29">A134-$AI$4</f>
        <v>1292.636225</v>
      </c>
    </row>
    <row r="134" spans="1:38" x14ac:dyDescent="0.2">
      <c r="A134" s="8">
        <v>1290</v>
      </c>
      <c r="D134">
        <f t="shared" ref="D134:D197" si="30">($C$5*$A134)/($B$5+$A134)</f>
        <v>5.8936101813826802</v>
      </c>
      <c r="E134" s="7">
        <f t="shared" ref="E134:E197" si="31">D134-0.6576052</f>
        <v>5.2360049813826803</v>
      </c>
      <c r="F134">
        <f t="shared" ref="F134:F197" si="32">E134*(10^-18)</f>
        <v>5.2360049813826804E-18</v>
      </c>
      <c r="G134">
        <f t="shared" ref="G134:G197" si="33">A134+1.522105</f>
        <v>1291.522105</v>
      </c>
      <c r="J134">
        <f t="shared" ref="J134:J197" si="34">($I$5*$A134)/($H$5+$A134)</f>
        <v>4.734664515192673</v>
      </c>
      <c r="K134">
        <f t="shared" ref="K134:K197" si="35">J134-1.0259992</f>
        <v>3.7086653151926727</v>
      </c>
      <c r="L134">
        <f>K134*(10^-18)</f>
        <v>3.7086653151926729E-18</v>
      </c>
      <c r="M134">
        <f t="shared" ref="M134:M197" si="36">A134+2.018947</f>
        <v>1292.018947</v>
      </c>
      <c r="P134">
        <f>($O$5*$A134)/($N$5+$A134)</f>
        <v>6.5207042635300088</v>
      </c>
      <c r="Q134">
        <f t="shared" ref="Q134:Q197" si="37">P134-0.6191039</f>
        <v>5.9016003635300089</v>
      </c>
      <c r="R134">
        <f t="shared" ref="R134:R197" si="38">Q134*(10^-18)</f>
        <v>5.9016003635300093E-18</v>
      </c>
      <c r="S134">
        <f t="shared" ref="S134:S197" si="39">A134--4.367623</f>
        <v>1294.3676230000001</v>
      </c>
      <c r="AJ134">
        <f>($AG$4*$A135)/($AF$4+$A135)</f>
        <v>5.7747873675379875</v>
      </c>
      <c r="AK134">
        <f t="shared" si="28"/>
        <v>5.0072179342046539</v>
      </c>
      <c r="AL134">
        <f t="shared" si="29"/>
        <v>1302.636225</v>
      </c>
    </row>
    <row r="135" spans="1:38" x14ac:dyDescent="0.2">
      <c r="A135" s="8">
        <v>1300</v>
      </c>
      <c r="D135">
        <f t="shared" si="30"/>
        <v>5.9056556472075323</v>
      </c>
      <c r="E135" s="7">
        <f t="shared" si="31"/>
        <v>5.2480504472075324</v>
      </c>
      <c r="F135">
        <f t="shared" si="32"/>
        <v>5.2480504472075325E-18</v>
      </c>
      <c r="G135">
        <f t="shared" si="33"/>
        <v>1301.522105</v>
      </c>
      <c r="J135">
        <f t="shared" si="34"/>
        <v>4.7406377417628187</v>
      </c>
      <c r="K135">
        <f t="shared" si="35"/>
        <v>3.7146385417628185</v>
      </c>
      <c r="L135">
        <f>K135*(10^-18)</f>
        <v>3.7146385417628186E-18</v>
      </c>
      <c r="M135">
        <f t="shared" si="36"/>
        <v>1302.018947</v>
      </c>
      <c r="P135">
        <f>($O$5*$A135)/($N$5+$A135)</f>
        <v>6.534916472419158</v>
      </c>
      <c r="Q135">
        <f t="shared" si="37"/>
        <v>5.9158125724191581</v>
      </c>
      <c r="R135">
        <f t="shared" si="38"/>
        <v>5.9158125724191589E-18</v>
      </c>
      <c r="S135">
        <f t="shared" si="39"/>
        <v>1304.3676230000001</v>
      </c>
      <c r="AJ135">
        <f>($AG$4*$A136)/($AF$4+$A136)</f>
        <v>5.7853541519558584</v>
      </c>
      <c r="AK135">
        <f t="shared" si="28"/>
        <v>5.0177847186225248</v>
      </c>
      <c r="AL135">
        <f t="shared" si="29"/>
        <v>1312.636225</v>
      </c>
    </row>
    <row r="136" spans="1:38" x14ac:dyDescent="0.2">
      <c r="A136" s="8">
        <v>1310</v>
      </c>
      <c r="D136">
        <f t="shared" si="30"/>
        <v>5.9175654254634873</v>
      </c>
      <c r="E136" s="7">
        <f t="shared" si="31"/>
        <v>5.2599602254634874</v>
      </c>
      <c r="F136">
        <f t="shared" si="32"/>
        <v>5.2599602254634879E-18</v>
      </c>
      <c r="G136">
        <f t="shared" si="33"/>
        <v>1311.522105</v>
      </c>
      <c r="J136">
        <f t="shared" si="34"/>
        <v>4.7465345205393019</v>
      </c>
      <c r="K136">
        <f t="shared" si="35"/>
        <v>3.7205353205393017</v>
      </c>
      <c r="L136">
        <f>K136*(10^-18)</f>
        <v>3.7205353205393017E-18</v>
      </c>
      <c r="M136">
        <f t="shared" si="36"/>
        <v>1312.018947</v>
      </c>
      <c r="P136">
        <f>($O$5*$A136)/($N$5+$A136)</f>
        <v>6.5489723721723907</v>
      </c>
      <c r="Q136">
        <f t="shared" si="37"/>
        <v>5.9298684721723909</v>
      </c>
      <c r="R136">
        <f t="shared" si="38"/>
        <v>5.9298684721723911E-18</v>
      </c>
      <c r="S136">
        <f t="shared" si="39"/>
        <v>1314.3676230000001</v>
      </c>
      <c r="AJ136">
        <f>($AG$4*$A137)/($AF$4+$A137)</f>
        <v>5.7957986978698104</v>
      </c>
      <c r="AK136">
        <f t="shared" si="28"/>
        <v>5.0282292645364768</v>
      </c>
      <c r="AL136">
        <f t="shared" si="29"/>
        <v>1322.636225</v>
      </c>
    </row>
    <row r="137" spans="1:38" x14ac:dyDescent="0.2">
      <c r="A137" s="8">
        <v>1320</v>
      </c>
      <c r="D137">
        <f t="shared" si="30"/>
        <v>5.9293417960125696</v>
      </c>
      <c r="E137" s="7">
        <f t="shared" si="31"/>
        <v>5.2717365960125697</v>
      </c>
      <c r="F137">
        <f t="shared" si="32"/>
        <v>5.2717365960125698E-18</v>
      </c>
      <c r="G137">
        <f t="shared" si="33"/>
        <v>1321.522105</v>
      </c>
      <c r="J137">
        <f t="shared" si="34"/>
        <v>4.7523563098054087</v>
      </c>
      <c r="K137">
        <f t="shared" si="35"/>
        <v>3.7263571098054085</v>
      </c>
      <c r="L137">
        <f>K137*(10^-18)</f>
        <v>3.7263571098054088E-18</v>
      </c>
      <c r="M137">
        <f t="shared" si="36"/>
        <v>1322.018947</v>
      </c>
      <c r="P137">
        <f>($O$5*$A137)/($N$5+$A137)</f>
        <v>6.5628745273724078</v>
      </c>
      <c r="Q137">
        <f t="shared" si="37"/>
        <v>5.943770627372408</v>
      </c>
      <c r="R137">
        <f t="shared" si="38"/>
        <v>5.9437706273724081E-18</v>
      </c>
      <c r="S137">
        <f t="shared" si="39"/>
        <v>1324.3676230000001</v>
      </c>
      <c r="AJ137">
        <f>($AG$4*$A138)/($AF$4+$A138)</f>
        <v>5.8061231141978835</v>
      </c>
      <c r="AK137">
        <f t="shared" si="28"/>
        <v>5.0385536808645499</v>
      </c>
      <c r="AL137">
        <f t="shared" si="29"/>
        <v>1332.636225</v>
      </c>
    </row>
    <row r="138" spans="1:38" x14ac:dyDescent="0.2">
      <c r="A138" s="8">
        <v>1330</v>
      </c>
      <c r="D138">
        <f t="shared" si="30"/>
        <v>5.9409869879253954</v>
      </c>
      <c r="E138" s="7">
        <f t="shared" si="31"/>
        <v>5.2833817879253955</v>
      </c>
      <c r="F138">
        <f t="shared" si="32"/>
        <v>5.2833817879253955E-18</v>
      </c>
      <c r="G138">
        <f t="shared" si="33"/>
        <v>1331.522105</v>
      </c>
      <c r="J138">
        <f t="shared" si="34"/>
        <v>4.7581045309887067</v>
      </c>
      <c r="K138">
        <f t="shared" si="35"/>
        <v>3.7321053309887064</v>
      </c>
      <c r="L138">
        <f>K138*(10^-18)</f>
        <v>3.7321053309887065E-18</v>
      </c>
      <c r="M138">
        <f t="shared" si="36"/>
        <v>1332.018947</v>
      </c>
      <c r="P138">
        <f>($O$5*$A138)/($N$5+$A138)</f>
        <v>6.5766254468038587</v>
      </c>
      <c r="Q138">
        <f t="shared" si="37"/>
        <v>5.9575215468038589</v>
      </c>
      <c r="R138">
        <f t="shared" si="38"/>
        <v>5.957521546803859E-18</v>
      </c>
      <c r="S138">
        <f t="shared" si="39"/>
        <v>1334.3676230000001</v>
      </c>
      <c r="AJ138">
        <f>($AG$4*$A139)/($AF$4+$A139)</f>
        <v>5.8163294616233978</v>
      </c>
      <c r="AK138">
        <f t="shared" si="28"/>
        <v>5.0487600282900642</v>
      </c>
      <c r="AL138">
        <f t="shared" si="29"/>
        <v>1342.636225</v>
      </c>
    </row>
    <row r="139" spans="1:38" x14ac:dyDescent="0.2">
      <c r="A139" s="8">
        <v>1340</v>
      </c>
      <c r="D139">
        <f t="shared" si="30"/>
        <v>5.9525031808877769</v>
      </c>
      <c r="E139" s="7">
        <f t="shared" si="31"/>
        <v>5.294897980887777</v>
      </c>
      <c r="F139">
        <f t="shared" si="32"/>
        <v>5.2948979808877773E-18</v>
      </c>
      <c r="G139">
        <f t="shared" si="33"/>
        <v>1341.522105</v>
      </c>
      <c r="J139">
        <f t="shared" si="34"/>
        <v>4.7637805698180751</v>
      </c>
      <c r="K139">
        <f t="shared" si="35"/>
        <v>3.7377813698180749</v>
      </c>
      <c r="L139">
        <f>K139*(10^-18)</f>
        <v>3.7377813698180751E-18</v>
      </c>
      <c r="M139">
        <f t="shared" si="36"/>
        <v>1342.018947</v>
      </c>
      <c r="P139">
        <f>($O$5*$A139)/($N$5+$A139)</f>
        <v>6.5902275849626273</v>
      </c>
      <c r="Q139">
        <f t="shared" si="37"/>
        <v>5.9711236849626275</v>
      </c>
      <c r="R139">
        <f t="shared" si="38"/>
        <v>5.9711236849626278E-18</v>
      </c>
      <c r="S139">
        <f t="shared" si="39"/>
        <v>1344.3676230000001</v>
      </c>
      <c r="AJ139">
        <f>($AG$4*$A140)/($AF$4+$A140)</f>
        <v>5.8264197539661406</v>
      </c>
      <c r="AK139">
        <f t="shared" si="28"/>
        <v>5.058850320632807</v>
      </c>
      <c r="AL139">
        <f t="shared" si="29"/>
        <v>1352.636225</v>
      </c>
    </row>
    <row r="140" spans="1:38" x14ac:dyDescent="0.2">
      <c r="A140" s="8">
        <v>1350</v>
      </c>
      <c r="D140">
        <f t="shared" si="30"/>
        <v>5.9638925065608319</v>
      </c>
      <c r="E140" s="7">
        <f t="shared" si="31"/>
        <v>5.306287306560832</v>
      </c>
      <c r="F140">
        <f t="shared" si="32"/>
        <v>5.306287306560832E-18</v>
      </c>
      <c r="G140">
        <f t="shared" si="33"/>
        <v>1351.522105</v>
      </c>
      <c r="J140">
        <f t="shared" si="34"/>
        <v>4.7693857774374067</v>
      </c>
      <c r="K140">
        <f t="shared" si="35"/>
        <v>3.7433865774374064</v>
      </c>
      <c r="L140">
        <f>K140*(10^-18)</f>
        <v>3.7433865774374069E-18</v>
      </c>
      <c r="M140">
        <f t="shared" si="36"/>
        <v>1352.018947</v>
      </c>
      <c r="P140">
        <f>($O$5*$A140)/($N$5+$A140)</f>
        <v>6.6036833435164164</v>
      </c>
      <c r="Q140">
        <f t="shared" si="37"/>
        <v>5.9845794435164166</v>
      </c>
      <c r="R140">
        <f t="shared" si="38"/>
        <v>5.9845794435164172E-18</v>
      </c>
      <c r="S140">
        <f t="shared" si="39"/>
        <v>1354.3676230000001</v>
      </c>
      <c r="AJ140">
        <f>($AG$4*$A141)/($AF$4+$A141)</f>
        <v>5.8363959595070298</v>
      </c>
      <c r="AK140">
        <f t="shared" si="28"/>
        <v>5.0688265261736962</v>
      </c>
      <c r="AL140">
        <f t="shared" si="29"/>
        <v>1362.636225</v>
      </c>
    </row>
    <row r="141" spans="1:38" x14ac:dyDescent="0.2">
      <c r="A141" s="8">
        <v>1360</v>
      </c>
      <c r="D141">
        <f t="shared" si="30"/>
        <v>5.9751570498963869</v>
      </c>
      <c r="E141" s="7">
        <f t="shared" si="31"/>
        <v>5.317551849896387</v>
      </c>
      <c r="F141">
        <f t="shared" si="32"/>
        <v>5.3175518498963871E-18</v>
      </c>
      <c r="G141">
        <f t="shared" si="33"/>
        <v>1361.522105</v>
      </c>
      <c r="J141">
        <f t="shared" si="34"/>
        <v>4.774921471477886</v>
      </c>
      <c r="K141">
        <f t="shared" si="35"/>
        <v>3.7489222714778858</v>
      </c>
      <c r="L141">
        <f>K141*(10^-18)</f>
        <v>3.7489222714778864E-18</v>
      </c>
      <c r="M141">
        <f t="shared" si="36"/>
        <v>1362.018947</v>
      </c>
      <c r="P141">
        <f>($O$5*$A141)/($N$5+$A141)</f>
        <v>6.6169950727184128</v>
      </c>
      <c r="Q141">
        <f t="shared" si="37"/>
        <v>5.997891172718413</v>
      </c>
      <c r="R141">
        <f t="shared" si="38"/>
        <v>5.9978911727184136E-18</v>
      </c>
      <c r="S141">
        <f t="shared" si="39"/>
        <v>1364.3676230000001</v>
      </c>
      <c r="AJ141">
        <f>($AG$4*$A142)/($AF$4+$A142)</f>
        <v>5.8462600022680933</v>
      </c>
      <c r="AK141">
        <f t="shared" si="28"/>
        <v>5.0786905689347597</v>
      </c>
      <c r="AL141">
        <f t="shared" si="29"/>
        <v>1372.636225</v>
      </c>
    </row>
    <row r="142" spans="1:38" x14ac:dyDescent="0.2">
      <c r="A142" s="8">
        <v>1370</v>
      </c>
      <c r="D142">
        <f t="shared" si="30"/>
        <v>5.986298850409387</v>
      </c>
      <c r="E142" s="7">
        <f t="shared" si="31"/>
        <v>5.3286936504093871</v>
      </c>
      <c r="F142">
        <f t="shared" si="32"/>
        <v>5.3286936504093872E-18</v>
      </c>
      <c r="G142">
        <f t="shared" si="33"/>
        <v>1371.522105</v>
      </c>
      <c r="J142">
        <f t="shared" si="34"/>
        <v>4.7803889370906152</v>
      </c>
      <c r="K142">
        <f t="shared" si="35"/>
        <v>3.754389737090615</v>
      </c>
      <c r="L142">
        <f>K142*(10^-18)</f>
        <v>3.7543897370906154E-18</v>
      </c>
      <c r="M142">
        <f t="shared" si="36"/>
        <v>1372.018947</v>
      </c>
      <c r="P142">
        <f>($O$5*$A142)/($N$5+$A142)</f>
        <v>6.6301650727758084</v>
      </c>
      <c r="Q142">
        <f t="shared" si="37"/>
        <v>6.0110611727758085</v>
      </c>
      <c r="R142">
        <f t="shared" si="38"/>
        <v>6.0110611727758087E-18</v>
      </c>
      <c r="S142">
        <f t="shared" si="39"/>
        <v>1374.3676230000001</v>
      </c>
      <c r="AJ142">
        <f>($AG$4*$A143)/($AF$4+$A143)</f>
        <v>5.8560137632495382</v>
      </c>
      <c r="AK142">
        <f t="shared" si="28"/>
        <v>5.0884443299162045</v>
      </c>
      <c r="AL142">
        <f t="shared" si="29"/>
        <v>1382.636225</v>
      </c>
    </row>
    <row r="143" spans="1:38" x14ac:dyDescent="0.2">
      <c r="A143" s="8">
        <v>1380</v>
      </c>
      <c r="D143">
        <f t="shared" si="30"/>
        <v>5.9973199034089291</v>
      </c>
      <c r="E143" s="7">
        <f t="shared" si="31"/>
        <v>5.3397147034089292</v>
      </c>
      <c r="F143">
        <f t="shared" si="32"/>
        <v>5.3397147034089292E-18</v>
      </c>
      <c r="G143">
        <f t="shared" si="33"/>
        <v>1381.522105</v>
      </c>
      <c r="J143">
        <f t="shared" si="34"/>
        <v>4.7857894279412871</v>
      </c>
      <c r="K143">
        <f t="shared" si="35"/>
        <v>3.7597902279412869</v>
      </c>
      <c r="L143">
        <f>K143*(10^-18)</f>
        <v>3.759790227941287E-18</v>
      </c>
      <c r="M143">
        <f t="shared" si="36"/>
        <v>1382.018947</v>
      </c>
      <c r="P143">
        <f>($O$5*$A143)/($N$5+$A143)</f>
        <v>6.643195595174836</v>
      </c>
      <c r="Q143">
        <f t="shared" si="37"/>
        <v>6.0240916951748362</v>
      </c>
      <c r="R143">
        <f t="shared" si="38"/>
        <v>6.0240916951748365E-18</v>
      </c>
      <c r="S143">
        <f t="shared" si="39"/>
        <v>1384.3676230000001</v>
      </c>
      <c r="AJ143">
        <f>($AG$4*$A144)/($AF$4+$A144)</f>
        <v>5.8656590816255356</v>
      </c>
      <c r="AK143">
        <f t="shared" si="28"/>
        <v>5.098089648292202</v>
      </c>
      <c r="AL143">
        <f t="shared" si="29"/>
        <v>1392.636225</v>
      </c>
    </row>
    <row r="144" spans="1:38" x14ac:dyDescent="0.2">
      <c r="A144" s="8">
        <v>1390</v>
      </c>
      <c r="D144">
        <f t="shared" si="30"/>
        <v>6.0082221611894937</v>
      </c>
      <c r="E144" s="7">
        <f t="shared" si="31"/>
        <v>5.3506169611894938</v>
      </c>
      <c r="F144">
        <f t="shared" si="32"/>
        <v>5.3506169611894941E-18</v>
      </c>
      <c r="G144">
        <f t="shared" si="33"/>
        <v>1391.522105</v>
      </c>
      <c r="J144">
        <f t="shared" si="34"/>
        <v>4.791124167168535</v>
      </c>
      <c r="K144">
        <f t="shared" si="35"/>
        <v>3.7651249671685347</v>
      </c>
      <c r="L144">
        <f>K144*(10^-18)</f>
        <v>3.7651249671685353E-18</v>
      </c>
      <c r="M144">
        <f t="shared" si="36"/>
        <v>1392.018947</v>
      </c>
      <c r="P144">
        <f>($O$5*$A144)/($N$5+$A144)</f>
        <v>6.6560888439639303</v>
      </c>
      <c r="Q144">
        <f t="shared" si="37"/>
        <v>6.0369849439639305</v>
      </c>
      <c r="R144">
        <f t="shared" si="38"/>
        <v>6.0369849439639311E-18</v>
      </c>
      <c r="S144">
        <f t="shared" si="39"/>
        <v>1394.3676230000001</v>
      </c>
      <c r="AJ144">
        <f>($AG$4*$A145)/($AF$4+$A145)</f>
        <v>5.8751977559003548</v>
      </c>
      <c r="AK144">
        <f t="shared" si="28"/>
        <v>5.1076283225670212</v>
      </c>
      <c r="AL144">
        <f t="shared" si="29"/>
        <v>1402.636225</v>
      </c>
    </row>
    <row r="145" spans="1:38" x14ac:dyDescent="0.2">
      <c r="A145" s="8">
        <v>1400</v>
      </c>
      <c r="D145">
        <f t="shared" si="30"/>
        <v>6.0190075341838636</v>
      </c>
      <c r="E145" s="7">
        <f t="shared" si="31"/>
        <v>5.3614023341838637</v>
      </c>
      <c r="F145">
        <f t="shared" si="32"/>
        <v>5.3614023341838638E-18</v>
      </c>
      <c r="G145">
        <f t="shared" si="33"/>
        <v>1401.522105</v>
      </c>
      <c r="J145">
        <f t="shared" si="34"/>
        <v>4.796394348307488</v>
      </c>
      <c r="K145">
        <f t="shared" si="35"/>
        <v>3.7703951483074878</v>
      </c>
      <c r="L145">
        <f>K145*(10^-18)</f>
        <v>3.7703951483074877E-18</v>
      </c>
      <c r="M145">
        <f t="shared" si="36"/>
        <v>1402.018947</v>
      </c>
      <c r="P145">
        <f>($O$5*$A145)/($N$5+$A145)</f>
        <v>6.6688469769965497</v>
      </c>
      <c r="Q145">
        <f t="shared" si="37"/>
        <v>6.0497430769965499</v>
      </c>
      <c r="R145">
        <f t="shared" si="38"/>
        <v>6.0497430769965507E-18</v>
      </c>
      <c r="S145">
        <f t="shared" si="39"/>
        <v>1404.3676230000001</v>
      </c>
      <c r="AJ145">
        <f>($AG$4*$A146)/($AF$4+$A146)</f>
        <v>5.8846315450263562</v>
      </c>
      <c r="AK145">
        <f t="shared" si="28"/>
        <v>5.1170621116930226</v>
      </c>
      <c r="AL145">
        <f t="shared" si="29"/>
        <v>1412.636225</v>
      </c>
    </row>
    <row r="146" spans="1:38" x14ac:dyDescent="0.2">
      <c r="A146" s="8">
        <v>1410</v>
      </c>
      <c r="D146">
        <f t="shared" si="30"/>
        <v>6.0296778920791514</v>
      </c>
      <c r="E146" s="7">
        <f t="shared" si="31"/>
        <v>5.3720726920791515</v>
      </c>
      <c r="F146">
        <f t="shared" si="32"/>
        <v>5.3720726920791521E-18</v>
      </c>
      <c r="G146">
        <f t="shared" si="33"/>
        <v>1411.522105</v>
      </c>
      <c r="J146">
        <f t="shared" si="34"/>
        <v>4.8016011361799942</v>
      </c>
      <c r="K146">
        <f t="shared" si="35"/>
        <v>3.775601936179994</v>
      </c>
      <c r="L146">
        <f>K146*(10^-18)</f>
        <v>3.7756019361799941E-18</v>
      </c>
      <c r="M146">
        <f t="shared" si="36"/>
        <v>1412.018947</v>
      </c>
      <c r="P146">
        <f>($O$5*$A146)/($N$5+$A146)</f>
        <v>6.6814721071351224</v>
      </c>
      <c r="Q146">
        <f t="shared" si="37"/>
        <v>6.0623682071351226</v>
      </c>
      <c r="R146">
        <f t="shared" si="38"/>
        <v>6.0623682071351233E-18</v>
      </c>
      <c r="S146">
        <f t="shared" si="39"/>
        <v>1414.3676230000001</v>
      </c>
      <c r="AJ146">
        <f>($AG$4*$A147)/($AF$4+$A147)</f>
        <v>5.8939621694853077</v>
      </c>
      <c r="AK146">
        <f t="shared" si="28"/>
        <v>5.1263927361519741</v>
      </c>
      <c r="AL146">
        <f t="shared" si="29"/>
        <v>1422.636225</v>
      </c>
    </row>
    <row r="147" spans="1:38" x14ac:dyDescent="0.2">
      <c r="A147" s="8">
        <v>1420</v>
      </c>
      <c r="D147">
        <f t="shared" si="30"/>
        <v>6.0402350648973178</v>
      </c>
      <c r="E147" s="7">
        <f t="shared" si="31"/>
        <v>5.3826298648973179</v>
      </c>
      <c r="F147">
        <f t="shared" si="32"/>
        <v>5.382629864897318E-18</v>
      </c>
      <c r="G147">
        <f t="shared" si="33"/>
        <v>1421.522105</v>
      </c>
      <c r="J147">
        <f t="shared" si="34"/>
        <v>4.8067456677529181</v>
      </c>
      <c r="K147">
        <f t="shared" si="35"/>
        <v>3.7807464677529179</v>
      </c>
      <c r="L147">
        <f>K147*(10^-18)</f>
        <v>3.7807464677529184E-18</v>
      </c>
      <c r="M147">
        <f t="shared" si="36"/>
        <v>1422.018947</v>
      </c>
      <c r="P147">
        <f>($O$5*$A147)/($N$5+$A147)</f>
        <v>6.6939663034175458</v>
      </c>
      <c r="Q147">
        <f t="shared" si="37"/>
        <v>6.074862403417546</v>
      </c>
      <c r="R147">
        <f t="shared" si="38"/>
        <v>6.0748624034175466E-18</v>
      </c>
      <c r="S147">
        <f t="shared" si="39"/>
        <v>1424.3676230000001</v>
      </c>
      <c r="AJ147">
        <f>($AG$4*$A148)/($AF$4+$A148)</f>
        <v>5.903191312334414</v>
      </c>
      <c r="AK147">
        <f t="shared" si="28"/>
        <v>5.1356218790010804</v>
      </c>
      <c r="AL147">
        <f t="shared" si="29"/>
        <v>1432.636225</v>
      </c>
    </row>
    <row r="148" spans="1:38" x14ac:dyDescent="0.2">
      <c r="A148" s="8">
        <v>1430</v>
      </c>
      <c r="D148">
        <f t="shared" si="30"/>
        <v>6.0506808440414899</v>
      </c>
      <c r="E148" s="7">
        <f t="shared" si="31"/>
        <v>5.39307564404149</v>
      </c>
      <c r="F148">
        <f t="shared" si="32"/>
        <v>5.3930756440414906E-18</v>
      </c>
      <c r="G148">
        <f t="shared" si="33"/>
        <v>1431.522105</v>
      </c>
      <c r="J148">
        <f t="shared" si="34"/>
        <v>4.8118290529658303</v>
      </c>
      <c r="K148">
        <f t="shared" si="35"/>
        <v>3.7858298529658301</v>
      </c>
      <c r="L148">
        <f>K148*(10^-18)</f>
        <v>3.7858298529658301E-18</v>
      </c>
      <c r="M148">
        <f t="shared" si="36"/>
        <v>1432.018947</v>
      </c>
      <c r="P148">
        <f>($O$5*$A148)/($N$5+$A148)</f>
        <v>6.7063315921875688</v>
      </c>
      <c r="Q148">
        <f t="shared" si="37"/>
        <v>6.087227692187569</v>
      </c>
      <c r="R148">
        <f t="shared" si="38"/>
        <v>6.0872276921875692E-18</v>
      </c>
      <c r="S148">
        <f t="shared" si="39"/>
        <v>1434.3676230000001</v>
      </c>
      <c r="AJ148">
        <f>($AG$4*$A149)/($AF$4+$A149)</f>
        <v>5.9123206202184102</v>
      </c>
      <c r="AK148">
        <f t="shared" si="28"/>
        <v>5.1447511868850766</v>
      </c>
      <c r="AL148">
        <f t="shared" si="29"/>
        <v>1442.636225</v>
      </c>
    </row>
    <row r="149" spans="1:38" x14ac:dyDescent="0.2">
      <c r="A149" s="8">
        <v>1440</v>
      </c>
      <c r="D149">
        <f t="shared" si="30"/>
        <v>6.0610169833093215</v>
      </c>
      <c r="E149" s="7">
        <f t="shared" si="31"/>
        <v>5.4034117833093216</v>
      </c>
      <c r="F149">
        <f t="shared" si="32"/>
        <v>5.4034117833093221E-18</v>
      </c>
      <c r="G149">
        <f t="shared" si="33"/>
        <v>1441.522105</v>
      </c>
      <c r="J149">
        <f t="shared" si="34"/>
        <v>4.816852375529356</v>
      </c>
      <c r="K149">
        <f t="shared" si="35"/>
        <v>3.7908531755293557</v>
      </c>
      <c r="L149">
        <f>K149*(10^-18)</f>
        <v>3.7908531755293563E-18</v>
      </c>
      <c r="M149">
        <f t="shared" si="36"/>
        <v>1442.018947</v>
      </c>
      <c r="P149">
        <f>($O$5*$A149)/($N$5+$A149)</f>
        <v>6.7185699581903693</v>
      </c>
      <c r="Q149">
        <f t="shared" si="37"/>
        <v>6.0994660581903695</v>
      </c>
      <c r="R149">
        <f t="shared" si="38"/>
        <v>6.0994660581903696E-18</v>
      </c>
      <c r="S149">
        <f t="shared" si="39"/>
        <v>1444.3676230000001</v>
      </c>
      <c r="AJ149">
        <f>($AG$4*$A150)/($AF$4+$A150)</f>
        <v>5.9213517043489778</v>
      </c>
      <c r="AK149">
        <f t="shared" si="28"/>
        <v>5.1537822710156442</v>
      </c>
      <c r="AL149">
        <f t="shared" si="29"/>
        <v>1452.636225</v>
      </c>
    </row>
    <row r="150" spans="1:38" x14ac:dyDescent="0.2">
      <c r="A150" s="8">
        <v>1450</v>
      </c>
      <c r="D150">
        <f t="shared" si="30"/>
        <v>6.0712451998746202</v>
      </c>
      <c r="E150" s="7">
        <f t="shared" si="31"/>
        <v>5.4136399998746203</v>
      </c>
      <c r="F150">
        <f t="shared" si="32"/>
        <v>5.4136399998746204E-18</v>
      </c>
      <c r="G150">
        <f t="shared" si="33"/>
        <v>1451.522105</v>
      </c>
      <c r="J150">
        <f t="shared" si="34"/>
        <v>4.8218166936953981</v>
      </c>
      <c r="K150">
        <f t="shared" si="35"/>
        <v>3.7958174936953979</v>
      </c>
      <c r="L150">
        <f>K150*(10^-18)</f>
        <v>3.7958174936953984E-18</v>
      </c>
      <c r="M150">
        <f t="shared" si="36"/>
        <v>1452.018947</v>
      </c>
      <c r="P150">
        <f>($O$5*$A150)/($N$5+$A150)</f>
        <v>6.7306833456345752</v>
      </c>
      <c r="Q150">
        <f t="shared" si="37"/>
        <v>6.1115794456345753</v>
      </c>
      <c r="R150">
        <f t="shared" si="38"/>
        <v>6.1115794456345759E-18</v>
      </c>
      <c r="S150">
        <f t="shared" si="39"/>
        <v>1454.3676230000001</v>
      </c>
      <c r="AJ150">
        <f>($AG$4*$A151)/($AF$4+$A151)</f>
        <v>5.9302861414527159</v>
      </c>
      <c r="AK150">
        <f t="shared" si="28"/>
        <v>5.1627167081193823</v>
      </c>
      <c r="AL150">
        <f t="shared" si="29"/>
        <v>1462.636225</v>
      </c>
    </row>
    <row r="151" spans="1:38" x14ac:dyDescent="0.2">
      <c r="A151" s="8">
        <v>1460</v>
      </c>
      <c r="D151">
        <f t="shared" si="30"/>
        <v>6.0813671752383875</v>
      </c>
      <c r="E151" s="7">
        <f t="shared" si="31"/>
        <v>5.4237619752383877</v>
      </c>
      <c r="F151">
        <f t="shared" si="32"/>
        <v>5.4237619752383877E-18</v>
      </c>
      <c r="G151">
        <f t="shared" si="33"/>
        <v>1461.522105</v>
      </c>
      <c r="J151">
        <f t="shared" si="34"/>
        <v>4.8267230410003696</v>
      </c>
      <c r="K151">
        <f t="shared" si="35"/>
        <v>3.8007238410003694</v>
      </c>
      <c r="L151">
        <f>K151*(10^-18)</f>
        <v>3.8007238410003698E-18</v>
      </c>
      <c r="M151">
        <f t="shared" si="36"/>
        <v>1462.018947</v>
      </c>
      <c r="P151">
        <f>($O$5*$A151)/($N$5+$A151)</f>
        <v>6.7426736592219001</v>
      </c>
      <c r="Q151">
        <f t="shared" si="37"/>
        <v>6.1235697592219003</v>
      </c>
      <c r="R151">
        <f t="shared" si="38"/>
        <v>6.1235697592219003E-18</v>
      </c>
      <c r="S151">
        <f t="shared" si="39"/>
        <v>1464.3676230000001</v>
      </c>
      <c r="AJ151">
        <f>($AG$4*$A152)/($AF$4+$A152)</f>
        <v>5.9391254746888551</v>
      </c>
      <c r="AK151">
        <f t="shared" si="28"/>
        <v>5.1715560413555215</v>
      </c>
      <c r="AL151">
        <f t="shared" si="29"/>
        <v>1472.636225</v>
      </c>
    </row>
    <row r="152" spans="1:38" x14ac:dyDescent="0.2">
      <c r="A152" s="8">
        <v>1470</v>
      </c>
      <c r="D152">
        <f t="shared" si="30"/>
        <v>6.091384556150369</v>
      </c>
      <c r="E152" s="7">
        <f t="shared" si="31"/>
        <v>5.4337793561503691</v>
      </c>
      <c r="F152">
        <f t="shared" si="32"/>
        <v>5.4337793561503691E-18</v>
      </c>
      <c r="G152">
        <f t="shared" si="33"/>
        <v>1471.522105</v>
      </c>
      <c r="J152">
        <f t="shared" si="34"/>
        <v>4.8315724269825466</v>
      </c>
      <c r="K152">
        <f t="shared" si="35"/>
        <v>3.8055732269825464</v>
      </c>
      <c r="L152">
        <f>K152*(10^-18)</f>
        <v>3.8055732269825467E-18</v>
      </c>
      <c r="M152">
        <f t="shared" si="36"/>
        <v>1472.018947</v>
      </c>
      <c r="P152">
        <f>($O$5*$A152)/($N$5+$A152)</f>
        <v>6.7545427651455707</v>
      </c>
      <c r="Q152">
        <f t="shared" si="37"/>
        <v>6.1354388651455709</v>
      </c>
      <c r="R152">
        <f t="shared" si="38"/>
        <v>6.1354388651455717E-18</v>
      </c>
      <c r="S152">
        <f t="shared" si="39"/>
        <v>1474.3676230000001</v>
      </c>
      <c r="AJ152">
        <f>($AG$4*$A153)/($AF$4+$A153)</f>
        <v>5.947871214537801</v>
      </c>
      <c r="AK152">
        <f t="shared" si="28"/>
        <v>5.1803017812044674</v>
      </c>
      <c r="AL152">
        <f t="shared" si="29"/>
        <v>1482.636225</v>
      </c>
    </row>
    <row r="153" spans="1:38" x14ac:dyDescent="0.2">
      <c r="A153" s="8">
        <v>1480</v>
      </c>
      <c r="D153">
        <f t="shared" si="30"/>
        <v>6.1012989555021839</v>
      </c>
      <c r="E153" s="7">
        <f t="shared" si="31"/>
        <v>5.443693755502184</v>
      </c>
      <c r="F153">
        <f t="shared" si="32"/>
        <v>5.4436937555021848E-18</v>
      </c>
      <c r="G153">
        <f t="shared" si="33"/>
        <v>1481.522105</v>
      </c>
      <c r="J153">
        <f t="shared" si="34"/>
        <v>4.8363658378745749</v>
      </c>
      <c r="K153">
        <f t="shared" si="35"/>
        <v>3.8103666378745746</v>
      </c>
      <c r="L153">
        <f>K153*(10^-18)</f>
        <v>3.8103666378745748E-18</v>
      </c>
      <c r="M153">
        <f t="shared" si="36"/>
        <v>1482.018947</v>
      </c>
      <c r="P153">
        <f>($O$5*$A153)/($N$5+$A153)</f>
        <v>6.7662924920586107</v>
      </c>
      <c r="Q153">
        <f t="shared" si="37"/>
        <v>6.1471885920586109</v>
      </c>
      <c r="R153">
        <f t="shared" si="38"/>
        <v>6.147188592058611E-18</v>
      </c>
      <c r="S153">
        <f t="shared" si="39"/>
        <v>1484.3676230000001</v>
      </c>
      <c r="AJ153">
        <f>($AG$4*$A154)/($AF$4+$A154)</f>
        <v>5.9565248396616131</v>
      </c>
      <c r="AK153">
        <f t="shared" si="28"/>
        <v>5.1889554063282795</v>
      </c>
      <c r="AL153">
        <f t="shared" si="29"/>
        <v>1492.636225</v>
      </c>
    </row>
    <row r="154" spans="1:38" x14ac:dyDescent="0.2">
      <c r="A154" s="8">
        <v>1490</v>
      </c>
      <c r="D154">
        <f t="shared" si="30"/>
        <v>6.1111119531930616</v>
      </c>
      <c r="E154" s="7">
        <f t="shared" si="31"/>
        <v>5.4535067531930617</v>
      </c>
      <c r="F154">
        <f t="shared" si="32"/>
        <v>5.4535067531930621E-18</v>
      </c>
      <c r="G154">
        <f t="shared" si="33"/>
        <v>1491.522105</v>
      </c>
      <c r="J154">
        <f t="shared" si="34"/>
        <v>4.8411042372721367</v>
      </c>
      <c r="K154">
        <f t="shared" si="35"/>
        <v>3.8151050372721365</v>
      </c>
      <c r="L154">
        <f>K154*(10^-18)</f>
        <v>3.8151050372721367E-18</v>
      </c>
      <c r="M154">
        <f t="shared" si="36"/>
        <v>1492.018947</v>
      </c>
      <c r="P154">
        <f>($O$5*$A154)/($N$5+$A154)</f>
        <v>6.7779246320130682</v>
      </c>
      <c r="Q154">
        <f t="shared" si="37"/>
        <v>6.1588207320130683</v>
      </c>
      <c r="R154">
        <f t="shared" si="38"/>
        <v>6.1588207320130687E-18</v>
      </c>
      <c r="S154">
        <f t="shared" si="39"/>
        <v>1494.3676230000001</v>
      </c>
      <c r="AJ154">
        <f>($AG$4*$A155)/($AF$4+$A155)</f>
        <v>5.9650877977374366</v>
      </c>
      <c r="AK154">
        <f t="shared" si="28"/>
        <v>5.197518364404103</v>
      </c>
      <c r="AL154">
        <f t="shared" si="29"/>
        <v>1502.636225</v>
      </c>
    </row>
    <row r="155" spans="1:38" x14ac:dyDescent="0.2">
      <c r="A155" s="8">
        <v>1500</v>
      </c>
      <c r="D155">
        <f t="shared" si="30"/>
        <v>6.1208250969691331</v>
      </c>
      <c r="E155" s="7">
        <f t="shared" si="31"/>
        <v>5.4632198969691332</v>
      </c>
      <c r="F155">
        <f t="shared" si="32"/>
        <v>5.4632198969691334E-18</v>
      </c>
      <c r="G155">
        <f t="shared" si="33"/>
        <v>1501.522105</v>
      </c>
      <c r="J155">
        <f t="shared" si="34"/>
        <v>4.8457885667797287</v>
      </c>
      <c r="K155">
        <f t="shared" si="35"/>
        <v>3.8197893667797285</v>
      </c>
      <c r="L155">
        <f>K155*(10^-18)</f>
        <v>3.8197893667797287E-18</v>
      </c>
      <c r="M155">
        <f t="shared" si="36"/>
        <v>1502.018947</v>
      </c>
      <c r="P155">
        <f>($O$5*$A155)/($N$5+$A155)</f>
        <v>6.7894409413711756</v>
      </c>
      <c r="Q155">
        <f t="shared" si="37"/>
        <v>6.1703370413711758</v>
      </c>
      <c r="R155">
        <f t="shared" si="38"/>
        <v>6.170337041371176E-18</v>
      </c>
      <c r="S155">
        <f t="shared" si="39"/>
        <v>1504.3676230000001</v>
      </c>
      <c r="AJ155">
        <f>($AG$4*$A156)/($AF$4+$A156)</f>
        <v>5.9735615062648701</v>
      </c>
      <c r="AK155">
        <f t="shared" si="28"/>
        <v>5.2059920729315365</v>
      </c>
      <c r="AL155">
        <f t="shared" si="29"/>
        <v>1512.636225</v>
      </c>
    </row>
    <row r="156" spans="1:38" x14ac:dyDescent="0.2">
      <c r="A156" s="8">
        <v>1510</v>
      </c>
      <c r="D156">
        <f t="shared" si="30"/>
        <v>6.1304399032372423</v>
      </c>
      <c r="E156" s="7">
        <f t="shared" si="31"/>
        <v>5.4728347032372424</v>
      </c>
      <c r="F156">
        <f t="shared" si="32"/>
        <v>5.4728347032372425E-18</v>
      </c>
      <c r="G156">
        <f t="shared" si="33"/>
        <v>1511.522105</v>
      </c>
      <c r="J156">
        <f t="shared" si="34"/>
        <v>4.8504197466344561</v>
      </c>
      <c r="K156">
        <f t="shared" si="35"/>
        <v>3.8244205466344559</v>
      </c>
      <c r="L156">
        <f>K156*(10^-18)</f>
        <v>3.8244205466344564E-18</v>
      </c>
      <c r="M156">
        <f t="shared" si="36"/>
        <v>1512.018947</v>
      </c>
      <c r="P156">
        <f>($O$5*$A156)/($N$5+$A156)</f>
        <v>6.8008431416894295</v>
      </c>
      <c r="Q156">
        <f t="shared" si="37"/>
        <v>6.1817392416894297</v>
      </c>
      <c r="R156">
        <f t="shared" si="38"/>
        <v>6.1817392416894302E-18</v>
      </c>
      <c r="S156">
        <f t="shared" si="39"/>
        <v>1514.3676230000001</v>
      </c>
      <c r="AJ156">
        <f>($AG$4*$A157)/($AF$4+$A157)</f>
        <v>5.981947353348219</v>
      </c>
      <c r="AK156">
        <f t="shared" si="28"/>
        <v>5.2143779200148854</v>
      </c>
      <c r="AL156">
        <f t="shared" si="29"/>
        <v>1522.636225</v>
      </c>
    </row>
    <row r="157" spans="1:38" x14ac:dyDescent="0.2">
      <c r="A157" s="8">
        <v>1520</v>
      </c>
      <c r="D157">
        <f t="shared" si="30"/>
        <v>6.1399578578541671</v>
      </c>
      <c r="E157" s="7">
        <f t="shared" si="31"/>
        <v>5.4823526578541673</v>
      </c>
      <c r="F157">
        <f t="shared" si="32"/>
        <v>5.4823526578541674E-18</v>
      </c>
      <c r="G157">
        <f t="shared" si="33"/>
        <v>1521.522105</v>
      </c>
      <c r="J157">
        <f t="shared" si="34"/>
        <v>4.8549986763087123</v>
      </c>
      <c r="K157">
        <f t="shared" si="35"/>
        <v>3.8289994763087121</v>
      </c>
      <c r="L157">
        <f>K157*(10^-18)</f>
        <v>3.8289994763087125E-18</v>
      </c>
      <c r="M157">
        <f t="shared" si="36"/>
        <v>1522.018947</v>
      </c>
      <c r="P157">
        <f>($O$5*$A157)/($N$5+$A157)</f>
        <v>6.8121329205765226</v>
      </c>
      <c r="Q157">
        <f t="shared" si="37"/>
        <v>6.1930290205765228</v>
      </c>
      <c r="R157">
        <f t="shared" si="38"/>
        <v>6.1930290205765236E-18</v>
      </c>
      <c r="S157">
        <f t="shared" si="39"/>
        <v>1524.3676230000001</v>
      </c>
      <c r="AJ157">
        <f>($AG$4*$A158)/($AF$4+$A158)</f>
        <v>5.9902466984545502</v>
      </c>
      <c r="AK157">
        <f t="shared" si="28"/>
        <v>5.2226772651212165</v>
      </c>
      <c r="AL157">
        <f t="shared" si="29"/>
        <v>1532.636225</v>
      </c>
    </row>
    <row r="158" spans="1:38" x14ac:dyDescent="0.2">
      <c r="A158" s="8">
        <v>1530</v>
      </c>
      <c r="D158">
        <f t="shared" si="30"/>
        <v>6.149380416892094</v>
      </c>
      <c r="E158" s="7">
        <f t="shared" si="31"/>
        <v>5.4917752168920941</v>
      </c>
      <c r="F158">
        <f t="shared" si="32"/>
        <v>5.4917752168920945E-18</v>
      </c>
      <c r="G158">
        <f t="shared" si="33"/>
        <v>1531.522105</v>
      </c>
      <c r="J158">
        <f t="shared" si="34"/>
        <v>4.859526235092579</v>
      </c>
      <c r="K158">
        <f t="shared" si="35"/>
        <v>3.8335270350925787</v>
      </c>
      <c r="L158">
        <f>K158*(10^-18)</f>
        <v>3.8335270350925786E-18</v>
      </c>
      <c r="M158">
        <f t="shared" si="36"/>
        <v>1532.018947</v>
      </c>
      <c r="P158">
        <f>($O$5*$A158)/($N$5+$A158)</f>
        <v>6.8233119325260141</v>
      </c>
      <c r="Q158">
        <f t="shared" si="37"/>
        <v>6.2042080325260143</v>
      </c>
      <c r="R158">
        <f t="shared" si="38"/>
        <v>6.2042080325260144E-18</v>
      </c>
      <c r="S158">
        <f t="shared" si="39"/>
        <v>1534.3676230000001</v>
      </c>
      <c r="AJ158">
        <f>($AG$4*$A159)/($AF$4+$A159)</f>
        <v>5.9984608731483977</v>
      </c>
      <c r="AK158">
        <f t="shared" si="28"/>
        <v>5.2308914398150641</v>
      </c>
      <c r="AL158">
        <f t="shared" si="29"/>
        <v>1542.636225</v>
      </c>
    </row>
    <row r="159" spans="1:38" x14ac:dyDescent="0.2">
      <c r="A159" s="8">
        <v>1540</v>
      </c>
      <c r="D159">
        <f t="shared" si="30"/>
        <v>6.1587090073812085</v>
      </c>
      <c r="E159" s="7">
        <f t="shared" si="31"/>
        <v>5.5011038073812086</v>
      </c>
      <c r="F159">
        <f t="shared" si="32"/>
        <v>5.5011038073812092E-18</v>
      </c>
      <c r="G159">
        <f t="shared" si="33"/>
        <v>1541.522105</v>
      </c>
      <c r="J159">
        <f t="shared" si="34"/>
        <v>4.8640032826567259</v>
      </c>
      <c r="K159">
        <f t="shared" si="35"/>
        <v>3.8380040826567257</v>
      </c>
      <c r="L159">
        <f>K159*(10^-18)</f>
        <v>3.8380040826567257E-18</v>
      </c>
      <c r="M159">
        <f t="shared" si="36"/>
        <v>1542.018947</v>
      </c>
      <c r="P159">
        <f>($O$5*$A159)/($N$5+$A159)</f>
        <v>6.8343817997246257</v>
      </c>
      <c r="Q159">
        <f t="shared" si="37"/>
        <v>6.2152778997246259</v>
      </c>
      <c r="R159">
        <f t="shared" si="38"/>
        <v>6.2152778997246266E-18</v>
      </c>
      <c r="S159">
        <f t="shared" si="39"/>
        <v>1544.3676230000001</v>
      </c>
      <c r="AJ159">
        <f>($AG$4*$A160)/($AF$4+$A160)</f>
        <v>6.0065911818039677</v>
      </c>
      <c r="AK159">
        <f t="shared" si="28"/>
        <v>5.2390217484706341</v>
      </c>
      <c r="AL159">
        <f t="shared" si="29"/>
        <v>1552.636225</v>
      </c>
    </row>
    <row r="160" spans="1:38" x14ac:dyDescent="0.2">
      <c r="A160" s="8">
        <v>1550</v>
      </c>
      <c r="D160">
        <f t="shared" si="30"/>
        <v>6.1679450280301751</v>
      </c>
      <c r="E160" s="7">
        <f t="shared" si="31"/>
        <v>5.5103398280301752</v>
      </c>
      <c r="F160">
        <f t="shared" si="32"/>
        <v>5.5103398280301758E-18</v>
      </c>
      <c r="G160">
        <f t="shared" si="33"/>
        <v>1551.522105</v>
      </c>
      <c r="J160">
        <f t="shared" si="34"/>
        <v>4.8684306595965827</v>
      </c>
      <c r="K160">
        <f t="shared" si="35"/>
        <v>3.8424314595965825</v>
      </c>
      <c r="L160">
        <f>K160*(10^-18)</f>
        <v>3.8424314595965825E-18</v>
      </c>
      <c r="M160">
        <f t="shared" si="36"/>
        <v>1552.018947</v>
      </c>
      <c r="P160">
        <f>($O$5*$A160)/($N$5+$A160)</f>
        <v>6.8453441128369592</v>
      </c>
      <c r="Q160">
        <f t="shared" si="37"/>
        <v>6.2262402128369594</v>
      </c>
      <c r="R160">
        <f t="shared" si="38"/>
        <v>6.22624021283696E-18</v>
      </c>
      <c r="S160">
        <f t="shared" si="39"/>
        <v>1554.3676230000001</v>
      </c>
      <c r="AJ160">
        <f>($AG$4*$A161)/($AF$4+$A161)</f>
        <v>6.0146389022956468</v>
      </c>
      <c r="AK160">
        <f t="shared" si="28"/>
        <v>5.2470694689623132</v>
      </c>
      <c r="AL160">
        <f t="shared" si="29"/>
        <v>1562.636225</v>
      </c>
    </row>
    <row r="161" spans="1:38" x14ac:dyDescent="0.2">
      <c r="A161" s="8">
        <v>1560</v>
      </c>
      <c r="D161">
        <f t="shared" si="30"/>
        <v>6.1770898499252604</v>
      </c>
      <c r="E161" s="7">
        <f t="shared" si="31"/>
        <v>5.5194846499252606</v>
      </c>
      <c r="F161">
        <f t="shared" si="32"/>
        <v>5.5194846499252611E-18</v>
      </c>
      <c r="G161">
        <f t="shared" si="33"/>
        <v>1561.522105</v>
      </c>
      <c r="J161">
        <f t="shared" si="34"/>
        <v>4.8728091879584987</v>
      </c>
      <c r="K161">
        <f t="shared" si="35"/>
        <v>3.8468099879584985</v>
      </c>
      <c r="L161">
        <f>K161*(10^-18)</f>
        <v>3.8468099879584989E-18</v>
      </c>
      <c r="M161">
        <f t="shared" si="36"/>
        <v>1562.018947</v>
      </c>
      <c r="P161">
        <f>($O$5*$A161)/($N$5+$A161)</f>
        <v>6.8562004317674701</v>
      </c>
      <c r="Q161">
        <f t="shared" si="37"/>
        <v>6.2370965317674703</v>
      </c>
      <c r="R161">
        <f t="shared" si="38"/>
        <v>6.2370965317674709E-18</v>
      </c>
      <c r="S161">
        <f t="shared" si="39"/>
        <v>1564.3676230000001</v>
      </c>
      <c r="AJ161">
        <f>($AG$4*$A162)/($AF$4+$A162)</f>
        <v>6.0226052866675621</v>
      </c>
      <c r="AK161">
        <f t="shared" si="28"/>
        <v>5.2550358533342285</v>
      </c>
      <c r="AL161">
        <f t="shared" si="29"/>
        <v>1572.636225</v>
      </c>
    </row>
    <row r="162" spans="1:38" x14ac:dyDescent="0.2">
      <c r="A162" s="8">
        <v>1570</v>
      </c>
      <c r="D162">
        <f t="shared" si="30"/>
        <v>6.1861448172088727</v>
      </c>
      <c r="E162" s="7">
        <f t="shared" si="31"/>
        <v>5.5285396172088728</v>
      </c>
      <c r="F162">
        <f t="shared" si="32"/>
        <v>5.5285396172088734E-18</v>
      </c>
      <c r="G162">
        <f t="shared" si="33"/>
        <v>1571.522105</v>
      </c>
      <c r="J162">
        <f t="shared" si="34"/>
        <v>4.8771396717485755</v>
      </c>
      <c r="K162">
        <f t="shared" si="35"/>
        <v>3.8511404717485753</v>
      </c>
      <c r="L162">
        <f>K162*(10^-18)</f>
        <v>3.8511404717485758E-18</v>
      </c>
      <c r="M162">
        <f t="shared" si="36"/>
        <v>1572.018947</v>
      </c>
      <c r="P162">
        <f>($O$5*$A162)/($N$5+$A162)</f>
        <v>6.8669522864004362</v>
      </c>
      <c r="Q162">
        <f t="shared" si="37"/>
        <v>6.2478483864004364</v>
      </c>
      <c r="R162">
        <f t="shared" si="38"/>
        <v>6.2478483864004368E-18</v>
      </c>
      <c r="S162">
        <f t="shared" si="39"/>
        <v>1574.3676230000001</v>
      </c>
      <c r="AJ162">
        <f>($AG$4*$A163)/($AF$4+$A163)</f>
        <v>6.0304915617829504</v>
      </c>
      <c r="AK162">
        <f t="shared" si="28"/>
        <v>5.2629221284496168</v>
      </c>
      <c r="AL162">
        <f t="shared" si="29"/>
        <v>1582.636225</v>
      </c>
    </row>
    <row r="163" spans="1:38" x14ac:dyDescent="0.2">
      <c r="A163" s="8">
        <v>1580</v>
      </c>
      <c r="D163">
        <f t="shared" si="30"/>
        <v>6.1951112477381729</v>
      </c>
      <c r="E163" s="7">
        <f t="shared" si="31"/>
        <v>5.537506047738173</v>
      </c>
      <c r="F163">
        <f t="shared" si="32"/>
        <v>5.5375060477381736E-18</v>
      </c>
      <c r="G163">
        <f t="shared" si="33"/>
        <v>1581.522105</v>
      </c>
      <c r="J163">
        <f t="shared" si="34"/>
        <v>4.8814228974248461</v>
      </c>
      <c r="K163">
        <f t="shared" si="35"/>
        <v>3.8554236974248459</v>
      </c>
      <c r="L163">
        <f>K163*(10^-18)</f>
        <v>3.8554236974248464E-18</v>
      </c>
      <c r="M163">
        <f t="shared" si="36"/>
        <v>1582.018947</v>
      </c>
      <c r="P163">
        <f>($O$5*$A163)/($N$5+$A163)</f>
        <v>6.8776011773186614</v>
      </c>
      <c r="Q163">
        <f t="shared" si="37"/>
        <v>6.2584972773186616</v>
      </c>
      <c r="R163">
        <f t="shared" si="38"/>
        <v>6.2584972773186619E-18</v>
      </c>
      <c r="S163">
        <f t="shared" si="39"/>
        <v>1584.3676230000001</v>
      </c>
      <c r="AJ163">
        <f>($AG$4*$A164)/($AF$4+$A164)</f>
        <v>6.0382989299540357</v>
      </c>
      <c r="AK163">
        <f t="shared" si="28"/>
        <v>5.2707294966207021</v>
      </c>
      <c r="AL163">
        <f t="shared" si="29"/>
        <v>1592.636225</v>
      </c>
    </row>
    <row r="164" spans="1:38" x14ac:dyDescent="0.2">
      <c r="A164" s="8">
        <v>1590</v>
      </c>
      <c r="D164">
        <f t="shared" si="30"/>
        <v>6.2039904337244769</v>
      </c>
      <c r="E164" s="7">
        <f t="shared" si="31"/>
        <v>5.546385233724477</v>
      </c>
      <c r="F164">
        <f t="shared" si="32"/>
        <v>5.5463852337244775E-18</v>
      </c>
      <c r="G164">
        <f t="shared" si="33"/>
        <v>1591.522105</v>
      </c>
      <c r="J164">
        <f t="shared" si="34"/>
        <v>4.8856596343734289</v>
      </c>
      <c r="K164">
        <f t="shared" si="35"/>
        <v>3.8596604343734287</v>
      </c>
      <c r="L164">
        <f>K164*(10^-18)</f>
        <v>3.8596604343734291E-18</v>
      </c>
      <c r="M164">
        <f t="shared" si="36"/>
        <v>1592.018947</v>
      </c>
      <c r="P164">
        <f>($O$5*$A164)/($N$5+$A164)</f>
        <v>6.8881485765016457</v>
      </c>
      <c r="Q164">
        <f t="shared" si="37"/>
        <v>6.2690446765016459</v>
      </c>
      <c r="R164">
        <f t="shared" si="38"/>
        <v>6.2690446765016465E-18</v>
      </c>
      <c r="S164">
        <f t="shared" si="39"/>
        <v>1594.3676230000001</v>
      </c>
      <c r="AJ164">
        <f>($AG$4*$A165)/($AF$4+$A165)</f>
        <v>6.0460285695530889</v>
      </c>
      <c r="AK164">
        <f t="shared" si="28"/>
        <v>5.2784591362197553</v>
      </c>
      <c r="AL164">
        <f t="shared" si="29"/>
        <v>1602.636225</v>
      </c>
    </row>
    <row r="165" spans="1:38" x14ac:dyDescent="0.2">
      <c r="A165" s="8">
        <v>1600</v>
      </c>
      <c r="D165">
        <f t="shared" si="30"/>
        <v>6.2127836423540819</v>
      </c>
      <c r="E165" s="7">
        <f t="shared" si="31"/>
        <v>5.555178442354082</v>
      </c>
      <c r="F165">
        <f t="shared" si="32"/>
        <v>5.5551784423540826E-18</v>
      </c>
      <c r="G165">
        <f t="shared" si="33"/>
        <v>1601.522105</v>
      </c>
      <c r="J165">
        <f t="shared" si="34"/>
        <v>4.8898506353692559</v>
      </c>
      <c r="K165">
        <f t="shared" si="35"/>
        <v>3.8638514353692557</v>
      </c>
      <c r="L165">
        <f>K165*(10^-18)</f>
        <v>3.8638514353692559E-18</v>
      </c>
      <c r="M165">
        <f t="shared" si="36"/>
        <v>1602.018947</v>
      </c>
      <c r="P165">
        <f>($O$5*$A165)/($N$5+$A165)</f>
        <v>6.8985959280038731</v>
      </c>
      <c r="Q165">
        <f t="shared" si="37"/>
        <v>6.2794920280038733</v>
      </c>
      <c r="R165">
        <f t="shared" si="38"/>
        <v>6.2794920280038738E-18</v>
      </c>
      <c r="S165">
        <f t="shared" si="39"/>
        <v>1604.3676230000001</v>
      </c>
      <c r="AJ165">
        <f>($AG$4*$A166)/($AF$4+$A166)</f>
        <v>6.0536816356053276</v>
      </c>
      <c r="AK165">
        <f t="shared" si="28"/>
        <v>5.286112202271994</v>
      </c>
      <c r="AL165">
        <f t="shared" si="29"/>
        <v>1612.636225</v>
      </c>
    </row>
    <row r="166" spans="1:38" x14ac:dyDescent="0.2">
      <c r="A166" s="8">
        <v>1610</v>
      </c>
      <c r="D166">
        <f t="shared" si="30"/>
        <v>6.2214921163911336</v>
      </c>
      <c r="E166" s="7">
        <f t="shared" si="31"/>
        <v>5.5638869163911338</v>
      </c>
      <c r="F166">
        <f t="shared" si="32"/>
        <v>5.5638869163911343E-18</v>
      </c>
      <c r="G166">
        <f t="shared" si="33"/>
        <v>1611.522105</v>
      </c>
      <c r="J166">
        <f t="shared" si="34"/>
        <v>4.8939966370219743</v>
      </c>
      <c r="K166">
        <f t="shared" si="35"/>
        <v>3.8679974370219741</v>
      </c>
      <c r="L166">
        <f>K166*(10^-18)</f>
        <v>3.8679974370219747E-18</v>
      </c>
      <c r="M166">
        <f t="shared" si="36"/>
        <v>1612.018947</v>
      </c>
      <c r="P166">
        <f>($O$5*$A166)/($N$5+$A166)</f>
        <v>6.9089446486138977</v>
      </c>
      <c r="Q166">
        <f t="shared" si="37"/>
        <v>6.2898407486138979</v>
      </c>
      <c r="R166">
        <f t="shared" si="38"/>
        <v>6.2898407486138982E-18</v>
      </c>
      <c r="S166">
        <f t="shared" si="39"/>
        <v>1614.3676230000001</v>
      </c>
      <c r="AJ166">
        <f>($AG$4*$A167)/($AF$4+$A167)</f>
        <v>6.0612592603642899</v>
      </c>
      <c r="AK166">
        <f t="shared" si="28"/>
        <v>5.2936898270309563</v>
      </c>
      <c r="AL166">
        <f t="shared" si="29"/>
        <v>1622.636225</v>
      </c>
    </row>
    <row r="167" spans="1:38" x14ac:dyDescent="0.2">
      <c r="A167" s="8">
        <v>1620</v>
      </c>
      <c r="D167">
        <f t="shared" si="30"/>
        <v>6.2301170747631653</v>
      </c>
      <c r="E167" s="7">
        <f t="shared" si="31"/>
        <v>5.5725118747631655</v>
      </c>
      <c r="F167">
        <f t="shared" si="32"/>
        <v>5.5725118747631657E-18</v>
      </c>
      <c r="G167">
        <f t="shared" si="33"/>
        <v>1621.522105</v>
      </c>
      <c r="J167">
        <f t="shared" si="34"/>
        <v>4.8980983602075368</v>
      </c>
      <c r="K167">
        <f t="shared" si="35"/>
        <v>3.8720991602075365</v>
      </c>
      <c r="L167">
        <f>K167*(10^-18)</f>
        <v>3.8720991602075365E-18</v>
      </c>
      <c r="M167">
        <f t="shared" si="36"/>
        <v>1622.018947</v>
      </c>
      <c r="P167">
        <f>($O$5*$A167)/($N$5+$A167)</f>
        <v>6.9191961284948462</v>
      </c>
      <c r="Q167">
        <f t="shared" si="37"/>
        <v>6.3000922284948464</v>
      </c>
      <c r="R167">
        <f t="shared" si="38"/>
        <v>6.3000922284948471E-18</v>
      </c>
      <c r="S167">
        <f t="shared" si="39"/>
        <v>1624.3676230000001</v>
      </c>
      <c r="AJ167">
        <f>($AG$4*$A168)/($AF$4+$A168)</f>
        <v>6.0687625538702656</v>
      </c>
      <c r="AK167">
        <f t="shared" si="28"/>
        <v>5.301193120536932</v>
      </c>
      <c r="AL167">
        <f t="shared" si="29"/>
        <v>1632.636225</v>
      </c>
    </row>
    <row r="168" spans="1:38" x14ac:dyDescent="0.2">
      <c r="A168" s="8">
        <v>1630</v>
      </c>
      <c r="D168">
        <f t="shared" si="30"/>
        <v>6.2386597131298602</v>
      </c>
      <c r="E168" s="7">
        <f t="shared" si="31"/>
        <v>5.5810545131298603</v>
      </c>
      <c r="F168">
        <f t="shared" si="32"/>
        <v>5.5810545131298604E-18</v>
      </c>
      <c r="G168">
        <f t="shared" si="33"/>
        <v>1631.522105</v>
      </c>
      <c r="J168">
        <f t="shared" si="34"/>
        <v>4.9021565104860629</v>
      </c>
      <c r="K168">
        <f t="shared" si="35"/>
        <v>3.8761573104860627</v>
      </c>
      <c r="L168">
        <f>K168*(10^-18)</f>
        <v>3.8761573104860631E-18</v>
      </c>
      <c r="M168">
        <f t="shared" si="36"/>
        <v>1632.018947</v>
      </c>
      <c r="P168">
        <f>($O$5*$A168)/($N$5+$A168)</f>
        <v>6.9293517318069506</v>
      </c>
      <c r="Q168">
        <f t="shared" si="37"/>
        <v>6.3102478318069508</v>
      </c>
      <c r="R168">
        <f t="shared" si="38"/>
        <v>6.3102478318069512E-18</v>
      </c>
      <c r="S168">
        <f t="shared" si="39"/>
        <v>1634.3676230000001</v>
      </c>
      <c r="AJ168">
        <f>($AG$4*$A169)/($AF$4+$A169)</f>
        <v>6.0761926044923795</v>
      </c>
      <c r="AK168">
        <f t="shared" si="28"/>
        <v>5.3086231711590459</v>
      </c>
      <c r="AL168">
        <f t="shared" si="29"/>
        <v>1642.636225</v>
      </c>
    </row>
    <row r="169" spans="1:38" x14ac:dyDescent="0.2">
      <c r="A169" s="8">
        <v>1640</v>
      </c>
      <c r="D169">
        <f t="shared" si="30"/>
        <v>6.2471212044356061</v>
      </c>
      <c r="E169" s="7">
        <f t="shared" si="31"/>
        <v>5.5895160044356063</v>
      </c>
      <c r="F169">
        <f t="shared" si="32"/>
        <v>5.589516004435607E-18</v>
      </c>
      <c r="G169">
        <f t="shared" si="33"/>
        <v>1641.522105</v>
      </c>
      <c r="J169">
        <f t="shared" si="34"/>
        <v>4.9061717785064385</v>
      </c>
      <c r="K169">
        <f t="shared" si="35"/>
        <v>3.8801725785064383</v>
      </c>
      <c r="L169">
        <f>K169*(10^-18)</f>
        <v>3.8801725785064388E-18</v>
      </c>
      <c r="M169">
        <f t="shared" si="36"/>
        <v>1642.018947</v>
      </c>
      <c r="P169">
        <f>($O$5*$A169)/($N$5+$A169)</f>
        <v>6.9394127973126993</v>
      </c>
      <c r="Q169">
        <f t="shared" si="37"/>
        <v>6.3203088973126995</v>
      </c>
      <c r="R169">
        <f t="shared" si="38"/>
        <v>6.3203088973126999E-18</v>
      </c>
      <c r="S169">
        <f t="shared" si="39"/>
        <v>1644.3676230000001</v>
      </c>
      <c r="AJ169">
        <f>($AG$4*$A170)/($AF$4+$A170)</f>
        <v>6.0835504794548791</v>
      </c>
      <c r="AK169">
        <f t="shared" si="28"/>
        <v>5.3159810461215455</v>
      </c>
      <c r="AL169">
        <f t="shared" si="29"/>
        <v>1652.636225</v>
      </c>
    </row>
    <row r="170" spans="1:38" x14ac:dyDescent="0.2">
      <c r="A170" s="8">
        <v>1650</v>
      </c>
      <c r="D170">
        <f t="shared" si="30"/>
        <v>6.2555026994463825</v>
      </c>
      <c r="E170" s="7">
        <f t="shared" si="31"/>
        <v>5.5978974994463826</v>
      </c>
      <c r="F170">
        <f t="shared" si="32"/>
        <v>5.5978974994463827E-18</v>
      </c>
      <c r="G170">
        <f t="shared" si="33"/>
        <v>1651.522105</v>
      </c>
      <c r="J170">
        <f t="shared" si="34"/>
        <v>4.910144840398166</v>
      </c>
      <c r="K170">
        <f t="shared" si="35"/>
        <v>3.8841456403981658</v>
      </c>
      <c r="L170">
        <f>K170*(10^-18)</f>
        <v>3.8841456403981661E-18</v>
      </c>
      <c r="M170">
        <f t="shared" si="36"/>
        <v>1652.018947</v>
      </c>
      <c r="P170">
        <f>($O$5*$A170)/($N$5+$A170)</f>
        <v>6.9493806389651587</v>
      </c>
      <c r="Q170">
        <f t="shared" si="37"/>
        <v>6.3302767389651589</v>
      </c>
      <c r="R170">
        <f t="shared" si="38"/>
        <v>6.330276738965159E-18</v>
      </c>
      <c r="S170">
        <f t="shared" si="39"/>
        <v>1654.3676230000001</v>
      </c>
      <c r="AJ170">
        <f>($AG$4*$A171)/($AF$4+$A171)</f>
        <v>6.0908372253481575</v>
      </c>
      <c r="AK170">
        <f t="shared" si="28"/>
        <v>5.3232677920148239</v>
      </c>
      <c r="AL170">
        <f t="shared" si="29"/>
        <v>1662.636225</v>
      </c>
    </row>
    <row r="171" spans="1:38" x14ac:dyDescent="0.2">
      <c r="A171" s="8">
        <v>1660</v>
      </c>
      <c r="D171">
        <f t="shared" si="30"/>
        <v>6.2638053272714913</v>
      </c>
      <c r="E171" s="7">
        <f t="shared" si="31"/>
        <v>5.6062001272714914</v>
      </c>
      <c r="F171">
        <f t="shared" si="32"/>
        <v>5.6062001272714915E-18</v>
      </c>
      <c r="G171">
        <f t="shared" si="33"/>
        <v>1661.522105</v>
      </c>
      <c r="J171">
        <f t="shared" si="34"/>
        <v>4.9140763581509077</v>
      </c>
      <c r="K171">
        <f t="shared" si="35"/>
        <v>3.8880771581509075</v>
      </c>
      <c r="L171">
        <f>K171*(10^-18)</f>
        <v>3.888077158150908E-18</v>
      </c>
      <c r="M171">
        <f t="shared" si="36"/>
        <v>1662.018947</v>
      </c>
      <c r="P171">
        <f>($O$5*$A171)/($N$5+$A171)</f>
        <v>6.9592565464800265</v>
      </c>
      <c r="Q171">
        <f t="shared" si="37"/>
        <v>6.3401526464800266</v>
      </c>
      <c r="R171">
        <f t="shared" si="38"/>
        <v>6.3401526464800274E-18</v>
      </c>
      <c r="S171">
        <f t="shared" si="39"/>
        <v>1664.3676230000001</v>
      </c>
      <c r="AJ171">
        <f>($AG$4*$A172)/($AF$4+$A172)</f>
        <v>6.0980538686250201</v>
      </c>
      <c r="AK171">
        <f t="shared" si="28"/>
        <v>5.3304844352916865</v>
      </c>
      <c r="AL171">
        <f t="shared" si="29"/>
        <v>1672.636225</v>
      </c>
    </row>
    <row r="172" spans="1:38" x14ac:dyDescent="0.2">
      <c r="A172" s="8">
        <v>1670</v>
      </c>
      <c r="D172">
        <f t="shared" si="30"/>
        <v>6.2720301958706246</v>
      </c>
      <c r="E172" s="7">
        <f t="shared" si="31"/>
        <v>5.6144249958706247</v>
      </c>
      <c r="F172">
        <f t="shared" si="32"/>
        <v>5.6144249958706252E-18</v>
      </c>
      <c r="G172">
        <f t="shared" si="33"/>
        <v>1671.522105</v>
      </c>
      <c r="J172">
        <f t="shared" si="34"/>
        <v>4.9179669799822054</v>
      </c>
      <c r="K172">
        <f t="shared" si="35"/>
        <v>3.8919677799822052</v>
      </c>
      <c r="L172">
        <f>K172*(10^-18)</f>
        <v>3.8919677799822053E-18</v>
      </c>
      <c r="M172">
        <f t="shared" si="36"/>
        <v>1672.018947</v>
      </c>
      <c r="P172">
        <f>($O$5*$A172)/($N$5+$A172)</f>
        <v>6.9690417858919185</v>
      </c>
      <c r="Q172">
        <f t="shared" si="37"/>
        <v>6.3499378858919187</v>
      </c>
      <c r="R172">
        <f t="shared" si="38"/>
        <v>6.349937885891919E-18</v>
      </c>
      <c r="S172">
        <f t="shared" si="39"/>
        <v>1674.3676230000001</v>
      </c>
      <c r="AJ172">
        <f>($AG$4*$A173)/($AF$4+$A173)</f>
        <v>6.1052014160827115</v>
      </c>
      <c r="AK172">
        <f t="shared" si="28"/>
        <v>5.3376319827493779</v>
      </c>
      <c r="AL172">
        <f t="shared" si="29"/>
        <v>1682.636225</v>
      </c>
    </row>
    <row r="173" spans="1:38" x14ac:dyDescent="0.2">
      <c r="A173" s="8">
        <v>1680</v>
      </c>
      <c r="D173">
        <f t="shared" si="30"/>
        <v>6.2801783925467536</v>
      </c>
      <c r="E173" s="7">
        <f t="shared" si="31"/>
        <v>5.6225731925467537</v>
      </c>
      <c r="F173">
        <f t="shared" si="32"/>
        <v>5.6225731925467541E-18</v>
      </c>
      <c r="G173">
        <f t="shared" si="33"/>
        <v>1681.522105</v>
      </c>
      <c r="J173">
        <f t="shared" si="34"/>
        <v>4.9218173406937664</v>
      </c>
      <c r="K173">
        <f t="shared" si="35"/>
        <v>3.8958181406937662</v>
      </c>
      <c r="L173">
        <f>K173*(10^-18)</f>
        <v>3.8958181406937663E-18</v>
      </c>
      <c r="M173">
        <f t="shared" si="36"/>
        <v>1682.018947</v>
      </c>
      <c r="P173">
        <f>($O$5*$A173)/($N$5+$A173)</f>
        <v>6.9787376000954096</v>
      </c>
      <c r="Q173">
        <f t="shared" si="37"/>
        <v>6.3596337000954097</v>
      </c>
      <c r="R173">
        <f t="shared" si="38"/>
        <v>6.3596337000954101E-18</v>
      </c>
      <c r="S173">
        <f t="shared" si="39"/>
        <v>1684.3676230000001</v>
      </c>
      <c r="AJ173">
        <f>($AG$4*$A174)/($AF$4+$A174)</f>
        <v>6.1122808553311518</v>
      </c>
      <c r="AK173">
        <f t="shared" si="28"/>
        <v>5.3447114219978182</v>
      </c>
      <c r="AL173">
        <f t="shared" si="29"/>
        <v>1692.636225</v>
      </c>
    </row>
    <row r="174" spans="1:38" x14ac:dyDescent="0.2">
      <c r="A174" s="8">
        <v>1690</v>
      </c>
      <c r="D174">
        <f t="shared" si="30"/>
        <v>6.2882509844253045</v>
      </c>
      <c r="E174" s="7">
        <f t="shared" si="31"/>
        <v>5.6306457844253046</v>
      </c>
      <c r="F174">
        <f t="shared" si="32"/>
        <v>5.6306457844253047E-18</v>
      </c>
      <c r="G174">
        <f t="shared" si="33"/>
        <v>1691.522105</v>
      </c>
      <c r="J174">
        <f t="shared" si="34"/>
        <v>4.9256280620167567</v>
      </c>
      <c r="K174">
        <f t="shared" si="35"/>
        <v>3.8996288620167565</v>
      </c>
      <c r="L174">
        <f>K174*(10^-18)</f>
        <v>3.899628862016757E-18</v>
      </c>
      <c r="M174">
        <f t="shared" si="36"/>
        <v>1692.018947</v>
      </c>
      <c r="P174">
        <f>($O$5*$A174)/($N$5+$A174)</f>
        <v>6.9883452093713174</v>
      </c>
      <c r="Q174">
        <f t="shared" si="37"/>
        <v>6.3692413093713176</v>
      </c>
      <c r="R174">
        <f t="shared" si="38"/>
        <v>6.3692413093713183E-18</v>
      </c>
      <c r="S174">
        <f t="shared" si="39"/>
        <v>1694.3676230000001</v>
      </c>
      <c r="AJ174">
        <f>($AG$4*$A175)/($AF$4+$A175)</f>
        <v>6.11929315524785</v>
      </c>
      <c r="AK174">
        <f t="shared" si="28"/>
        <v>5.3517237219145164</v>
      </c>
      <c r="AL174">
        <f t="shared" si="29"/>
        <v>1702.636225</v>
      </c>
    </row>
    <row r="175" spans="1:38" x14ac:dyDescent="0.2">
      <c r="A175" s="8">
        <v>1700</v>
      </c>
      <c r="D175">
        <f t="shared" si="30"/>
        <v>6.2962490189200429</v>
      </c>
      <c r="E175" s="7">
        <f t="shared" si="31"/>
        <v>5.638643818920043</v>
      </c>
      <c r="F175">
        <f t="shared" si="32"/>
        <v>5.6386438189200432E-18</v>
      </c>
      <c r="G175">
        <f t="shared" si="33"/>
        <v>1701.522105</v>
      </c>
      <c r="J175">
        <f t="shared" si="34"/>
        <v>4.9293997529464804</v>
      </c>
      <c r="K175">
        <f t="shared" si="35"/>
        <v>3.9034005529464801</v>
      </c>
      <c r="L175">
        <f>K175*(10^-18)</f>
        <v>3.9034005529464805E-18</v>
      </c>
      <c r="M175">
        <f t="shared" si="36"/>
        <v>1702.018947</v>
      </c>
      <c r="P175">
        <f>($O$5*$A175)/($N$5+$A175)</f>
        <v>6.9978658118986665</v>
      </c>
      <c r="Q175">
        <f t="shared" si="37"/>
        <v>6.3787619118986667</v>
      </c>
      <c r="R175">
        <f t="shared" si="38"/>
        <v>6.3787619118986671E-18</v>
      </c>
      <c r="S175">
        <f t="shared" si="39"/>
        <v>1704.3676230000001</v>
      </c>
      <c r="AJ175">
        <f>($AG$4*$A176)/($AF$4+$A176)</f>
        <v>6.1262392664199483</v>
      </c>
      <c r="AK175">
        <f t="shared" si="28"/>
        <v>5.3586698330866147</v>
      </c>
      <c r="AL175">
        <f t="shared" si="29"/>
        <v>1712.636225</v>
      </c>
    </row>
    <row r="176" spans="1:38" x14ac:dyDescent="0.2">
      <c r="A176" s="8">
        <v>1710</v>
      </c>
      <c r="D176">
        <f t="shared" si="30"/>
        <v>6.3041735241861199</v>
      </c>
      <c r="E176" s="7">
        <f t="shared" si="31"/>
        <v>5.64656832418612</v>
      </c>
      <c r="F176">
        <f t="shared" si="32"/>
        <v>5.6465683241861206E-18</v>
      </c>
      <c r="G176">
        <f t="shared" si="33"/>
        <v>1711.522105</v>
      </c>
      <c r="J176">
        <f t="shared" si="34"/>
        <v>4.9331330100668254</v>
      </c>
      <c r="K176">
        <f t="shared" si="35"/>
        <v>3.9071338100668251</v>
      </c>
      <c r="L176">
        <f>K176*(10^-18)</f>
        <v>3.9071338100668251E-18</v>
      </c>
      <c r="M176">
        <f t="shared" si="36"/>
        <v>1712.018947</v>
      </c>
      <c r="P176">
        <f>($O$5*$A176)/($N$5+$A176)</f>
        <v>7.0073005842528291</v>
      </c>
      <c r="Q176">
        <f t="shared" si="37"/>
        <v>6.3881966842528293</v>
      </c>
      <c r="R176">
        <f t="shared" si="38"/>
        <v>6.3881966842528294E-18</v>
      </c>
      <c r="S176">
        <f t="shared" si="39"/>
        <v>1714.3676230000001</v>
      </c>
      <c r="AJ176">
        <f>($AG$4*$A177)/($AF$4+$A177)</f>
        <v>6.1331201215737927</v>
      </c>
      <c r="AK176">
        <f t="shared" si="28"/>
        <v>5.3655506882404591</v>
      </c>
      <c r="AL176">
        <f t="shared" si="29"/>
        <v>1722.636225</v>
      </c>
    </row>
    <row r="177" spans="1:38" x14ac:dyDescent="0.2">
      <c r="A177" s="8">
        <v>1720</v>
      </c>
      <c r="D177">
        <f t="shared" si="30"/>
        <v>6.3120255095606854</v>
      </c>
      <c r="E177" s="7">
        <f t="shared" si="31"/>
        <v>5.6544203095606855</v>
      </c>
      <c r="F177">
        <f t="shared" si="32"/>
        <v>5.6544203095606857E-18</v>
      </c>
      <c r="G177">
        <f t="shared" si="33"/>
        <v>1721.522105</v>
      </c>
      <c r="J177">
        <f t="shared" si="34"/>
        <v>4.9368284178648461</v>
      </c>
      <c r="K177">
        <f t="shared" si="35"/>
        <v>3.9108292178648458</v>
      </c>
      <c r="L177">
        <f>K177*(10^-18)</f>
        <v>3.9108292178648458E-18</v>
      </c>
      <c r="M177">
        <f t="shared" si="36"/>
        <v>1722.018947</v>
      </c>
      <c r="P177">
        <f>($O$5*$A177)/($N$5+$A177)</f>
        <v>7.0166506818902352</v>
      </c>
      <c r="Q177">
        <f t="shared" si="37"/>
        <v>6.3975467818902354</v>
      </c>
      <c r="R177">
        <f t="shared" si="38"/>
        <v>6.3975467818902359E-18</v>
      </c>
      <c r="S177">
        <f t="shared" si="39"/>
        <v>1724.3676230000001</v>
      </c>
      <c r="AJ177">
        <f>($AG$4*$A178)/($AF$4+$A178)</f>
        <v>6.1399366359924592</v>
      </c>
      <c r="AK177">
        <f t="shared" si="28"/>
        <v>5.3723672026591256</v>
      </c>
      <c r="AL177">
        <f t="shared" si="29"/>
        <v>1732.636225</v>
      </c>
    </row>
    <row r="178" spans="1:38" x14ac:dyDescent="0.2">
      <c r="A178" s="8">
        <v>1730</v>
      </c>
      <c r="D178">
        <f t="shared" si="30"/>
        <v>6.3198059659914403</v>
      </c>
      <c r="E178" s="7">
        <f t="shared" si="31"/>
        <v>5.6622007659914404</v>
      </c>
      <c r="F178">
        <f t="shared" si="32"/>
        <v>5.6622007659914407E-18</v>
      </c>
      <c r="G178">
        <f t="shared" si="33"/>
        <v>1731.522105</v>
      </c>
      <c r="J178">
        <f t="shared" si="34"/>
        <v>4.9404865490358238</v>
      </c>
      <c r="K178">
        <f t="shared" si="35"/>
        <v>3.9144873490358236</v>
      </c>
      <c r="L178">
        <f>K178*(10^-18)</f>
        <v>3.9144873490358236E-18</v>
      </c>
      <c r="M178">
        <f t="shared" si="36"/>
        <v>1732.018947</v>
      </c>
      <c r="P178">
        <f>($O$5*$A178)/($N$5+$A178)</f>
        <v>7.0259172396201084</v>
      </c>
      <c r="Q178">
        <f t="shared" si="37"/>
        <v>6.4068133396201086</v>
      </c>
      <c r="R178">
        <f t="shared" si="38"/>
        <v>6.4068133396201091E-18</v>
      </c>
      <c r="S178">
        <f t="shared" si="39"/>
        <v>1734.3676230000001</v>
      </c>
      <c r="AJ178">
        <f>($AG$4*$A179)/($AF$4+$A179)</f>
        <v>6.1466897079216274</v>
      </c>
      <c r="AK178">
        <f t="shared" si="28"/>
        <v>5.3791202745882938</v>
      </c>
      <c r="AL178">
        <f t="shared" si="29"/>
        <v>1742.636225</v>
      </c>
    </row>
    <row r="179" spans="1:38" x14ac:dyDescent="0.2">
      <c r="A179" s="8">
        <v>1740</v>
      </c>
      <c r="D179">
        <f t="shared" si="30"/>
        <v>6.3275158664535471</v>
      </c>
      <c r="E179" s="7">
        <f t="shared" si="31"/>
        <v>5.6699106664535472</v>
      </c>
      <c r="F179">
        <f t="shared" si="32"/>
        <v>5.669910666453548E-18</v>
      </c>
      <c r="G179">
        <f t="shared" si="33"/>
        <v>1741.522105</v>
      </c>
      <c r="J179">
        <f t="shared" si="34"/>
        <v>4.9441079647791435</v>
      </c>
      <c r="K179">
        <f t="shared" si="35"/>
        <v>3.9181087647791433</v>
      </c>
      <c r="L179">
        <f>K179*(10^-18)</f>
        <v>3.9181087647791434E-18</v>
      </c>
      <c r="M179">
        <f t="shared" si="36"/>
        <v>1742.018947</v>
      </c>
      <c r="P179">
        <f>($O$5*$A179)/($N$5+$A179)</f>
        <v>7.0351013720635942</v>
      </c>
      <c r="Q179">
        <f t="shared" si="37"/>
        <v>6.4159974720635944</v>
      </c>
      <c r="R179">
        <f t="shared" si="38"/>
        <v>6.415997472063595E-18</v>
      </c>
      <c r="S179">
        <f t="shared" si="39"/>
        <v>1744.3676230000001</v>
      </c>
      <c r="AJ179">
        <f>($AG$4*$A180)/($AF$4+$A180)</f>
        <v>6.153380218964168</v>
      </c>
      <c r="AK179">
        <f t="shared" si="28"/>
        <v>5.3858107856308344</v>
      </c>
      <c r="AL179">
        <f t="shared" si="29"/>
        <v>1752.636225</v>
      </c>
    </row>
    <row r="180" spans="1:38" x14ac:dyDescent="0.2">
      <c r="A180" s="8">
        <v>1750</v>
      </c>
      <c r="D180">
        <f t="shared" si="30"/>
        <v>6.33515616635525</v>
      </c>
      <c r="E180" s="7">
        <f t="shared" si="31"/>
        <v>5.6775509663552501</v>
      </c>
      <c r="F180">
        <f t="shared" si="32"/>
        <v>5.6775509663552509E-18</v>
      </c>
      <c r="G180">
        <f t="shared" si="33"/>
        <v>1751.522105</v>
      </c>
      <c r="J180">
        <f t="shared" si="34"/>
        <v>4.9476932150852981</v>
      </c>
      <c r="K180">
        <f t="shared" si="35"/>
        <v>3.9216940150852979</v>
      </c>
      <c r="L180">
        <f>K180*(10^-18)</f>
        <v>3.9216940150852981E-18</v>
      </c>
      <c r="M180">
        <f t="shared" si="36"/>
        <v>1752.018947</v>
      </c>
      <c r="P180">
        <f>($O$5*$A180)/($N$5+$A180)</f>
        <v>7.0442041741007051</v>
      </c>
      <c r="Q180">
        <f t="shared" si="37"/>
        <v>6.4251002741007053</v>
      </c>
      <c r="R180">
        <f t="shared" si="38"/>
        <v>6.4251002741007061E-18</v>
      </c>
      <c r="S180">
        <f t="shared" si="39"/>
        <v>1754.3676230000001</v>
      </c>
      <c r="AJ180">
        <f>($AG$4*$A181)/($AF$4+$A181)</f>
        <v>6.160009034463811</v>
      </c>
      <c r="AK180">
        <f t="shared" si="28"/>
        <v>5.3924396011304774</v>
      </c>
      <c r="AL180">
        <f t="shared" si="29"/>
        <v>1762.636225</v>
      </c>
    </row>
    <row r="181" spans="1:38" x14ac:dyDescent="0.2">
      <c r="A181" s="8">
        <v>1760</v>
      </c>
      <c r="D181">
        <f t="shared" si="30"/>
        <v>6.3427278039325419</v>
      </c>
      <c r="E181" s="7">
        <f t="shared" si="31"/>
        <v>5.685122603932542</v>
      </c>
      <c r="F181">
        <f t="shared" si="32"/>
        <v>5.6851226039325426E-18</v>
      </c>
      <c r="G181">
        <f t="shared" si="33"/>
        <v>1761.522105</v>
      </c>
      <c r="J181">
        <f t="shared" si="34"/>
        <v>4.9512428390143501</v>
      </c>
      <c r="K181">
        <f t="shared" si="35"/>
        <v>3.9252436390143499</v>
      </c>
      <c r="L181">
        <f>K181*(10^-18)</f>
        <v>3.9252436390143499E-18</v>
      </c>
      <c r="M181">
        <f t="shared" si="36"/>
        <v>1762.018947</v>
      </c>
      <c r="P181">
        <f>($O$5*$A181)/($N$5+$A181)</f>
        <v>7.0532267213054425</v>
      </c>
      <c r="Q181">
        <f t="shared" si="37"/>
        <v>6.4341228213054427</v>
      </c>
      <c r="R181">
        <f t="shared" si="38"/>
        <v>6.4341228213054434E-18</v>
      </c>
      <c r="S181">
        <f t="shared" si="39"/>
        <v>1764.3676230000001</v>
      </c>
      <c r="AJ181">
        <f>($AG$4*$A182)/($AF$4+$A182)</f>
        <v>6.1665770038782615</v>
      </c>
      <c r="AK181">
        <f t="shared" si="28"/>
        <v>5.3990075705449279</v>
      </c>
      <c r="AL181">
        <f t="shared" si="29"/>
        <v>1772.636225</v>
      </c>
    </row>
    <row r="182" spans="1:38" x14ac:dyDescent="0.2">
      <c r="A182" s="8">
        <v>1770</v>
      </c>
      <c r="D182">
        <f t="shared" si="30"/>
        <v>6.3502317006332616</v>
      </c>
      <c r="E182" s="7">
        <f t="shared" si="31"/>
        <v>5.6926265006332617</v>
      </c>
      <c r="F182">
        <f t="shared" si="32"/>
        <v>5.6926265006332621E-18</v>
      </c>
      <c r="G182">
        <f t="shared" si="33"/>
        <v>1771.522105</v>
      </c>
      <c r="J182">
        <f t="shared" si="34"/>
        <v>4.9547573649661247</v>
      </c>
      <c r="K182">
        <f t="shared" si="35"/>
        <v>3.9287581649661245</v>
      </c>
      <c r="L182">
        <f>K182*(10^-18)</f>
        <v>3.9287581649661248E-18</v>
      </c>
      <c r="M182">
        <f t="shared" si="36"/>
        <v>1772.018947</v>
      </c>
      <c r="P182">
        <f>($O$5*$A182)/($N$5+$A182)</f>
        <v>7.0621700703694517</v>
      </c>
      <c r="Q182">
        <f t="shared" si="37"/>
        <v>6.4430661703694518</v>
      </c>
      <c r="R182">
        <f t="shared" si="38"/>
        <v>6.443066170369452E-18</v>
      </c>
      <c r="S182">
        <f t="shared" si="39"/>
        <v>1774.3676230000001</v>
      </c>
      <c r="AJ182">
        <f>($AG$4*$A183)/($AF$4+$A183)</f>
        <v>6.1730849611420728</v>
      </c>
      <c r="AK182">
        <f t="shared" si="28"/>
        <v>5.4055155278087392</v>
      </c>
      <c r="AL182">
        <f t="shared" si="29"/>
        <v>1782.636225</v>
      </c>
    </row>
    <row r="183" spans="1:38" x14ac:dyDescent="0.2">
      <c r="A183" s="8">
        <v>1780</v>
      </c>
      <c r="D183">
        <f t="shared" si="30"/>
        <v>6.357668761490908</v>
      </c>
      <c r="E183" s="7">
        <f t="shared" si="31"/>
        <v>5.7000635614909081</v>
      </c>
      <c r="F183">
        <f t="shared" si="32"/>
        <v>5.7000635614909082E-18</v>
      </c>
      <c r="G183">
        <f t="shared" si="33"/>
        <v>1781.522105</v>
      </c>
      <c r="J183">
        <f t="shared" si="34"/>
        <v>4.9582373109424269</v>
      </c>
      <c r="K183">
        <f t="shared" si="35"/>
        <v>3.9322381109424267</v>
      </c>
      <c r="L183">
        <f>K183*(10^-18)</f>
        <v>3.9322381109424269E-18</v>
      </c>
      <c r="M183">
        <f t="shared" si="36"/>
        <v>1782.018947</v>
      </c>
      <c r="P183">
        <f>($O$5*$A183)/($N$5+$A183)</f>
        <v>7.0710352595145816</v>
      </c>
      <c r="Q183">
        <f t="shared" si="37"/>
        <v>6.4519313595145817</v>
      </c>
      <c r="R183">
        <f t="shared" si="38"/>
        <v>6.4519313595145821E-18</v>
      </c>
      <c r="S183">
        <f t="shared" si="39"/>
        <v>1784.3676230000001</v>
      </c>
      <c r="AJ183">
        <f>($AG$4*$A184)/($AF$4+$A184)</f>
        <v>6.1795337250196294</v>
      </c>
      <c r="AK183">
        <f t="shared" si="28"/>
        <v>5.4119642916862958</v>
      </c>
      <c r="AL183">
        <f t="shared" si="29"/>
        <v>1792.636225</v>
      </c>
    </row>
    <row r="184" spans="1:38" x14ac:dyDescent="0.2">
      <c r="A184" s="8">
        <v>1790</v>
      </c>
      <c r="D184">
        <f t="shared" si="30"/>
        <v>6.365039875488522</v>
      </c>
      <c r="E184" s="7">
        <f t="shared" si="31"/>
        <v>5.7074346754885221</v>
      </c>
      <c r="F184">
        <f t="shared" si="32"/>
        <v>5.7074346754885227E-18</v>
      </c>
      <c r="G184">
        <f t="shared" si="33"/>
        <v>1791.522105</v>
      </c>
      <c r="J184">
        <f t="shared" si="34"/>
        <v>4.9616831848015632</v>
      </c>
      <c r="K184">
        <f t="shared" si="35"/>
        <v>3.935683984801563</v>
      </c>
      <c r="L184">
        <f>K184*(10^-18)</f>
        <v>3.935683984801563E-18</v>
      </c>
      <c r="M184">
        <f t="shared" si="36"/>
        <v>1792.018947</v>
      </c>
      <c r="P184">
        <f>($O$5*$A184)/($N$5+$A184)</f>
        <v>7.079823308894662</v>
      </c>
      <c r="Q184">
        <f t="shared" si="37"/>
        <v>6.4607194088946622</v>
      </c>
      <c r="R184">
        <f t="shared" si="38"/>
        <v>6.4607194088946624E-18</v>
      </c>
      <c r="S184">
        <f t="shared" si="39"/>
        <v>1794.3676230000001</v>
      </c>
      <c r="AJ184">
        <f>($AG$4*$A185)/($AF$4+$A185)</f>
        <v>6.1859240994485338</v>
      </c>
      <c r="AK184">
        <f t="shared" si="28"/>
        <v>5.4183546661152002</v>
      </c>
      <c r="AL184">
        <f t="shared" si="29"/>
        <v>1802.636225</v>
      </c>
    </row>
    <row r="185" spans="1:38" x14ac:dyDescent="0.2">
      <c r="A185" s="8">
        <v>1800</v>
      </c>
      <c r="D185">
        <f t="shared" si="30"/>
        <v>6.3723459159129296</v>
      </c>
      <c r="E185" s="7">
        <f t="shared" si="31"/>
        <v>5.7147407159129298</v>
      </c>
      <c r="F185">
        <f t="shared" si="32"/>
        <v>5.7147407159129303E-18</v>
      </c>
      <c r="G185">
        <f t="shared" si="33"/>
        <v>1801.522105</v>
      </c>
      <c r="J185">
        <f t="shared" si="34"/>
        <v>4.9650954845054134</v>
      </c>
      <c r="K185">
        <f t="shared" si="35"/>
        <v>3.9390962845054132</v>
      </c>
      <c r="L185">
        <f>K185*(10^-18)</f>
        <v>3.9390962845054131E-18</v>
      </c>
      <c r="M185">
        <f t="shared" si="36"/>
        <v>1802.018947</v>
      </c>
      <c r="P185">
        <f>($O$5*$A185)/($N$5+$A185)</f>
        <v>7.0885352209868477</v>
      </c>
      <c r="Q185">
        <f t="shared" si="37"/>
        <v>6.4694313209868479</v>
      </c>
      <c r="R185">
        <f t="shared" si="38"/>
        <v>6.4694313209868482E-18</v>
      </c>
      <c r="S185">
        <f t="shared" si="39"/>
        <v>1804.3676230000001</v>
      </c>
      <c r="AJ185">
        <f>($AG$4*$A186)/($AF$4+$A186)</f>
        <v>6.1922568738737187</v>
      </c>
      <c r="AK185">
        <f t="shared" si="28"/>
        <v>5.4246874405403851</v>
      </c>
      <c r="AL185">
        <f t="shared" si="29"/>
        <v>1812.636225</v>
      </c>
    </row>
    <row r="186" spans="1:38" x14ac:dyDescent="0.2">
      <c r="A186" s="8">
        <v>1810</v>
      </c>
      <c r="D186">
        <f t="shared" si="30"/>
        <v>6.3795877406996384</v>
      </c>
      <c r="E186" s="7">
        <f t="shared" si="31"/>
        <v>5.7219825406996385</v>
      </c>
      <c r="F186">
        <f t="shared" si="32"/>
        <v>5.7219825406996392E-18</v>
      </c>
      <c r="G186">
        <f t="shared" si="33"/>
        <v>1811.522105</v>
      </c>
      <c r="J186">
        <f t="shared" si="34"/>
        <v>4.9684746983593255</v>
      </c>
      <c r="K186">
        <f t="shared" si="35"/>
        <v>3.9424754983593253</v>
      </c>
      <c r="L186">
        <f>K186*(10^-18)</f>
        <v>3.9424754983593257E-18</v>
      </c>
      <c r="M186">
        <f t="shared" si="36"/>
        <v>1812.018947</v>
      </c>
      <c r="P186">
        <f>($O$5*$A186)/($N$5+$A186)</f>
        <v>7.0971719809728349</v>
      </c>
      <c r="Q186">
        <f t="shared" si="37"/>
        <v>6.478068080972835</v>
      </c>
      <c r="R186">
        <f t="shared" si="38"/>
        <v>6.4780680809728353E-18</v>
      </c>
      <c r="S186">
        <f t="shared" si="39"/>
        <v>1814.3676230000001</v>
      </c>
      <c r="AJ186">
        <f>($AG$4*$A187)/($AF$4+$A187)</f>
        <v>6.1985328235725454</v>
      </c>
      <c r="AK186">
        <f t="shared" si="28"/>
        <v>5.4309633902392118</v>
      </c>
      <c r="AL186">
        <f t="shared" si="29"/>
        <v>1822.636225</v>
      </c>
    </row>
    <row r="187" spans="1:38" x14ac:dyDescent="0.2">
      <c r="A187" s="8">
        <v>1820</v>
      </c>
      <c r="D187">
        <f t="shared" si="30"/>
        <v>6.3867661927686834</v>
      </c>
      <c r="E187" s="7">
        <f t="shared" si="31"/>
        <v>5.7291609927686835</v>
      </c>
      <c r="F187">
        <f t="shared" si="32"/>
        <v>5.729160992768684E-18</v>
      </c>
      <c r="G187">
        <f t="shared" si="33"/>
        <v>1821.522105</v>
      </c>
      <c r="J187">
        <f t="shared" si="34"/>
        <v>4.9718213052450624</v>
      </c>
      <c r="K187">
        <f t="shared" si="35"/>
        <v>3.9458221052450622</v>
      </c>
      <c r="L187">
        <f>K187*(10^-18)</f>
        <v>3.9458221052450621E-18</v>
      </c>
      <c r="M187">
        <f t="shared" si="36"/>
        <v>1822.018947</v>
      </c>
      <c r="P187">
        <f>($O$5*$A187)/($N$5+$A187)</f>
        <v>7.1057345571102459</v>
      </c>
      <c r="Q187">
        <f t="shared" si="37"/>
        <v>6.4866306571102461</v>
      </c>
      <c r="R187">
        <f t="shared" si="38"/>
        <v>6.4866306571102462E-18</v>
      </c>
      <c r="S187">
        <f t="shared" si="39"/>
        <v>1824.3676230000001</v>
      </c>
      <c r="AJ187">
        <f>($AG$4*$A188)/($AF$4+$A188)</f>
        <v>6.2047527099712179</v>
      </c>
      <c r="AK187">
        <f t="shared" si="28"/>
        <v>5.4371832766378843</v>
      </c>
      <c r="AL187">
        <f t="shared" si="29"/>
        <v>1832.636225</v>
      </c>
    </row>
    <row r="188" spans="1:38" x14ac:dyDescent="0.2">
      <c r="A188" s="8">
        <v>1830</v>
      </c>
      <c r="D188">
        <f t="shared" si="30"/>
        <v>6.3938821003517008</v>
      </c>
      <c r="E188" s="7">
        <f t="shared" si="31"/>
        <v>5.7362769003517009</v>
      </c>
      <c r="F188">
        <f t="shared" si="32"/>
        <v>5.7362769003517011E-18</v>
      </c>
      <c r="G188">
        <f t="shared" si="33"/>
        <v>1831.522105</v>
      </c>
      <c r="J188">
        <f t="shared" si="34"/>
        <v>4.9751357748470335</v>
      </c>
      <c r="K188">
        <f t="shared" si="35"/>
        <v>3.9491365748470333</v>
      </c>
      <c r="L188">
        <f>K188*(10^-18)</f>
        <v>3.9491365748470333E-18</v>
      </c>
      <c r="M188">
        <f t="shared" si="36"/>
        <v>1832.018947</v>
      </c>
      <c r="P188">
        <f>($O$5*$A188)/($N$5+$A188)</f>
        <v>7.1142239010944959</v>
      </c>
      <c r="Q188">
        <f t="shared" si="37"/>
        <v>6.4951200010944961</v>
      </c>
      <c r="R188">
        <f t="shared" si="38"/>
        <v>6.4951200010944964E-18</v>
      </c>
      <c r="S188">
        <f t="shared" si="39"/>
        <v>1834.3676230000001</v>
      </c>
      <c r="AJ188">
        <f>($AG$4*$A189)/($AF$4+$A189)</f>
        <v>6.210917280952728</v>
      </c>
      <c r="AK188">
        <f t="shared" si="28"/>
        <v>5.4433478476193944</v>
      </c>
      <c r="AL188">
        <f t="shared" si="29"/>
        <v>1842.636225</v>
      </c>
    </row>
    <row r="189" spans="1:38" x14ac:dyDescent="0.2">
      <c r="A189" s="8">
        <v>1840</v>
      </c>
      <c r="D189">
        <f t="shared" si="30"/>
        <v>6.4009362773104739</v>
      </c>
      <c r="E189" s="7">
        <f t="shared" si="31"/>
        <v>5.743331077310474</v>
      </c>
      <c r="F189">
        <f t="shared" si="32"/>
        <v>5.7433310773104745E-18</v>
      </c>
      <c r="G189">
        <f t="shared" si="33"/>
        <v>1841.522105</v>
      </c>
      <c r="J189">
        <f t="shared" si="34"/>
        <v>4.9784185678720485</v>
      </c>
      <c r="K189">
        <f t="shared" si="35"/>
        <v>3.9524193678720483</v>
      </c>
      <c r="L189">
        <f>K189*(10^-18)</f>
        <v>3.9524193678720488E-18</v>
      </c>
      <c r="M189">
        <f t="shared" si="36"/>
        <v>1842.018947</v>
      </c>
      <c r="P189">
        <f>($O$5*$A189)/($N$5+$A189)</f>
        <v>7.1226409484114068</v>
      </c>
      <c r="Q189">
        <f t="shared" si="37"/>
        <v>6.503537048411407</v>
      </c>
      <c r="R189">
        <f t="shared" si="38"/>
        <v>6.5035370484114074E-18</v>
      </c>
      <c r="S189">
        <f t="shared" si="39"/>
        <v>1844.3676230000001</v>
      </c>
      <c r="AJ189">
        <f>($AG$4*$A190)/($AF$4+$A190)</f>
        <v>6.2170272711566357</v>
      </c>
      <c r="AK189">
        <f t="shared" si="28"/>
        <v>5.4494578378233021</v>
      </c>
      <c r="AL189">
        <f t="shared" si="29"/>
        <v>1852.636225</v>
      </c>
    </row>
    <row r="190" spans="1:38" x14ac:dyDescent="0.2">
      <c r="A190" s="8">
        <v>1850</v>
      </c>
      <c r="D190">
        <f t="shared" si="30"/>
        <v>6.4079295234472395</v>
      </c>
      <c r="E190" s="7">
        <f t="shared" si="31"/>
        <v>5.7503243234472396</v>
      </c>
      <c r="F190">
        <f t="shared" si="32"/>
        <v>5.7503243234472399E-18</v>
      </c>
      <c r="G190">
        <f t="shared" si="33"/>
        <v>1851.522105</v>
      </c>
      <c r="J190">
        <f t="shared" si="34"/>
        <v>4.9816701362627942</v>
      </c>
      <c r="K190">
        <f t="shared" si="35"/>
        <v>3.955670936262794</v>
      </c>
      <c r="L190">
        <f>K190*(10^-18)</f>
        <v>3.9556709362627945E-18</v>
      </c>
      <c r="M190">
        <f t="shared" si="36"/>
        <v>1852.018947</v>
      </c>
      <c r="P190">
        <f>($O$5*$A190)/($N$5+$A190)</f>
        <v>7.1309866186808479</v>
      </c>
      <c r="Q190">
        <f t="shared" si="37"/>
        <v>6.5118827186808481</v>
      </c>
      <c r="R190">
        <f t="shared" si="38"/>
        <v>6.5118827186808488E-18</v>
      </c>
      <c r="S190">
        <f t="shared" si="39"/>
        <v>1854.3676230000001</v>
      </c>
      <c r="AJ190">
        <f>($AG$4*$A191)/($AF$4+$A191)</f>
        <v>6.2230834022709232</v>
      </c>
      <c r="AK190">
        <f t="shared" si="28"/>
        <v>5.4555139689375896</v>
      </c>
      <c r="AL190">
        <f t="shared" si="29"/>
        <v>1862.636225</v>
      </c>
    </row>
    <row r="191" spans="1:38" x14ac:dyDescent="0.2">
      <c r="A191" s="8">
        <v>1860</v>
      </c>
      <c r="D191">
        <f t="shared" si="30"/>
        <v>6.4148626248069851</v>
      </c>
      <c r="E191" s="7">
        <f t="shared" si="31"/>
        <v>5.7572574248069852</v>
      </c>
      <c r="F191">
        <f t="shared" si="32"/>
        <v>5.7572574248069858E-18</v>
      </c>
      <c r="G191">
        <f t="shared" si="33"/>
        <v>1861.522105</v>
      </c>
      <c r="J191">
        <f t="shared" si="34"/>
        <v>4.9848909234052465</v>
      </c>
      <c r="K191">
        <f t="shared" si="35"/>
        <v>3.9588917234052463</v>
      </c>
      <c r="L191">
        <f>K191*(10^-18)</f>
        <v>3.9588917234052467E-18</v>
      </c>
      <c r="M191">
        <f t="shared" si="36"/>
        <v>1862.018947</v>
      </c>
      <c r="P191">
        <f>($O$5*$A191)/($N$5+$A191)</f>
        <v>7.1392618159916861</v>
      </c>
      <c r="Q191">
        <f t="shared" si="37"/>
        <v>6.5201579159916863</v>
      </c>
      <c r="R191">
        <f t="shared" si="38"/>
        <v>6.5201579159916868E-18</v>
      </c>
      <c r="S191">
        <f t="shared" si="39"/>
        <v>1864.3676230000001</v>
      </c>
      <c r="AJ191">
        <f>($AG$4*$A192)/($AF$4+$A192)</f>
        <v>6.2290863833161545</v>
      </c>
      <c r="AK191">
        <f t="shared" si="28"/>
        <v>5.4615169499828209</v>
      </c>
      <c r="AL191">
        <f t="shared" si="29"/>
        <v>1872.636225</v>
      </c>
    </row>
    <row r="192" spans="1:38" x14ac:dyDescent="0.2">
      <c r="A192" s="8">
        <v>1870</v>
      </c>
      <c r="D192">
        <f t="shared" si="30"/>
        <v>6.4217363539719701</v>
      </c>
      <c r="E192" s="7">
        <f t="shared" si="31"/>
        <v>5.7641311539719702</v>
      </c>
      <c r="F192">
        <f t="shared" si="32"/>
        <v>5.7641311539719703E-18</v>
      </c>
      <c r="G192">
        <f t="shared" si="33"/>
        <v>1871.522105</v>
      </c>
      <c r="J192">
        <f t="shared" si="34"/>
        <v>4.9880813643302284</v>
      </c>
      <c r="K192">
        <f t="shared" si="35"/>
        <v>3.9620821643302282</v>
      </c>
      <c r="L192">
        <f>K192*(10^-18)</f>
        <v>3.9620821643302285E-18</v>
      </c>
      <c r="M192">
        <f t="shared" si="36"/>
        <v>1872.018947</v>
      </c>
      <c r="P192">
        <f>($O$5*$A192)/($N$5+$A192)</f>
        <v>7.147467429228274</v>
      </c>
      <c r="Q192">
        <f t="shared" si="37"/>
        <v>6.5283635292282742</v>
      </c>
      <c r="R192">
        <f t="shared" si="38"/>
        <v>6.5283635292282749E-18</v>
      </c>
      <c r="S192">
        <f t="shared" si="39"/>
        <v>1874.3676230000001</v>
      </c>
      <c r="AJ192">
        <f>($AG$4*$A193)/($AF$4+$A193)</f>
        <v>6.2350369109221919</v>
      </c>
      <c r="AK192">
        <f t="shared" si="28"/>
        <v>5.4674674775888583</v>
      </c>
      <c r="AL192">
        <f t="shared" si="29"/>
        <v>1882.636225</v>
      </c>
    </row>
    <row r="193" spans="1:38" x14ac:dyDescent="0.2">
      <c r="A193" s="8">
        <v>1880</v>
      </c>
      <c r="D193">
        <f t="shared" si="30"/>
        <v>6.4285514703487241</v>
      </c>
      <c r="E193" s="7">
        <f t="shared" si="31"/>
        <v>5.7709462703487242</v>
      </c>
      <c r="F193">
        <f t="shared" si="32"/>
        <v>5.7709462703487248E-18</v>
      </c>
      <c r="G193">
        <f t="shared" si="33"/>
        <v>1881.522105</v>
      </c>
      <c r="J193">
        <f t="shared" si="34"/>
        <v>4.9912418859092931</v>
      </c>
      <c r="K193">
        <f t="shared" si="35"/>
        <v>3.9652426859092929</v>
      </c>
      <c r="L193">
        <f>K193*(10^-18)</f>
        <v>3.965242685909293E-18</v>
      </c>
      <c r="M193">
        <f t="shared" si="36"/>
        <v>1882.018947</v>
      </c>
      <c r="P193">
        <f>($O$5*$A193)/($N$5+$A193)</f>
        <v>7.1556043323887293</v>
      </c>
      <c r="Q193">
        <f t="shared" si="37"/>
        <v>6.5365004323887295</v>
      </c>
      <c r="R193">
        <f t="shared" si="38"/>
        <v>6.5365004323887298E-18</v>
      </c>
      <c r="S193">
        <f t="shared" si="39"/>
        <v>1884.3676230000001</v>
      </c>
      <c r="AJ193">
        <f>($AG$4*$A194)/($AF$4+$A194)</f>
        <v>6.2409356695976976</v>
      </c>
      <c r="AK193">
        <f t="shared" si="28"/>
        <v>5.473366236264364</v>
      </c>
      <c r="AL193">
        <f t="shared" si="29"/>
        <v>1892.636225</v>
      </c>
    </row>
    <row r="194" spans="1:38" x14ac:dyDescent="0.2">
      <c r="A194" s="8">
        <v>1890</v>
      </c>
      <c r="D194">
        <f t="shared" si="30"/>
        <v>6.4353087204477335</v>
      </c>
      <c r="E194" s="7">
        <f t="shared" si="31"/>
        <v>5.7777035204477336</v>
      </c>
      <c r="F194">
        <f t="shared" si="32"/>
        <v>5.7777035204477341E-18</v>
      </c>
      <c r="G194">
        <f t="shared" si="33"/>
        <v>1891.522105</v>
      </c>
      <c r="J194">
        <f t="shared" si="34"/>
        <v>4.9943729070451157</v>
      </c>
      <c r="K194">
        <f t="shared" si="35"/>
        <v>3.9683737070451155</v>
      </c>
      <c r="L194">
        <f>K194*(10^-18)</f>
        <v>3.968373707045116E-18</v>
      </c>
      <c r="M194">
        <f t="shared" si="36"/>
        <v>1892.018947</v>
      </c>
      <c r="P194">
        <f>($O$5*$A194)/($N$5+$A194)</f>
        <v>7.1636733848952749</v>
      </c>
      <c r="Q194">
        <f t="shared" si="37"/>
        <v>6.5445694848952751</v>
      </c>
      <c r="R194">
        <f t="shared" si="38"/>
        <v>6.5445694848952759E-18</v>
      </c>
      <c r="S194">
        <f t="shared" si="39"/>
        <v>1894.3676230000001</v>
      </c>
      <c r="AJ194">
        <f>($AG$4*$A195)/($AF$4+$A195)</f>
        <v>6.2467833319926154</v>
      </c>
      <c r="AK194">
        <f t="shared" si="28"/>
        <v>5.4792138986592818</v>
      </c>
      <c r="AL194">
        <f t="shared" si="29"/>
        <v>1902.636225</v>
      </c>
    </row>
    <row r="195" spans="1:38" x14ac:dyDescent="0.2">
      <c r="A195" s="8">
        <v>1900</v>
      </c>
      <c r="D195">
        <f t="shared" si="30"/>
        <v>6.4420088381560232</v>
      </c>
      <c r="E195" s="7">
        <f t="shared" si="31"/>
        <v>5.7844036381560233</v>
      </c>
      <c r="F195">
        <f t="shared" si="32"/>
        <v>5.7844036381560234E-18</v>
      </c>
      <c r="G195">
        <f t="shared" si="33"/>
        <v>1901.522105</v>
      </c>
      <c r="J195">
        <f t="shared" si="34"/>
        <v>4.9974748388565899</v>
      </c>
      <c r="K195">
        <f t="shared" si="35"/>
        <v>3.9714756388565897</v>
      </c>
      <c r="L195">
        <f>K195*(10^-18)</f>
        <v>3.9714756388565896E-18</v>
      </c>
      <c r="M195">
        <f t="shared" si="36"/>
        <v>1902.018947</v>
      </c>
      <c r="P195">
        <f>($O$5*$A195)/($N$5+$A195)</f>
        <v>7.1716754318968299</v>
      </c>
      <c r="Q195">
        <f t="shared" si="37"/>
        <v>6.5525715318968301</v>
      </c>
      <c r="R195">
        <f t="shared" si="38"/>
        <v>6.5525715318968305E-18</v>
      </c>
      <c r="S195">
        <f t="shared" si="39"/>
        <v>1904.3676230000001</v>
      </c>
      <c r="AJ195">
        <f>($AG$4*$A196)/($AF$4+$A196)</f>
        <v>6.2525805591538761</v>
      </c>
      <c r="AK195">
        <f t="shared" si="28"/>
        <v>5.4850111258205425</v>
      </c>
      <c r="AL195">
        <f t="shared" si="29"/>
        <v>1912.636225</v>
      </c>
    </row>
    <row r="196" spans="1:38" x14ac:dyDescent="0.2">
      <c r="A196" s="8">
        <v>1910</v>
      </c>
      <c r="D196">
        <f t="shared" si="30"/>
        <v>6.4486525450028678</v>
      </c>
      <c r="E196" s="7">
        <f t="shared" si="31"/>
        <v>5.7910473450028679</v>
      </c>
      <c r="F196">
        <f t="shared" si="32"/>
        <v>5.7910473450028685E-18</v>
      </c>
      <c r="G196">
        <f t="shared" si="33"/>
        <v>1911.522105</v>
      </c>
      <c r="J196">
        <f t="shared" si="34"/>
        <v>5.0005480848587807</v>
      </c>
      <c r="K196">
        <f t="shared" si="35"/>
        <v>3.9745488848587804</v>
      </c>
      <c r="L196">
        <f>K196*(10^-18)</f>
        <v>3.9745488848587804E-18</v>
      </c>
      <c r="M196">
        <f t="shared" si="36"/>
        <v>1912.018947</v>
      </c>
      <c r="P196">
        <f>($O$5*$A196)/($N$5+$A196)</f>
        <v>7.1796113045640979</v>
      </c>
      <c r="Q196">
        <f t="shared" si="37"/>
        <v>6.5605074045640981</v>
      </c>
      <c r="R196">
        <f t="shared" si="38"/>
        <v>6.5605074045640985E-18</v>
      </c>
      <c r="S196">
        <f t="shared" si="39"/>
        <v>1914.3676230000001</v>
      </c>
      <c r="AJ196">
        <f>($AG$4*$A197)/($AF$4+$A197)</f>
        <v>6.2583280007745064</v>
      </c>
      <c r="AK196">
        <f t="shared" si="28"/>
        <v>5.4907585674411727</v>
      </c>
      <c r="AL196">
        <f t="shared" si="29"/>
        <v>1922.636225</v>
      </c>
    </row>
    <row r="197" spans="1:38" x14ac:dyDescent="0.2">
      <c r="A197" s="8">
        <v>1920</v>
      </c>
      <c r="D197">
        <f t="shared" si="30"/>
        <v>6.45524055041881</v>
      </c>
      <c r="E197" s="7">
        <f t="shared" si="31"/>
        <v>5.7976353504188101</v>
      </c>
      <c r="F197">
        <f t="shared" si="32"/>
        <v>5.7976353504188108E-18</v>
      </c>
      <c r="G197">
        <f t="shared" si="33"/>
        <v>1921.522105</v>
      </c>
      <c r="J197">
        <f t="shared" si="34"/>
        <v>5.0035930411379086</v>
      </c>
      <c r="K197">
        <f t="shared" si="35"/>
        <v>3.9775938411379084</v>
      </c>
      <c r="L197">
        <f>K197*(10^-18)</f>
        <v>3.9775938411379084E-18</v>
      </c>
      <c r="M197">
        <f t="shared" si="36"/>
        <v>1922.018947</v>
      </c>
      <c r="P197">
        <f>($O$5*$A197)/($N$5+$A197)</f>
        <v>7.1874818203773616</v>
      </c>
      <c r="Q197">
        <f t="shared" si="37"/>
        <v>6.5683779203773618</v>
      </c>
      <c r="R197">
        <f t="shared" si="38"/>
        <v>6.5683779203773626E-18</v>
      </c>
      <c r="S197">
        <f t="shared" si="39"/>
        <v>1924.3676230000001</v>
      </c>
      <c r="AJ197">
        <f>($AG$4*$A198)/($AF$4+$A198)</f>
        <v>6.2640262954363513</v>
      </c>
      <c r="AK197">
        <f t="shared" ref="AK197:AK214" si="40">AJ197-$AH$4</f>
        <v>5.4964568621030176</v>
      </c>
      <c r="AL197">
        <f t="shared" ref="AL197:AL214" si="41">A198-$AI$4</f>
        <v>1932.636225</v>
      </c>
    </row>
    <row r="198" spans="1:38" x14ac:dyDescent="0.2">
      <c r="A198" s="8">
        <v>1930</v>
      </c>
      <c r="D198">
        <f t="shared" ref="D198:D215" si="42">($C$5*$A198)/($B$5+$A198)</f>
        <v>6.4617735519881938</v>
      </c>
      <c r="E198" s="7">
        <f t="shared" ref="E198:E215" si="43">D198-0.6576052</f>
        <v>5.8041683519881939</v>
      </c>
      <c r="F198">
        <f t="shared" ref="F198:F215" si="44">E198*(10^-18)</f>
        <v>5.8041683519881941E-18</v>
      </c>
      <c r="G198">
        <f t="shared" ref="G198:G215" si="45">A198+1.522105</f>
        <v>1931.522105</v>
      </c>
      <c r="J198">
        <f t="shared" ref="J198:J215" si="46">($I$5*$A198)/($H$5+$A198)</f>
        <v>5.0066100965215332</v>
      </c>
      <c r="K198">
        <f t="shared" ref="K198:K215" si="47">J198-1.0259992</f>
        <v>3.980610896521533</v>
      </c>
      <c r="L198">
        <f>K198*(10^-18)</f>
        <v>3.9806108965215331E-18</v>
      </c>
      <c r="M198">
        <f t="shared" ref="M198:M215" si="48">A198+2.018947</f>
        <v>1932.018947</v>
      </c>
      <c r="P198">
        <f>($O$5*$A198)/($N$5+$A198)</f>
        <v>7.1952877834072089</v>
      </c>
      <c r="Q198">
        <f t="shared" ref="Q198:Q215" si="49">P198-0.6191039</f>
        <v>6.5761838834072091</v>
      </c>
      <c r="R198">
        <f t="shared" ref="R198:R215" si="50">Q198*(10^-18)</f>
        <v>6.5761838834072093E-18</v>
      </c>
      <c r="S198">
        <f t="shared" ref="S198:S215" si="51">A198--4.367623</f>
        <v>1934.3676230000001</v>
      </c>
      <c r="AJ198">
        <f>($AG$4*$A199)/($AF$4+$A199)</f>
        <v>6.2696760708465913</v>
      </c>
      <c r="AK198">
        <f t="shared" si="40"/>
        <v>5.5021066375132577</v>
      </c>
      <c r="AL198">
        <f t="shared" si="41"/>
        <v>1942.636225</v>
      </c>
    </row>
    <row r="199" spans="1:38" x14ac:dyDescent="0.2">
      <c r="A199" s="8">
        <v>1940</v>
      </c>
      <c r="D199">
        <f t="shared" si="42"/>
        <v>6.468252235695398</v>
      </c>
      <c r="E199" s="7">
        <f t="shared" si="43"/>
        <v>5.8106470356953981</v>
      </c>
      <c r="F199">
        <f t="shared" si="44"/>
        <v>5.8106470356953989E-18</v>
      </c>
      <c r="G199">
        <f t="shared" si="45"/>
        <v>1941.522105</v>
      </c>
      <c r="J199">
        <f t="shared" si="46"/>
        <v>5.0095996327440631</v>
      </c>
      <c r="K199">
        <f t="shared" si="47"/>
        <v>3.9836004327440628</v>
      </c>
      <c r="L199">
        <f>K199*(10^-18)</f>
        <v>3.9836004327440633E-18</v>
      </c>
      <c r="M199">
        <f t="shared" si="48"/>
        <v>1942.018947</v>
      </c>
      <c r="P199">
        <f>($O$5*$A199)/($N$5+$A199)</f>
        <v>7.2030299845883645</v>
      </c>
      <c r="Q199">
        <f t="shared" si="49"/>
        <v>6.5839260845883647</v>
      </c>
      <c r="R199">
        <f t="shared" si="50"/>
        <v>6.5839260845883651E-18</v>
      </c>
      <c r="S199">
        <f t="shared" si="51"/>
        <v>1944.3676230000001</v>
      </c>
      <c r="AJ199">
        <f>($AG$4*$A200)/($AF$4+$A200)</f>
        <v>6.2752779440682556</v>
      </c>
      <c r="AK199">
        <f t="shared" si="40"/>
        <v>5.507708510734922</v>
      </c>
      <c r="AL199">
        <f t="shared" si="41"/>
        <v>1952.636225</v>
      </c>
    </row>
    <row r="200" spans="1:38" x14ac:dyDescent="0.2">
      <c r="A200" s="8">
        <v>1950</v>
      </c>
      <c r="D200">
        <f t="shared" si="42"/>
        <v>6.4746772761649609</v>
      </c>
      <c r="E200" s="7">
        <f t="shared" si="43"/>
        <v>5.817072076164961</v>
      </c>
      <c r="F200">
        <f t="shared" si="44"/>
        <v>5.8170720761649613E-18</v>
      </c>
      <c r="G200">
        <f t="shared" si="45"/>
        <v>1951.522105</v>
      </c>
      <c r="J200">
        <f t="shared" si="46"/>
        <v>5.0125620246077727</v>
      </c>
      <c r="K200">
        <f t="shared" si="47"/>
        <v>3.9865628246077724</v>
      </c>
      <c r="L200">
        <f>K200*(10^-18)</f>
        <v>3.9865628246077729E-18</v>
      </c>
      <c r="M200">
        <f t="shared" si="48"/>
        <v>1952.018947</v>
      </c>
      <c r="P200">
        <f>($O$5*$A200)/($N$5+$A200)</f>
        <v>7.2107092019868428</v>
      </c>
      <c r="Q200">
        <f t="shared" si="49"/>
        <v>6.591605301986843</v>
      </c>
      <c r="R200">
        <f t="shared" si="50"/>
        <v>6.5916053019868433E-18</v>
      </c>
      <c r="S200">
        <f t="shared" si="51"/>
        <v>1954.3676230000001</v>
      </c>
      <c r="AJ200">
        <f>($AG$4*$A201)/($AF$4+$A201)</f>
        <v>6.2808325217448759</v>
      </c>
      <c r="AK200">
        <f t="shared" si="40"/>
        <v>5.5132630884115423</v>
      </c>
      <c r="AL200">
        <f t="shared" si="41"/>
        <v>1962.636225</v>
      </c>
    </row>
    <row r="201" spans="1:38" x14ac:dyDescent="0.2">
      <c r="A201" s="8">
        <v>1960</v>
      </c>
      <c r="D201">
        <f t="shared" si="42"/>
        <v>6.4810493368957474</v>
      </c>
      <c r="E201" s="7">
        <f t="shared" si="43"/>
        <v>5.8234441368957475</v>
      </c>
      <c r="F201">
        <f t="shared" si="44"/>
        <v>5.8234441368957478E-18</v>
      </c>
      <c r="G201">
        <f t="shared" si="45"/>
        <v>1961.522105</v>
      </c>
      <c r="J201">
        <f t="shared" si="46"/>
        <v>5.0154976401394453</v>
      </c>
      <c r="K201">
        <f t="shared" si="47"/>
        <v>3.9894984401394451</v>
      </c>
      <c r="L201">
        <f>K201*(10^-18)</f>
        <v>3.9894984401394451E-18</v>
      </c>
      <c r="M201">
        <f t="shared" si="48"/>
        <v>1962.018947</v>
      </c>
      <c r="P201">
        <f>($O$5*$A201)/($N$5+$A201)</f>
        <v>7.2183262010606155</v>
      </c>
      <c r="Q201">
        <f t="shared" si="49"/>
        <v>6.5992223010606157</v>
      </c>
      <c r="R201">
        <f t="shared" si="50"/>
        <v>6.5992223010606158E-18</v>
      </c>
      <c r="S201">
        <f t="shared" si="51"/>
        <v>1964.3676230000001</v>
      </c>
      <c r="AJ201">
        <f>($AG$4*$A202)/($AF$4+$A202)</f>
        <v>6.2863404003195003</v>
      </c>
      <c r="AK201">
        <f t="shared" si="40"/>
        <v>5.5187709669861666</v>
      </c>
      <c r="AL201">
        <f t="shared" si="41"/>
        <v>1972.636225</v>
      </c>
    </row>
    <row r="202" spans="1:38" x14ac:dyDescent="0.2">
      <c r="A202" s="8">
        <v>1970</v>
      </c>
      <c r="D202">
        <f t="shared" si="42"/>
        <v>6.4873690704893683</v>
      </c>
      <c r="E202" s="7">
        <f t="shared" si="43"/>
        <v>5.8297638704893684</v>
      </c>
      <c r="F202">
        <f t="shared" si="44"/>
        <v>5.8297638704893689E-18</v>
      </c>
      <c r="G202">
        <f t="shared" si="45"/>
        <v>1971.522105</v>
      </c>
      <c r="J202">
        <f t="shared" si="46"/>
        <v>5.0184068407427871</v>
      </c>
      <c r="K202">
        <f t="shared" si="47"/>
        <v>3.9924076407427869</v>
      </c>
      <c r="L202">
        <f>K202*(10^-18)</f>
        <v>3.9924076407427871E-18</v>
      </c>
      <c r="M202">
        <f t="shared" si="48"/>
        <v>1972.018947</v>
      </c>
      <c r="P202">
        <f>($O$5*$A202)/($N$5+$A202)</f>
        <v>7.2258817349139584</v>
      </c>
      <c r="Q202">
        <f t="shared" si="49"/>
        <v>6.6067778349139585</v>
      </c>
      <c r="R202">
        <f t="shared" si="50"/>
        <v>6.6067778349139591E-18</v>
      </c>
      <c r="S202">
        <f t="shared" si="51"/>
        <v>1974.3676230000001</v>
      </c>
      <c r="AJ202">
        <f>($AG$4*$A203)/($AF$4+$A203)</f>
        <v>6.2918021662481811</v>
      </c>
      <c r="AK202">
        <f t="shared" si="40"/>
        <v>5.5242327329148475</v>
      </c>
      <c r="AL202">
        <f t="shared" si="41"/>
        <v>1982.636225</v>
      </c>
    </row>
    <row r="203" spans="1:38" x14ac:dyDescent="0.2">
      <c r="A203" s="8">
        <v>1980</v>
      </c>
      <c r="D203">
        <f t="shared" si="42"/>
        <v>6.4936371188729787</v>
      </c>
      <c r="E203" s="7">
        <f t="shared" si="43"/>
        <v>5.8360319188729788</v>
      </c>
      <c r="F203">
        <f t="shared" si="44"/>
        <v>5.8360319188729792E-18</v>
      </c>
      <c r="G203">
        <f t="shared" si="45"/>
        <v>1981.522105</v>
      </c>
      <c r="J203">
        <f t="shared" si="46"/>
        <v>5.0212899813467526</v>
      </c>
      <c r="K203">
        <f t="shared" si="47"/>
        <v>3.9952907813467524</v>
      </c>
      <c r="L203">
        <f>K203*(10^-18)</f>
        <v>3.9952907813467525E-18</v>
      </c>
      <c r="M203">
        <f t="shared" si="48"/>
        <v>1982.018947</v>
      </c>
      <c r="P203">
        <f>($O$5*$A203)/($N$5+$A203)</f>
        <v>7.2333765445456661</v>
      </c>
      <c r="Q203">
        <f t="shared" si="49"/>
        <v>6.6142726445456663</v>
      </c>
      <c r="R203">
        <f t="shared" si="50"/>
        <v>6.6142726445456667E-18</v>
      </c>
      <c r="S203">
        <f t="shared" si="51"/>
        <v>1984.3676230000001</v>
      </c>
      <c r="AJ203">
        <f>($AG$4*$A204)/($AF$4+$A204)</f>
        <v>6.2972183962081409</v>
      </c>
      <c r="AK203">
        <f t="shared" si="40"/>
        <v>5.5296489628748073</v>
      </c>
      <c r="AL203">
        <f t="shared" si="41"/>
        <v>1992.636225</v>
      </c>
    </row>
    <row r="204" spans="1:38" x14ac:dyDescent="0.2">
      <c r="A204" s="8">
        <v>1990</v>
      </c>
      <c r="D204">
        <f t="shared" si="42"/>
        <v>6.4998541135166414</v>
      </c>
      <c r="E204" s="7">
        <f t="shared" si="43"/>
        <v>5.8422489135166416</v>
      </c>
      <c r="F204">
        <f t="shared" si="44"/>
        <v>5.8422489135166416E-18</v>
      </c>
      <c r="G204">
        <f t="shared" si="45"/>
        <v>1991.522105</v>
      </c>
      <c r="J204">
        <f t="shared" si="46"/>
        <v>5.0241474105498911</v>
      </c>
      <c r="K204">
        <f t="shared" si="47"/>
        <v>3.9981482105498909</v>
      </c>
      <c r="L204">
        <f>K204*(10^-18)</f>
        <v>3.9981482105498915E-18</v>
      </c>
      <c r="M204">
        <f t="shared" si="48"/>
        <v>1992.018947</v>
      </c>
      <c r="P204">
        <f>($O$5*$A204)/($N$5+$A204)</f>
        <v>7.2408113590913183</v>
      </c>
      <c r="Q204">
        <f t="shared" si="49"/>
        <v>6.6217074590913185</v>
      </c>
      <c r="R204">
        <f t="shared" si="50"/>
        <v>6.6217074590913191E-18</v>
      </c>
      <c r="S204">
        <f t="shared" si="51"/>
        <v>1994.3676230000001</v>
      </c>
      <c r="AJ204">
        <f>($AG$4*$A205)/($AF$4+$A205)</f>
        <v>6.3025896573007456</v>
      </c>
      <c r="AK204">
        <f t="shared" si="40"/>
        <v>5.535020223967412</v>
      </c>
      <c r="AL204">
        <f t="shared" si="41"/>
        <v>2002.636225</v>
      </c>
    </row>
    <row r="205" spans="1:38" x14ac:dyDescent="0.2">
      <c r="A205" s="8">
        <v>2000</v>
      </c>
      <c r="D205">
        <f t="shared" si="42"/>
        <v>6.5060206756453978</v>
      </c>
      <c r="E205" s="7">
        <f t="shared" si="43"/>
        <v>5.8484154756453979</v>
      </c>
      <c r="F205">
        <f t="shared" si="44"/>
        <v>5.8484154756453984E-18</v>
      </c>
      <c r="G205">
        <f t="shared" si="45"/>
        <v>2001.522105</v>
      </c>
      <c r="J205">
        <f t="shared" si="46"/>
        <v>5.0269794707608577</v>
      </c>
      <c r="K205">
        <f t="shared" si="47"/>
        <v>4.0009802707608575</v>
      </c>
      <c r="L205">
        <f>K205*(10^-18)</f>
        <v>4.0009802707608574E-18</v>
      </c>
      <c r="M205">
        <f t="shared" si="48"/>
        <v>2002.018947</v>
      </c>
      <c r="P205">
        <f>($O$5*$A205)/($N$5+$A205)</f>
        <v>7.2481868960597371</v>
      </c>
      <c r="Q205">
        <f t="shared" si="49"/>
        <v>6.6290829960597373</v>
      </c>
      <c r="R205">
        <f t="shared" si="50"/>
        <v>6.6290829960597379E-18</v>
      </c>
      <c r="S205">
        <f t="shared" si="51"/>
        <v>2004.3676230000001</v>
      </c>
      <c r="AJ205">
        <f>($AG$4*$A206)/($AF$4+$A206)</f>
        <v>6.3079165072494439</v>
      </c>
      <c r="AK205">
        <f t="shared" si="40"/>
        <v>5.5403470739161103</v>
      </c>
      <c r="AL205">
        <f t="shared" si="41"/>
        <v>2012.636225</v>
      </c>
    </row>
    <row r="206" spans="1:38" x14ac:dyDescent="0.2">
      <c r="A206" s="8">
        <v>2010</v>
      </c>
      <c r="D206">
        <f t="shared" si="42"/>
        <v>6.5121374164461967</v>
      </c>
      <c r="E206" s="7">
        <f t="shared" si="43"/>
        <v>5.8545322164461968</v>
      </c>
      <c r="F206">
        <f t="shared" si="44"/>
        <v>5.8545322164461973E-18</v>
      </c>
      <c r="G206">
        <f t="shared" si="45"/>
        <v>2011.522105</v>
      </c>
      <c r="J206">
        <f t="shared" si="46"/>
        <v>5.0297864983351923</v>
      </c>
      <c r="K206">
        <f t="shared" si="47"/>
        <v>4.0037872983351921</v>
      </c>
      <c r="L206">
        <f>K206*(10^-18)</f>
        <v>4.0037872983351924E-18</v>
      </c>
      <c r="M206">
        <f t="shared" si="48"/>
        <v>2012.018947</v>
      </c>
      <c r="P206">
        <f>($O$5*$A206)/($N$5+$A206)</f>
        <v>7.2555038615638177</v>
      </c>
      <c r="Q206">
        <f t="shared" si="49"/>
        <v>6.6363999615638178</v>
      </c>
      <c r="R206">
        <f t="shared" si="50"/>
        <v>6.6363999615638182E-18</v>
      </c>
      <c r="S206">
        <f t="shared" si="51"/>
        <v>2014.3676230000001</v>
      </c>
      <c r="AJ206">
        <f>($AG$4*$A207)/($AF$4+$A207)</f>
        <v>6.3131994945928156</v>
      </c>
      <c r="AK206">
        <f t="shared" si="40"/>
        <v>5.545630061259482</v>
      </c>
      <c r="AL206">
        <f t="shared" si="41"/>
        <v>2022.636225</v>
      </c>
    </row>
    <row r="207" spans="1:38" x14ac:dyDescent="0.2">
      <c r="A207" s="8">
        <v>2020</v>
      </c>
      <c r="D207">
        <f t="shared" si="42"/>
        <v>6.5182049372698314</v>
      </c>
      <c r="E207" s="7">
        <f t="shared" si="43"/>
        <v>5.8605997372698315</v>
      </c>
      <c r="F207">
        <f t="shared" si="44"/>
        <v>5.8605997372698318E-18</v>
      </c>
      <c r="G207">
        <f t="shared" si="45"/>
        <v>2021.522105</v>
      </c>
      <c r="J207">
        <f t="shared" si="46"/>
        <v>5.0325688237084947</v>
      </c>
      <c r="K207">
        <f t="shared" si="47"/>
        <v>4.0065696237084945</v>
      </c>
      <c r="L207">
        <f>K207*(10^-18)</f>
        <v>4.0065696237084948E-18</v>
      </c>
      <c r="M207">
        <f t="shared" si="48"/>
        <v>2022.018947</v>
      </c>
      <c r="P207">
        <f>($O$5*$A207)/($N$5+$A207)</f>
        <v>7.2627629505458735</v>
      </c>
      <c r="Q207">
        <f t="shared" si="49"/>
        <v>6.6436590505458737</v>
      </c>
      <c r="R207">
        <f t="shared" si="50"/>
        <v>6.6436590505458745E-18</v>
      </c>
      <c r="S207">
        <f t="shared" si="51"/>
        <v>2024.3676230000001</v>
      </c>
      <c r="AJ207">
        <f>($AG$4*$A208)/($AF$4+$A208)</f>
        <v>6.318439158872879</v>
      </c>
      <c r="AK207">
        <f t="shared" si="40"/>
        <v>5.5508697255395454</v>
      </c>
      <c r="AL207">
        <f t="shared" si="41"/>
        <v>2032.636225</v>
      </c>
    </row>
    <row r="208" spans="1:38" x14ac:dyDescent="0.2">
      <c r="A208" s="8">
        <v>2030</v>
      </c>
      <c r="D208">
        <f t="shared" si="42"/>
        <v>6.5242238298280224</v>
      </c>
      <c r="E208" s="7">
        <f t="shared" si="43"/>
        <v>5.8666186298280225</v>
      </c>
      <c r="F208">
        <f t="shared" si="44"/>
        <v>5.8666186298280233E-18</v>
      </c>
      <c r="G208">
        <f t="shared" si="45"/>
        <v>2031.522105</v>
      </c>
      <c r="J208">
        <f t="shared" si="46"/>
        <v>5.035326771526087</v>
      </c>
      <c r="K208">
        <f t="shared" si="47"/>
        <v>4.0093275715260868</v>
      </c>
      <c r="L208">
        <f>K208*(10^-18)</f>
        <v>4.0093275715260872E-18</v>
      </c>
      <c r="M208">
        <f t="shared" si="48"/>
        <v>2032.018947</v>
      </c>
      <c r="P208">
        <f>($O$5*$A208)/($N$5+$A208)</f>
        <v>7.2699648469976754</v>
      </c>
      <c r="Q208">
        <f t="shared" si="49"/>
        <v>6.6508609469976756</v>
      </c>
      <c r="R208">
        <f t="shared" si="50"/>
        <v>6.6508609469976764E-18</v>
      </c>
      <c r="S208">
        <f t="shared" si="51"/>
        <v>2034.3676230000001</v>
      </c>
      <c r="AJ208">
        <f>($AG$4*$A209)/($AF$4+$A209)</f>
        <v>6.3236360308187702</v>
      </c>
      <c r="AK208">
        <f t="shared" si="40"/>
        <v>5.5560665974854366</v>
      </c>
      <c r="AL208">
        <f t="shared" si="41"/>
        <v>2042.636225</v>
      </c>
    </row>
    <row r="209" spans="1:38" x14ac:dyDescent="0.2">
      <c r="A209" s="8">
        <v>2040</v>
      </c>
      <c r="D209">
        <f t="shared" si="42"/>
        <v>6.5301946763857712</v>
      </c>
      <c r="E209" s="7">
        <f t="shared" si="43"/>
        <v>5.8725894763857713</v>
      </c>
      <c r="F209">
        <f t="shared" si="44"/>
        <v>5.872589476385772E-18</v>
      </c>
      <c r="G209">
        <f t="shared" si="45"/>
        <v>2041.522105</v>
      </c>
      <c r="J209">
        <f t="shared" si="46"/>
        <v>5.0380606607692968</v>
      </c>
      <c r="K209">
        <f t="shared" si="47"/>
        <v>4.0120614607692966</v>
      </c>
      <c r="L209">
        <f>K209*(10^-18)</f>
        <v>4.0120614607692969E-18</v>
      </c>
      <c r="M209">
        <f t="shared" si="48"/>
        <v>2042.018947</v>
      </c>
      <c r="P209">
        <f>($O$5*$A209)/($N$5+$A209)</f>
        <v>7.2771102241752876</v>
      </c>
      <c r="Q209">
        <f t="shared" si="49"/>
        <v>6.6580063241752878</v>
      </c>
      <c r="R209">
        <f t="shared" si="50"/>
        <v>6.6580063241752882E-18</v>
      </c>
      <c r="S209">
        <f t="shared" si="51"/>
        <v>2044.3676230000001</v>
      </c>
      <c r="AJ209">
        <f>($AG$4*$A210)/($AF$4+$A210)</f>
        <v>6.328790632525954</v>
      </c>
      <c r="AK209">
        <f t="shared" si="40"/>
        <v>5.5612211991926204</v>
      </c>
      <c r="AL209">
        <f t="shared" si="41"/>
        <v>2052.6362250000002</v>
      </c>
    </row>
    <row r="210" spans="1:38" x14ac:dyDescent="0.2">
      <c r="A210" s="8">
        <v>2050</v>
      </c>
      <c r="D210">
        <f t="shared" si="42"/>
        <v>6.5361180499491383</v>
      </c>
      <c r="E210" s="7">
        <f t="shared" si="43"/>
        <v>5.8785128499491384</v>
      </c>
      <c r="F210">
        <f t="shared" si="44"/>
        <v>5.8785128499491384E-18</v>
      </c>
      <c r="G210">
        <f t="shared" si="45"/>
        <v>2051.522105</v>
      </c>
      <c r="J210">
        <f t="shared" si="46"/>
        <v>5.0407708048784423</v>
      </c>
      <c r="K210">
        <f t="shared" si="47"/>
        <v>4.0147716048784421</v>
      </c>
      <c r="L210">
        <f>K210*(10^-18)</f>
        <v>4.0147716048784423E-18</v>
      </c>
      <c r="M210">
        <f t="shared" si="48"/>
        <v>2052.018947</v>
      </c>
      <c r="P210">
        <f>($O$5*$A210)/($N$5+$A210)</f>
        <v>7.2841997448088707</v>
      </c>
      <c r="Q210">
        <f t="shared" si="49"/>
        <v>6.6650958448088709</v>
      </c>
      <c r="R210">
        <f t="shared" si="50"/>
        <v>6.6650958448088714E-18</v>
      </c>
      <c r="S210">
        <f t="shared" si="51"/>
        <v>2054.3676230000001</v>
      </c>
      <c r="AJ210">
        <f>($AG$4*$A211)/($AF$4+$A211)</f>
        <v>6.3339034776310701</v>
      </c>
      <c r="AK210">
        <f t="shared" si="40"/>
        <v>5.5663340442977365</v>
      </c>
      <c r="AL210">
        <f t="shared" si="41"/>
        <v>2062.6362250000002</v>
      </c>
    </row>
    <row r="211" spans="1:38" x14ac:dyDescent="0.2">
      <c r="A211" s="8">
        <v>2060</v>
      </c>
      <c r="D211">
        <f t="shared" si="42"/>
        <v>6.541994514448553</v>
      </c>
      <c r="E211" s="7">
        <f t="shared" si="43"/>
        <v>5.8843893144485531</v>
      </c>
      <c r="F211">
        <f t="shared" si="44"/>
        <v>5.8843893144485534E-18</v>
      </c>
      <c r="G211">
        <f t="shared" si="45"/>
        <v>2061.522105</v>
      </c>
      <c r="J211">
        <f t="shared" si="46"/>
        <v>5.0434575118726235</v>
      </c>
      <c r="K211">
        <f t="shared" si="47"/>
        <v>4.0174583118726233</v>
      </c>
      <c r="L211">
        <f>K211*(10^-18)</f>
        <v>4.0174583118726237E-18</v>
      </c>
      <c r="M211">
        <f t="shared" si="48"/>
        <v>2062.018947</v>
      </c>
      <c r="P211">
        <f>($O$5*$A211)/($N$5+$A211)</f>
        <v>7.2912340613075983</v>
      </c>
      <c r="Q211">
        <f t="shared" si="49"/>
        <v>6.6721301613075985</v>
      </c>
      <c r="R211">
        <f t="shared" si="50"/>
        <v>6.6721301613075992E-18</v>
      </c>
      <c r="S211">
        <f t="shared" si="51"/>
        <v>2064.3676230000001</v>
      </c>
      <c r="AJ211">
        <f>($AG$4*$A212)/($AF$4+$A212)</f>
        <v>6.3389750714825555</v>
      </c>
      <c r="AK211">
        <f t="shared" si="40"/>
        <v>5.5714056381492219</v>
      </c>
      <c r="AL211">
        <f t="shared" si="41"/>
        <v>2072.6362250000002</v>
      </c>
    </row>
    <row r="212" spans="1:38" x14ac:dyDescent="0.2">
      <c r="A212" s="8">
        <v>2070</v>
      </c>
      <c r="D212">
        <f t="shared" si="42"/>
        <v>6.5478246249177863</v>
      </c>
      <c r="E212" s="7">
        <f t="shared" si="43"/>
        <v>5.8902194249177864</v>
      </c>
      <c r="F212">
        <f t="shared" si="44"/>
        <v>5.8902194249177869E-18</v>
      </c>
      <c r="G212">
        <f t="shared" si="45"/>
        <v>2071.522105</v>
      </c>
      <c r="J212">
        <f t="shared" si="46"/>
        <v>5.0461210844664324</v>
      </c>
      <c r="K212">
        <f t="shared" si="47"/>
        <v>4.0201218844664321</v>
      </c>
      <c r="L212">
        <f>K212*(10^-18)</f>
        <v>4.0201218844664324E-18</v>
      </c>
      <c r="M212">
        <f t="shared" si="48"/>
        <v>2072.018947</v>
      </c>
      <c r="P212">
        <f>($O$5*$A212)/($N$5+$A212)</f>
        <v>7.2982138159597856</v>
      </c>
      <c r="Q212">
        <f t="shared" si="49"/>
        <v>6.6791099159597858</v>
      </c>
      <c r="R212">
        <f t="shared" si="50"/>
        <v>6.6791099159597865E-18</v>
      </c>
      <c r="S212">
        <f t="shared" si="51"/>
        <v>2074.3676230000001</v>
      </c>
      <c r="AJ212">
        <f>($AG$4*$A213)/($AF$4+$A213)</f>
        <v>6.3440059113071428</v>
      </c>
      <c r="AK212">
        <f t="shared" si="40"/>
        <v>5.5764364779738091</v>
      </c>
      <c r="AL212">
        <f t="shared" si="41"/>
        <v>2082.6362250000002</v>
      </c>
    </row>
    <row r="213" spans="1:38" x14ac:dyDescent="0.2">
      <c r="A213" s="8">
        <v>2080</v>
      </c>
      <c r="D213">
        <f t="shared" si="42"/>
        <v>6.5536089276687042</v>
      </c>
      <c r="E213" s="7">
        <f t="shared" si="43"/>
        <v>5.8960037276687043</v>
      </c>
      <c r="F213">
        <f t="shared" si="44"/>
        <v>5.8960037276687046E-18</v>
      </c>
      <c r="G213">
        <f t="shared" si="45"/>
        <v>2081.522105</v>
      </c>
      <c r="J213">
        <f t="shared" si="46"/>
        <v>5.0487618201836391</v>
      </c>
      <c r="K213">
        <f t="shared" si="47"/>
        <v>4.0227626201836388</v>
      </c>
      <c r="L213">
        <f>K213*(10^-18)</f>
        <v>4.0227626201836389E-18</v>
      </c>
      <c r="M213">
        <f t="shared" si="48"/>
        <v>2082.018947</v>
      </c>
      <c r="P213">
        <f>($O$5*$A213)/($N$5+$A213)</f>
        <v>7.3051396411283962</v>
      </c>
      <c r="Q213">
        <f t="shared" si="49"/>
        <v>6.6860357411283964</v>
      </c>
      <c r="R213">
        <f t="shared" si="50"/>
        <v>6.6860357411283967E-18</v>
      </c>
      <c r="S213">
        <f t="shared" si="51"/>
        <v>2084.3676230000001</v>
      </c>
      <c r="AJ213">
        <f>($AG$4*$A214)/($AF$4+$A214)</f>
        <v>6.348996486372374</v>
      </c>
      <c r="AK213">
        <f t="shared" si="40"/>
        <v>5.5814270530390404</v>
      </c>
      <c r="AL213">
        <f t="shared" si="41"/>
        <v>2092.6362250000002</v>
      </c>
    </row>
    <row r="214" spans="1:38" x14ac:dyDescent="0.2">
      <c r="A214" s="8">
        <v>2090</v>
      </c>
      <c r="D214">
        <f t="shared" si="42"/>
        <v>6.5593479604619223</v>
      </c>
      <c r="E214" s="7">
        <f t="shared" si="43"/>
        <v>5.9017427604619224</v>
      </c>
      <c r="F214">
        <f t="shared" si="44"/>
        <v>5.9017427604619229E-18</v>
      </c>
      <c r="G214">
        <f t="shared" si="45"/>
        <v>2091.522105</v>
      </c>
      <c r="J214">
        <f t="shared" si="46"/>
        <v>5.0513800114679928</v>
      </c>
      <c r="K214">
        <f t="shared" si="47"/>
        <v>4.0253808114679925</v>
      </c>
      <c r="L214">
        <f>K214*(10^-18)</f>
        <v>4.0253808114679931E-18</v>
      </c>
      <c r="M214">
        <f t="shared" si="48"/>
        <v>2092.018947</v>
      </c>
      <c r="P214">
        <f>($O$5*$A214)/($N$5+$A214)</f>
        <v>7.3120121594420118</v>
      </c>
      <c r="Q214">
        <f t="shared" si="49"/>
        <v>6.692908259442012</v>
      </c>
      <c r="R214">
        <f t="shared" si="50"/>
        <v>6.6929082594420128E-18</v>
      </c>
      <c r="S214">
        <f t="shared" si="51"/>
        <v>2094.3676230000001</v>
      </c>
      <c r="AJ214">
        <f>($AG$4*$A215)/($AF$4+$A215)</f>
        <v>6.353947278145216</v>
      </c>
      <c r="AK214">
        <f t="shared" si="40"/>
        <v>5.5863778448118824</v>
      </c>
      <c r="AL214">
        <f t="shared" si="41"/>
        <v>2102.6362250000002</v>
      </c>
    </row>
    <row r="215" spans="1:38" x14ac:dyDescent="0.2">
      <c r="A215" s="8">
        <v>2100</v>
      </c>
      <c r="D215">
        <f t="shared" si="42"/>
        <v>6.5650422526734653</v>
      </c>
      <c r="E215" s="7">
        <f t="shared" si="43"/>
        <v>5.9074370526734654</v>
      </c>
      <c r="F215">
        <f t="shared" si="44"/>
        <v>5.9074370526734655E-18</v>
      </c>
      <c r="G215">
        <f t="shared" si="45"/>
        <v>2101.522105</v>
      </c>
      <c r="J215">
        <f t="shared" si="46"/>
        <v>5.0539759457911719</v>
      </c>
      <c r="K215">
        <f t="shared" si="47"/>
        <v>4.0279767457911717</v>
      </c>
      <c r="L215">
        <f>K215*(10^-18)</f>
        <v>4.0279767457911719E-18</v>
      </c>
      <c r="M215">
        <f t="shared" si="48"/>
        <v>2102.018947</v>
      </c>
      <c r="P215">
        <f>($O$5*$A215)/($N$5+$A215)</f>
        <v>7.3188319839814424</v>
      </c>
      <c r="Q215">
        <f t="shared" si="49"/>
        <v>6.6997280839814426</v>
      </c>
      <c r="R215">
        <f t="shared" si="50"/>
        <v>6.6997280839814433E-18</v>
      </c>
      <c r="S215">
        <f t="shared" si="51"/>
        <v>2104.3676230000001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59DC-1AEF-A141-89CC-B02ACF11A1BD}">
  <dimension ref="A1:Y22"/>
  <sheetViews>
    <sheetView topLeftCell="M1" zoomScale="125" workbookViewId="0">
      <selection activeCell="W18" sqref="W18"/>
    </sheetView>
  </sheetViews>
  <sheetFormatPr baseColWidth="10" defaultRowHeight="15" x14ac:dyDescent="0.2"/>
  <cols>
    <col min="23" max="23" width="14.33203125" customWidth="1"/>
    <col min="24" max="24" width="10.6640625" customWidth="1"/>
  </cols>
  <sheetData>
    <row r="1" spans="1:25" ht="16" x14ac:dyDescent="0.2">
      <c r="A1" s="11" t="s">
        <v>458</v>
      </c>
      <c r="B1" s="1"/>
      <c r="C1" s="1"/>
      <c r="D1" s="1"/>
      <c r="E1" s="1"/>
      <c r="F1" s="1"/>
      <c r="G1" s="1"/>
      <c r="H1" s="1"/>
      <c r="I1" s="1"/>
      <c r="J1" s="1"/>
      <c r="L1" s="11" t="s">
        <v>459</v>
      </c>
      <c r="M1" s="1"/>
      <c r="N1" s="1"/>
      <c r="O1" s="1"/>
      <c r="P1" s="1"/>
      <c r="Q1" s="1"/>
      <c r="S1" s="16" t="s">
        <v>477</v>
      </c>
      <c r="T1" s="1"/>
      <c r="U1" s="1"/>
      <c r="V1" s="1"/>
      <c r="W1" s="1"/>
      <c r="X1" s="1"/>
      <c r="Y1" s="1"/>
    </row>
    <row r="2" spans="1:25" x14ac:dyDescent="0.2">
      <c r="A2" s="8" t="s">
        <v>440</v>
      </c>
      <c r="B2" s="8">
        <v>1</v>
      </c>
      <c r="C2" s="8">
        <v>1</v>
      </c>
      <c r="D2" s="8">
        <v>1</v>
      </c>
      <c r="E2" s="8">
        <v>2</v>
      </c>
      <c r="F2" s="8">
        <v>2</v>
      </c>
      <c r="G2" s="8">
        <v>2</v>
      </c>
      <c r="H2" s="8">
        <v>3</v>
      </c>
      <c r="I2" s="8">
        <v>3</v>
      </c>
      <c r="J2" s="8">
        <v>3</v>
      </c>
      <c r="K2" s="8"/>
      <c r="L2" s="8">
        <v>1</v>
      </c>
      <c r="M2" s="8">
        <v>1</v>
      </c>
      <c r="N2" s="8">
        <v>2</v>
      </c>
      <c r="O2" s="8">
        <v>2</v>
      </c>
      <c r="P2" s="8">
        <v>3</v>
      </c>
      <c r="Q2" s="8">
        <v>3</v>
      </c>
      <c r="S2" t="s">
        <v>478</v>
      </c>
      <c r="T2" t="s">
        <v>479</v>
      </c>
      <c r="U2" t="s">
        <v>480</v>
      </c>
      <c r="V2" t="s">
        <v>481</v>
      </c>
      <c r="W2" t="s">
        <v>482</v>
      </c>
      <c r="X2" t="s">
        <v>483</v>
      </c>
      <c r="Y2" t="s">
        <v>484</v>
      </c>
    </row>
    <row r="3" spans="1:25" x14ac:dyDescent="0.2">
      <c r="B3" t="s">
        <v>460</v>
      </c>
      <c r="C3" t="s">
        <v>461</v>
      </c>
      <c r="D3" t="s">
        <v>459</v>
      </c>
      <c r="E3" t="s">
        <v>460</v>
      </c>
      <c r="F3" t="s">
        <v>461</v>
      </c>
      <c r="G3" t="s">
        <v>459</v>
      </c>
      <c r="H3" t="s">
        <v>460</v>
      </c>
      <c r="I3" t="s">
        <v>461</v>
      </c>
      <c r="J3" t="s">
        <v>459</v>
      </c>
      <c r="L3" s="8">
        <v>0</v>
      </c>
      <c r="M3">
        <v>-4.5785289054333109</v>
      </c>
      <c r="N3">
        <v>0</v>
      </c>
      <c r="O3">
        <v>-7.0337541699401136</v>
      </c>
      <c r="P3">
        <v>0</v>
      </c>
      <c r="Q3">
        <v>-3.6563761766673939</v>
      </c>
      <c r="S3">
        <f>AVERAGE(L3,N3,P3)</f>
        <v>0</v>
      </c>
      <c r="T3">
        <f>STDEV(L3,N3,P3)/SQRT(3)</f>
        <v>0</v>
      </c>
      <c r="U3">
        <f>AVERAGE(M3,O3,Q3)</f>
        <v>-5.0895530840136063</v>
      </c>
      <c r="V3">
        <f>STDEV(M3,O3,Q3)/SQRT(3)</f>
        <v>1.0078905050782987</v>
      </c>
      <c r="W3">
        <f>AVERAGE(C4,F4,I4)</f>
        <v>-4.9461000000000004</v>
      </c>
      <c r="X3">
        <f>AVERAGE(B4,E4,H4)</f>
        <v>0.38470000000000004</v>
      </c>
      <c r="Y3">
        <f>A4*X3+W3</f>
        <v>-4.1767000000000003</v>
      </c>
    </row>
    <row r="4" spans="1:25" x14ac:dyDescent="0.2">
      <c r="A4">
        <v>2</v>
      </c>
      <c r="B4">
        <v>0.33339999999999997</v>
      </c>
      <c r="C4">
        <v>-4.0885999999999996</v>
      </c>
      <c r="D4">
        <f>(B$4*$A4)+C$4</f>
        <v>-3.4217999999999997</v>
      </c>
      <c r="E4">
        <v>0.4667</v>
      </c>
      <c r="F4">
        <v>-7.0876000000000001</v>
      </c>
      <c r="G4">
        <f>(E$4*$A4)+F$4</f>
        <v>-6.1542000000000003</v>
      </c>
      <c r="H4">
        <v>0.35399999999999998</v>
      </c>
      <c r="I4">
        <v>-3.6621000000000001</v>
      </c>
      <c r="J4">
        <f>(H$4*$A4)+I$4</f>
        <v>-2.9541000000000004</v>
      </c>
      <c r="L4" s="8">
        <v>2.99690075</v>
      </c>
      <c r="M4">
        <v>-2.9259971888099101</v>
      </c>
      <c r="N4">
        <v>2.5779238197006564</v>
      </c>
      <c r="O4">
        <v>-5.4836857825896104</v>
      </c>
      <c r="P4">
        <v>2.8919723443059233</v>
      </c>
      <c r="Q4">
        <v>-2.4253280699094009</v>
      </c>
      <c r="S4">
        <f t="shared" ref="S4:S9" si="0">AVERAGE(L4,N4,P4)</f>
        <v>2.8222656380021931</v>
      </c>
      <c r="T4">
        <f t="shared" ref="T4:T9" si="1">STDEV(L4,N4,P4)/SQRT(3)</f>
        <v>0.12586988746128694</v>
      </c>
      <c r="U4">
        <f t="shared" ref="U4:U9" si="2">AVERAGE(M4,O4,Q4)</f>
        <v>-3.6116703471029741</v>
      </c>
      <c r="V4">
        <f t="shared" ref="V4:V9" si="3">STDEV(M4,O4,Q4)/SQRT(3)</f>
        <v>0.94710061673867174</v>
      </c>
      <c r="Y4">
        <f>A5*X3+W3</f>
        <v>2.7479000000000005</v>
      </c>
    </row>
    <row r="5" spans="1:25" x14ac:dyDescent="0.2">
      <c r="A5">
        <v>20</v>
      </c>
      <c r="D5">
        <f>(B$4*$A5)+C$4</f>
        <v>2.5793999999999997</v>
      </c>
      <c r="G5">
        <f>(E$4*$A5)+F$4</f>
        <v>2.2463999999999995</v>
      </c>
      <c r="J5">
        <f>(H$4*$A5)+I$4</f>
        <v>3.4178999999999999</v>
      </c>
      <c r="L5" s="8">
        <v>6.2036347200000002</v>
      </c>
      <c r="M5">
        <v>-2.3482594364742031</v>
      </c>
      <c r="N5">
        <v>5.498210646557169</v>
      </c>
      <c r="O5">
        <v>-4.5703075969923965</v>
      </c>
      <c r="P5">
        <v>6.02928271267852</v>
      </c>
      <c r="Q5">
        <v>-1.5670006888718091</v>
      </c>
      <c r="S5">
        <f t="shared" si="0"/>
        <v>5.9103760264118961</v>
      </c>
      <c r="T5">
        <f t="shared" si="1"/>
        <v>0.21213979736434116</v>
      </c>
      <c r="U5">
        <f t="shared" si="2"/>
        <v>-2.8285225741128031</v>
      </c>
      <c r="V5">
        <f t="shared" si="3"/>
        <v>0.89962077327469192</v>
      </c>
    </row>
    <row r="6" spans="1:25" x14ac:dyDescent="0.2">
      <c r="A6">
        <v>0</v>
      </c>
      <c r="L6" s="8">
        <v>9.4832541199999998</v>
      </c>
      <c r="M6">
        <v>-1.2262476495809924</v>
      </c>
      <c r="N6">
        <v>8.3034112308752377</v>
      </c>
      <c r="O6">
        <v>-3.981691625357318</v>
      </c>
      <c r="P6">
        <v>9.2205059965489919</v>
      </c>
      <c r="Q6">
        <v>-0.64739611601931168</v>
      </c>
      <c r="S6">
        <f t="shared" si="0"/>
        <v>9.0023904491414104</v>
      </c>
      <c r="T6">
        <f t="shared" si="1"/>
        <v>0.35762555127313839</v>
      </c>
      <c r="U6">
        <f t="shared" si="2"/>
        <v>-1.9517784636525406</v>
      </c>
      <c r="V6">
        <f t="shared" si="3"/>
        <v>1.0286200881963812</v>
      </c>
    </row>
    <row r="7" spans="1:25" x14ac:dyDescent="0.2">
      <c r="L7" s="8">
        <v>12.6691273</v>
      </c>
      <c r="M7">
        <v>0.93269252614829268</v>
      </c>
      <c r="N7">
        <v>11.151117818621506</v>
      </c>
      <c r="O7">
        <v>-1.735317900431268</v>
      </c>
      <c r="P7">
        <v>12.396867445744268</v>
      </c>
      <c r="Q7">
        <v>0.68579503034870648</v>
      </c>
      <c r="S7">
        <f t="shared" si="0"/>
        <v>12.072370854788593</v>
      </c>
      <c r="T7">
        <f t="shared" si="1"/>
        <v>0.46728354152667767</v>
      </c>
      <c r="U7">
        <f t="shared" si="2"/>
        <v>-3.8943447978089608E-2</v>
      </c>
      <c r="V7">
        <f t="shared" si="3"/>
        <v>0.85117650060761829</v>
      </c>
    </row>
    <row r="8" spans="1:25" x14ac:dyDescent="0.2">
      <c r="L8" s="8">
        <v>15.9249419</v>
      </c>
      <c r="M8">
        <v>1.0086112401604188</v>
      </c>
      <c r="N8">
        <v>14.013422770123405</v>
      </c>
      <c r="O8">
        <v>-0.35121258060735766</v>
      </c>
      <c r="P8">
        <v>15.507343593519884</v>
      </c>
      <c r="Q8">
        <v>1.7420413858647819</v>
      </c>
      <c r="S8">
        <f t="shared" si="0"/>
        <v>15.148569421214431</v>
      </c>
      <c r="T8">
        <f t="shared" si="1"/>
        <v>0.58023429922923997</v>
      </c>
      <c r="U8">
        <f t="shared" si="2"/>
        <v>0.79981334847261432</v>
      </c>
      <c r="V8">
        <f t="shared" si="3"/>
        <v>0.61322248863899043</v>
      </c>
    </row>
    <row r="9" spans="1:25" x14ac:dyDescent="0.2">
      <c r="L9" s="8">
        <v>19.219721700000001</v>
      </c>
      <c r="M9">
        <v>2.1964390390312776</v>
      </c>
      <c r="N9">
        <v>16.88678388090069</v>
      </c>
      <c r="O9">
        <v>0.86424319547646844</v>
      </c>
      <c r="P9">
        <v>18.542403759585572</v>
      </c>
      <c r="Q9">
        <v>3.1052131855586622</v>
      </c>
      <c r="S9">
        <f t="shared" si="0"/>
        <v>18.216303113495417</v>
      </c>
      <c r="T9">
        <f t="shared" si="1"/>
        <v>0.69291797024882917</v>
      </c>
      <c r="U9">
        <f t="shared" si="2"/>
        <v>2.0552984733554696</v>
      </c>
      <c r="V9">
        <f t="shared" si="3"/>
        <v>0.6507501104038097</v>
      </c>
    </row>
    <row r="22" spans="6:6" x14ac:dyDescent="0.2">
      <c r="F22" t="s">
        <v>462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CDF5-ED07-9847-8E16-0012FBCA2D6A}">
  <dimension ref="A1:Q246"/>
  <sheetViews>
    <sheetView workbookViewId="0">
      <selection activeCell="A2" sqref="A2:P3"/>
    </sheetView>
  </sheetViews>
  <sheetFormatPr baseColWidth="10" defaultRowHeight="15" x14ac:dyDescent="0.2"/>
  <cols>
    <col min="2" max="5" width="11" bestFit="1" customWidth="1"/>
    <col min="6" max="7" width="12.5" bestFit="1" customWidth="1"/>
    <col min="8" max="8" width="12.33203125" bestFit="1" customWidth="1"/>
    <col min="9" max="9" width="12.5" bestFit="1" customWidth="1"/>
    <col min="10" max="10" width="11.1640625" bestFit="1" customWidth="1"/>
    <col min="11" max="11" width="12" bestFit="1" customWidth="1"/>
    <col min="12" max="15" width="11.1640625" bestFit="1" customWidth="1"/>
    <col min="16" max="16" width="15.83203125" customWidth="1"/>
  </cols>
  <sheetData>
    <row r="1" spans="1:17" x14ac:dyDescent="0.2">
      <c r="P1" s="8"/>
      <c r="Q1" s="8"/>
    </row>
    <row r="2" spans="1:17" ht="16" x14ac:dyDescent="0.2">
      <c r="A2" s="1" t="s">
        <v>447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8"/>
    </row>
    <row r="3" spans="1:17" x14ac:dyDescent="0.2">
      <c r="A3" s="8" t="s">
        <v>440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3</v>
      </c>
      <c r="N3" s="8">
        <v>3</v>
      </c>
      <c r="O3" s="8">
        <v>3</v>
      </c>
      <c r="P3" s="8">
        <v>3</v>
      </c>
      <c r="Q3" s="8"/>
    </row>
    <row r="4" spans="1:17" x14ac:dyDescent="0.2">
      <c r="A4" s="8" t="s">
        <v>446</v>
      </c>
      <c r="B4" s="8" t="s">
        <v>450</v>
      </c>
      <c r="C4" s="8" t="s">
        <v>441</v>
      </c>
      <c r="D4" s="8" t="s">
        <v>442</v>
      </c>
      <c r="E4" s="8" t="s">
        <v>443</v>
      </c>
      <c r="F4" s="8" t="s">
        <v>444</v>
      </c>
      <c r="G4" s="8" t="s">
        <v>445</v>
      </c>
      <c r="H4" s="8" t="s">
        <v>441</v>
      </c>
      <c r="I4" s="8" t="s">
        <v>442</v>
      </c>
      <c r="J4" s="8" t="s">
        <v>443</v>
      </c>
      <c r="K4" s="8" t="s">
        <v>444</v>
      </c>
      <c r="L4" s="8" t="s">
        <v>445</v>
      </c>
      <c r="M4" s="8" t="s">
        <v>441</v>
      </c>
      <c r="N4" s="8" t="s">
        <v>442</v>
      </c>
      <c r="O4" s="8" t="s">
        <v>443</v>
      </c>
      <c r="P4" s="8" t="s">
        <v>444</v>
      </c>
      <c r="Q4" s="8"/>
    </row>
    <row r="5" spans="1:17" x14ac:dyDescent="0.2">
      <c r="A5" s="8">
        <v>0</v>
      </c>
      <c r="B5" s="8">
        <v>232.9049</v>
      </c>
      <c r="C5" s="7">
        <v>5.415197</v>
      </c>
      <c r="D5" s="8">
        <f>(C5*$A5)/(B5+$A5)</f>
        <v>0</v>
      </c>
      <c r="E5" s="8">
        <f>D5-0.6576052</f>
        <v>-0.6576052</v>
      </c>
      <c r="F5" s="8">
        <f>E5*(10^-18)</f>
        <v>-6.5760520000000009E-19</v>
      </c>
      <c r="G5" s="8">
        <v>135.82409999999999</v>
      </c>
      <c r="H5" s="7">
        <v>4.1011179999999996</v>
      </c>
      <c r="I5" s="8">
        <f>(H5*$A5)/(G5+$A5)</f>
        <v>0</v>
      </c>
      <c r="J5" s="8">
        <f>I5-1.0259992</f>
        <v>-1.0259992</v>
      </c>
      <c r="K5" s="8">
        <f>J5*(10^-18)</f>
        <v>-1.0259992000000001E-18</v>
      </c>
      <c r="L5" s="8">
        <v>436.09129999999999</v>
      </c>
      <c r="M5" s="8">
        <v>7.8963489999999998</v>
      </c>
      <c r="N5" s="8">
        <f>(M5*$A5)/(L5+$A5)</f>
        <v>0</v>
      </c>
      <c r="O5" s="8">
        <f>N5-0.6191039</f>
        <v>-0.61910390000000004</v>
      </c>
      <c r="P5" s="8">
        <f>O5*(10^-18)</f>
        <v>-6.1910390000000008E-19</v>
      </c>
      <c r="Q5" s="8"/>
    </row>
    <row r="6" spans="1:17" x14ac:dyDescent="0.2">
      <c r="A6" s="8">
        <v>10</v>
      </c>
      <c r="B6" s="8">
        <v>232.9049</v>
      </c>
      <c r="C6" s="7">
        <v>5.415197</v>
      </c>
      <c r="D6" s="8">
        <f t="shared" ref="D6:D69" si="0">(C6*A6)/(B6+A6)</f>
        <v>0.22293486051537043</v>
      </c>
      <c r="E6" s="8">
        <f t="shared" ref="E6:E69" si="1">D6-0.6576052</f>
        <v>-0.43467033948462958</v>
      </c>
      <c r="F6" s="8">
        <f t="shared" ref="F6:F69" si="2">E6*(10^-18)</f>
        <v>-4.3467033948462964E-19</v>
      </c>
      <c r="G6" s="8">
        <v>135.82409999999999</v>
      </c>
      <c r="H6" s="7">
        <v>4.1011179999999996</v>
      </c>
      <c r="I6" s="8">
        <f t="shared" ref="I6:I69" si="3">(H6*$A6)/(G6+$A6)</f>
        <v>0.28123732634043341</v>
      </c>
      <c r="J6" s="8">
        <f t="shared" ref="J6:J69" si="4">I6-1.0259992</f>
        <v>-0.74476187365956659</v>
      </c>
      <c r="K6" s="8">
        <f t="shared" ref="K6:K69" si="5">J6*(10^-18)</f>
        <v>-7.4476187365956663E-19</v>
      </c>
      <c r="L6" s="8">
        <v>436.09129999999999</v>
      </c>
      <c r="M6" s="8">
        <v>7.8963489999999998</v>
      </c>
      <c r="N6" s="8">
        <f t="shared" ref="N6:N69" si="6">(M6*$A6)/(L6+$A6)</f>
        <v>0.17701194800257256</v>
      </c>
      <c r="O6" s="8">
        <f t="shared" ref="O6:O69" si="7">N6-0.6191039</f>
        <v>-0.44209195199742746</v>
      </c>
      <c r="P6" s="8">
        <f t="shared" ref="P6:P69" si="8">O6*(10^-18)</f>
        <v>-4.4209195199742748E-19</v>
      </c>
      <c r="Q6" s="8"/>
    </row>
    <row r="7" spans="1:17" x14ac:dyDescent="0.2">
      <c r="A7" s="8">
        <v>20</v>
      </c>
      <c r="B7" s="8">
        <v>232.9049</v>
      </c>
      <c r="C7" s="7">
        <v>5.415197</v>
      </c>
      <c r="D7" s="8">
        <f t="shared" si="0"/>
        <v>0.42823978499428045</v>
      </c>
      <c r="E7" s="8">
        <f t="shared" si="1"/>
        <v>-0.22936541500571955</v>
      </c>
      <c r="F7" s="8">
        <f t="shared" si="2"/>
        <v>-2.2936541500571957E-19</v>
      </c>
      <c r="G7" s="8">
        <v>135.82409999999999</v>
      </c>
      <c r="H7" s="7">
        <v>4.1011179999999996</v>
      </c>
      <c r="I7" s="8">
        <f t="shared" si="3"/>
        <v>0.52637788378049355</v>
      </c>
      <c r="J7" s="8">
        <f t="shared" si="4"/>
        <v>-0.49962131621950645</v>
      </c>
      <c r="K7" s="8">
        <f t="shared" si="5"/>
        <v>-4.9962131621950653E-19</v>
      </c>
      <c r="L7" s="8">
        <v>436.09129999999999</v>
      </c>
      <c r="M7" s="8">
        <v>7.8963489999999998</v>
      </c>
      <c r="N7" s="8">
        <f t="shared" si="6"/>
        <v>0.34626176820298915</v>
      </c>
      <c r="O7" s="8">
        <f t="shared" si="7"/>
        <v>-0.27284213179701089</v>
      </c>
      <c r="P7" s="8">
        <f t="shared" si="8"/>
        <v>-2.7284213179701093E-19</v>
      </c>
      <c r="Q7" s="8"/>
    </row>
    <row r="8" spans="1:17" x14ac:dyDescent="0.2">
      <c r="A8" s="8">
        <v>30</v>
      </c>
      <c r="B8" s="8">
        <v>232.9049</v>
      </c>
      <c r="C8" s="7">
        <v>5.415197</v>
      </c>
      <c r="D8" s="8">
        <f t="shared" si="0"/>
        <v>0.61792652019798788</v>
      </c>
      <c r="E8" s="8">
        <f t="shared" si="1"/>
        <v>-3.9678679802012118E-2</v>
      </c>
      <c r="F8" s="8">
        <f t="shared" si="2"/>
        <v>-3.9678679802012119E-20</v>
      </c>
      <c r="G8" s="8">
        <v>135.82409999999999</v>
      </c>
      <c r="H8" s="7">
        <v>4.1011179999999996</v>
      </c>
      <c r="I8" s="8">
        <f t="shared" si="3"/>
        <v>0.74195210466994843</v>
      </c>
      <c r="J8" s="8">
        <f t="shared" si="4"/>
        <v>-0.28404709533005157</v>
      </c>
      <c r="K8" s="8">
        <f t="shared" si="5"/>
        <v>-2.8404709533005157E-19</v>
      </c>
      <c r="L8" s="8">
        <v>436.09129999999999</v>
      </c>
      <c r="M8" s="8">
        <v>7.8963489999999998</v>
      </c>
      <c r="N8" s="8">
        <f t="shared" si="6"/>
        <v>0.50824907051472534</v>
      </c>
      <c r="O8" s="8">
        <f t="shared" si="7"/>
        <v>-0.1108548294852747</v>
      </c>
      <c r="P8" s="8">
        <f t="shared" si="8"/>
        <v>-1.1085482948527471E-19</v>
      </c>
      <c r="Q8" s="8"/>
    </row>
    <row r="9" spans="1:17" x14ac:dyDescent="0.2">
      <c r="A9" s="8">
        <v>40</v>
      </c>
      <c r="B9" s="8">
        <v>232.9049</v>
      </c>
      <c r="C9" s="7">
        <v>5.415197</v>
      </c>
      <c r="D9" s="8">
        <f t="shared" si="0"/>
        <v>0.79371194874111828</v>
      </c>
      <c r="E9" s="8">
        <f t="shared" si="1"/>
        <v>0.13610674874111828</v>
      </c>
      <c r="F9" s="8">
        <f t="shared" si="2"/>
        <v>1.3610674874111829E-19</v>
      </c>
      <c r="G9" s="8">
        <v>135.82409999999999</v>
      </c>
      <c r="H9" s="7">
        <v>4.1011179999999996</v>
      </c>
      <c r="I9" s="8">
        <f t="shared" si="3"/>
        <v>0.9330047473582973</v>
      </c>
      <c r="J9" s="8">
        <f t="shared" si="4"/>
        <v>-9.2994452641702696E-2</v>
      </c>
      <c r="K9" s="8">
        <f t="shared" si="5"/>
        <v>-9.2994452641702704E-20</v>
      </c>
      <c r="L9" s="8">
        <v>436.09129999999999</v>
      </c>
      <c r="M9" s="8">
        <v>7.8963489999999998</v>
      </c>
      <c r="N9" s="8">
        <f t="shared" si="6"/>
        <v>0.66343148887618819</v>
      </c>
      <c r="O9" s="8">
        <f t="shared" si="7"/>
        <v>4.4327588876188151E-2</v>
      </c>
      <c r="P9" s="8">
        <f t="shared" si="8"/>
        <v>4.4327588876188155E-20</v>
      </c>
      <c r="Q9" s="8"/>
    </row>
    <row r="10" spans="1:17" x14ac:dyDescent="0.2">
      <c r="A10" s="8">
        <v>50</v>
      </c>
      <c r="B10" s="8">
        <v>232.9049</v>
      </c>
      <c r="C10" s="7">
        <v>5.415197</v>
      </c>
      <c r="D10" s="8">
        <f t="shared" si="0"/>
        <v>0.957070202743042</v>
      </c>
      <c r="E10" s="8">
        <f t="shared" si="1"/>
        <v>0.299465002743042</v>
      </c>
      <c r="F10" s="8">
        <f t="shared" si="2"/>
        <v>2.99465002743042E-19</v>
      </c>
      <c r="G10" s="8">
        <v>135.82409999999999</v>
      </c>
      <c r="H10" s="7">
        <v>4.1011179999999996</v>
      </c>
      <c r="I10" s="8">
        <f t="shared" si="3"/>
        <v>1.1034946489717965</v>
      </c>
      <c r="J10" s="8">
        <f t="shared" si="4"/>
        <v>7.7495448971796499E-2</v>
      </c>
      <c r="K10" s="8">
        <f t="shared" si="5"/>
        <v>7.7495448971796499E-20</v>
      </c>
      <c r="L10" s="8">
        <v>436.09129999999999</v>
      </c>
      <c r="M10" s="8">
        <v>7.8963489999999998</v>
      </c>
      <c r="N10" s="8">
        <f t="shared" si="6"/>
        <v>0.81222899895554601</v>
      </c>
      <c r="O10" s="8">
        <f t="shared" si="7"/>
        <v>0.19312509895554597</v>
      </c>
      <c r="P10" s="8">
        <f t="shared" si="8"/>
        <v>1.9312509895554598E-19</v>
      </c>
      <c r="Q10" s="8"/>
    </row>
    <row r="11" spans="1:17" x14ac:dyDescent="0.2">
      <c r="A11" s="8">
        <v>60</v>
      </c>
      <c r="B11" s="8">
        <v>232.9049</v>
      </c>
      <c r="C11" s="7">
        <v>5.415197</v>
      </c>
      <c r="D11" s="8">
        <f t="shared" si="0"/>
        <v>1.1092741022768824</v>
      </c>
      <c r="E11" s="8">
        <f t="shared" si="1"/>
        <v>0.45166890227688239</v>
      </c>
      <c r="F11" s="8">
        <f t="shared" si="2"/>
        <v>4.5166890227688239E-19</v>
      </c>
      <c r="G11" s="8">
        <v>135.82409999999999</v>
      </c>
      <c r="H11" s="7">
        <v>4.1011179999999996</v>
      </c>
      <c r="I11" s="8">
        <f t="shared" si="3"/>
        <v>1.2565719949689542</v>
      </c>
      <c r="J11" s="8">
        <f t="shared" si="4"/>
        <v>0.23057279496895422</v>
      </c>
      <c r="K11" s="8">
        <f t="shared" si="5"/>
        <v>2.3057279496895424E-19</v>
      </c>
      <c r="L11" s="8">
        <v>436.09129999999999</v>
      </c>
      <c r="M11" s="8">
        <v>7.8963489999999998</v>
      </c>
      <c r="N11" s="8">
        <f t="shared" si="6"/>
        <v>0.95502771364867711</v>
      </c>
      <c r="O11" s="8">
        <f t="shared" si="7"/>
        <v>0.33592381364867707</v>
      </c>
      <c r="P11" s="8">
        <f t="shared" si="8"/>
        <v>3.3592381364867711E-19</v>
      </c>
      <c r="Q11" s="8"/>
    </row>
    <row r="12" spans="1:17" x14ac:dyDescent="0.2">
      <c r="A12" s="8">
        <v>70</v>
      </c>
      <c r="B12" s="8">
        <v>232.9049</v>
      </c>
      <c r="C12" s="7">
        <v>5.415197</v>
      </c>
      <c r="D12" s="8">
        <f t="shared" si="0"/>
        <v>1.2514283856088164</v>
      </c>
      <c r="E12" s="8">
        <f t="shared" si="1"/>
        <v>0.59382318560881642</v>
      </c>
      <c r="F12" s="8">
        <f t="shared" si="2"/>
        <v>5.9382318560881645E-19</v>
      </c>
      <c r="G12" s="8">
        <v>135.82409999999999</v>
      </c>
      <c r="H12" s="7">
        <v>4.1011179999999996</v>
      </c>
      <c r="I12" s="8">
        <f t="shared" si="3"/>
        <v>1.3947747615561055</v>
      </c>
      <c r="J12" s="8">
        <f t="shared" si="4"/>
        <v>0.36877556155610547</v>
      </c>
      <c r="K12" s="8">
        <f t="shared" si="5"/>
        <v>3.6877556155610549E-19</v>
      </c>
      <c r="L12" s="8">
        <v>436.09129999999999</v>
      </c>
      <c r="M12" s="8">
        <v>7.8963489999999998</v>
      </c>
      <c r="N12" s="8">
        <f t="shared" si="6"/>
        <v>1.0921832285992665</v>
      </c>
      <c r="O12" s="8">
        <f t="shared" si="7"/>
        <v>0.47307932859926649</v>
      </c>
      <c r="P12" s="8">
        <f t="shared" si="8"/>
        <v>4.7307932859926652E-19</v>
      </c>
      <c r="Q12" s="8"/>
    </row>
    <row r="13" spans="1:17" x14ac:dyDescent="0.2">
      <c r="A13" s="8">
        <v>80</v>
      </c>
      <c r="B13" s="8">
        <v>232.9049</v>
      </c>
      <c r="C13" s="7">
        <v>5.415197</v>
      </c>
      <c r="D13" s="8">
        <f t="shared" si="0"/>
        <v>1.3844965674874379</v>
      </c>
      <c r="E13" s="8">
        <f t="shared" si="1"/>
        <v>0.72689136748743788</v>
      </c>
      <c r="F13" s="8">
        <f t="shared" si="2"/>
        <v>7.2689136748743795E-19</v>
      </c>
      <c r="G13" s="8">
        <v>135.82409999999999</v>
      </c>
      <c r="H13" s="7">
        <v>4.1011179999999996</v>
      </c>
      <c r="I13" s="8">
        <f t="shared" si="3"/>
        <v>1.5201705462920962</v>
      </c>
      <c r="J13" s="8">
        <f t="shared" si="4"/>
        <v>0.49417134629209625</v>
      </c>
      <c r="K13" s="8">
        <f t="shared" si="5"/>
        <v>4.9417134629209629E-19</v>
      </c>
      <c r="L13" s="8">
        <v>436.09129999999999</v>
      </c>
      <c r="M13" s="8">
        <v>7.8963489999999998</v>
      </c>
      <c r="N13" s="8">
        <f t="shared" si="6"/>
        <v>1.2240235787737554</v>
      </c>
      <c r="O13" s="8">
        <f t="shared" si="7"/>
        <v>0.60491967877375541</v>
      </c>
      <c r="P13" s="8">
        <f t="shared" si="8"/>
        <v>6.0491967877375546E-19</v>
      </c>
      <c r="Q13" s="8"/>
    </row>
    <row r="14" spans="1:17" x14ac:dyDescent="0.2">
      <c r="A14" s="8">
        <v>90</v>
      </c>
      <c r="B14" s="8">
        <v>232.9049</v>
      </c>
      <c r="C14" s="7">
        <v>5.415197</v>
      </c>
      <c r="D14" s="8">
        <f t="shared" si="0"/>
        <v>1.5093228068078248</v>
      </c>
      <c r="E14" s="8">
        <f t="shared" si="1"/>
        <v>0.85171760680782482</v>
      </c>
      <c r="F14" s="8">
        <f t="shared" si="2"/>
        <v>8.5171760680782485E-19</v>
      </c>
      <c r="G14" s="8">
        <v>135.82409999999999</v>
      </c>
      <c r="H14" s="7">
        <v>4.1011179999999996</v>
      </c>
      <c r="I14" s="8">
        <f t="shared" si="3"/>
        <v>1.6344607152203858</v>
      </c>
      <c r="J14" s="8">
        <f t="shared" si="4"/>
        <v>0.60846151522038583</v>
      </c>
      <c r="K14" s="8">
        <f t="shared" si="5"/>
        <v>6.0846151522038592E-19</v>
      </c>
      <c r="L14" s="8">
        <v>436.09129999999999</v>
      </c>
      <c r="M14" s="8">
        <v>7.8963489999999998</v>
      </c>
      <c r="N14" s="8">
        <f t="shared" si="6"/>
        <v>1.3508518578429256</v>
      </c>
      <c r="O14" s="8">
        <f t="shared" si="7"/>
        <v>0.73174795784292557</v>
      </c>
      <c r="P14" s="8">
        <f t="shared" si="8"/>
        <v>7.3174795784292559E-19</v>
      </c>
      <c r="Q14" s="8"/>
    </row>
    <row r="15" spans="1:17" x14ac:dyDescent="0.2">
      <c r="A15" s="8">
        <v>100</v>
      </c>
      <c r="B15" s="8">
        <v>232.9049</v>
      </c>
      <c r="C15" s="7">
        <v>5.415197</v>
      </c>
      <c r="D15" s="8">
        <f t="shared" si="0"/>
        <v>1.6266498330303942</v>
      </c>
      <c r="E15" s="8">
        <f t="shared" si="1"/>
        <v>0.96904463303039423</v>
      </c>
      <c r="F15" s="8">
        <f t="shared" si="2"/>
        <v>9.6904463303039426E-19</v>
      </c>
      <c r="G15" s="8">
        <v>135.82409999999999</v>
      </c>
      <c r="H15" s="7">
        <v>4.1011179999999996</v>
      </c>
      <c r="I15" s="8">
        <f t="shared" si="3"/>
        <v>1.7390580521668479</v>
      </c>
      <c r="J15" s="8">
        <f t="shared" si="4"/>
        <v>0.71305885216684795</v>
      </c>
      <c r="K15" s="8">
        <f t="shared" si="5"/>
        <v>7.1305885216684801E-19</v>
      </c>
      <c r="L15" s="8">
        <v>436.09129999999999</v>
      </c>
      <c r="M15" s="8">
        <v>7.8963489999999998</v>
      </c>
      <c r="N15" s="8">
        <f t="shared" si="6"/>
        <v>1.4729485443990602</v>
      </c>
      <c r="O15" s="8">
        <f t="shared" si="7"/>
        <v>0.85384464439906016</v>
      </c>
      <c r="P15" s="8">
        <f t="shared" si="8"/>
        <v>8.5384464439906024E-19</v>
      </c>
      <c r="Q15" s="8"/>
    </row>
    <row r="16" spans="1:17" x14ac:dyDescent="0.2">
      <c r="A16" s="8">
        <v>110</v>
      </c>
      <c r="B16" s="8">
        <v>232.9049</v>
      </c>
      <c r="C16" s="7">
        <v>5.415197</v>
      </c>
      <c r="D16" s="8">
        <f t="shared" si="0"/>
        <v>1.7371337359133683</v>
      </c>
      <c r="E16" s="8">
        <f t="shared" si="1"/>
        <v>1.0795285359133682</v>
      </c>
      <c r="F16" s="8">
        <f t="shared" si="2"/>
        <v>1.0795285359133683E-18</v>
      </c>
      <c r="G16" s="8">
        <v>135.82409999999999</v>
      </c>
      <c r="H16" s="7">
        <v>4.1011179999999996</v>
      </c>
      <c r="I16" s="8">
        <f t="shared" si="3"/>
        <v>1.8351454556327065</v>
      </c>
      <c r="J16" s="8">
        <f t="shared" si="4"/>
        <v>0.80914625563270648</v>
      </c>
      <c r="K16" s="8">
        <f t="shared" si="5"/>
        <v>8.0914625563270649E-19</v>
      </c>
      <c r="L16" s="8">
        <v>436.09129999999999</v>
      </c>
      <c r="M16" s="8">
        <v>7.8963489999999998</v>
      </c>
      <c r="N16" s="8">
        <f t="shared" si="6"/>
        <v>1.5905735725875874</v>
      </c>
      <c r="O16" s="8">
        <f t="shared" si="7"/>
        <v>0.97146967258758732</v>
      </c>
      <c r="P16" s="8">
        <f t="shared" si="8"/>
        <v>9.7146967258758748E-19</v>
      </c>
      <c r="Q16" s="8"/>
    </row>
    <row r="17" spans="1:17" x14ac:dyDescent="0.2">
      <c r="A17" s="8">
        <v>120</v>
      </c>
      <c r="B17" s="8">
        <v>232.9049</v>
      </c>
      <c r="C17" s="7">
        <v>5.415197</v>
      </c>
      <c r="D17" s="8">
        <f t="shared" si="0"/>
        <v>1.8413562407322766</v>
      </c>
      <c r="E17" s="8">
        <f t="shared" si="1"/>
        <v>1.1837510407322767</v>
      </c>
      <c r="F17" s="8">
        <f t="shared" si="2"/>
        <v>1.1837510407322767E-18</v>
      </c>
      <c r="G17" s="8">
        <v>135.82409999999999</v>
      </c>
      <c r="H17" s="7">
        <v>4.1011179999999996</v>
      </c>
      <c r="I17" s="8">
        <f t="shared" si="3"/>
        <v>1.9237208691440719</v>
      </c>
      <c r="J17" s="8">
        <f t="shared" si="4"/>
        <v>0.89772166914407192</v>
      </c>
      <c r="K17" s="8">
        <f t="shared" si="5"/>
        <v>8.9772166914407201E-19</v>
      </c>
      <c r="L17" s="8">
        <v>436.09129999999999</v>
      </c>
      <c r="M17" s="8">
        <v>7.8963489999999998</v>
      </c>
      <c r="N17" s="8">
        <f t="shared" si="6"/>
        <v>1.7039681793259487</v>
      </c>
      <c r="O17" s="8">
        <f t="shared" si="7"/>
        <v>1.0848642793259486</v>
      </c>
      <c r="P17" s="8">
        <f t="shared" si="8"/>
        <v>1.0848642793259487E-18</v>
      </c>
      <c r="Q17" s="8"/>
    </row>
    <row r="18" spans="1:17" x14ac:dyDescent="0.2">
      <c r="A18" s="8">
        <v>130</v>
      </c>
      <c r="B18" s="8">
        <v>232.9049</v>
      </c>
      <c r="C18" s="7">
        <v>5.415197</v>
      </c>
      <c r="D18" s="8">
        <f t="shared" si="0"/>
        <v>1.9398349540058566</v>
      </c>
      <c r="E18" s="8">
        <f t="shared" si="1"/>
        <v>1.2822297540058565</v>
      </c>
      <c r="F18" s="8">
        <f t="shared" si="2"/>
        <v>1.2822297540058566E-18</v>
      </c>
      <c r="G18" s="8">
        <v>135.82409999999999</v>
      </c>
      <c r="H18" s="7">
        <v>4.1011179999999996</v>
      </c>
      <c r="I18" s="8">
        <f t="shared" si="3"/>
        <v>2.0056320702299</v>
      </c>
      <c r="J18" s="8">
        <f t="shared" si="4"/>
        <v>0.97963287022989998</v>
      </c>
      <c r="K18" s="8">
        <f t="shared" si="5"/>
        <v>9.7963287022989996E-19</v>
      </c>
      <c r="L18" s="8">
        <v>436.09129999999999</v>
      </c>
      <c r="M18" s="8">
        <v>7.8963489999999998</v>
      </c>
      <c r="N18" s="8">
        <f t="shared" si="6"/>
        <v>1.8133565557357973</v>
      </c>
      <c r="O18" s="8">
        <f t="shared" si="7"/>
        <v>1.1942526557357973</v>
      </c>
      <c r="P18" s="8">
        <f t="shared" si="8"/>
        <v>1.1942526557357974E-18</v>
      </c>
      <c r="Q18" s="8"/>
    </row>
    <row r="19" spans="1:17" x14ac:dyDescent="0.2">
      <c r="A19" s="8">
        <v>140</v>
      </c>
      <c r="B19" s="8">
        <v>232.9049</v>
      </c>
      <c r="C19" s="7">
        <v>5.415197</v>
      </c>
      <c r="D19" s="8">
        <f t="shared" si="0"/>
        <v>2.0330319606956091</v>
      </c>
      <c r="E19" s="8">
        <f t="shared" si="1"/>
        <v>1.3754267606956092</v>
      </c>
      <c r="F19" s="8">
        <f t="shared" si="2"/>
        <v>1.3754267606956092E-18</v>
      </c>
      <c r="G19" s="8">
        <v>135.82409999999999</v>
      </c>
      <c r="H19" s="7">
        <v>4.1011179999999996</v>
      </c>
      <c r="I19" s="8">
        <f t="shared" si="3"/>
        <v>2.0816038917556514</v>
      </c>
      <c r="J19" s="8">
        <f t="shared" si="4"/>
        <v>1.0556046917556514</v>
      </c>
      <c r="K19" s="8">
        <f t="shared" si="5"/>
        <v>1.0556046917556514E-18</v>
      </c>
      <c r="L19" s="8">
        <v>436.09129999999999</v>
      </c>
      <c r="M19" s="8">
        <v>7.8963489999999998</v>
      </c>
      <c r="N19" s="8">
        <f t="shared" si="6"/>
        <v>1.9189473265782695</v>
      </c>
      <c r="O19" s="8">
        <f t="shared" si="7"/>
        <v>1.2998434265782695</v>
      </c>
      <c r="P19" s="8">
        <f t="shared" si="8"/>
        <v>1.2998434265782696E-18</v>
      </c>
      <c r="Q19" s="8"/>
    </row>
    <row r="20" spans="1:17" x14ac:dyDescent="0.2">
      <c r="A20" s="8">
        <v>150</v>
      </c>
      <c r="B20" s="8">
        <v>232.9049</v>
      </c>
      <c r="C20" s="7">
        <v>5.415197</v>
      </c>
      <c r="D20" s="8">
        <f t="shared" si="0"/>
        <v>2.1213610742510736</v>
      </c>
      <c r="E20" s="8">
        <f t="shared" si="1"/>
        <v>1.4637558742510737</v>
      </c>
      <c r="F20" s="8">
        <f t="shared" si="2"/>
        <v>1.4637558742510739E-18</v>
      </c>
      <c r="G20" s="8">
        <v>135.82409999999999</v>
      </c>
      <c r="H20" s="7">
        <v>4.1011179999999996</v>
      </c>
      <c r="I20" s="8">
        <f t="shared" si="3"/>
        <v>2.1522597289731693</v>
      </c>
      <c r="J20" s="8">
        <f t="shared" si="4"/>
        <v>1.1262605289731693</v>
      </c>
      <c r="K20" s="8">
        <f t="shared" si="5"/>
        <v>1.1262605289731695E-18</v>
      </c>
      <c r="L20" s="8">
        <v>436.09129999999999</v>
      </c>
      <c r="M20" s="8">
        <v>7.8963489999999998</v>
      </c>
      <c r="N20" s="8">
        <f t="shared" si="6"/>
        <v>2.0209348782348413</v>
      </c>
      <c r="O20" s="8">
        <f t="shared" si="7"/>
        <v>1.4018309782348413</v>
      </c>
      <c r="P20" s="8">
        <f t="shared" si="8"/>
        <v>1.4018309782348413E-18</v>
      </c>
      <c r="Q20" s="8"/>
    </row>
    <row r="21" spans="1:17" x14ac:dyDescent="0.2">
      <c r="A21" s="8">
        <v>160</v>
      </c>
      <c r="B21" s="8">
        <v>232.9049</v>
      </c>
      <c r="C21" s="7">
        <v>5.415197</v>
      </c>
      <c r="D21" s="8">
        <f t="shared" si="0"/>
        <v>2.2051939795100544</v>
      </c>
      <c r="E21" s="8">
        <f t="shared" si="1"/>
        <v>1.5475887795100545</v>
      </c>
      <c r="F21" s="8">
        <f t="shared" si="2"/>
        <v>1.5475887795100545E-18</v>
      </c>
      <c r="G21" s="8">
        <v>135.82409999999999</v>
      </c>
      <c r="H21" s="7">
        <v>4.1011179999999996</v>
      </c>
      <c r="I21" s="8">
        <f t="shared" si="3"/>
        <v>2.2181386844411932</v>
      </c>
      <c r="J21" s="8">
        <f t="shared" si="4"/>
        <v>1.1921394844411932</v>
      </c>
      <c r="K21" s="8">
        <f t="shared" si="5"/>
        <v>1.1921394844411933E-18</v>
      </c>
      <c r="L21" s="8">
        <v>436.09129999999999</v>
      </c>
      <c r="M21" s="8">
        <v>7.8963489999999998</v>
      </c>
      <c r="N21" s="8">
        <f t="shared" si="6"/>
        <v>2.1195005530193107</v>
      </c>
      <c r="O21" s="8">
        <f t="shared" si="7"/>
        <v>1.5003966530193107</v>
      </c>
      <c r="P21" s="8">
        <f t="shared" si="8"/>
        <v>1.5003966530193107E-18</v>
      </c>
      <c r="Q21" s="8"/>
    </row>
    <row r="22" spans="1:17" x14ac:dyDescent="0.2">
      <c r="A22" s="8">
        <v>170</v>
      </c>
      <c r="B22" s="8">
        <v>232.9049</v>
      </c>
      <c r="C22" s="7">
        <v>5.415197</v>
      </c>
      <c r="D22" s="8">
        <f t="shared" si="0"/>
        <v>2.2848654608072523</v>
      </c>
      <c r="E22" s="8">
        <f t="shared" si="1"/>
        <v>1.6272602608072524</v>
      </c>
      <c r="F22" s="8">
        <f t="shared" si="2"/>
        <v>1.6272602608072524E-18</v>
      </c>
      <c r="G22" s="8">
        <v>135.82409999999999</v>
      </c>
      <c r="H22" s="7">
        <v>4.1011179999999996</v>
      </c>
      <c r="I22" s="8">
        <f t="shared" si="3"/>
        <v>2.2797093492631872</v>
      </c>
      <c r="J22" s="8">
        <f t="shared" si="4"/>
        <v>1.2537101492631872</v>
      </c>
      <c r="K22" s="8">
        <f t="shared" si="5"/>
        <v>1.2537101492631873E-18</v>
      </c>
      <c r="L22" s="8">
        <v>436.09129999999999</v>
      </c>
      <c r="M22" s="8">
        <v>7.8963489999999998</v>
      </c>
      <c r="N22" s="8">
        <f t="shared" si="6"/>
        <v>2.214813725258884</v>
      </c>
      <c r="O22" s="8">
        <f t="shared" si="7"/>
        <v>1.5957098252588839</v>
      </c>
      <c r="P22" s="8">
        <f t="shared" si="8"/>
        <v>1.595709825258884E-18</v>
      </c>
      <c r="Q22" s="8"/>
    </row>
    <row r="23" spans="1:17" x14ac:dyDescent="0.2">
      <c r="A23" s="8">
        <v>180</v>
      </c>
      <c r="B23" s="8">
        <v>232.9049</v>
      </c>
      <c r="C23" s="7">
        <v>5.415197</v>
      </c>
      <c r="D23" s="8">
        <f t="shared" si="0"/>
        <v>2.3606778703764473</v>
      </c>
      <c r="E23" s="8">
        <f t="shared" si="1"/>
        <v>1.7030726703764474</v>
      </c>
      <c r="F23" s="8">
        <f t="shared" si="2"/>
        <v>1.7030726703764474E-18</v>
      </c>
      <c r="G23" s="8">
        <v>135.82409999999999</v>
      </c>
      <c r="H23" s="7">
        <v>4.1011179999999996</v>
      </c>
      <c r="I23" s="8">
        <f t="shared" si="3"/>
        <v>2.3373809661770584</v>
      </c>
      <c r="J23" s="8">
        <f t="shared" si="4"/>
        <v>1.3113817661770584</v>
      </c>
      <c r="K23" s="8">
        <f t="shared" si="5"/>
        <v>1.3113817661770586E-18</v>
      </c>
      <c r="L23" s="8">
        <v>436.09129999999999</v>
      </c>
      <c r="M23" s="8">
        <v>7.8963489999999998</v>
      </c>
      <c r="N23" s="8">
        <f t="shared" si="6"/>
        <v>2.3070327725777009</v>
      </c>
      <c r="O23" s="8">
        <f t="shared" si="7"/>
        <v>1.6879288725777009</v>
      </c>
      <c r="P23" s="8">
        <f t="shared" si="8"/>
        <v>1.687928872577701E-18</v>
      </c>
      <c r="Q23" s="8"/>
    </row>
    <row r="24" spans="1:17" x14ac:dyDescent="0.2">
      <c r="A24" s="8">
        <v>190</v>
      </c>
      <c r="B24" s="8">
        <v>232.9049</v>
      </c>
      <c r="C24" s="7">
        <v>5.415197</v>
      </c>
      <c r="D24" s="8">
        <f t="shared" si="0"/>
        <v>2.4329049627942356</v>
      </c>
      <c r="E24" s="8">
        <f t="shared" si="1"/>
        <v>1.7752997627942357</v>
      </c>
      <c r="F24" s="8">
        <f t="shared" si="2"/>
        <v>1.775299762794236E-18</v>
      </c>
      <c r="G24" s="8">
        <v>135.82409999999999</v>
      </c>
      <c r="H24" s="7">
        <v>4.1011179999999996</v>
      </c>
      <c r="I24" s="8">
        <f t="shared" si="3"/>
        <v>2.3915125369793087</v>
      </c>
      <c r="J24" s="8">
        <f t="shared" si="4"/>
        <v>1.3655133369793087</v>
      </c>
      <c r="K24" s="8">
        <f t="shared" si="5"/>
        <v>1.3655133369793087E-18</v>
      </c>
      <c r="L24" s="8">
        <v>436.09129999999999</v>
      </c>
      <c r="M24" s="8">
        <v>7.8963489999999998</v>
      </c>
      <c r="N24" s="8">
        <f t="shared" si="6"/>
        <v>2.3963059540996654</v>
      </c>
      <c r="O24" s="8">
        <f t="shared" si="7"/>
        <v>1.7772020540996654</v>
      </c>
      <c r="P24" s="8">
        <f t="shared" si="8"/>
        <v>1.7772020540996655E-18</v>
      </c>
      <c r="Q24" s="8"/>
    </row>
    <row r="25" spans="1:17" x14ac:dyDescent="0.2">
      <c r="A25" s="8">
        <v>200</v>
      </c>
      <c r="B25" s="8">
        <v>232.9049</v>
      </c>
      <c r="C25" s="7">
        <v>5.415197</v>
      </c>
      <c r="D25" s="8">
        <f t="shared" si="0"/>
        <v>2.5017951979753525</v>
      </c>
      <c r="E25" s="8">
        <f t="shared" si="1"/>
        <v>1.8441899979753527</v>
      </c>
      <c r="F25" s="8">
        <f t="shared" si="2"/>
        <v>1.8441899979753527E-18</v>
      </c>
      <c r="G25" s="8">
        <v>135.82409999999999</v>
      </c>
      <c r="H25" s="7">
        <v>4.1011179999999996</v>
      </c>
      <c r="I25" s="8">
        <f t="shared" si="3"/>
        <v>2.4424203027715996</v>
      </c>
      <c r="J25" s="8">
        <f t="shared" si="4"/>
        <v>1.4164211027715996</v>
      </c>
      <c r="K25" s="8">
        <f t="shared" si="5"/>
        <v>1.4164211027715996E-18</v>
      </c>
      <c r="L25" s="8">
        <v>436.09129999999999</v>
      </c>
      <c r="M25" s="8">
        <v>7.8963489999999998</v>
      </c>
      <c r="N25" s="8">
        <f t="shared" si="6"/>
        <v>2.4827722058138506</v>
      </c>
      <c r="O25" s="8">
        <f t="shared" si="7"/>
        <v>1.8636683058138506</v>
      </c>
      <c r="P25" s="8">
        <f t="shared" si="8"/>
        <v>1.8636683058138508E-18</v>
      </c>
      <c r="Q25" s="8"/>
    </row>
    <row r="26" spans="1:17" x14ac:dyDescent="0.2">
      <c r="A26" s="8">
        <v>210</v>
      </c>
      <c r="B26" s="8">
        <v>232.9049</v>
      </c>
      <c r="C26" s="7">
        <v>5.415197</v>
      </c>
      <c r="D26" s="8">
        <f t="shared" si="0"/>
        <v>2.5675745967136514</v>
      </c>
      <c r="E26" s="8">
        <f t="shared" si="1"/>
        <v>1.9099693967136515</v>
      </c>
      <c r="F26" s="8">
        <f t="shared" si="2"/>
        <v>1.9099693967136518E-18</v>
      </c>
      <c r="G26" s="8">
        <v>135.82409999999999</v>
      </c>
      <c r="H26" s="7">
        <v>4.1011179999999996</v>
      </c>
      <c r="I26" s="8">
        <f t="shared" si="3"/>
        <v>2.4903839263949501</v>
      </c>
      <c r="J26" s="8">
        <f t="shared" si="4"/>
        <v>1.4643847263949501</v>
      </c>
      <c r="K26" s="8">
        <f t="shared" si="5"/>
        <v>1.4643847263949502E-18</v>
      </c>
      <c r="L26" s="8">
        <v>436.09129999999999</v>
      </c>
      <c r="M26" s="8">
        <v>7.8963489999999998</v>
      </c>
      <c r="N26" s="8">
        <f t="shared" si="6"/>
        <v>2.5665618620773873</v>
      </c>
      <c r="O26" s="8">
        <f t="shared" si="7"/>
        <v>1.9474579620773873</v>
      </c>
      <c r="P26" s="8">
        <f t="shared" si="8"/>
        <v>1.9474579620773874E-18</v>
      </c>
      <c r="Q26" s="8"/>
    </row>
    <row r="27" spans="1:17" x14ac:dyDescent="0.2">
      <c r="A27" s="8">
        <v>220</v>
      </c>
      <c r="B27" s="8">
        <v>232.9049</v>
      </c>
      <c r="C27" s="7">
        <v>5.415197</v>
      </c>
      <c r="D27" s="8">
        <f t="shared" si="0"/>
        <v>2.6304492179263237</v>
      </c>
      <c r="E27" s="8">
        <f t="shared" si="1"/>
        <v>1.9728440179263238</v>
      </c>
      <c r="F27" s="8">
        <f t="shared" si="2"/>
        <v>1.9728440179263238E-18</v>
      </c>
      <c r="G27" s="8">
        <v>135.82409999999999</v>
      </c>
      <c r="H27" s="7">
        <v>4.1011179999999996</v>
      </c>
      <c r="I27" s="8">
        <f t="shared" si="3"/>
        <v>2.5356516323655423</v>
      </c>
      <c r="J27" s="8">
        <f t="shared" si="4"/>
        <v>1.5096524323655423</v>
      </c>
      <c r="K27" s="8">
        <f t="shared" si="5"/>
        <v>1.5096524323655424E-18</v>
      </c>
      <c r="L27" s="8">
        <v>436.09129999999999</v>
      </c>
      <c r="M27" s="8">
        <v>7.8963489999999998</v>
      </c>
      <c r="N27" s="8">
        <f t="shared" si="6"/>
        <v>2.6477973111364226</v>
      </c>
      <c r="O27" s="8">
        <f t="shared" si="7"/>
        <v>2.0286934111364223</v>
      </c>
      <c r="P27" s="8">
        <f t="shared" si="8"/>
        <v>2.0286934111364225E-18</v>
      </c>
      <c r="Q27" s="8"/>
    </row>
    <row r="28" spans="1:17" x14ac:dyDescent="0.2">
      <c r="A28" s="8">
        <v>230</v>
      </c>
      <c r="B28" s="8">
        <v>232.9049</v>
      </c>
      <c r="C28" s="7">
        <v>5.415197</v>
      </c>
      <c r="D28" s="8">
        <f t="shared" si="0"/>
        <v>2.6906073148069938</v>
      </c>
      <c r="E28" s="8">
        <f t="shared" si="1"/>
        <v>2.0330021148069939</v>
      </c>
      <c r="F28" s="8">
        <f t="shared" si="2"/>
        <v>2.033002114806994E-18</v>
      </c>
      <c r="G28" s="8">
        <v>135.82409999999999</v>
      </c>
      <c r="H28" s="7">
        <v>4.1011179999999996</v>
      </c>
      <c r="I28" s="8">
        <f t="shared" si="3"/>
        <v>2.5784445037929431</v>
      </c>
      <c r="J28" s="8">
        <f t="shared" si="4"/>
        <v>1.5524453037929431</v>
      </c>
      <c r="K28" s="8">
        <f t="shared" si="5"/>
        <v>1.5524453037929432E-18</v>
      </c>
      <c r="L28" s="8">
        <v>436.09129999999999</v>
      </c>
      <c r="M28" s="8">
        <v>7.8963489999999998</v>
      </c>
      <c r="N28" s="8">
        <f t="shared" si="6"/>
        <v>2.7265935915992294</v>
      </c>
      <c r="O28" s="8">
        <f t="shared" si="7"/>
        <v>2.1074896915992296</v>
      </c>
      <c r="P28" s="8">
        <f t="shared" si="8"/>
        <v>2.1074896915992299E-18</v>
      </c>
      <c r="Q28" s="8"/>
    </row>
    <row r="29" spans="1:17" x14ac:dyDescent="0.2">
      <c r="A29" s="8">
        <v>240</v>
      </c>
      <c r="B29" s="8">
        <v>232.9049</v>
      </c>
      <c r="C29" s="7">
        <v>5.415197</v>
      </c>
      <c r="D29" s="8">
        <f t="shared" si="0"/>
        <v>2.7482212174160172</v>
      </c>
      <c r="E29" s="8">
        <f t="shared" si="1"/>
        <v>2.0906160174160173</v>
      </c>
      <c r="F29" s="8">
        <f t="shared" si="2"/>
        <v>2.0906160174160175E-18</v>
      </c>
      <c r="G29" s="8">
        <v>135.82409999999999</v>
      </c>
      <c r="H29" s="7">
        <v>4.1011179999999996</v>
      </c>
      <c r="I29" s="8">
        <f t="shared" si="3"/>
        <v>2.6189600932989658</v>
      </c>
      <c r="J29" s="8">
        <f t="shared" si="4"/>
        <v>1.5929608932989658</v>
      </c>
      <c r="K29" s="8">
        <f t="shared" si="5"/>
        <v>1.592960893298966E-18</v>
      </c>
      <c r="L29" s="8">
        <v>436.09129999999999</v>
      </c>
      <c r="M29" s="8">
        <v>7.8963489999999998</v>
      </c>
      <c r="N29" s="8">
        <f t="shared" si="6"/>
        <v>2.8030589359750668</v>
      </c>
      <c r="O29" s="8">
        <f t="shared" si="7"/>
        <v>2.1839550359750666</v>
      </c>
      <c r="P29" s="8">
        <f t="shared" si="8"/>
        <v>2.1839550359750668E-18</v>
      </c>
      <c r="Q29" s="8"/>
    </row>
    <row r="30" spans="1:17" x14ac:dyDescent="0.2">
      <c r="A30" s="8">
        <v>250</v>
      </c>
      <c r="B30" s="8">
        <v>232.9049</v>
      </c>
      <c r="C30" s="7">
        <v>5.415197</v>
      </c>
      <c r="D30" s="8">
        <f t="shared" si="0"/>
        <v>2.8034489813625831</v>
      </c>
      <c r="E30" s="8">
        <f t="shared" si="1"/>
        <v>2.1458437813625832</v>
      </c>
      <c r="F30" s="8">
        <f t="shared" si="2"/>
        <v>2.1458437813625835E-18</v>
      </c>
      <c r="G30" s="8">
        <v>135.82409999999999</v>
      </c>
      <c r="H30" s="7">
        <v>4.1011179999999996</v>
      </c>
      <c r="I30" s="8">
        <f t="shared" si="3"/>
        <v>2.6573754723979137</v>
      </c>
      <c r="J30" s="8">
        <f t="shared" si="4"/>
        <v>1.6313762723979137</v>
      </c>
      <c r="K30" s="8">
        <f t="shared" si="5"/>
        <v>1.6313762723979138E-18</v>
      </c>
      <c r="L30" s="8">
        <v>436.09129999999999</v>
      </c>
      <c r="M30" s="8">
        <v>7.8963489999999998</v>
      </c>
      <c r="N30" s="8">
        <f t="shared" si="6"/>
        <v>2.8772952666795222</v>
      </c>
      <c r="O30" s="8">
        <f t="shared" si="7"/>
        <v>2.2581913666795224</v>
      </c>
      <c r="P30" s="8">
        <f t="shared" si="8"/>
        <v>2.2581913666795226E-18</v>
      </c>
      <c r="Q30" s="8"/>
    </row>
    <row r="31" spans="1:17" x14ac:dyDescent="0.2">
      <c r="A31" s="8">
        <v>260</v>
      </c>
      <c r="B31" s="8">
        <v>232.9049</v>
      </c>
      <c r="C31" s="7">
        <v>5.415197</v>
      </c>
      <c r="D31" s="8">
        <f t="shared" si="0"/>
        <v>2.8564358357971282</v>
      </c>
      <c r="E31" s="8">
        <f t="shared" si="1"/>
        <v>2.1988306357971283</v>
      </c>
      <c r="F31" s="8">
        <f t="shared" si="2"/>
        <v>2.1988306357971285E-18</v>
      </c>
      <c r="G31" s="8">
        <v>135.82409999999999</v>
      </c>
      <c r="H31" s="7">
        <v>4.1011179999999996</v>
      </c>
      <c r="I31" s="8">
        <f t="shared" si="3"/>
        <v>2.6938498186441904</v>
      </c>
      <c r="J31" s="8">
        <f t="shared" si="4"/>
        <v>1.6678506186441904</v>
      </c>
      <c r="K31" s="8">
        <f t="shared" si="5"/>
        <v>1.6678506186441905E-18</v>
      </c>
      <c r="L31" s="8">
        <v>436.09129999999999</v>
      </c>
      <c r="M31" s="8">
        <v>7.8963489999999998</v>
      </c>
      <c r="N31" s="8">
        <f t="shared" si="6"/>
        <v>2.9493986492863797</v>
      </c>
      <c r="O31" s="8">
        <f t="shared" si="7"/>
        <v>2.3302947492863799</v>
      </c>
      <c r="P31" s="8">
        <f t="shared" si="8"/>
        <v>2.3302947492863803E-18</v>
      </c>
      <c r="Q31" s="8"/>
    </row>
    <row r="32" spans="1:17" x14ac:dyDescent="0.2">
      <c r="A32" s="8">
        <v>270</v>
      </c>
      <c r="B32" s="8">
        <v>232.9049</v>
      </c>
      <c r="C32" s="7">
        <v>5.415197</v>
      </c>
      <c r="D32" s="8">
        <f t="shared" si="0"/>
        <v>2.9073154586483447</v>
      </c>
      <c r="E32" s="8">
        <f t="shared" si="1"/>
        <v>2.2497102586483448</v>
      </c>
      <c r="F32" s="8">
        <f t="shared" si="2"/>
        <v>2.2497102586483449E-18</v>
      </c>
      <c r="G32" s="8">
        <v>135.82409999999999</v>
      </c>
      <c r="H32" s="7">
        <v>4.1011179999999996</v>
      </c>
      <c r="I32" s="8">
        <f t="shared" si="3"/>
        <v>2.7285266202771097</v>
      </c>
      <c r="J32" s="8">
        <f t="shared" si="4"/>
        <v>1.7025274202771097</v>
      </c>
      <c r="K32" s="8">
        <f t="shared" si="5"/>
        <v>1.7025274202771097E-18</v>
      </c>
      <c r="L32" s="8">
        <v>436.09129999999999</v>
      </c>
      <c r="M32" s="8">
        <v>7.8963489999999998</v>
      </c>
      <c r="N32" s="8">
        <f t="shared" si="6"/>
        <v>3.0194597072644851</v>
      </c>
      <c r="O32" s="8">
        <f t="shared" si="7"/>
        <v>2.4003558072644848</v>
      </c>
      <c r="P32" s="8">
        <f t="shared" si="8"/>
        <v>2.4003558072644851E-18</v>
      </c>
      <c r="Q32" s="8"/>
    </row>
    <row r="33" spans="1:17" x14ac:dyDescent="0.2">
      <c r="A33" s="8">
        <v>280</v>
      </c>
      <c r="B33" s="8">
        <v>232.9049</v>
      </c>
      <c r="C33" s="7">
        <v>5.415197</v>
      </c>
      <c r="D33" s="8">
        <f t="shared" si="0"/>
        <v>2.9562111026819982</v>
      </c>
      <c r="E33" s="8">
        <f t="shared" si="1"/>
        <v>2.2986059026819983</v>
      </c>
      <c r="F33" s="8">
        <f t="shared" si="2"/>
        <v>2.2986059026819984E-18</v>
      </c>
      <c r="G33" s="8">
        <v>135.82409999999999</v>
      </c>
      <c r="H33" s="7">
        <v>4.1011179999999996</v>
      </c>
      <c r="I33" s="8">
        <f t="shared" si="3"/>
        <v>2.7615355627535778</v>
      </c>
      <c r="J33" s="8">
        <f t="shared" si="4"/>
        <v>1.7355363627535778</v>
      </c>
      <c r="K33" s="8">
        <f t="shared" si="5"/>
        <v>1.735536362753578E-18</v>
      </c>
      <c r="L33" s="8">
        <v>436.09129999999999</v>
      </c>
      <c r="M33" s="8">
        <v>7.8963489999999998</v>
      </c>
      <c r="N33" s="8">
        <f t="shared" si="6"/>
        <v>3.0875640019645534</v>
      </c>
      <c r="O33" s="8">
        <f t="shared" si="7"/>
        <v>2.4684601019645536</v>
      </c>
      <c r="P33" s="8">
        <f t="shared" si="8"/>
        <v>2.4684601019645536E-18</v>
      </c>
      <c r="Q33" s="8"/>
    </row>
    <row r="34" spans="1:17" x14ac:dyDescent="0.2">
      <c r="A34" s="8">
        <v>290</v>
      </c>
      <c r="B34" s="8">
        <v>232.9049</v>
      </c>
      <c r="C34" s="7">
        <v>5.415197</v>
      </c>
      <c r="D34" s="8">
        <f t="shared" si="0"/>
        <v>3.0032365923516879</v>
      </c>
      <c r="E34" s="8">
        <f t="shared" si="1"/>
        <v>2.345631392351688</v>
      </c>
      <c r="F34" s="8">
        <f t="shared" si="2"/>
        <v>2.3456313923516881E-18</v>
      </c>
      <c r="G34" s="8">
        <v>135.82409999999999</v>
      </c>
      <c r="H34" s="7">
        <v>4.1011179999999996</v>
      </c>
      <c r="I34" s="8">
        <f t="shared" si="3"/>
        <v>2.7929941494621842</v>
      </c>
      <c r="J34" s="8">
        <f t="shared" si="4"/>
        <v>1.7669949494621842</v>
      </c>
      <c r="K34" s="8">
        <f t="shared" si="5"/>
        <v>1.7669949494621843E-18</v>
      </c>
      <c r="L34" s="8">
        <v>436.09129999999999</v>
      </c>
      <c r="M34" s="8">
        <v>7.8963489999999998</v>
      </c>
      <c r="N34" s="8">
        <f t="shared" si="6"/>
        <v>3.1537923812060549</v>
      </c>
      <c r="O34" s="8">
        <f t="shared" si="7"/>
        <v>2.5346884812060546</v>
      </c>
      <c r="P34" s="8">
        <f t="shared" si="8"/>
        <v>2.5346884812060548E-18</v>
      </c>
      <c r="Q34" s="8"/>
    </row>
    <row r="35" spans="1:17" x14ac:dyDescent="0.2">
      <c r="A35" s="8">
        <v>300</v>
      </c>
      <c r="B35" s="8">
        <v>232.9049</v>
      </c>
      <c r="C35" s="7">
        <v>5.415197</v>
      </c>
      <c r="D35" s="8">
        <f t="shared" si="0"/>
        <v>3.0484972084137336</v>
      </c>
      <c r="E35" s="8">
        <f t="shared" si="1"/>
        <v>2.3908920084137337</v>
      </c>
      <c r="F35" s="8">
        <f t="shared" si="2"/>
        <v>2.3908920084137341E-18</v>
      </c>
      <c r="G35" s="8">
        <v>135.82409999999999</v>
      </c>
      <c r="H35" s="7">
        <v>4.1011179999999996</v>
      </c>
      <c r="I35" s="8">
        <f t="shared" si="3"/>
        <v>2.8230090993132322</v>
      </c>
      <c r="J35" s="8">
        <f t="shared" si="4"/>
        <v>1.7970098993132322</v>
      </c>
      <c r="K35" s="8">
        <f t="shared" si="5"/>
        <v>1.7970098993132325E-18</v>
      </c>
      <c r="L35" s="8">
        <v>436.09129999999999</v>
      </c>
      <c r="M35" s="8">
        <v>7.8963489999999998</v>
      </c>
      <c r="N35" s="8">
        <f t="shared" si="6"/>
        <v>3.2182212994502177</v>
      </c>
      <c r="O35" s="8">
        <f t="shared" si="7"/>
        <v>2.5991173994502175</v>
      </c>
      <c r="P35" s="8">
        <f t="shared" si="8"/>
        <v>2.5991173994502177E-18</v>
      </c>
      <c r="Q35" s="8"/>
    </row>
    <row r="36" spans="1:17" x14ac:dyDescent="0.2">
      <c r="A36" s="8">
        <v>310</v>
      </c>
      <c r="B36" s="8">
        <v>232.9049</v>
      </c>
      <c r="C36" s="7">
        <v>5.415197</v>
      </c>
      <c r="D36" s="8">
        <f t="shared" si="0"/>
        <v>3.0920904747774429</v>
      </c>
      <c r="E36" s="8">
        <f t="shared" si="1"/>
        <v>2.434485274777443</v>
      </c>
      <c r="F36" s="8">
        <f t="shared" si="2"/>
        <v>2.434485274777443E-18</v>
      </c>
      <c r="G36" s="8">
        <v>135.82409999999999</v>
      </c>
      <c r="H36" s="7">
        <v>4.1011179999999996</v>
      </c>
      <c r="I36" s="8">
        <f t="shared" si="3"/>
        <v>2.8516775562379868</v>
      </c>
      <c r="J36" s="8">
        <f t="shared" si="4"/>
        <v>1.8256783562379868</v>
      </c>
      <c r="K36" s="8">
        <f t="shared" si="5"/>
        <v>1.825678356237987E-18</v>
      </c>
      <c r="L36" s="8">
        <v>436.09129999999999</v>
      </c>
      <c r="M36" s="8">
        <v>7.8963489999999998</v>
      </c>
      <c r="N36" s="8">
        <f t="shared" si="6"/>
        <v>3.2809231122250053</v>
      </c>
      <c r="O36" s="8">
        <f t="shared" si="7"/>
        <v>2.6618192122250051</v>
      </c>
      <c r="P36" s="8">
        <f t="shared" si="8"/>
        <v>2.6618192122250052E-18</v>
      </c>
      <c r="Q36" s="8"/>
    </row>
    <row r="37" spans="1:17" x14ac:dyDescent="0.2">
      <c r="A37" s="8">
        <v>320</v>
      </c>
      <c r="B37" s="8">
        <v>232.9049</v>
      </c>
      <c r="C37" s="7">
        <v>5.415197</v>
      </c>
      <c r="D37" s="8">
        <f t="shared" si="0"/>
        <v>3.1341068599681425</v>
      </c>
      <c r="E37" s="8">
        <f t="shared" si="1"/>
        <v>2.4765016599681426</v>
      </c>
      <c r="F37" s="8">
        <f t="shared" si="2"/>
        <v>2.4765016599681428E-18</v>
      </c>
      <c r="G37" s="8">
        <v>135.82409999999999</v>
      </c>
      <c r="H37" s="7">
        <v>4.1011179999999996</v>
      </c>
      <c r="I37" s="8">
        <f t="shared" si="3"/>
        <v>2.8790881394818744</v>
      </c>
      <c r="J37" s="8">
        <f t="shared" si="4"/>
        <v>1.8530889394818744</v>
      </c>
      <c r="K37" s="8">
        <f t="shared" si="5"/>
        <v>1.8530889394818744E-18</v>
      </c>
      <c r="L37" s="8">
        <v>436.09129999999999</v>
      </c>
      <c r="M37" s="8">
        <v>7.8963489999999998</v>
      </c>
      <c r="N37" s="8">
        <f t="shared" si="6"/>
        <v>3.3419663471858487</v>
      </c>
      <c r="O37" s="8">
        <f t="shared" si="7"/>
        <v>2.7228624471858485</v>
      </c>
      <c r="P37" s="8">
        <f t="shared" si="8"/>
        <v>2.7228624471858489E-18</v>
      </c>
      <c r="Q37" s="8"/>
    </row>
    <row r="38" spans="1:17" x14ac:dyDescent="0.2">
      <c r="A38" s="8">
        <v>330</v>
      </c>
      <c r="B38" s="8">
        <v>232.9049</v>
      </c>
      <c r="C38" s="7">
        <v>5.415197</v>
      </c>
      <c r="D38" s="8">
        <f t="shared" si="0"/>
        <v>3.1746304038213204</v>
      </c>
      <c r="E38" s="8">
        <f t="shared" si="1"/>
        <v>2.5170252038213206</v>
      </c>
      <c r="F38" s="8">
        <f t="shared" si="2"/>
        <v>2.5170252038213208E-18</v>
      </c>
      <c r="G38" s="8">
        <v>135.82409999999999</v>
      </c>
      <c r="H38" s="7">
        <v>4.1011179999999996</v>
      </c>
      <c r="I38" s="8">
        <f t="shared" si="3"/>
        <v>2.9053218586157303</v>
      </c>
      <c r="J38" s="8">
        <f t="shared" si="4"/>
        <v>1.8793226586157303</v>
      </c>
      <c r="K38" s="8">
        <f t="shared" si="5"/>
        <v>1.8793226586157305E-18</v>
      </c>
      <c r="L38" s="8">
        <v>436.09129999999999</v>
      </c>
      <c r="M38" s="8">
        <v>7.8963489999999998</v>
      </c>
      <c r="N38" s="8">
        <f t="shared" si="6"/>
        <v>3.4014159539470032</v>
      </c>
      <c r="O38" s="8">
        <f t="shared" si="7"/>
        <v>2.7823120539470034</v>
      </c>
      <c r="P38" s="8">
        <f t="shared" si="8"/>
        <v>2.7823120539470035E-18</v>
      </c>
      <c r="Q38" s="8"/>
    </row>
    <row r="39" spans="1:17" x14ac:dyDescent="0.2">
      <c r="A39" s="8">
        <v>340</v>
      </c>
      <c r="B39" s="8">
        <v>232.9049</v>
      </c>
      <c r="C39" s="7">
        <v>5.415197</v>
      </c>
      <c r="D39" s="8">
        <f t="shared" si="0"/>
        <v>3.2137392785434371</v>
      </c>
      <c r="E39" s="8">
        <f t="shared" si="1"/>
        <v>2.5561340785434372</v>
      </c>
      <c r="F39" s="8">
        <f t="shared" si="2"/>
        <v>2.5561340785434373E-18</v>
      </c>
      <c r="G39" s="8">
        <v>135.82409999999999</v>
      </c>
      <c r="H39" s="7">
        <v>4.1011179999999996</v>
      </c>
      <c r="I39" s="8">
        <f t="shared" si="3"/>
        <v>2.9304529131668611</v>
      </c>
      <c r="J39" s="8">
        <f t="shared" si="4"/>
        <v>1.9044537131668611</v>
      </c>
      <c r="K39" s="8">
        <f t="shared" si="5"/>
        <v>1.9044537131668614E-18</v>
      </c>
      <c r="L39" s="8">
        <v>436.09129999999999</v>
      </c>
      <c r="M39" s="8">
        <v>7.8963489999999998</v>
      </c>
      <c r="N39" s="8">
        <f t="shared" si="6"/>
        <v>3.4593335345983132</v>
      </c>
      <c r="O39" s="8">
        <f t="shared" si="7"/>
        <v>2.8402296345983133</v>
      </c>
      <c r="P39" s="8">
        <f t="shared" si="8"/>
        <v>2.8402296345983134E-18</v>
      </c>
      <c r="Q39" s="8"/>
    </row>
    <row r="40" spans="1:17" x14ac:dyDescent="0.2">
      <c r="A40" s="8">
        <v>350</v>
      </c>
      <c r="B40" s="8">
        <v>232.9049</v>
      </c>
      <c r="C40" s="7">
        <v>5.415197</v>
      </c>
      <c r="D40" s="8">
        <f t="shared" si="0"/>
        <v>3.2515062920212201</v>
      </c>
      <c r="E40" s="8">
        <f t="shared" si="1"/>
        <v>2.5939010920212202</v>
      </c>
      <c r="F40" s="8">
        <f t="shared" si="2"/>
        <v>2.5939010920212205E-18</v>
      </c>
      <c r="G40" s="8">
        <v>135.82409999999999</v>
      </c>
      <c r="H40" s="7">
        <v>4.1011179999999996</v>
      </c>
      <c r="I40" s="8">
        <f t="shared" si="3"/>
        <v>2.9545493934944762</v>
      </c>
      <c r="J40" s="8">
        <f t="shared" si="4"/>
        <v>1.9285501934944762</v>
      </c>
      <c r="K40" s="8">
        <f t="shared" si="5"/>
        <v>1.9285501934944764E-18</v>
      </c>
      <c r="L40" s="8">
        <v>436.09129999999999</v>
      </c>
      <c r="M40" s="8">
        <v>7.8963489999999998</v>
      </c>
      <c r="N40" s="8">
        <f t="shared" si="6"/>
        <v>3.5157775566273282</v>
      </c>
      <c r="O40" s="8">
        <f t="shared" si="7"/>
        <v>2.8966736566273283</v>
      </c>
      <c r="P40" s="8">
        <f t="shared" si="8"/>
        <v>2.8966736566273285E-18</v>
      </c>
      <c r="Q40" s="8"/>
    </row>
    <row r="41" spans="1:17" x14ac:dyDescent="0.2">
      <c r="A41" s="8">
        <v>360</v>
      </c>
      <c r="B41" s="8">
        <v>232.9049</v>
      </c>
      <c r="C41" s="7">
        <v>5.415197</v>
      </c>
      <c r="D41" s="8">
        <f t="shared" si="0"/>
        <v>3.2879993401977283</v>
      </c>
      <c r="E41" s="8">
        <f t="shared" si="1"/>
        <v>2.6303941401977284</v>
      </c>
      <c r="F41" s="8">
        <f t="shared" si="2"/>
        <v>2.6303941401977288E-18</v>
      </c>
      <c r="G41" s="8">
        <v>135.82409999999999</v>
      </c>
      <c r="H41" s="7">
        <v>4.1011179999999996</v>
      </c>
      <c r="I41" s="8">
        <f t="shared" si="3"/>
        <v>2.977673896851726</v>
      </c>
      <c r="J41" s="8">
        <f t="shared" si="4"/>
        <v>1.951674696851726</v>
      </c>
      <c r="K41" s="8">
        <f t="shared" si="5"/>
        <v>1.9516746968517262E-18</v>
      </c>
      <c r="L41" s="8">
        <v>436.09129999999999</v>
      </c>
      <c r="M41" s="8">
        <v>7.8963489999999998</v>
      </c>
      <c r="N41" s="8">
        <f t="shared" si="6"/>
        <v>3.5708035497938488</v>
      </c>
      <c r="O41" s="8">
        <f t="shared" si="7"/>
        <v>2.9516996497938486</v>
      </c>
      <c r="P41" s="8">
        <f t="shared" si="8"/>
        <v>2.9516996497938488E-18</v>
      </c>
      <c r="Q41" s="8"/>
    </row>
    <row r="42" spans="1:17" x14ac:dyDescent="0.2">
      <c r="A42" s="8">
        <v>370</v>
      </c>
      <c r="B42" s="8">
        <v>232.9049</v>
      </c>
      <c r="C42" s="7">
        <v>5.415197</v>
      </c>
      <c r="D42" s="8">
        <f t="shared" si="0"/>
        <v>3.3232818144287766</v>
      </c>
      <c r="E42" s="8">
        <f t="shared" si="1"/>
        <v>2.6656766144287767</v>
      </c>
      <c r="F42" s="8">
        <f t="shared" si="2"/>
        <v>2.665676614428777E-18</v>
      </c>
      <c r="G42" s="8">
        <v>135.82409999999999</v>
      </c>
      <c r="H42" s="7">
        <v>4.1011179999999996</v>
      </c>
      <c r="I42" s="8">
        <f t="shared" si="3"/>
        <v>2.9998840703714986</v>
      </c>
      <c r="J42" s="8">
        <f t="shared" si="4"/>
        <v>1.9738848703714986</v>
      </c>
      <c r="K42" s="8">
        <f t="shared" si="5"/>
        <v>1.9738848703714987E-18</v>
      </c>
      <c r="L42" s="8">
        <v>436.09129999999999</v>
      </c>
      <c r="M42" s="8">
        <v>7.8963489999999998</v>
      </c>
      <c r="N42" s="8">
        <f t="shared" si="6"/>
        <v>3.6244642883504632</v>
      </c>
      <c r="O42" s="8">
        <f t="shared" si="7"/>
        <v>3.0053603883504634</v>
      </c>
      <c r="P42" s="8">
        <f t="shared" si="8"/>
        <v>3.0053603883504637E-18</v>
      </c>
      <c r="Q42" s="8"/>
    </row>
    <row r="43" spans="1:17" x14ac:dyDescent="0.2">
      <c r="A43" s="8">
        <v>380</v>
      </c>
      <c r="B43" s="8">
        <v>232.9049</v>
      </c>
      <c r="C43" s="7">
        <v>5.415197</v>
      </c>
      <c r="D43" s="8">
        <f t="shared" si="0"/>
        <v>3.3574129689614165</v>
      </c>
      <c r="E43" s="8">
        <f t="shared" si="1"/>
        <v>2.6998077689614166</v>
      </c>
      <c r="F43" s="8">
        <f t="shared" si="2"/>
        <v>2.6998077689614168E-18</v>
      </c>
      <c r="G43" s="8">
        <v>135.82409999999999</v>
      </c>
      <c r="H43" s="7">
        <v>4.1011179999999996</v>
      </c>
      <c r="I43" s="8">
        <f t="shared" si="3"/>
        <v>3.0212330908928058</v>
      </c>
      <c r="J43" s="8">
        <f t="shared" si="4"/>
        <v>1.9952338908928058</v>
      </c>
      <c r="K43" s="8">
        <f t="shared" si="5"/>
        <v>1.9952338908928061E-18</v>
      </c>
      <c r="L43" s="8">
        <v>436.09129999999999</v>
      </c>
      <c r="M43" s="8">
        <v>7.8963489999999998</v>
      </c>
      <c r="N43" s="8">
        <f t="shared" si="6"/>
        <v>3.6768099598660098</v>
      </c>
      <c r="O43" s="8">
        <f t="shared" si="7"/>
        <v>3.0577060598660095</v>
      </c>
      <c r="P43" s="8">
        <f t="shared" si="8"/>
        <v>3.0577060598660097E-18</v>
      </c>
      <c r="Q43" s="8"/>
    </row>
    <row r="44" spans="1:17" x14ac:dyDescent="0.2">
      <c r="A44" s="8">
        <v>390</v>
      </c>
      <c r="B44" s="8">
        <v>232.9049</v>
      </c>
      <c r="C44" s="7">
        <v>5.415197</v>
      </c>
      <c r="D44" s="8">
        <f t="shared" si="0"/>
        <v>3.3904482530158293</v>
      </c>
      <c r="E44" s="8">
        <f t="shared" si="1"/>
        <v>2.7328430530158294</v>
      </c>
      <c r="F44" s="8">
        <f t="shared" si="2"/>
        <v>2.7328430530158297E-18</v>
      </c>
      <c r="G44" s="8">
        <v>135.82409999999999</v>
      </c>
      <c r="H44" s="7">
        <v>4.1011179999999996</v>
      </c>
      <c r="I44" s="8">
        <f t="shared" si="3"/>
        <v>3.0417700900358118</v>
      </c>
      <c r="J44" s="8">
        <f t="shared" si="4"/>
        <v>2.015770890035812</v>
      </c>
      <c r="K44" s="8">
        <f t="shared" si="5"/>
        <v>2.015770890035812E-18</v>
      </c>
      <c r="L44" s="8">
        <v>436.09129999999999</v>
      </c>
      <c r="M44" s="8">
        <v>7.8963489999999998</v>
      </c>
      <c r="N44" s="8">
        <f t="shared" si="6"/>
        <v>3.7278883217871921</v>
      </c>
      <c r="O44" s="8">
        <f t="shared" si="7"/>
        <v>3.1087844217871918</v>
      </c>
      <c r="P44" s="8">
        <f t="shared" si="8"/>
        <v>3.1087844217871921E-18</v>
      </c>
      <c r="Q44" s="8"/>
    </row>
    <row r="45" spans="1:17" x14ac:dyDescent="0.2">
      <c r="A45" s="8">
        <v>400</v>
      </c>
      <c r="B45" s="8">
        <v>232.9049</v>
      </c>
      <c r="C45" s="7">
        <v>5.415197</v>
      </c>
      <c r="D45" s="8">
        <f t="shared" si="0"/>
        <v>3.422439611385534</v>
      </c>
      <c r="E45" s="8">
        <f t="shared" si="1"/>
        <v>2.7648344113855341</v>
      </c>
      <c r="F45" s="8">
        <f t="shared" si="2"/>
        <v>2.7648344113855341E-18</v>
      </c>
      <c r="G45" s="8">
        <v>135.82409999999999</v>
      </c>
      <c r="H45" s="7">
        <v>4.1011179999999996</v>
      </c>
      <c r="I45" s="8">
        <f t="shared" si="3"/>
        <v>3.0615405316782125</v>
      </c>
      <c r="J45" s="8">
        <f t="shared" si="4"/>
        <v>2.0355413316782123</v>
      </c>
      <c r="K45" s="8">
        <f t="shared" si="5"/>
        <v>2.0355413316782124E-18</v>
      </c>
      <c r="L45" s="8">
        <v>436.09129999999999</v>
      </c>
      <c r="M45" s="8">
        <v>7.8963489999999998</v>
      </c>
      <c r="N45" s="8">
        <f t="shared" si="6"/>
        <v>3.7777448467649406</v>
      </c>
      <c r="O45" s="8">
        <f t="shared" si="7"/>
        <v>3.1586409467649403</v>
      </c>
      <c r="P45" s="8">
        <f t="shared" si="8"/>
        <v>3.1586409467649404E-18</v>
      </c>
      <c r="Q45" s="8"/>
    </row>
    <row r="46" spans="1:17" x14ac:dyDescent="0.2">
      <c r="A46" s="8">
        <v>410</v>
      </c>
      <c r="B46" s="8">
        <v>232.9049</v>
      </c>
      <c r="C46" s="7">
        <v>5.415197</v>
      </c>
      <c r="D46" s="8">
        <f t="shared" si="0"/>
        <v>3.4534357569836538</v>
      </c>
      <c r="E46" s="8">
        <f t="shared" si="1"/>
        <v>2.7958305569836539</v>
      </c>
      <c r="F46" s="8">
        <f t="shared" si="2"/>
        <v>2.795830556983654E-18</v>
      </c>
      <c r="G46" s="8">
        <v>135.82409999999999</v>
      </c>
      <c r="H46" s="7">
        <v>4.1011179999999996</v>
      </c>
      <c r="I46" s="8">
        <f t="shared" si="3"/>
        <v>3.0805865479373296</v>
      </c>
      <c r="J46" s="8">
        <f t="shared" si="4"/>
        <v>2.0545873479373293</v>
      </c>
      <c r="K46" s="8">
        <f t="shared" si="5"/>
        <v>2.0545873479373293E-18</v>
      </c>
      <c r="L46" s="8">
        <v>436.09129999999999</v>
      </c>
      <c r="M46" s="8">
        <v>7.8963489999999998</v>
      </c>
      <c r="N46" s="8">
        <f t="shared" si="6"/>
        <v>3.8264228576750523</v>
      </c>
      <c r="O46" s="8">
        <f t="shared" si="7"/>
        <v>3.207318957675052</v>
      </c>
      <c r="P46" s="8">
        <f t="shared" si="8"/>
        <v>3.2073189576750523E-18</v>
      </c>
      <c r="Q46" s="8"/>
    </row>
    <row r="47" spans="1:17" x14ac:dyDescent="0.2">
      <c r="A47" s="8">
        <v>420</v>
      </c>
      <c r="B47" s="8">
        <v>232.9049</v>
      </c>
      <c r="C47" s="7">
        <v>5.415197</v>
      </c>
      <c r="D47" s="8">
        <f t="shared" si="0"/>
        <v>3.4834824183430082</v>
      </c>
      <c r="E47" s="8">
        <f t="shared" si="1"/>
        <v>2.8258772183430083</v>
      </c>
      <c r="F47" s="8">
        <f t="shared" si="2"/>
        <v>2.8258772183430085E-18</v>
      </c>
      <c r="G47" s="8">
        <v>135.82409999999999</v>
      </c>
      <c r="H47" s="7">
        <v>4.1011179999999996</v>
      </c>
      <c r="I47" s="8">
        <f t="shared" si="3"/>
        <v>3.0989472388836679</v>
      </c>
      <c r="J47" s="8">
        <f t="shared" si="4"/>
        <v>2.0729480388836681</v>
      </c>
      <c r="K47" s="8">
        <f t="shared" si="5"/>
        <v>2.0729480388836682E-18</v>
      </c>
      <c r="L47" s="8">
        <v>436.09129999999999</v>
      </c>
      <c r="M47" s="8">
        <v>7.8963489999999998</v>
      </c>
      <c r="N47" s="8">
        <f t="shared" si="6"/>
        <v>3.8739636531757764</v>
      </c>
      <c r="O47" s="8">
        <f t="shared" si="7"/>
        <v>3.2548597531757766</v>
      </c>
      <c r="P47" s="8">
        <f t="shared" si="8"/>
        <v>3.2548597531757767E-18</v>
      </c>
      <c r="Q47" s="8"/>
    </row>
    <row r="48" spans="1:17" x14ac:dyDescent="0.2">
      <c r="A48" s="8">
        <v>430</v>
      </c>
      <c r="B48" s="8">
        <v>232.9049</v>
      </c>
      <c r="C48" s="7">
        <v>5.415197</v>
      </c>
      <c r="D48" s="8">
        <f t="shared" si="0"/>
        <v>3.5126225647147877</v>
      </c>
      <c r="E48" s="8">
        <f t="shared" si="1"/>
        <v>2.8550173647147878</v>
      </c>
      <c r="F48" s="8">
        <f t="shared" si="2"/>
        <v>2.855017364714788E-18</v>
      </c>
      <c r="G48" s="8">
        <v>135.82409999999999</v>
      </c>
      <c r="H48" s="7">
        <v>4.1011179999999996</v>
      </c>
      <c r="I48" s="8">
        <f t="shared" si="3"/>
        <v>3.1166589404728424</v>
      </c>
      <c r="J48" s="8">
        <f t="shared" si="4"/>
        <v>2.0906597404728426</v>
      </c>
      <c r="K48" s="8">
        <f t="shared" si="5"/>
        <v>2.0906597404728429E-18</v>
      </c>
      <c r="L48" s="8">
        <v>436.09129999999999</v>
      </c>
      <c r="M48" s="8">
        <v>7.8963489999999998</v>
      </c>
      <c r="N48" s="8">
        <f t="shared" si="6"/>
        <v>3.9204066245671787</v>
      </c>
      <c r="O48" s="8">
        <f t="shared" si="7"/>
        <v>3.3013027245671784</v>
      </c>
      <c r="P48" s="8">
        <f t="shared" si="8"/>
        <v>3.3013027245671788E-18</v>
      </c>
      <c r="Q48" s="8"/>
    </row>
    <row r="49" spans="1:17" x14ac:dyDescent="0.2">
      <c r="A49" s="8">
        <v>440</v>
      </c>
      <c r="B49" s="8">
        <v>232.9049</v>
      </c>
      <c r="C49" s="7">
        <v>5.415197</v>
      </c>
      <c r="D49" s="8">
        <f t="shared" si="0"/>
        <v>3.5408966110961591</v>
      </c>
      <c r="E49" s="8">
        <f t="shared" si="1"/>
        <v>2.8832914110961592</v>
      </c>
      <c r="F49" s="8">
        <f t="shared" si="2"/>
        <v>2.8832914110961593E-18</v>
      </c>
      <c r="G49" s="8">
        <v>135.82409999999999</v>
      </c>
      <c r="H49" s="7">
        <v>4.1011179999999996</v>
      </c>
      <c r="I49" s="8">
        <f t="shared" si="3"/>
        <v>3.1337554645594023</v>
      </c>
      <c r="J49" s="8">
        <f t="shared" si="4"/>
        <v>2.1077562645594021</v>
      </c>
      <c r="K49" s="8">
        <f t="shared" si="5"/>
        <v>2.1077562645594024E-18</v>
      </c>
      <c r="L49" s="8">
        <v>436.09129999999999</v>
      </c>
      <c r="M49" s="8">
        <v>7.8963489999999998</v>
      </c>
      <c r="N49" s="8">
        <f t="shared" si="6"/>
        <v>3.9657893646472688</v>
      </c>
      <c r="O49" s="8">
        <f t="shared" si="7"/>
        <v>3.346685464647269</v>
      </c>
      <c r="P49" s="8">
        <f t="shared" si="8"/>
        <v>3.3466854646472692E-18</v>
      </c>
      <c r="Q49" s="8"/>
    </row>
    <row r="50" spans="1:17" x14ac:dyDescent="0.2">
      <c r="A50" s="8">
        <v>450</v>
      </c>
      <c r="B50" s="8">
        <v>232.9049</v>
      </c>
      <c r="C50" s="7">
        <v>5.415197</v>
      </c>
      <c r="D50" s="8">
        <f t="shared" si="0"/>
        <v>3.5683426052441565</v>
      </c>
      <c r="E50" s="8">
        <f t="shared" si="1"/>
        <v>2.9107374052441566</v>
      </c>
      <c r="F50" s="8">
        <f t="shared" si="2"/>
        <v>2.9107374052441566E-18</v>
      </c>
      <c r="G50" s="8">
        <v>135.82409999999999</v>
      </c>
      <c r="H50" s="7">
        <v>4.1011179999999996</v>
      </c>
      <c r="I50" s="8">
        <f t="shared" si="3"/>
        <v>3.1502683143284815</v>
      </c>
      <c r="J50" s="8">
        <f t="shared" si="4"/>
        <v>2.1242691143284818</v>
      </c>
      <c r="K50" s="8">
        <f t="shared" si="5"/>
        <v>2.1242691143284821E-18</v>
      </c>
      <c r="L50" s="8">
        <v>436.09129999999999</v>
      </c>
      <c r="M50" s="8">
        <v>7.8963489999999998</v>
      </c>
      <c r="N50" s="8">
        <f t="shared" si="6"/>
        <v>4.0101477691971468</v>
      </c>
      <c r="O50" s="8">
        <f t="shared" si="7"/>
        <v>3.391043869197147</v>
      </c>
      <c r="P50" s="8">
        <f t="shared" si="8"/>
        <v>3.3910438691971471E-18</v>
      </c>
      <c r="Q50" s="8"/>
    </row>
    <row r="51" spans="1:17" x14ac:dyDescent="0.2">
      <c r="A51" s="8">
        <v>460</v>
      </c>
      <c r="B51" s="8">
        <v>232.9049</v>
      </c>
      <c r="C51" s="7">
        <v>5.415197</v>
      </c>
      <c r="D51" s="8">
        <f t="shared" si="0"/>
        <v>3.5949963984956668</v>
      </c>
      <c r="E51" s="8">
        <f t="shared" si="1"/>
        <v>2.9373911984956669</v>
      </c>
      <c r="F51" s="8">
        <f t="shared" si="2"/>
        <v>2.937391198495667E-18</v>
      </c>
      <c r="G51" s="8">
        <v>135.82409999999999</v>
      </c>
      <c r="H51" s="7">
        <v>4.1011179999999996</v>
      </c>
      <c r="I51" s="8">
        <f t="shared" si="3"/>
        <v>3.1662268780332985</v>
      </c>
      <c r="J51" s="8">
        <f t="shared" si="4"/>
        <v>2.1402276780332983</v>
      </c>
      <c r="K51" s="8">
        <f t="shared" si="5"/>
        <v>2.1402276780332984E-18</v>
      </c>
      <c r="L51" s="8">
        <v>436.09129999999999</v>
      </c>
      <c r="M51" s="8">
        <v>7.8963489999999998</v>
      </c>
      <c r="N51" s="8">
        <f t="shared" si="6"/>
        <v>4.0535161316709578</v>
      </c>
      <c r="O51" s="8">
        <f t="shared" si="7"/>
        <v>3.434412231670958</v>
      </c>
      <c r="P51" s="8">
        <f t="shared" si="8"/>
        <v>3.4344122316709584E-18</v>
      </c>
      <c r="Q51" s="8"/>
    </row>
    <row r="52" spans="1:17" x14ac:dyDescent="0.2">
      <c r="A52" s="8">
        <v>470</v>
      </c>
      <c r="B52" s="8">
        <v>232.9049</v>
      </c>
      <c r="C52" s="7">
        <v>5.415197</v>
      </c>
      <c r="D52" s="8">
        <f t="shared" si="0"/>
        <v>3.6208918020062173</v>
      </c>
      <c r="E52" s="8">
        <f t="shared" si="1"/>
        <v>2.9632866020062174</v>
      </c>
      <c r="F52" s="8">
        <f t="shared" si="2"/>
        <v>2.9632866020062177E-18</v>
      </c>
      <c r="G52" s="8">
        <v>135.82409999999999</v>
      </c>
      <c r="H52" s="7">
        <v>4.1011179999999996</v>
      </c>
      <c r="I52" s="8">
        <f t="shared" si="3"/>
        <v>3.181658603545154</v>
      </c>
      <c r="J52" s="8">
        <f t="shared" si="4"/>
        <v>2.1556594035451537</v>
      </c>
      <c r="K52" s="8">
        <f t="shared" si="5"/>
        <v>2.1556594035451537E-18</v>
      </c>
      <c r="L52" s="8">
        <v>436.09129999999999</v>
      </c>
      <c r="M52" s="8">
        <v>7.8963489999999998</v>
      </c>
      <c r="N52" s="8">
        <f t="shared" si="6"/>
        <v>4.0959272316156214</v>
      </c>
      <c r="O52" s="8">
        <f t="shared" si="7"/>
        <v>3.4768233316156216</v>
      </c>
      <c r="P52" s="8">
        <f t="shared" si="8"/>
        <v>3.4768233316156221E-18</v>
      </c>
      <c r="Q52" s="8"/>
    </row>
    <row r="53" spans="1:17" x14ac:dyDescent="0.2">
      <c r="A53" s="8">
        <v>480</v>
      </c>
      <c r="B53" s="8">
        <v>232.9049</v>
      </c>
      <c r="C53" s="7">
        <v>5.415197</v>
      </c>
      <c r="D53" s="8">
        <f t="shared" si="0"/>
        <v>3.6460607298392813</v>
      </c>
      <c r="E53" s="8">
        <f t="shared" si="1"/>
        <v>2.9884555298392814</v>
      </c>
      <c r="F53" s="8">
        <f t="shared" si="2"/>
        <v>2.9884555298392817E-18</v>
      </c>
      <c r="G53" s="8">
        <v>135.82409999999999</v>
      </c>
      <c r="H53" s="7">
        <v>4.1011179999999996</v>
      </c>
      <c r="I53" s="8">
        <f t="shared" si="3"/>
        <v>3.1965891558969513</v>
      </c>
      <c r="J53" s="8">
        <f t="shared" si="4"/>
        <v>2.1705899558969515</v>
      </c>
      <c r="K53" s="8">
        <f t="shared" si="5"/>
        <v>2.1705899558969516E-18</v>
      </c>
      <c r="L53" s="8">
        <v>436.09129999999999</v>
      </c>
      <c r="M53" s="8">
        <v>7.8963489999999998</v>
      </c>
      <c r="N53" s="8">
        <f t="shared" si="6"/>
        <v>4.1374124172994549</v>
      </c>
      <c r="O53" s="8">
        <f t="shared" si="7"/>
        <v>3.518308517299455</v>
      </c>
      <c r="P53" s="8">
        <f t="shared" si="8"/>
        <v>3.5183085172994551E-18</v>
      </c>
      <c r="Q53" s="8"/>
    </row>
    <row r="54" spans="1:17" x14ac:dyDescent="0.2">
      <c r="A54" s="8">
        <v>490</v>
      </c>
      <c r="B54" s="8">
        <v>232.9049</v>
      </c>
      <c r="C54" s="7">
        <v>5.415197</v>
      </c>
      <c r="D54" s="8">
        <f t="shared" si="0"/>
        <v>3.6705333301793917</v>
      </c>
      <c r="E54" s="8">
        <f t="shared" si="1"/>
        <v>3.0129281301793918</v>
      </c>
      <c r="F54" s="8">
        <f t="shared" si="2"/>
        <v>3.0129281301793921E-18</v>
      </c>
      <c r="G54" s="8">
        <v>135.82409999999999</v>
      </c>
      <c r="H54" s="7">
        <v>4.1011179999999996</v>
      </c>
      <c r="I54" s="8">
        <f t="shared" si="3"/>
        <v>3.2110425597224519</v>
      </c>
      <c r="J54" s="8">
        <f t="shared" si="4"/>
        <v>2.1850433597224521</v>
      </c>
      <c r="K54" s="8">
        <f t="shared" si="5"/>
        <v>2.1850433597224522E-18</v>
      </c>
      <c r="L54" s="8">
        <v>436.09129999999999</v>
      </c>
      <c r="M54" s="8">
        <v>7.8963489999999998</v>
      </c>
      <c r="N54" s="8">
        <f t="shared" si="6"/>
        <v>4.1780016829874116</v>
      </c>
      <c r="O54" s="8">
        <f t="shared" si="7"/>
        <v>3.5588977829874118</v>
      </c>
      <c r="P54" s="8">
        <f t="shared" si="8"/>
        <v>3.5588977829874124E-18</v>
      </c>
      <c r="Q54" s="8"/>
    </row>
    <row r="55" spans="1:17" x14ac:dyDescent="0.2">
      <c r="A55" s="8">
        <v>500</v>
      </c>
      <c r="B55" s="8">
        <v>232.9049</v>
      </c>
      <c r="C55" s="7">
        <v>5.415197</v>
      </c>
      <c r="D55" s="8">
        <f t="shared" si="0"/>
        <v>3.6943381058033586</v>
      </c>
      <c r="E55" s="8">
        <f t="shared" si="1"/>
        <v>3.0367329058033588</v>
      </c>
      <c r="F55" s="8">
        <f t="shared" si="2"/>
        <v>3.0367329058033591E-18</v>
      </c>
      <c r="G55" s="8">
        <v>135.82409999999999</v>
      </c>
      <c r="H55" s="7">
        <v>4.1011179999999996</v>
      </c>
      <c r="I55" s="8">
        <f t="shared" si="3"/>
        <v>3.2250413282541501</v>
      </c>
      <c r="J55" s="8">
        <f t="shared" si="4"/>
        <v>2.1990421282541499</v>
      </c>
      <c r="K55" s="8">
        <f t="shared" si="5"/>
        <v>2.1990421282541499E-18</v>
      </c>
      <c r="L55" s="8">
        <v>436.09129999999999</v>
      </c>
      <c r="M55" s="8">
        <v>7.8963489999999998</v>
      </c>
      <c r="N55" s="8">
        <f t="shared" si="6"/>
        <v>4.2177237412632715</v>
      </c>
      <c r="O55" s="8">
        <f t="shared" si="7"/>
        <v>3.5986198412632717</v>
      </c>
      <c r="P55" s="8">
        <f t="shared" si="8"/>
        <v>3.5986198412632721E-18</v>
      </c>
      <c r="Q55" s="8"/>
    </row>
    <row r="56" spans="1:17" x14ac:dyDescent="0.2">
      <c r="A56" s="8">
        <v>510</v>
      </c>
      <c r="B56" s="8">
        <v>232.9049</v>
      </c>
      <c r="C56" s="7">
        <v>5.415197</v>
      </c>
      <c r="D56" s="8">
        <f t="shared" si="0"/>
        <v>3.7175020248217505</v>
      </c>
      <c r="E56" s="8">
        <f t="shared" si="1"/>
        <v>3.0598968248217506</v>
      </c>
      <c r="F56" s="8">
        <f t="shared" si="2"/>
        <v>3.0598968248217507E-18</v>
      </c>
      <c r="G56" s="8">
        <v>135.82409999999999</v>
      </c>
      <c r="H56" s="7">
        <v>4.1011179999999996</v>
      </c>
      <c r="I56" s="8">
        <f t="shared" si="3"/>
        <v>3.2386065803366577</v>
      </c>
      <c r="J56" s="8">
        <f t="shared" si="4"/>
        <v>2.2126073803366575</v>
      </c>
      <c r="K56" s="8">
        <f t="shared" si="5"/>
        <v>2.2126073803366576E-18</v>
      </c>
      <c r="L56" s="8">
        <v>436.09129999999999</v>
      </c>
      <c r="M56" s="8">
        <v>7.8963489999999998</v>
      </c>
      <c r="N56" s="8">
        <f t="shared" si="6"/>
        <v>4.256606090765235</v>
      </c>
      <c r="O56" s="8">
        <f t="shared" si="7"/>
        <v>3.6375021907652352</v>
      </c>
      <c r="P56" s="8">
        <f t="shared" si="8"/>
        <v>3.6375021907652352E-18</v>
      </c>
      <c r="Q56" s="8"/>
    </row>
    <row r="57" spans="1:17" x14ac:dyDescent="0.2">
      <c r="A57" s="8">
        <v>520</v>
      </c>
      <c r="B57" s="8">
        <v>232.9049</v>
      </c>
      <c r="C57" s="7">
        <v>5.415197</v>
      </c>
      <c r="D57" s="8">
        <f t="shared" si="0"/>
        <v>3.7400506225952306</v>
      </c>
      <c r="E57" s="8">
        <f t="shared" si="1"/>
        <v>3.0824454225952307</v>
      </c>
      <c r="F57" s="8">
        <f t="shared" si="2"/>
        <v>3.0824454225952308E-18</v>
      </c>
      <c r="G57" s="8">
        <v>135.82409999999999</v>
      </c>
      <c r="H57" s="7">
        <v>4.1011179999999996</v>
      </c>
      <c r="I57" s="8">
        <f t="shared" si="3"/>
        <v>3.2517581467347716</v>
      </c>
      <c r="J57" s="8">
        <f t="shared" si="4"/>
        <v>2.2257589467347714</v>
      </c>
      <c r="K57" s="8">
        <f t="shared" si="5"/>
        <v>2.2257589467347713E-18</v>
      </c>
      <c r="L57" s="8">
        <v>436.09129999999999</v>
      </c>
      <c r="M57" s="8">
        <v>7.8963489999999998</v>
      </c>
      <c r="N57" s="8">
        <f t="shared" si="6"/>
        <v>4.2946750796707382</v>
      </c>
      <c r="O57" s="8">
        <f t="shared" si="7"/>
        <v>3.6755711796707384</v>
      </c>
      <c r="P57" s="8">
        <f t="shared" si="8"/>
        <v>3.6755711796707389E-18</v>
      </c>
      <c r="Q57" s="8"/>
    </row>
    <row r="58" spans="1:17" x14ac:dyDescent="0.2">
      <c r="A58" s="8">
        <v>530</v>
      </c>
      <c r="B58" s="8">
        <v>232.9049</v>
      </c>
      <c r="C58" s="7">
        <v>5.415197</v>
      </c>
      <c r="D58" s="8">
        <f t="shared" si="0"/>
        <v>3.7620080956355113</v>
      </c>
      <c r="E58" s="8">
        <f t="shared" si="1"/>
        <v>3.1044028956355114</v>
      </c>
      <c r="F58" s="8">
        <f t="shared" si="2"/>
        <v>3.1044028956355117E-18</v>
      </c>
      <c r="G58" s="8">
        <v>135.82409999999999</v>
      </c>
      <c r="H58" s="7">
        <v>4.1011179999999996</v>
      </c>
      <c r="I58" s="8">
        <f t="shared" si="3"/>
        <v>3.2645146668617122</v>
      </c>
      <c r="J58" s="8">
        <f t="shared" si="4"/>
        <v>2.2385154668617124</v>
      </c>
      <c r="K58" s="8">
        <f t="shared" si="5"/>
        <v>2.2385154668617127E-18</v>
      </c>
      <c r="L58" s="8">
        <v>436.09129999999999</v>
      </c>
      <c r="M58" s="8">
        <v>7.8963489999999998</v>
      </c>
      <c r="N58" s="8">
        <f t="shared" si="6"/>
        <v>4.3319559652384827</v>
      </c>
      <c r="O58" s="8">
        <f t="shared" si="7"/>
        <v>3.7128520652384829</v>
      </c>
      <c r="P58" s="8">
        <f t="shared" si="8"/>
        <v>3.7128520652384834E-18</v>
      </c>
      <c r="Q58" s="8"/>
    </row>
    <row r="59" spans="1:17" x14ac:dyDescent="0.2">
      <c r="A59" s="8">
        <v>540</v>
      </c>
      <c r="B59" s="8">
        <v>232.9049</v>
      </c>
      <c r="C59" s="7">
        <v>5.415197</v>
      </c>
      <c r="D59" s="8">
        <f t="shared" si="0"/>
        <v>3.783397388216843</v>
      </c>
      <c r="E59" s="8">
        <f t="shared" si="1"/>
        <v>3.1257921882168431</v>
      </c>
      <c r="F59" s="8">
        <f t="shared" si="2"/>
        <v>3.1257921882168433E-18</v>
      </c>
      <c r="G59" s="8">
        <v>135.82409999999999</v>
      </c>
      <c r="H59" s="7">
        <v>4.1011179999999996</v>
      </c>
      <c r="I59" s="8">
        <f t="shared" si="3"/>
        <v>3.2768936769197774</v>
      </c>
      <c r="J59" s="8">
        <f t="shared" si="4"/>
        <v>2.2508944769197772</v>
      </c>
      <c r="K59" s="8">
        <f t="shared" si="5"/>
        <v>2.2508944769197773E-18</v>
      </c>
      <c r="L59" s="8">
        <v>436.09129999999999</v>
      </c>
      <c r="M59" s="8">
        <v>7.8963489999999998</v>
      </c>
      <c r="N59" s="8">
        <f t="shared" si="6"/>
        <v>4.368472969690437</v>
      </c>
      <c r="O59" s="8">
        <f t="shared" si="7"/>
        <v>3.7493690696904372</v>
      </c>
      <c r="P59" s="8">
        <f t="shared" si="8"/>
        <v>3.7493690696904375E-18</v>
      </c>
      <c r="Q59" s="8"/>
    </row>
    <row r="60" spans="1:17" x14ac:dyDescent="0.2">
      <c r="A60" s="8">
        <v>550</v>
      </c>
      <c r="B60" s="8">
        <v>232.9049</v>
      </c>
      <c r="C60" s="7">
        <v>5.415197</v>
      </c>
      <c r="D60" s="8">
        <f t="shared" si="0"/>
        <v>3.804240272349809</v>
      </c>
      <c r="E60" s="8">
        <f t="shared" si="1"/>
        <v>3.1466350723498091</v>
      </c>
      <c r="F60" s="8">
        <f t="shared" si="2"/>
        <v>3.1466350723498095E-18</v>
      </c>
      <c r="G60" s="8">
        <v>135.82409999999999</v>
      </c>
      <c r="H60" s="7">
        <v>4.1011179999999996</v>
      </c>
      <c r="I60" s="8">
        <f t="shared" si="3"/>
        <v>3.2889116903299249</v>
      </c>
      <c r="J60" s="8">
        <f t="shared" si="4"/>
        <v>2.2629124903299251</v>
      </c>
      <c r="K60" s="8">
        <f t="shared" si="5"/>
        <v>2.2629124903299252E-18</v>
      </c>
      <c r="L60" s="8">
        <v>436.09129999999999</v>
      </c>
      <c r="M60" s="8">
        <v>7.8963489999999998</v>
      </c>
      <c r="N60" s="8">
        <f t="shared" si="6"/>
        <v>4.4042493326936354</v>
      </c>
      <c r="O60" s="8">
        <f t="shared" si="7"/>
        <v>3.7851454326936356</v>
      </c>
      <c r="P60" s="8">
        <f t="shared" si="8"/>
        <v>3.7851454326936358E-18</v>
      </c>
      <c r="Q60" s="8"/>
    </row>
    <row r="61" spans="1:17" x14ac:dyDescent="0.2">
      <c r="A61" s="8">
        <v>560</v>
      </c>
      <c r="B61" s="8">
        <v>232.9049</v>
      </c>
      <c r="C61" s="7">
        <v>5.415197</v>
      </c>
      <c r="D61" s="8">
        <f t="shared" si="0"/>
        <v>3.8245574217034095</v>
      </c>
      <c r="E61" s="8">
        <f t="shared" si="1"/>
        <v>3.1669522217034096</v>
      </c>
      <c r="F61" s="8">
        <f t="shared" si="2"/>
        <v>3.1669522217034099E-18</v>
      </c>
      <c r="G61" s="8">
        <v>135.82409999999999</v>
      </c>
      <c r="H61" s="7">
        <v>4.1011179999999996</v>
      </c>
      <c r="I61" s="8">
        <f t="shared" si="3"/>
        <v>3.3005842712260178</v>
      </c>
      <c r="J61" s="8">
        <f t="shared" si="4"/>
        <v>2.2745850712260181</v>
      </c>
      <c r="K61" s="8">
        <f t="shared" si="5"/>
        <v>2.2745850712260183E-18</v>
      </c>
      <c r="L61" s="8">
        <v>436.09129999999999</v>
      </c>
      <c r="M61" s="8">
        <v>7.8963489999999998</v>
      </c>
      <c r="N61" s="8">
        <f t="shared" si="6"/>
        <v>4.4393073606806919</v>
      </c>
      <c r="O61" s="8">
        <f t="shared" si="7"/>
        <v>3.8202034606806921</v>
      </c>
      <c r="P61" s="8">
        <f t="shared" si="8"/>
        <v>3.8202034606806924E-18</v>
      </c>
      <c r="Q61" s="8"/>
    </row>
    <row r="62" spans="1:17" x14ac:dyDescent="0.2">
      <c r="A62" s="8">
        <v>570</v>
      </c>
      <c r="B62" s="8">
        <v>232.9049</v>
      </c>
      <c r="C62" s="7">
        <v>5.415197</v>
      </c>
      <c r="D62" s="8">
        <f t="shared" si="0"/>
        <v>3.8443684800030491</v>
      </c>
      <c r="E62" s="8">
        <f t="shared" si="1"/>
        <v>3.1867632800030492</v>
      </c>
      <c r="F62" s="8">
        <f t="shared" si="2"/>
        <v>3.1867632800030493E-18</v>
      </c>
      <c r="G62" s="8">
        <v>135.82409999999999</v>
      </c>
      <c r="H62" s="7">
        <v>4.1011179999999996</v>
      </c>
      <c r="I62" s="8">
        <f t="shared" si="3"/>
        <v>3.3119261017015429</v>
      </c>
      <c r="J62" s="8">
        <f t="shared" si="4"/>
        <v>2.2859269017015427</v>
      </c>
      <c r="K62" s="8">
        <f t="shared" si="5"/>
        <v>2.2859269017015427E-18</v>
      </c>
      <c r="L62" s="8">
        <v>436.09129999999999</v>
      </c>
      <c r="M62" s="8">
        <v>7.8963489999999998</v>
      </c>
      <c r="N62" s="8">
        <f t="shared" si="6"/>
        <v>4.4736684732290195</v>
      </c>
      <c r="O62" s="8">
        <f t="shared" si="7"/>
        <v>3.8545645732290197</v>
      </c>
      <c r="P62" s="8">
        <f t="shared" si="8"/>
        <v>3.8545645732290202E-18</v>
      </c>
      <c r="Q62" s="8"/>
    </row>
    <row r="63" spans="1:17" x14ac:dyDescent="0.2">
      <c r="A63" s="8">
        <v>580</v>
      </c>
      <c r="B63" s="8">
        <v>232.9049</v>
      </c>
      <c r="C63" s="7">
        <v>5.415197</v>
      </c>
      <c r="D63" s="8">
        <f t="shared" si="0"/>
        <v>3.8636921243801092</v>
      </c>
      <c r="E63" s="8">
        <f t="shared" si="1"/>
        <v>3.2060869243801093</v>
      </c>
      <c r="F63" s="8">
        <f t="shared" si="2"/>
        <v>3.2060869243801095E-18</v>
      </c>
      <c r="G63" s="8">
        <v>135.82409999999999</v>
      </c>
      <c r="H63" s="7">
        <v>4.1011179999999996</v>
      </c>
      <c r="I63" s="8">
        <f t="shared" si="3"/>
        <v>3.3229510434197449</v>
      </c>
      <c r="J63" s="8">
        <f t="shared" si="4"/>
        <v>2.2969518434197447</v>
      </c>
      <c r="K63" s="8">
        <f t="shared" si="5"/>
        <v>2.2969518434197448E-18</v>
      </c>
      <c r="L63" s="8">
        <v>436.09129999999999</v>
      </c>
      <c r="M63" s="8">
        <v>7.8963489999999998</v>
      </c>
      <c r="N63" s="8">
        <f t="shared" si="6"/>
        <v>4.5073532467013546</v>
      </c>
      <c r="O63" s="8">
        <f t="shared" si="7"/>
        <v>3.8882493467013548</v>
      </c>
      <c r="P63" s="8">
        <f t="shared" si="8"/>
        <v>3.8882493467013547E-18</v>
      </c>
      <c r="Q63" s="8"/>
    </row>
    <row r="64" spans="1:17" x14ac:dyDescent="0.2">
      <c r="A64" s="8">
        <v>590</v>
      </c>
      <c r="B64" s="8">
        <v>232.9049</v>
      </c>
      <c r="C64" s="7">
        <v>5.415197</v>
      </c>
      <c r="D64" s="8">
        <f t="shared" si="0"/>
        <v>3.8825461241025541</v>
      </c>
      <c r="E64" s="8">
        <f t="shared" si="1"/>
        <v>3.2249409241025542</v>
      </c>
      <c r="F64" s="8">
        <f t="shared" si="2"/>
        <v>3.2249409241025546E-18</v>
      </c>
      <c r="G64" s="8">
        <v>135.82409999999999</v>
      </c>
      <c r="H64" s="7">
        <v>4.1011179999999996</v>
      </c>
      <c r="I64" s="8">
        <f t="shared" si="3"/>
        <v>3.3336721941307816</v>
      </c>
      <c r="J64" s="8">
        <f t="shared" si="4"/>
        <v>2.3076729941307814</v>
      </c>
      <c r="K64" s="8">
        <f t="shared" si="5"/>
        <v>2.3076729941307814E-18</v>
      </c>
      <c r="L64" s="8">
        <v>436.09129999999999</v>
      </c>
      <c r="M64" s="8">
        <v>7.8963489999999998</v>
      </c>
      <c r="N64" s="8">
        <f t="shared" si="6"/>
        <v>4.5403814553344324</v>
      </c>
      <c r="O64" s="8">
        <f t="shared" si="7"/>
        <v>3.9212775553344326</v>
      </c>
      <c r="P64" s="8">
        <f t="shared" si="8"/>
        <v>3.9212775553344328E-18</v>
      </c>
      <c r="Q64" s="8"/>
    </row>
    <row r="65" spans="1:17" x14ac:dyDescent="0.2">
      <c r="A65" s="8">
        <v>600</v>
      </c>
      <c r="B65" s="8">
        <v>232.9049</v>
      </c>
      <c r="C65" s="7">
        <v>5.415197</v>
      </c>
      <c r="D65" s="8">
        <f t="shared" si="0"/>
        <v>3.9009473950747555</v>
      </c>
      <c r="E65" s="8">
        <f t="shared" si="1"/>
        <v>3.2433421950747556</v>
      </c>
      <c r="F65" s="8">
        <f t="shared" si="2"/>
        <v>3.2433421950747557E-18</v>
      </c>
      <c r="G65" s="8">
        <v>135.82409999999999</v>
      </c>
      <c r="H65" s="7">
        <v>4.1011179999999996</v>
      </c>
      <c r="I65" s="8">
        <f t="shared" si="3"/>
        <v>3.3441019395803968</v>
      </c>
      <c r="J65" s="8">
        <f t="shared" si="4"/>
        <v>2.3181027395803966</v>
      </c>
      <c r="K65" s="8">
        <f t="shared" si="5"/>
        <v>2.3181027395803968E-18</v>
      </c>
      <c r="L65" s="8">
        <v>436.09129999999999</v>
      </c>
      <c r="M65" s="8">
        <v>7.8963489999999998</v>
      </c>
      <c r="N65" s="8">
        <f t="shared" si="6"/>
        <v>4.5727721099482252</v>
      </c>
      <c r="O65" s="8">
        <f t="shared" si="7"/>
        <v>3.9536682099482254</v>
      </c>
      <c r="P65" s="8">
        <f t="shared" si="8"/>
        <v>3.9536682099482258E-18</v>
      </c>
      <c r="Q65" s="8"/>
    </row>
    <row r="66" spans="1:17" x14ac:dyDescent="0.2">
      <c r="A66" s="8">
        <v>610</v>
      </c>
      <c r="B66" s="8">
        <v>232.9049</v>
      </c>
      <c r="C66" s="7">
        <v>5.415197</v>
      </c>
      <c r="D66" s="8">
        <f t="shared" si="0"/>
        <v>3.9189120504578869</v>
      </c>
      <c r="E66" s="8">
        <f t="shared" si="1"/>
        <v>3.261306850457887</v>
      </c>
      <c r="F66" s="8">
        <f t="shared" si="2"/>
        <v>3.2613068504578871E-18</v>
      </c>
      <c r="G66" s="8">
        <v>135.82409999999999</v>
      </c>
      <c r="H66" s="7">
        <v>4.1011179999999996</v>
      </c>
      <c r="I66" s="8">
        <f t="shared" si="3"/>
        <v>3.354252001242652</v>
      </c>
      <c r="J66" s="8">
        <f t="shared" si="4"/>
        <v>2.3282528012426518</v>
      </c>
      <c r="K66" s="8">
        <f t="shared" si="5"/>
        <v>2.3282528012426519E-18</v>
      </c>
      <c r="L66" s="8">
        <v>436.09129999999999</v>
      </c>
      <c r="M66" s="8">
        <v>7.8963489999999998</v>
      </c>
      <c r="N66" s="8">
        <f t="shared" si="6"/>
        <v>4.6045434944349504</v>
      </c>
      <c r="O66" s="8">
        <f t="shared" si="7"/>
        <v>3.9854395944349505</v>
      </c>
      <c r="P66" s="8">
        <f t="shared" si="8"/>
        <v>3.9854395944349507E-18</v>
      </c>
      <c r="Q66" s="8"/>
    </row>
    <row r="67" spans="1:17" x14ac:dyDescent="0.2">
      <c r="A67" s="8">
        <v>620</v>
      </c>
      <c r="B67" s="8">
        <v>232.9049</v>
      </c>
      <c r="C67" s="7">
        <v>5.415197</v>
      </c>
      <c r="D67" s="8">
        <f t="shared" si="0"/>
        <v>3.9364554477292839</v>
      </c>
      <c r="E67" s="8">
        <f t="shared" si="1"/>
        <v>3.278850247729284</v>
      </c>
      <c r="F67" s="8">
        <f t="shared" si="2"/>
        <v>3.2788502477292843E-18</v>
      </c>
      <c r="G67" s="8">
        <v>135.82409999999999</v>
      </c>
      <c r="H67" s="7">
        <v>4.1011179999999996</v>
      </c>
      <c r="I67" s="8">
        <f t="shared" si="3"/>
        <v>3.364133480263463</v>
      </c>
      <c r="J67" s="8">
        <f t="shared" si="4"/>
        <v>2.3381342802634633</v>
      </c>
      <c r="K67" s="8">
        <f t="shared" si="5"/>
        <v>2.3381342802634635E-18</v>
      </c>
      <c r="L67" s="8">
        <v>436.09129999999999</v>
      </c>
      <c r="M67" s="8">
        <v>7.8963489999999998</v>
      </c>
      <c r="N67" s="8">
        <f t="shared" si="6"/>
        <v>4.6357132001750232</v>
      </c>
      <c r="O67" s="8">
        <f t="shared" si="7"/>
        <v>4.0166093001750234</v>
      </c>
      <c r="P67" s="8">
        <f t="shared" si="8"/>
        <v>4.0166093001750237E-18</v>
      </c>
      <c r="Q67" s="8"/>
    </row>
    <row r="68" spans="1:17" x14ac:dyDescent="0.2">
      <c r="A68" s="8">
        <v>630</v>
      </c>
      <c r="B68" s="8">
        <v>232.9049</v>
      </c>
      <c r="C68" s="7">
        <v>5.415197</v>
      </c>
      <c r="D68" s="8">
        <f t="shared" si="0"/>
        <v>3.9535922324696497</v>
      </c>
      <c r="E68" s="8">
        <f t="shared" si="1"/>
        <v>3.2959870324696499</v>
      </c>
      <c r="F68" s="8">
        <f t="shared" si="2"/>
        <v>3.2959870324696503E-18</v>
      </c>
      <c r="G68" s="8">
        <v>135.82409999999999</v>
      </c>
      <c r="H68" s="7">
        <v>4.1011179999999996</v>
      </c>
      <c r="I68" s="8">
        <f t="shared" si="3"/>
        <v>3.373756897961294</v>
      </c>
      <c r="J68" s="8">
        <f t="shared" si="4"/>
        <v>2.3477576979612937</v>
      </c>
      <c r="K68" s="8">
        <f t="shared" si="5"/>
        <v>2.3477576979612941E-18</v>
      </c>
      <c r="L68" s="8">
        <v>436.09129999999999</v>
      </c>
      <c r="M68" s="8">
        <v>7.8963489999999998</v>
      </c>
      <c r="N68" s="8">
        <f t="shared" si="6"/>
        <v>4.6662981585160663</v>
      </c>
      <c r="O68" s="8">
        <f t="shared" si="7"/>
        <v>4.0471942585160665</v>
      </c>
      <c r="P68" s="8">
        <f t="shared" si="8"/>
        <v>4.0471942585160667E-18</v>
      </c>
      <c r="Q68" s="8"/>
    </row>
    <row r="69" spans="1:17" x14ac:dyDescent="0.2">
      <c r="A69" s="8">
        <v>640</v>
      </c>
      <c r="B69" s="8">
        <v>232.9049</v>
      </c>
      <c r="C69" s="7">
        <v>5.415197</v>
      </c>
      <c r="D69" s="8">
        <f t="shared" si="0"/>
        <v>3.9703363791404995</v>
      </c>
      <c r="E69" s="8">
        <f t="shared" si="1"/>
        <v>3.3127311791404996</v>
      </c>
      <c r="F69" s="8">
        <f t="shared" si="2"/>
        <v>3.3127311791404997E-18</v>
      </c>
      <c r="G69" s="8">
        <v>135.82409999999999</v>
      </c>
      <c r="H69" s="7">
        <v>4.1011179999999996</v>
      </c>
      <c r="I69" s="8">
        <f t="shared" si="3"/>
        <v>3.3831322331956426</v>
      </c>
      <c r="J69" s="8">
        <f t="shared" si="4"/>
        <v>2.3571330331956428</v>
      </c>
      <c r="K69" s="8">
        <f t="shared" si="5"/>
        <v>2.3571330331956429E-18</v>
      </c>
      <c r="L69" s="8">
        <v>436.09129999999999</v>
      </c>
      <c r="M69" s="8">
        <v>7.8963489999999998</v>
      </c>
      <c r="N69" s="8">
        <f t="shared" si="6"/>
        <v>4.696314671440982</v>
      </c>
      <c r="O69" s="8">
        <f t="shared" si="7"/>
        <v>4.0772107714409822</v>
      </c>
      <c r="P69" s="8">
        <f t="shared" si="8"/>
        <v>4.0772107714409828E-18</v>
      </c>
      <c r="Q69" s="8"/>
    </row>
    <row r="70" spans="1:17" x14ac:dyDescent="0.2">
      <c r="A70" s="8">
        <v>650</v>
      </c>
      <c r="B70" s="8">
        <v>232.9049</v>
      </c>
      <c r="C70" s="7">
        <v>5.415197</v>
      </c>
      <c r="D70" s="8">
        <f t="shared" ref="D70:D133" si="9">(C70*A70)/(B70+A70)</f>
        <v>3.9867012290904715</v>
      </c>
      <c r="E70" s="8">
        <f t="shared" ref="E70:E133" si="10">D70-0.6576052</f>
        <v>3.3290960290904716</v>
      </c>
      <c r="F70" s="8">
        <f t="shared" ref="F70:F133" si="11">E70*(10^-18)</f>
        <v>3.3290960290904718E-18</v>
      </c>
      <c r="G70" s="8">
        <v>135.82409999999999</v>
      </c>
      <c r="H70" s="7">
        <v>4.1011179999999996</v>
      </c>
      <c r="I70" s="8">
        <f t="shared" ref="I70:I133" si="12">(H70*$A70)/(G70+$A70)</f>
        <v>3.3922689568823348</v>
      </c>
      <c r="J70" s="8">
        <f t="shared" ref="J70:J133" si="13">I70-1.0259992</f>
        <v>2.3662697568823345</v>
      </c>
      <c r="K70" s="8">
        <f t="shared" ref="K70:K133" si="14">J70*(10^-18)</f>
        <v>2.3662697568823345E-18</v>
      </c>
      <c r="L70" s="8">
        <v>436.09129999999999</v>
      </c>
      <c r="M70" s="8">
        <v>7.8963489999999998</v>
      </c>
      <c r="N70" s="8">
        <f t="shared" ref="N70:N133" si="15">(M70*$A70)/(L70+$A70)</f>
        <v>4.7257784405417844</v>
      </c>
      <c r="O70" s="8">
        <f t="shared" ref="O70:O133" si="16">N70-0.6191039</f>
        <v>4.1066745405417846</v>
      </c>
      <c r="P70" s="8">
        <f t="shared" ref="P70:P133" si="17">O70*(10^-18)</f>
        <v>4.1066745405417852E-18</v>
      </c>
      <c r="Q70" s="8"/>
    </row>
    <row r="71" spans="1:17" x14ac:dyDescent="0.2">
      <c r="A71" s="8">
        <v>660</v>
      </c>
      <c r="B71" s="8">
        <v>232.9049</v>
      </c>
      <c r="C71" s="7">
        <v>5.415197</v>
      </c>
      <c r="D71" s="8">
        <f t="shared" si="9"/>
        <v>4.0026995260077527</v>
      </c>
      <c r="E71" s="8">
        <f t="shared" si="10"/>
        <v>3.3450943260077528</v>
      </c>
      <c r="F71" s="8">
        <f t="shared" si="11"/>
        <v>3.3450943260077529E-18</v>
      </c>
      <c r="G71" s="8">
        <v>135.82409999999999</v>
      </c>
      <c r="H71" s="7">
        <v>4.1011179999999996</v>
      </c>
      <c r="I71" s="8">
        <f t="shared" si="12"/>
        <v>3.401176063906584</v>
      </c>
      <c r="J71" s="8">
        <f t="shared" si="13"/>
        <v>2.3751768639065842</v>
      </c>
      <c r="K71" s="8">
        <f t="shared" si="14"/>
        <v>2.3751768639065844E-18</v>
      </c>
      <c r="L71" s="8">
        <v>436.09129999999999</v>
      </c>
      <c r="M71" s="8">
        <v>7.8963489999999998</v>
      </c>
      <c r="N71" s="8">
        <f t="shared" si="15"/>
        <v>4.7547045944074178</v>
      </c>
      <c r="O71" s="8">
        <f t="shared" si="16"/>
        <v>4.135600694407418</v>
      </c>
      <c r="P71" s="8">
        <f t="shared" si="17"/>
        <v>4.135600694407418E-18</v>
      </c>
      <c r="Q71" s="8"/>
    </row>
    <row r="72" spans="1:17" x14ac:dyDescent="0.2">
      <c r="A72" s="8">
        <v>670</v>
      </c>
      <c r="B72" s="8">
        <v>232.9049</v>
      </c>
      <c r="C72" s="7">
        <v>5.415197</v>
      </c>
      <c r="D72" s="8">
        <f t="shared" si="9"/>
        <v>4.018343449016613</v>
      </c>
      <c r="E72" s="8">
        <f t="shared" si="10"/>
        <v>3.3607382490166131</v>
      </c>
      <c r="F72" s="8">
        <f t="shared" si="11"/>
        <v>3.3607382490166132E-18</v>
      </c>
      <c r="G72" s="8">
        <v>135.82409999999999</v>
      </c>
      <c r="H72" s="7">
        <v>4.1011179999999996</v>
      </c>
      <c r="I72" s="8">
        <f t="shared" si="12"/>
        <v>3.4098621026598726</v>
      </c>
      <c r="J72" s="8">
        <f t="shared" si="13"/>
        <v>2.3838629026598728</v>
      </c>
      <c r="K72" s="8">
        <f t="shared" si="14"/>
        <v>2.383862902659873E-18</v>
      </c>
      <c r="L72" s="8">
        <v>436.09129999999999</v>
      </c>
      <c r="M72" s="8">
        <v>7.8963489999999998</v>
      </c>
      <c r="N72" s="8">
        <f t="shared" si="15"/>
        <v>4.783107714525916</v>
      </c>
      <c r="O72" s="8">
        <f t="shared" si="16"/>
        <v>4.1640038145259162</v>
      </c>
      <c r="P72" s="8">
        <f t="shared" si="17"/>
        <v>4.1640038145259166E-18</v>
      </c>
      <c r="Q72" s="8"/>
    </row>
    <row r="73" spans="1:17" x14ac:dyDescent="0.2">
      <c r="A73" s="8">
        <v>680</v>
      </c>
      <c r="B73" s="8">
        <v>232.9049</v>
      </c>
      <c r="C73" s="7">
        <v>5.415197</v>
      </c>
      <c r="D73" s="8">
        <f t="shared" si="9"/>
        <v>4.0336446435986923</v>
      </c>
      <c r="E73" s="8">
        <f t="shared" si="10"/>
        <v>3.3760394435986925</v>
      </c>
      <c r="F73" s="8">
        <f t="shared" si="11"/>
        <v>3.3760394435986928E-18</v>
      </c>
      <c r="G73" s="8">
        <v>135.82409999999999</v>
      </c>
      <c r="H73" s="7">
        <v>4.1011179999999996</v>
      </c>
      <c r="I73" s="8">
        <f t="shared" si="12"/>
        <v>3.4183352024045375</v>
      </c>
      <c r="J73" s="8">
        <f t="shared" si="13"/>
        <v>2.3923360024045373</v>
      </c>
      <c r="K73" s="8">
        <f t="shared" si="14"/>
        <v>2.3923360024045375E-18</v>
      </c>
      <c r="L73" s="8">
        <v>436.09129999999999</v>
      </c>
      <c r="M73" s="8">
        <v>7.8963489999999998</v>
      </c>
      <c r="N73" s="8">
        <f t="shared" si="15"/>
        <v>4.8110018597940867</v>
      </c>
      <c r="O73" s="8">
        <f t="shared" si="16"/>
        <v>4.1918979597940869</v>
      </c>
      <c r="P73" s="8">
        <f t="shared" si="17"/>
        <v>4.1918979597940872E-18</v>
      </c>
      <c r="Q73" s="8"/>
    </row>
    <row r="74" spans="1:17" x14ac:dyDescent="0.2">
      <c r="A74" s="8">
        <v>690</v>
      </c>
      <c r="B74" s="8">
        <v>232.9049</v>
      </c>
      <c r="C74" s="7">
        <v>5.415197</v>
      </c>
      <c r="D74" s="8">
        <f t="shared" si="9"/>
        <v>4.0486142505040332</v>
      </c>
      <c r="E74" s="8">
        <f t="shared" si="10"/>
        <v>3.3910090505040333</v>
      </c>
      <c r="F74" s="8">
        <f t="shared" si="11"/>
        <v>3.3910090505040335E-18</v>
      </c>
      <c r="G74" s="8">
        <v>135.82409999999999</v>
      </c>
      <c r="H74" s="7">
        <v>4.1011179999999996</v>
      </c>
      <c r="I74" s="8">
        <f t="shared" si="12"/>
        <v>3.4266030986501841</v>
      </c>
      <c r="J74" s="8">
        <f t="shared" si="13"/>
        <v>2.4006038986501839</v>
      </c>
      <c r="K74" s="8">
        <f t="shared" si="14"/>
        <v>2.400603898650184E-18</v>
      </c>
      <c r="L74" s="8">
        <v>436.09129999999999</v>
      </c>
      <c r="M74" s="8">
        <v>7.8963489999999998</v>
      </c>
      <c r="N74" s="8">
        <f t="shared" si="15"/>
        <v>4.8384005897212772</v>
      </c>
      <c r="O74" s="8">
        <f t="shared" si="16"/>
        <v>4.2192966897212774</v>
      </c>
      <c r="P74" s="8">
        <f t="shared" si="17"/>
        <v>4.2192966897212778E-18</v>
      </c>
      <c r="Q74" s="8"/>
    </row>
    <row r="75" spans="1:17" x14ac:dyDescent="0.2">
      <c r="A75" s="8">
        <v>700</v>
      </c>
      <c r="B75" s="8">
        <v>232.9049</v>
      </c>
      <c r="C75" s="7">
        <v>5.415197</v>
      </c>
      <c r="D75" s="8">
        <f t="shared" si="9"/>
        <v>4.0632629328026901</v>
      </c>
      <c r="E75" s="8">
        <f t="shared" si="10"/>
        <v>3.4056577328026902</v>
      </c>
      <c r="F75" s="8">
        <f t="shared" si="11"/>
        <v>3.4056577328026906E-18</v>
      </c>
      <c r="G75" s="8">
        <v>135.82409999999999</v>
      </c>
      <c r="H75" s="7">
        <v>4.1011179999999996</v>
      </c>
      <c r="I75" s="8">
        <f t="shared" si="12"/>
        <v>3.4346731567084503</v>
      </c>
      <c r="J75" s="8">
        <f t="shared" si="13"/>
        <v>2.4086739567084505</v>
      </c>
      <c r="K75" s="8">
        <f t="shared" si="14"/>
        <v>2.4086739567084507E-18</v>
      </c>
      <c r="L75" s="8">
        <v>436.09129999999999</v>
      </c>
      <c r="M75" s="8">
        <v>7.8963489999999998</v>
      </c>
      <c r="N75" s="8">
        <f t="shared" si="15"/>
        <v>4.8653169864076942</v>
      </c>
      <c r="O75" s="8">
        <f t="shared" si="16"/>
        <v>4.2462130864076943</v>
      </c>
      <c r="P75" s="8">
        <f t="shared" si="17"/>
        <v>4.2462130864076947E-18</v>
      </c>
      <c r="Q75" s="8"/>
    </row>
    <row r="76" spans="1:17" x14ac:dyDescent="0.2">
      <c r="A76" s="8">
        <v>710</v>
      </c>
      <c r="B76" s="8">
        <v>232.9049</v>
      </c>
      <c r="C76" s="7">
        <v>5.415197</v>
      </c>
      <c r="D76" s="8">
        <f t="shared" si="9"/>
        <v>4.0776009012149581</v>
      </c>
      <c r="E76" s="8">
        <f t="shared" si="10"/>
        <v>3.4199957012149582</v>
      </c>
      <c r="F76" s="8">
        <f t="shared" si="11"/>
        <v>3.4199957012149585E-18</v>
      </c>
      <c r="G76" s="8">
        <v>135.82409999999999</v>
      </c>
      <c r="H76" s="7">
        <v>4.1011179999999996</v>
      </c>
      <c r="I76" s="8">
        <f t="shared" si="12"/>
        <v>3.4425523935768672</v>
      </c>
      <c r="J76" s="8">
        <f t="shared" si="13"/>
        <v>2.4165531935768669</v>
      </c>
      <c r="K76" s="8">
        <f t="shared" si="14"/>
        <v>2.4165531935768671E-18</v>
      </c>
      <c r="L76" s="8">
        <v>436.09129999999999</v>
      </c>
      <c r="M76" s="8">
        <v>7.8963489999999998</v>
      </c>
      <c r="N76" s="8">
        <f t="shared" si="15"/>
        <v>4.8917636753721103</v>
      </c>
      <c r="O76" s="8">
        <f t="shared" si="16"/>
        <v>4.2726597753721105</v>
      </c>
      <c r="P76" s="8">
        <f t="shared" si="17"/>
        <v>4.2726597753721106E-18</v>
      </c>
      <c r="Q76" s="8"/>
    </row>
    <row r="77" spans="1:17" x14ac:dyDescent="0.2">
      <c r="A77" s="8">
        <v>720</v>
      </c>
      <c r="B77" s="8">
        <v>232.9049</v>
      </c>
      <c r="C77" s="7">
        <v>5.415197</v>
      </c>
      <c r="D77" s="8">
        <f t="shared" si="9"/>
        <v>4.0916379378466834</v>
      </c>
      <c r="E77" s="8">
        <f t="shared" si="10"/>
        <v>3.4340327378466835</v>
      </c>
      <c r="F77" s="8">
        <f t="shared" si="11"/>
        <v>3.4340327378466839E-18</v>
      </c>
      <c r="G77" s="8">
        <v>135.82409999999999</v>
      </c>
      <c r="H77" s="7">
        <v>4.1011179999999996</v>
      </c>
      <c r="I77" s="8">
        <f t="shared" si="12"/>
        <v>3.450247498288491</v>
      </c>
      <c r="J77" s="8">
        <f t="shared" si="13"/>
        <v>2.4242482982884912</v>
      </c>
      <c r="K77" s="8">
        <f t="shared" si="14"/>
        <v>2.4242482982884915E-18</v>
      </c>
      <c r="L77" s="8">
        <v>436.09129999999999</v>
      </c>
      <c r="M77" s="8">
        <v>7.8963489999999998</v>
      </c>
      <c r="N77" s="8">
        <f t="shared" si="15"/>
        <v>4.9177528452986365</v>
      </c>
      <c r="O77" s="8">
        <f t="shared" si="16"/>
        <v>4.2986489452986367</v>
      </c>
      <c r="P77" s="8">
        <f t="shared" si="17"/>
        <v>4.2986489452986372E-18</v>
      </c>
      <c r="Q77" s="8"/>
    </row>
    <row r="78" spans="1:17" x14ac:dyDescent="0.2">
      <c r="A78" s="8">
        <v>730</v>
      </c>
      <c r="B78" s="8">
        <v>232.9049</v>
      </c>
      <c r="C78" s="7">
        <v>5.415197</v>
      </c>
      <c r="D78" s="8">
        <f t="shared" si="9"/>
        <v>4.1053834184455802</v>
      </c>
      <c r="E78" s="8">
        <f t="shared" si="10"/>
        <v>3.4477782184455803</v>
      </c>
      <c r="F78" s="8">
        <f t="shared" si="11"/>
        <v>3.4477782184455804E-18</v>
      </c>
      <c r="G78" s="8">
        <v>135.82409999999999</v>
      </c>
      <c r="H78" s="7">
        <v>4.1011179999999996</v>
      </c>
      <c r="I78" s="8">
        <f t="shared" si="12"/>
        <v>3.4577648508513446</v>
      </c>
      <c r="J78" s="8">
        <f t="shared" si="13"/>
        <v>2.4317656508513448</v>
      </c>
      <c r="K78" s="8">
        <f t="shared" si="14"/>
        <v>2.4317656508513448E-18</v>
      </c>
      <c r="L78" s="8">
        <v>436.09129999999999</v>
      </c>
      <c r="M78" s="8">
        <v>7.8963489999999998</v>
      </c>
      <c r="N78" s="8">
        <f t="shared" si="15"/>
        <v>4.9432962667674474</v>
      </c>
      <c r="O78" s="8">
        <f t="shared" si="16"/>
        <v>4.3241923667674476</v>
      </c>
      <c r="P78" s="8">
        <f t="shared" si="17"/>
        <v>4.3241923667674477E-18</v>
      </c>
      <c r="Q78" s="8"/>
    </row>
    <row r="79" spans="1:17" x14ac:dyDescent="0.2">
      <c r="A79" s="8">
        <v>740</v>
      </c>
      <c r="B79" s="8">
        <v>232.9049</v>
      </c>
      <c r="C79" s="7">
        <v>5.415197</v>
      </c>
      <c r="D79" s="8">
        <f t="shared" si="9"/>
        <v>4.1188463332849903</v>
      </c>
      <c r="E79" s="8">
        <f t="shared" si="10"/>
        <v>3.4612411332849904</v>
      </c>
      <c r="F79" s="8">
        <f t="shared" si="11"/>
        <v>3.4612411332849907E-18</v>
      </c>
      <c r="G79" s="8">
        <v>135.82409999999999</v>
      </c>
      <c r="H79" s="7">
        <v>4.1011179999999996</v>
      </c>
      <c r="I79" s="8">
        <f t="shared" si="12"/>
        <v>3.4651105398903725</v>
      </c>
      <c r="J79" s="8">
        <f t="shared" si="13"/>
        <v>2.4391113398903723</v>
      </c>
      <c r="K79" s="8">
        <f t="shared" si="14"/>
        <v>2.4391113398903726E-18</v>
      </c>
      <c r="L79" s="8">
        <v>436.09129999999999</v>
      </c>
      <c r="M79" s="8">
        <v>7.8963489999999998</v>
      </c>
      <c r="N79" s="8">
        <f t="shared" si="15"/>
        <v>4.9684053100299268</v>
      </c>
      <c r="O79" s="8">
        <f t="shared" si="16"/>
        <v>4.349301410029927</v>
      </c>
      <c r="P79" s="8">
        <f t="shared" si="17"/>
        <v>4.3493014100299273E-18</v>
      </c>
      <c r="Q79" s="8"/>
    </row>
    <row r="80" spans="1:17" x14ac:dyDescent="0.2">
      <c r="A80" s="8">
        <v>750</v>
      </c>
      <c r="B80" s="8">
        <v>232.9049</v>
      </c>
      <c r="C80" s="7">
        <v>5.415197</v>
      </c>
      <c r="D80" s="8">
        <f t="shared" si="9"/>
        <v>4.1320353067728117</v>
      </c>
      <c r="E80" s="8">
        <f t="shared" si="10"/>
        <v>3.4744301067728118</v>
      </c>
      <c r="F80" s="8">
        <f t="shared" si="11"/>
        <v>3.4744301067728117E-18</v>
      </c>
      <c r="G80" s="8">
        <v>135.82409999999999</v>
      </c>
      <c r="H80" s="7">
        <v>4.1011179999999996</v>
      </c>
      <c r="I80" s="8">
        <f t="shared" si="12"/>
        <v>3.4722903790944497</v>
      </c>
      <c r="J80" s="8">
        <f t="shared" si="13"/>
        <v>2.4462911790944499</v>
      </c>
      <c r="K80" s="8">
        <f t="shared" si="14"/>
        <v>2.44629117909445E-18</v>
      </c>
      <c r="L80" s="8">
        <v>436.09129999999999</v>
      </c>
      <c r="M80" s="8">
        <v>7.8963489999999998</v>
      </c>
      <c r="N80" s="8">
        <f t="shared" si="15"/>
        <v>4.9930909618846373</v>
      </c>
      <c r="O80" s="8">
        <f t="shared" si="16"/>
        <v>4.3739870618846375</v>
      </c>
      <c r="P80" s="8">
        <f t="shared" si="17"/>
        <v>4.3739870618846375E-18</v>
      </c>
      <c r="Q80" s="8"/>
    </row>
    <row r="81" spans="1:17" x14ac:dyDescent="0.2">
      <c r="A81" s="8">
        <v>760</v>
      </c>
      <c r="B81" s="8">
        <v>232.9049</v>
      </c>
      <c r="C81" s="7">
        <v>5.415197</v>
      </c>
      <c r="D81" s="8">
        <f t="shared" si="9"/>
        <v>4.1449586158754981</v>
      </c>
      <c r="E81" s="8">
        <f t="shared" si="10"/>
        <v>3.4873534158754982</v>
      </c>
      <c r="F81" s="8">
        <f t="shared" si="11"/>
        <v>3.4873534158754987E-18</v>
      </c>
      <c r="G81" s="8">
        <v>135.82409999999999</v>
      </c>
      <c r="H81" s="7">
        <v>4.1011179999999996</v>
      </c>
      <c r="I81" s="8">
        <f t="shared" si="12"/>
        <v>3.4793099225618063</v>
      </c>
      <c r="J81" s="8">
        <f t="shared" si="13"/>
        <v>2.453310722561806</v>
      </c>
      <c r="K81" s="8">
        <f t="shared" si="14"/>
        <v>2.4533107225618061E-18</v>
      </c>
      <c r="L81" s="8">
        <v>436.09129999999999</v>
      </c>
      <c r="M81" s="8">
        <v>7.8963489999999998</v>
      </c>
      <c r="N81" s="8">
        <f t="shared" si="15"/>
        <v>5.0173638417067323</v>
      </c>
      <c r="O81" s="8">
        <f t="shared" si="16"/>
        <v>4.3982599417067325</v>
      </c>
      <c r="P81" s="8">
        <f t="shared" si="17"/>
        <v>4.398259941706733E-18</v>
      </c>
      <c r="Q81" s="8"/>
    </row>
    <row r="82" spans="1:17" x14ac:dyDescent="0.2">
      <c r="A82" s="8">
        <v>770</v>
      </c>
      <c r="B82" s="8">
        <v>232.9049</v>
      </c>
      <c r="C82" s="7">
        <v>5.415197</v>
      </c>
      <c r="D82" s="8">
        <f t="shared" si="9"/>
        <v>4.1576242074398078</v>
      </c>
      <c r="E82" s="8">
        <f t="shared" si="10"/>
        <v>3.5000190074398079</v>
      </c>
      <c r="F82" s="8">
        <f t="shared" si="11"/>
        <v>3.5000190074398079E-18</v>
      </c>
      <c r="G82" s="8">
        <v>135.82409999999999</v>
      </c>
      <c r="H82" s="7">
        <v>4.1011179999999996</v>
      </c>
      <c r="I82" s="8">
        <f t="shared" si="12"/>
        <v>3.486174479129005</v>
      </c>
      <c r="J82" s="8">
        <f t="shared" si="13"/>
        <v>2.4601752791290048</v>
      </c>
      <c r="K82" s="8">
        <f t="shared" si="14"/>
        <v>2.4601752791290051E-18</v>
      </c>
      <c r="L82" s="8">
        <v>436.09129999999999</v>
      </c>
      <c r="M82" s="8">
        <v>7.8963489999999998</v>
      </c>
      <c r="N82" s="8">
        <f t="shared" si="15"/>
        <v>5.041234216679948</v>
      </c>
      <c r="O82" s="8">
        <f t="shared" si="16"/>
        <v>4.4221303166799482</v>
      </c>
      <c r="P82" s="8">
        <f t="shared" si="17"/>
        <v>4.4221303166799487E-18</v>
      </c>
      <c r="Q82" s="8"/>
    </row>
    <row r="83" spans="1:17" x14ac:dyDescent="0.2">
      <c r="A83" s="8">
        <v>780</v>
      </c>
      <c r="B83" s="8">
        <v>232.9049</v>
      </c>
      <c r="C83" s="7">
        <v>5.415197</v>
      </c>
      <c r="D83" s="8">
        <f t="shared" si="9"/>
        <v>4.1700397144884969</v>
      </c>
      <c r="E83" s="8">
        <f t="shared" si="10"/>
        <v>3.512434514488497</v>
      </c>
      <c r="F83" s="8">
        <f t="shared" si="11"/>
        <v>3.5124345144884975E-18</v>
      </c>
      <c r="G83" s="8">
        <v>135.82409999999999</v>
      </c>
      <c r="H83" s="7">
        <v>4.1011179999999996</v>
      </c>
      <c r="I83" s="8">
        <f t="shared" si="12"/>
        <v>3.4928891257611583</v>
      </c>
      <c r="J83" s="8">
        <f t="shared" si="13"/>
        <v>2.4668899257611585</v>
      </c>
      <c r="K83" s="8">
        <f t="shared" si="14"/>
        <v>2.4668899257611586E-18</v>
      </c>
      <c r="L83" s="8">
        <v>436.09129999999999</v>
      </c>
      <c r="M83" s="8">
        <v>7.8963489999999998</v>
      </c>
      <c r="N83" s="8">
        <f t="shared" si="15"/>
        <v>5.0647120162770669</v>
      </c>
      <c r="O83" s="8">
        <f t="shared" si="16"/>
        <v>4.4456081162770671</v>
      </c>
      <c r="P83" s="8">
        <f t="shared" si="17"/>
        <v>4.4456081162770671E-18</v>
      </c>
      <c r="Q83" s="8"/>
    </row>
    <row r="84" spans="1:17" x14ac:dyDescent="0.2">
      <c r="A84" s="8">
        <v>790</v>
      </c>
      <c r="B84" s="8">
        <v>232.9049</v>
      </c>
      <c r="C84" s="7">
        <v>5.415197</v>
      </c>
      <c r="D84" s="8">
        <f t="shared" si="9"/>
        <v>4.1822124715601614</v>
      </c>
      <c r="E84" s="8">
        <f t="shared" si="10"/>
        <v>3.5246072715601615</v>
      </c>
      <c r="F84" s="8">
        <f t="shared" si="11"/>
        <v>3.5246072715601621E-18</v>
      </c>
      <c r="G84" s="8">
        <v>135.82409999999999</v>
      </c>
      <c r="H84" s="7">
        <v>4.1011179999999996</v>
      </c>
      <c r="I84" s="8">
        <f t="shared" si="12"/>
        <v>3.4994587200743634</v>
      </c>
      <c r="J84" s="8">
        <f t="shared" si="13"/>
        <v>2.4734595200743632</v>
      </c>
      <c r="K84" s="8">
        <f t="shared" si="14"/>
        <v>2.4734595200743635E-18</v>
      </c>
      <c r="L84" s="8">
        <v>436.09129999999999</v>
      </c>
      <c r="M84" s="8">
        <v>7.8963489999999998</v>
      </c>
      <c r="N84" s="8">
        <f t="shared" si="15"/>
        <v>5.0878068460317758</v>
      </c>
      <c r="O84" s="8">
        <f t="shared" si="16"/>
        <v>4.468702946031776</v>
      </c>
      <c r="P84" s="8">
        <f t="shared" si="17"/>
        <v>4.468702946031776E-18</v>
      </c>
      <c r="Q84" s="8"/>
    </row>
    <row r="85" spans="1:17" x14ac:dyDescent="0.2">
      <c r="A85" s="8">
        <v>800</v>
      </c>
      <c r="B85" s="8">
        <v>232.9049</v>
      </c>
      <c r="C85" s="7">
        <v>5.415197</v>
      </c>
      <c r="D85" s="8">
        <f t="shared" si="9"/>
        <v>4.1941495291580093</v>
      </c>
      <c r="E85" s="8">
        <f t="shared" si="10"/>
        <v>3.5365443291580094</v>
      </c>
      <c r="F85" s="8">
        <f t="shared" si="11"/>
        <v>3.5365443291580095E-18</v>
      </c>
      <c r="G85" s="8">
        <v>135.82409999999999</v>
      </c>
      <c r="H85" s="7">
        <v>4.1011179999999996</v>
      </c>
      <c r="I85" s="8">
        <f t="shared" si="12"/>
        <v>3.5058879120552673</v>
      </c>
      <c r="J85" s="8">
        <f t="shared" si="13"/>
        <v>2.4798887120552671</v>
      </c>
      <c r="K85" s="8">
        <f t="shared" si="14"/>
        <v>2.4798887120552673E-18</v>
      </c>
      <c r="L85" s="8">
        <v>436.09129999999999</v>
      </c>
      <c r="M85" s="8">
        <v>7.8963489999999998</v>
      </c>
      <c r="N85" s="8">
        <f t="shared" si="15"/>
        <v>5.1105280006420237</v>
      </c>
      <c r="O85" s="8">
        <f t="shared" si="16"/>
        <v>4.4914241006420239</v>
      </c>
      <c r="P85" s="8">
        <f t="shared" si="17"/>
        <v>4.4914241006420243E-18</v>
      </c>
      <c r="Q85" s="8"/>
    </row>
    <row r="86" spans="1:17" x14ac:dyDescent="0.2">
      <c r="A86" s="8">
        <v>810</v>
      </c>
      <c r="B86" s="8">
        <v>232.9049</v>
      </c>
      <c r="C86" s="7">
        <v>5.415197</v>
      </c>
      <c r="D86" s="8">
        <f t="shared" si="9"/>
        <v>4.2058576673673702</v>
      </c>
      <c r="E86" s="8">
        <f t="shared" si="10"/>
        <v>3.5482524673673703</v>
      </c>
      <c r="F86" s="8">
        <f t="shared" si="11"/>
        <v>3.5482524673673703E-18</v>
      </c>
      <c r="G86" s="8">
        <v>135.82409999999999</v>
      </c>
      <c r="H86" s="7">
        <v>4.1011179999999996</v>
      </c>
      <c r="I86" s="8">
        <f t="shared" si="12"/>
        <v>3.5121811550371782</v>
      </c>
      <c r="J86" s="8">
        <f t="shared" si="13"/>
        <v>2.4861819550371784</v>
      </c>
      <c r="K86" s="8">
        <f t="shared" si="14"/>
        <v>2.4861819550371785E-18</v>
      </c>
      <c r="L86" s="8">
        <v>436.09129999999999</v>
      </c>
      <c r="M86" s="8">
        <v>7.8963489999999998</v>
      </c>
      <c r="N86" s="8">
        <f t="shared" si="15"/>
        <v>5.1328844764424568</v>
      </c>
      <c r="O86" s="8">
        <f t="shared" si="16"/>
        <v>4.513780576442457</v>
      </c>
      <c r="P86" s="8">
        <f t="shared" si="17"/>
        <v>4.5137805764424576E-18</v>
      </c>
      <c r="Q86" s="8"/>
    </row>
    <row r="87" spans="1:17" x14ac:dyDescent="0.2">
      <c r="A87" s="8">
        <v>820</v>
      </c>
      <c r="B87" s="8">
        <v>232.9049</v>
      </c>
      <c r="C87" s="7">
        <v>5.415197</v>
      </c>
      <c r="D87" s="8">
        <f t="shared" si="9"/>
        <v>4.2173434086972152</v>
      </c>
      <c r="E87" s="8">
        <f t="shared" si="10"/>
        <v>3.5597382086972154</v>
      </c>
      <c r="F87" s="8">
        <f t="shared" si="11"/>
        <v>3.5597382086972158E-18</v>
      </c>
      <c r="G87" s="8">
        <v>135.82409999999999</v>
      </c>
      <c r="H87" s="7">
        <v>4.1011179999999996</v>
      </c>
      <c r="I87" s="8">
        <f t="shared" si="12"/>
        <v>3.5183427159871776</v>
      </c>
      <c r="J87" s="8">
        <f t="shared" si="13"/>
        <v>2.4923435159871774</v>
      </c>
      <c r="K87" s="8">
        <f t="shared" si="14"/>
        <v>2.4923435159871778E-18</v>
      </c>
      <c r="L87" s="8">
        <v>436.09129999999999</v>
      </c>
      <c r="M87" s="8">
        <v>7.8963489999999998</v>
      </c>
      <c r="N87" s="8">
        <f t="shared" si="15"/>
        <v>5.1548849832810717</v>
      </c>
      <c r="O87" s="8">
        <f t="shared" si="16"/>
        <v>4.5357810832810719</v>
      </c>
      <c r="P87" s="8">
        <f t="shared" si="17"/>
        <v>4.5357810832810721E-18</v>
      </c>
      <c r="Q87" s="8"/>
    </row>
    <row r="88" spans="1:17" x14ac:dyDescent="0.2">
      <c r="A88" s="8">
        <v>830</v>
      </c>
      <c r="B88" s="8">
        <v>232.9049</v>
      </c>
      <c r="C88" s="7">
        <v>5.415197</v>
      </c>
      <c r="D88" s="8">
        <f t="shared" si="9"/>
        <v>4.228613030196775</v>
      </c>
      <c r="E88" s="8">
        <f t="shared" si="10"/>
        <v>3.5710078301967751</v>
      </c>
      <c r="F88" s="8">
        <f t="shared" si="11"/>
        <v>3.5710078301967754E-18</v>
      </c>
      <c r="G88" s="8">
        <v>135.82409999999999</v>
      </c>
      <c r="H88" s="7">
        <v>4.1011179999999996</v>
      </c>
      <c r="I88" s="8">
        <f t="shared" si="12"/>
        <v>3.5243766851541594</v>
      </c>
      <c r="J88" s="8">
        <f t="shared" si="13"/>
        <v>2.4983774851541591</v>
      </c>
      <c r="K88" s="8">
        <f t="shared" si="14"/>
        <v>2.4983774851541592E-18</v>
      </c>
      <c r="L88" s="8">
        <v>436.09129999999999</v>
      </c>
      <c r="M88" s="8">
        <v>7.8963489999999998</v>
      </c>
      <c r="N88" s="8">
        <f t="shared" si="15"/>
        <v>5.1765379558330427</v>
      </c>
      <c r="O88" s="8">
        <f t="shared" si="16"/>
        <v>4.5574340558330428</v>
      </c>
      <c r="P88" s="8">
        <f t="shared" si="17"/>
        <v>4.5574340558330431E-18</v>
      </c>
      <c r="Q88" s="8"/>
    </row>
    <row r="89" spans="1:17" x14ac:dyDescent="0.2">
      <c r="A89" s="8">
        <v>840</v>
      </c>
      <c r="B89" s="8">
        <v>232.9049</v>
      </c>
      <c r="C89" s="7">
        <v>5.415197</v>
      </c>
      <c r="D89" s="8">
        <f t="shared" si="9"/>
        <v>4.2396725748945689</v>
      </c>
      <c r="E89" s="8">
        <f t="shared" si="10"/>
        <v>3.5820673748945691</v>
      </c>
      <c r="F89" s="8">
        <f t="shared" si="11"/>
        <v>3.5820673748945691E-18</v>
      </c>
      <c r="G89" s="8">
        <v>135.82409999999999</v>
      </c>
      <c r="H89" s="7">
        <v>4.1011179999999996</v>
      </c>
      <c r="I89" s="8">
        <f t="shared" si="12"/>
        <v>3.5302869851236505</v>
      </c>
      <c r="J89" s="8">
        <f t="shared" si="13"/>
        <v>2.5042877851236502</v>
      </c>
      <c r="K89" s="8">
        <f t="shared" si="14"/>
        <v>2.5042877851236505E-18</v>
      </c>
      <c r="L89" s="8">
        <v>436.09129999999999</v>
      </c>
      <c r="M89" s="8">
        <v>7.8963489999999998</v>
      </c>
      <c r="N89" s="8">
        <f t="shared" si="15"/>
        <v>5.1978515643825789</v>
      </c>
      <c r="O89" s="8">
        <f t="shared" si="16"/>
        <v>4.5787476643825791</v>
      </c>
      <c r="P89" s="8">
        <f t="shared" si="17"/>
        <v>4.5787476643825797E-18</v>
      </c>
      <c r="Q89" s="8"/>
    </row>
    <row r="90" spans="1:17" x14ac:dyDescent="0.2">
      <c r="A90" s="8">
        <v>850</v>
      </c>
      <c r="B90" s="8">
        <v>232.9049</v>
      </c>
      <c r="C90" s="7">
        <v>5.415197</v>
      </c>
      <c r="D90" s="8">
        <f t="shared" si="9"/>
        <v>4.250527862603632</v>
      </c>
      <c r="E90" s="8">
        <f t="shared" si="10"/>
        <v>3.5929226626036321</v>
      </c>
      <c r="F90" s="8">
        <f t="shared" si="11"/>
        <v>3.5929226626036322E-18</v>
      </c>
      <c r="G90" s="8">
        <v>135.82409999999999</v>
      </c>
      <c r="H90" s="7">
        <v>4.1011179999999996</v>
      </c>
      <c r="I90" s="8">
        <f t="shared" si="12"/>
        <v>3.5360773793215232</v>
      </c>
      <c r="J90" s="8">
        <f t="shared" si="13"/>
        <v>2.510078179321523</v>
      </c>
      <c r="K90" s="8">
        <f t="shared" si="14"/>
        <v>2.5100781793215231E-18</v>
      </c>
      <c r="L90" s="8">
        <v>436.09129999999999</v>
      </c>
      <c r="M90" s="8">
        <v>7.8963489999999998</v>
      </c>
      <c r="N90" s="8">
        <f t="shared" si="15"/>
        <v>5.2188337251017867</v>
      </c>
      <c r="O90" s="8">
        <f t="shared" si="16"/>
        <v>4.5997298251017869</v>
      </c>
      <c r="P90" s="8">
        <f t="shared" si="17"/>
        <v>4.5997298251017869E-18</v>
      </c>
      <c r="Q90" s="8"/>
    </row>
    <row r="91" spans="1:17" x14ac:dyDescent="0.2">
      <c r="A91" s="8">
        <v>860</v>
      </c>
      <c r="B91" s="8">
        <v>232.9049</v>
      </c>
      <c r="C91" s="7">
        <v>5.415197</v>
      </c>
      <c r="D91" s="8">
        <f t="shared" si="9"/>
        <v>4.2611845001335427</v>
      </c>
      <c r="E91" s="8">
        <f t="shared" si="10"/>
        <v>3.6035793001335428</v>
      </c>
      <c r="F91" s="8">
        <f t="shared" si="11"/>
        <v>3.603579300133543E-18</v>
      </c>
      <c r="G91" s="8">
        <v>135.82409999999999</v>
      </c>
      <c r="H91" s="7">
        <v>4.1011179999999996</v>
      </c>
      <c r="I91" s="8">
        <f t="shared" si="12"/>
        <v>3.5417514800053538</v>
      </c>
      <c r="J91" s="8">
        <f t="shared" si="13"/>
        <v>2.515752280005354</v>
      </c>
      <c r="K91" s="8">
        <f t="shared" si="14"/>
        <v>2.5157522800053541E-18</v>
      </c>
      <c r="L91" s="8">
        <v>436.09129999999999</v>
      </c>
      <c r="M91" s="8">
        <v>7.8963489999999998</v>
      </c>
      <c r="N91" s="8">
        <f t="shared" si="15"/>
        <v>5.2394921098536802</v>
      </c>
      <c r="O91" s="8">
        <f t="shared" si="16"/>
        <v>4.6203882098536804</v>
      </c>
      <c r="P91" s="8">
        <f t="shared" si="17"/>
        <v>4.620388209853681E-18</v>
      </c>
      <c r="Q91" s="8"/>
    </row>
    <row r="92" spans="1:17" x14ac:dyDescent="0.2">
      <c r="A92" s="8">
        <v>870</v>
      </c>
      <c r="B92" s="8">
        <v>232.9049</v>
      </c>
      <c r="C92" s="7">
        <v>5.415197</v>
      </c>
      <c r="D92" s="8">
        <f t="shared" si="9"/>
        <v>4.2716478909468982</v>
      </c>
      <c r="E92" s="8">
        <f t="shared" si="10"/>
        <v>3.6140426909468983</v>
      </c>
      <c r="F92" s="8">
        <f t="shared" si="11"/>
        <v>3.6140426909468985E-18</v>
      </c>
      <c r="G92" s="8">
        <v>135.82409999999999</v>
      </c>
      <c r="H92" s="7">
        <v>4.1011179999999996</v>
      </c>
      <c r="I92" s="8">
        <f t="shared" si="12"/>
        <v>3.5473127557790662</v>
      </c>
      <c r="J92" s="8">
        <f t="shared" si="13"/>
        <v>2.5213135557790665</v>
      </c>
      <c r="K92" s="8">
        <f t="shared" si="14"/>
        <v>2.5213135557790667E-18</v>
      </c>
      <c r="L92" s="8">
        <v>436.09129999999999</v>
      </c>
      <c r="M92" s="8">
        <v>7.8963489999999998</v>
      </c>
      <c r="N92" s="8">
        <f t="shared" si="15"/>
        <v>5.2598341555448682</v>
      </c>
      <c r="O92" s="8">
        <f t="shared" si="16"/>
        <v>4.6407302555448684</v>
      </c>
      <c r="P92" s="8">
        <f t="shared" si="17"/>
        <v>4.6407302555448684E-18</v>
      </c>
      <c r="Q92" s="8"/>
    </row>
    <row r="93" spans="1:17" x14ac:dyDescent="0.2">
      <c r="A93" s="8">
        <v>880</v>
      </c>
      <c r="B93" s="8">
        <v>232.9049</v>
      </c>
      <c r="C93" s="7">
        <v>5.415197</v>
      </c>
      <c r="D93" s="8">
        <f t="shared" si="9"/>
        <v>4.2819232442951769</v>
      </c>
      <c r="E93" s="8">
        <f t="shared" si="10"/>
        <v>3.624318044295177</v>
      </c>
      <c r="F93" s="8">
        <f t="shared" si="11"/>
        <v>3.6243180442951774E-18</v>
      </c>
      <c r="G93" s="8">
        <v>135.82409999999999</v>
      </c>
      <c r="H93" s="7">
        <v>4.1011179999999996</v>
      </c>
      <c r="I93" s="8">
        <f t="shared" si="12"/>
        <v>3.5527645386637308</v>
      </c>
      <c r="J93" s="8">
        <f t="shared" si="13"/>
        <v>2.526765338663731</v>
      </c>
      <c r="K93" s="8">
        <f t="shared" si="14"/>
        <v>2.5267653386637313E-18</v>
      </c>
      <c r="L93" s="8">
        <v>436.09129999999999</v>
      </c>
      <c r="M93" s="8">
        <v>7.8963489999999998</v>
      </c>
      <c r="N93" s="8">
        <f t="shared" si="15"/>
        <v>5.2798670730518467</v>
      </c>
      <c r="O93" s="8">
        <f t="shared" si="16"/>
        <v>4.6607631730518468</v>
      </c>
      <c r="P93" s="8">
        <f t="shared" si="17"/>
        <v>4.6607631730518469E-18</v>
      </c>
      <c r="Q93" s="8"/>
    </row>
    <row r="94" spans="1:17" x14ac:dyDescent="0.2">
      <c r="A94" s="8">
        <v>890</v>
      </c>
      <c r="B94" s="8">
        <v>232.9049</v>
      </c>
      <c r="C94" s="7">
        <v>5.415197</v>
      </c>
      <c r="D94" s="8">
        <f t="shared" si="9"/>
        <v>4.2920155838664522</v>
      </c>
      <c r="E94" s="8">
        <f t="shared" si="10"/>
        <v>3.6344103838664523</v>
      </c>
      <c r="F94" s="8">
        <f t="shared" si="11"/>
        <v>3.6344103838664528E-18</v>
      </c>
      <c r="G94" s="8">
        <v>135.82409999999999</v>
      </c>
      <c r="H94" s="7">
        <v>4.1011179999999996</v>
      </c>
      <c r="I94" s="8">
        <f t="shared" si="12"/>
        <v>3.558110030754785</v>
      </c>
      <c r="J94" s="8">
        <f t="shared" si="13"/>
        <v>2.5321108307547853</v>
      </c>
      <c r="K94" s="8">
        <f t="shared" si="14"/>
        <v>2.5321108307547856E-18</v>
      </c>
      <c r="L94" s="8">
        <v>436.09129999999999</v>
      </c>
      <c r="M94" s="8">
        <v>7.8963489999999998</v>
      </c>
      <c r="N94" s="8">
        <f t="shared" si="15"/>
        <v>5.2995978557434169</v>
      </c>
      <c r="O94" s="8">
        <f t="shared" si="16"/>
        <v>4.6804939557434171</v>
      </c>
      <c r="P94" s="8">
        <f t="shared" si="17"/>
        <v>4.6804939557434176E-18</v>
      </c>
      <c r="Q94" s="8"/>
    </row>
    <row r="95" spans="1:17" x14ac:dyDescent="0.2">
      <c r="A95" s="8">
        <v>900</v>
      </c>
      <c r="B95" s="8">
        <v>232.9049</v>
      </c>
      <c r="C95" s="7">
        <v>5.415197</v>
      </c>
      <c r="D95" s="8">
        <f t="shared" si="9"/>
        <v>4.3019297559751042</v>
      </c>
      <c r="E95" s="8">
        <f t="shared" si="10"/>
        <v>3.6443245559751043</v>
      </c>
      <c r="F95" s="8">
        <f t="shared" si="11"/>
        <v>3.6443245559751042E-18</v>
      </c>
      <c r="G95" s="8">
        <v>135.82409999999999</v>
      </c>
      <c r="H95" s="7">
        <v>4.1011179999999996</v>
      </c>
      <c r="I95" s="8">
        <f t="shared" si="12"/>
        <v>3.5633523104936442</v>
      </c>
      <c r="J95" s="8">
        <f t="shared" si="13"/>
        <v>2.537353110493644</v>
      </c>
      <c r="K95" s="8">
        <f t="shared" si="14"/>
        <v>2.5373531104936442E-18</v>
      </c>
      <c r="L95" s="8">
        <v>436.09129999999999</v>
      </c>
      <c r="M95" s="8">
        <v>7.8963489999999998</v>
      </c>
      <c r="N95" s="8">
        <f t="shared" si="15"/>
        <v>5.319033287620389</v>
      </c>
      <c r="O95" s="8">
        <f t="shared" si="16"/>
        <v>4.6999293876203891</v>
      </c>
      <c r="P95" s="8">
        <f t="shared" si="17"/>
        <v>4.6999293876203894E-18</v>
      </c>
      <c r="Q95" s="8"/>
    </row>
    <row r="96" spans="1:17" x14ac:dyDescent="0.2">
      <c r="A96" s="8">
        <v>910</v>
      </c>
      <c r="B96" s="8">
        <v>232.9049</v>
      </c>
      <c r="C96" s="7">
        <v>5.415197</v>
      </c>
      <c r="D96" s="8">
        <f t="shared" si="9"/>
        <v>4.3116704373216006</v>
      </c>
      <c r="E96" s="8">
        <f t="shared" si="10"/>
        <v>3.6540652373216007</v>
      </c>
      <c r="F96" s="8">
        <f t="shared" si="11"/>
        <v>3.654065237321601E-18</v>
      </c>
      <c r="G96" s="8">
        <v>135.82409999999999</v>
      </c>
      <c r="H96" s="7">
        <v>4.1011179999999996</v>
      </c>
      <c r="I96" s="8">
        <f t="shared" si="12"/>
        <v>3.5684943385794989</v>
      </c>
      <c r="J96" s="8">
        <f t="shared" si="13"/>
        <v>2.5424951385794987</v>
      </c>
      <c r="K96" s="8">
        <f t="shared" si="14"/>
        <v>2.542495138579499E-18</v>
      </c>
      <c r="L96" s="8">
        <v>436.09129999999999</v>
      </c>
      <c r="M96" s="8">
        <v>7.8963489999999998</v>
      </c>
      <c r="N96" s="8">
        <f t="shared" si="15"/>
        <v>5.3381799510924708</v>
      </c>
      <c r="O96" s="8">
        <f t="shared" si="16"/>
        <v>4.719076051092471</v>
      </c>
      <c r="P96" s="8">
        <f t="shared" si="17"/>
        <v>4.7190760510924716E-18</v>
      </c>
      <c r="Q96" s="8"/>
    </row>
    <row r="97" spans="1:17" x14ac:dyDescent="0.2">
      <c r="A97" s="8">
        <v>920</v>
      </c>
      <c r="B97" s="8">
        <v>232.9049</v>
      </c>
      <c r="C97" s="7">
        <v>5.415197</v>
      </c>
      <c r="D97" s="8">
        <f t="shared" si="9"/>
        <v>4.321242142348428</v>
      </c>
      <c r="E97" s="8">
        <f t="shared" si="10"/>
        <v>3.6636369423484281</v>
      </c>
      <c r="F97" s="8">
        <f t="shared" si="11"/>
        <v>3.663636942348428E-18</v>
      </c>
      <c r="G97" s="8">
        <v>135.82409999999999</v>
      </c>
      <c r="H97" s="7">
        <v>4.1011179999999996</v>
      </c>
      <c r="I97" s="8">
        <f t="shared" si="12"/>
        <v>3.5735389635451584</v>
      </c>
      <c r="J97" s="8">
        <f t="shared" si="13"/>
        <v>2.5475397635451582</v>
      </c>
      <c r="K97" s="8">
        <f t="shared" si="14"/>
        <v>2.5475397635451585E-18</v>
      </c>
      <c r="L97" s="8">
        <v>436.09129999999999</v>
      </c>
      <c r="M97" s="8">
        <v>7.8963489999999998</v>
      </c>
      <c r="N97" s="8">
        <f t="shared" si="15"/>
        <v>5.3570442344110605</v>
      </c>
      <c r="O97" s="8">
        <f t="shared" si="16"/>
        <v>4.7379403344110607</v>
      </c>
      <c r="P97" s="8">
        <f t="shared" si="17"/>
        <v>4.7379403344110612E-18</v>
      </c>
      <c r="Q97" s="8"/>
    </row>
    <row r="98" spans="1:17" x14ac:dyDescent="0.2">
      <c r="A98" s="8">
        <v>930</v>
      </c>
      <c r="B98" s="8">
        <v>232.9049</v>
      </c>
      <c r="C98" s="7">
        <v>5.415197</v>
      </c>
      <c r="D98" s="8">
        <f t="shared" si="9"/>
        <v>4.3306492302165038</v>
      </c>
      <c r="E98" s="8">
        <f t="shared" si="10"/>
        <v>3.6730440302165039</v>
      </c>
      <c r="F98" s="8">
        <f t="shared" si="11"/>
        <v>3.673044030216504E-18</v>
      </c>
      <c r="G98" s="8">
        <v>135.82409999999999</v>
      </c>
      <c r="H98" s="7">
        <v>4.1011179999999996</v>
      </c>
      <c r="I98" s="8">
        <f t="shared" si="12"/>
        <v>3.5784889270190079</v>
      </c>
      <c r="J98" s="8">
        <f t="shared" si="13"/>
        <v>2.5524897270190081</v>
      </c>
      <c r="K98" s="8">
        <f t="shared" si="14"/>
        <v>2.5524897270190082E-18</v>
      </c>
      <c r="L98" s="8">
        <v>436.09129999999999</v>
      </c>
      <c r="M98" s="8">
        <v>7.8963489999999998</v>
      </c>
      <c r="N98" s="8">
        <f t="shared" si="15"/>
        <v>5.3756323387756</v>
      </c>
      <c r="O98" s="8">
        <f t="shared" si="16"/>
        <v>4.7565284387756002</v>
      </c>
      <c r="P98" s="8">
        <f t="shared" si="17"/>
        <v>4.7565284387756008E-18</v>
      </c>
      <c r="Q98" s="8"/>
    </row>
    <row r="99" spans="1:17" x14ac:dyDescent="0.2">
      <c r="A99" s="8">
        <v>940</v>
      </c>
      <c r="B99" s="8">
        <v>232.9049</v>
      </c>
      <c r="C99" s="7">
        <v>5.415197</v>
      </c>
      <c r="D99" s="8">
        <f t="shared" si="9"/>
        <v>4.3398959114247031</v>
      </c>
      <c r="E99" s="8">
        <f t="shared" si="10"/>
        <v>3.6822907114247032</v>
      </c>
      <c r="F99" s="8">
        <f t="shared" si="11"/>
        <v>3.6822907114247036E-18</v>
      </c>
      <c r="G99" s="8">
        <v>135.82409999999999</v>
      </c>
      <c r="H99" s="7">
        <v>4.1011179999999996</v>
      </c>
      <c r="I99" s="8">
        <f t="shared" si="12"/>
        <v>3.5833468686934968</v>
      </c>
      <c r="J99" s="8">
        <f t="shared" si="13"/>
        <v>2.5573476686934971</v>
      </c>
      <c r="K99" s="8">
        <f t="shared" si="14"/>
        <v>2.5573476686934971E-18</v>
      </c>
      <c r="L99" s="8">
        <v>436.09129999999999</v>
      </c>
      <c r="M99" s="8">
        <v>7.8963489999999998</v>
      </c>
      <c r="N99" s="8">
        <f t="shared" si="15"/>
        <v>5.3939502851300629</v>
      </c>
      <c r="O99" s="8">
        <f t="shared" si="16"/>
        <v>4.7748463851300631</v>
      </c>
      <c r="P99" s="8">
        <f t="shared" si="17"/>
        <v>4.7748463851300638E-18</v>
      </c>
      <c r="Q99" s="8"/>
    </row>
    <row r="100" spans="1:17" x14ac:dyDescent="0.2">
      <c r="A100" s="8">
        <v>950</v>
      </c>
      <c r="B100" s="8">
        <v>232.9049</v>
      </c>
      <c r="C100" s="7">
        <v>5.415197</v>
      </c>
      <c r="D100" s="8">
        <f t="shared" si="9"/>
        <v>4.3489862540936297</v>
      </c>
      <c r="E100" s="8">
        <f t="shared" si="10"/>
        <v>3.6913810540936298</v>
      </c>
      <c r="F100" s="8">
        <f t="shared" si="11"/>
        <v>3.6913810540936301E-18</v>
      </c>
      <c r="G100" s="8">
        <v>135.82409999999999</v>
      </c>
      <c r="H100" s="7">
        <v>4.1011179999999996</v>
      </c>
      <c r="I100" s="8">
        <f t="shared" si="12"/>
        <v>3.5881153310190843</v>
      </c>
      <c r="J100" s="8">
        <f t="shared" si="13"/>
        <v>2.5621161310190841</v>
      </c>
      <c r="K100" s="8">
        <f t="shared" si="14"/>
        <v>2.5621161310190843E-18</v>
      </c>
      <c r="L100" s="8">
        <v>436.09129999999999</v>
      </c>
      <c r="M100" s="8">
        <v>7.8963489999999998</v>
      </c>
      <c r="N100" s="8">
        <f t="shared" si="15"/>
        <v>5.4120039206652546</v>
      </c>
      <c r="O100" s="8">
        <f t="shared" si="16"/>
        <v>4.7929000206652548</v>
      </c>
      <c r="P100" s="8">
        <f t="shared" si="17"/>
        <v>4.7929000206652554E-18</v>
      </c>
      <c r="Q100" s="8"/>
    </row>
    <row r="101" spans="1:17" x14ac:dyDescent="0.2">
      <c r="A101" s="8">
        <v>960</v>
      </c>
      <c r="B101" s="8">
        <v>232.9049</v>
      </c>
      <c r="C101" s="7">
        <v>5.415197</v>
      </c>
      <c r="D101" s="8">
        <f t="shared" si="9"/>
        <v>4.3579241899333301</v>
      </c>
      <c r="E101" s="8">
        <f t="shared" si="10"/>
        <v>3.7003189899333302</v>
      </c>
      <c r="F101" s="8">
        <f t="shared" si="11"/>
        <v>3.7003189899333308E-18</v>
      </c>
      <c r="G101" s="8">
        <v>135.82409999999999</v>
      </c>
      <c r="H101" s="7">
        <v>4.1011179999999996</v>
      </c>
      <c r="I101" s="8">
        <f t="shared" si="12"/>
        <v>3.5927967636411715</v>
      </c>
      <c r="J101" s="8">
        <f t="shared" si="13"/>
        <v>2.5667975636411713</v>
      </c>
      <c r="K101" s="8">
        <f t="shared" si="14"/>
        <v>2.5667975636411715E-18</v>
      </c>
      <c r="L101" s="8">
        <v>436.09129999999999</v>
      </c>
      <c r="M101" s="8">
        <v>7.8963489999999998</v>
      </c>
      <c r="N101" s="8">
        <f t="shared" si="15"/>
        <v>5.4297989250416503</v>
      </c>
      <c r="O101" s="8">
        <f t="shared" si="16"/>
        <v>4.8106950250416505</v>
      </c>
      <c r="P101" s="8">
        <f t="shared" si="17"/>
        <v>4.8106950250416509E-18</v>
      </c>
      <c r="Q101" s="8"/>
    </row>
    <row r="102" spans="1:17" x14ac:dyDescent="0.2">
      <c r="A102" s="8">
        <v>970</v>
      </c>
      <c r="B102" s="8">
        <v>232.9049</v>
      </c>
      <c r="C102" s="7">
        <v>5.415197</v>
      </c>
      <c r="D102" s="8">
        <f t="shared" si="9"/>
        <v>4.3667135199133371</v>
      </c>
      <c r="E102" s="8">
        <f t="shared" si="10"/>
        <v>3.7091083199133372</v>
      </c>
      <c r="F102" s="8">
        <f t="shared" si="11"/>
        <v>3.7091083199133377E-18</v>
      </c>
      <c r="G102" s="8">
        <v>135.82409999999999</v>
      </c>
      <c r="H102" s="7">
        <v>4.1011179999999996</v>
      </c>
      <c r="I102" s="8">
        <f t="shared" si="12"/>
        <v>3.5973935275962963</v>
      </c>
      <c r="J102" s="8">
        <f t="shared" si="13"/>
        <v>2.5713943275962965</v>
      </c>
      <c r="K102" s="8">
        <f t="shared" si="14"/>
        <v>2.5713943275962966E-18</v>
      </c>
      <c r="L102" s="8">
        <v>436.09129999999999</v>
      </c>
      <c r="M102" s="8">
        <v>7.8963489999999998</v>
      </c>
      <c r="N102" s="8">
        <f t="shared" si="15"/>
        <v>5.4473408163467045</v>
      </c>
      <c r="O102" s="8">
        <f t="shared" si="16"/>
        <v>4.8282369163467047</v>
      </c>
      <c r="P102" s="8">
        <f t="shared" si="17"/>
        <v>4.8282369163467051E-18</v>
      </c>
      <c r="Q102" s="8"/>
    </row>
    <row r="103" spans="1:17" x14ac:dyDescent="0.2">
      <c r="A103" s="8">
        <v>980</v>
      </c>
      <c r="B103" s="8">
        <v>232.9049</v>
      </c>
      <c r="C103" s="7">
        <v>5.415197</v>
      </c>
      <c r="D103" s="8">
        <f t="shared" si="9"/>
        <v>4.3753579196522336</v>
      </c>
      <c r="E103" s="8">
        <f t="shared" si="10"/>
        <v>3.7177527196522338</v>
      </c>
      <c r="F103" s="8">
        <f t="shared" si="11"/>
        <v>3.7177527196522343E-18</v>
      </c>
      <c r="G103" s="8">
        <v>135.82409999999999</v>
      </c>
      <c r="H103" s="7">
        <v>4.1011179999999996</v>
      </c>
      <c r="I103" s="8">
        <f t="shared" si="12"/>
        <v>3.6019078992826912</v>
      </c>
      <c r="J103" s="8">
        <f t="shared" si="13"/>
        <v>2.5759086992826914</v>
      </c>
      <c r="K103" s="8">
        <f t="shared" si="14"/>
        <v>2.5759086992826917E-18</v>
      </c>
      <c r="L103" s="8">
        <v>436.09129999999999</v>
      </c>
      <c r="M103" s="8">
        <v>7.8963489999999998</v>
      </c>
      <c r="N103" s="8">
        <f t="shared" si="15"/>
        <v>5.4646349567997481</v>
      </c>
      <c r="O103" s="8">
        <f t="shared" si="16"/>
        <v>4.8455310567997483</v>
      </c>
      <c r="P103" s="8">
        <f t="shared" si="17"/>
        <v>4.845531056799749E-18</v>
      </c>
      <c r="Q103" s="8"/>
    </row>
    <row r="104" spans="1:17" x14ac:dyDescent="0.2">
      <c r="A104" s="8">
        <v>990</v>
      </c>
      <c r="B104" s="8">
        <v>232.9049</v>
      </c>
      <c r="C104" s="7">
        <v>5.415197</v>
      </c>
      <c r="D104" s="8">
        <f t="shared" si="9"/>
        <v>4.3838609445427847</v>
      </c>
      <c r="E104" s="8">
        <f t="shared" si="10"/>
        <v>3.7262557445427849</v>
      </c>
      <c r="F104" s="8">
        <f t="shared" si="11"/>
        <v>3.7262557445427854E-18</v>
      </c>
      <c r="G104" s="8">
        <v>135.82409999999999</v>
      </c>
      <c r="H104" s="7">
        <v>4.1011179999999996</v>
      </c>
      <c r="I104" s="8">
        <f t="shared" si="12"/>
        <v>3.6063420742192314</v>
      </c>
      <c r="J104" s="8">
        <f t="shared" si="13"/>
        <v>2.5803428742192311</v>
      </c>
      <c r="K104" s="8">
        <f t="shared" si="14"/>
        <v>2.5803428742192312E-18</v>
      </c>
      <c r="L104" s="8">
        <v>436.09129999999999</v>
      </c>
      <c r="M104" s="8">
        <v>7.8963489999999998</v>
      </c>
      <c r="N104" s="8">
        <f t="shared" si="15"/>
        <v>5.4816865582168548</v>
      </c>
      <c r="O104" s="8">
        <f t="shared" si="16"/>
        <v>4.862582658216855</v>
      </c>
      <c r="P104" s="8">
        <f t="shared" si="17"/>
        <v>4.8625826582168551E-18</v>
      </c>
      <c r="Q104" s="8"/>
    </row>
    <row r="105" spans="1:17" x14ac:dyDescent="0.2">
      <c r="A105" s="8">
        <v>1000</v>
      </c>
      <c r="B105" s="8">
        <v>232.9049</v>
      </c>
      <c r="C105" s="7">
        <v>5.415197</v>
      </c>
      <c r="D105" s="8">
        <f t="shared" si="9"/>
        <v>4.3922260346276509</v>
      </c>
      <c r="E105" s="8">
        <f t="shared" si="10"/>
        <v>3.734620834627651</v>
      </c>
      <c r="F105" s="8">
        <f t="shared" si="11"/>
        <v>3.7346208346276509E-18</v>
      </c>
      <c r="G105" s="8">
        <v>135.82409999999999</v>
      </c>
      <c r="H105" s="7">
        <v>4.1011179999999996</v>
      </c>
      <c r="I105" s="8">
        <f t="shared" si="12"/>
        <v>3.6106981706058177</v>
      </c>
      <c r="J105" s="8">
        <f t="shared" si="13"/>
        <v>2.5846989706058174</v>
      </c>
      <c r="K105" s="8">
        <f t="shared" si="14"/>
        <v>2.5846989706058177E-18</v>
      </c>
      <c r="L105" s="8">
        <v>436.09129999999999</v>
      </c>
      <c r="M105" s="8">
        <v>7.8963489999999998</v>
      </c>
      <c r="N105" s="8">
        <f t="shared" si="15"/>
        <v>5.4985006872473914</v>
      </c>
      <c r="O105" s="8">
        <f t="shared" si="16"/>
        <v>4.8793967872473916</v>
      </c>
      <c r="P105" s="8">
        <f t="shared" si="17"/>
        <v>4.879396787247392E-18</v>
      </c>
      <c r="Q105" s="8"/>
    </row>
    <row r="106" spans="1:17" x14ac:dyDescent="0.2">
      <c r="A106" s="8">
        <v>1010</v>
      </c>
      <c r="B106" s="8">
        <v>232.9049</v>
      </c>
      <c r="C106" s="7">
        <v>5.415197</v>
      </c>
      <c r="D106" s="8">
        <f t="shared" si="9"/>
        <v>4.400456519239726</v>
      </c>
      <c r="E106" s="8">
        <f t="shared" si="10"/>
        <v>3.7428513192397261</v>
      </c>
      <c r="F106" s="8">
        <f t="shared" si="11"/>
        <v>3.7428513192397267E-18</v>
      </c>
      <c r="G106" s="8">
        <v>135.82409999999999</v>
      </c>
      <c r="H106" s="7">
        <v>4.1011179999999996</v>
      </c>
      <c r="I106" s="8">
        <f t="shared" si="12"/>
        <v>3.6149782326973221</v>
      </c>
      <c r="J106" s="8">
        <f t="shared" si="13"/>
        <v>2.5889790326973223</v>
      </c>
      <c r="K106" s="8">
        <f t="shared" si="14"/>
        <v>2.5889790326973224E-18</v>
      </c>
      <c r="L106" s="8">
        <v>436.09129999999999</v>
      </c>
      <c r="M106" s="8">
        <v>7.8963489999999998</v>
      </c>
      <c r="N106" s="8">
        <f t="shared" si="15"/>
        <v>5.5150822703933011</v>
      </c>
      <c r="O106" s="8">
        <f t="shared" si="16"/>
        <v>4.8959783703933013</v>
      </c>
      <c r="P106" s="8">
        <f t="shared" si="17"/>
        <v>4.8959783703933015E-18</v>
      </c>
      <c r="Q106" s="8"/>
    </row>
    <row r="107" spans="1:17" x14ac:dyDescent="0.2">
      <c r="A107" s="8">
        <v>1020</v>
      </c>
      <c r="B107" s="8">
        <v>232.9049</v>
      </c>
      <c r="C107" s="7">
        <v>5.415197</v>
      </c>
      <c r="D107" s="8">
        <f t="shared" si="9"/>
        <v>4.4085556214202688</v>
      </c>
      <c r="E107" s="8">
        <f t="shared" si="10"/>
        <v>3.7509504214202689</v>
      </c>
      <c r="F107" s="8">
        <f t="shared" si="11"/>
        <v>3.7509504214202693E-18</v>
      </c>
      <c r="G107" s="8">
        <v>135.82409999999999</v>
      </c>
      <c r="H107" s="7">
        <v>4.1011179999999996</v>
      </c>
      <c r="I107" s="8">
        <f t="shared" si="12"/>
        <v>3.6191842340023879</v>
      </c>
      <c r="J107" s="8">
        <f t="shared" si="13"/>
        <v>2.5931850340023876</v>
      </c>
      <c r="K107" s="8">
        <f t="shared" si="14"/>
        <v>2.5931850340023877E-18</v>
      </c>
      <c r="L107" s="8">
        <v>436.09129999999999</v>
      </c>
      <c r="M107" s="8">
        <v>7.8963489999999998</v>
      </c>
      <c r="N107" s="8">
        <f t="shared" si="15"/>
        <v>5.5314360988215503</v>
      </c>
      <c r="O107" s="8">
        <f t="shared" si="16"/>
        <v>4.9123321988215505</v>
      </c>
      <c r="P107" s="8">
        <f t="shared" si="17"/>
        <v>4.9123321988215507E-18</v>
      </c>
      <c r="Q107" s="8"/>
    </row>
    <row r="108" spans="1:17" x14ac:dyDescent="0.2">
      <c r="A108" s="8">
        <v>1030</v>
      </c>
      <c r="B108" s="8">
        <v>232.9049</v>
      </c>
      <c r="C108" s="7">
        <v>5.415197</v>
      </c>
      <c r="D108" s="8">
        <f t="shared" si="9"/>
        <v>4.4165264621271163</v>
      </c>
      <c r="E108" s="8">
        <f t="shared" si="10"/>
        <v>3.7589212621271164</v>
      </c>
      <c r="F108" s="8">
        <f t="shared" si="11"/>
        <v>3.7589212621271164E-18</v>
      </c>
      <c r="G108" s="8">
        <v>135.82409999999999</v>
      </c>
      <c r="H108" s="7">
        <v>4.1011179999999996</v>
      </c>
      <c r="I108" s="8">
        <f t="shared" si="12"/>
        <v>3.6233180803176053</v>
      </c>
      <c r="J108" s="8">
        <f t="shared" si="13"/>
        <v>2.597318880317605</v>
      </c>
      <c r="K108" s="8">
        <f t="shared" si="14"/>
        <v>2.5973188803176053E-18</v>
      </c>
      <c r="L108" s="8">
        <v>436.09129999999999</v>
      </c>
      <c r="M108" s="8">
        <v>7.8963489999999998</v>
      </c>
      <c r="N108" s="8">
        <f t="shared" si="15"/>
        <v>5.547566832979637</v>
      </c>
      <c r="O108" s="8">
        <f t="shared" si="16"/>
        <v>4.9284629329796372</v>
      </c>
      <c r="P108" s="8">
        <f t="shared" si="17"/>
        <v>4.9284629329796378E-18</v>
      </c>
      <c r="Q108" s="8"/>
    </row>
    <row r="109" spans="1:17" x14ac:dyDescent="0.2">
      <c r="A109" s="8">
        <v>1040</v>
      </c>
      <c r="B109" s="8">
        <v>232.9049</v>
      </c>
      <c r="C109" s="7">
        <v>5.415197</v>
      </c>
      <c r="D109" s="8">
        <f t="shared" si="9"/>
        <v>4.4243720642445474</v>
      </c>
      <c r="E109" s="8">
        <f t="shared" si="10"/>
        <v>3.7667668642445475</v>
      </c>
      <c r="F109" s="8">
        <f t="shared" si="11"/>
        <v>3.7667668642445476E-18</v>
      </c>
      <c r="G109" s="8">
        <v>135.82409999999999</v>
      </c>
      <c r="H109" s="7">
        <v>4.1011179999999996</v>
      </c>
      <c r="I109" s="8">
        <f t="shared" si="12"/>
        <v>3.6273816126068508</v>
      </c>
      <c r="J109" s="8">
        <f t="shared" si="13"/>
        <v>2.601382412606851</v>
      </c>
      <c r="K109" s="8">
        <f t="shared" si="14"/>
        <v>2.6013824126068511E-18</v>
      </c>
      <c r="L109" s="8">
        <v>436.09129999999999</v>
      </c>
      <c r="M109" s="8">
        <v>7.8963489999999998</v>
      </c>
      <c r="N109" s="8">
        <f t="shared" si="15"/>
        <v>5.5634790070234814</v>
      </c>
      <c r="O109" s="8">
        <f t="shared" si="16"/>
        <v>4.9443751070234816</v>
      </c>
      <c r="P109" s="8">
        <f t="shared" si="17"/>
        <v>4.9443751070234821E-18</v>
      </c>
      <c r="Q109" s="8"/>
    </row>
    <row r="110" spans="1:17" x14ac:dyDescent="0.2">
      <c r="A110" s="8">
        <v>1050</v>
      </c>
      <c r="B110" s="8">
        <v>232.9049</v>
      </c>
      <c r="C110" s="7">
        <v>5.415197</v>
      </c>
      <c r="D110" s="8">
        <f t="shared" si="9"/>
        <v>4.4320953564056076</v>
      </c>
      <c r="E110" s="8">
        <f t="shared" si="10"/>
        <v>3.7744901564056077</v>
      </c>
      <c r="F110" s="8">
        <f t="shared" si="11"/>
        <v>3.7744901564056079E-18</v>
      </c>
      <c r="G110" s="8">
        <v>135.82409999999999</v>
      </c>
      <c r="H110" s="7">
        <v>4.1011179999999996</v>
      </c>
      <c r="I110" s="8">
        <f t="shared" si="12"/>
        <v>3.6313766097349509</v>
      </c>
      <c r="J110" s="8">
        <f t="shared" si="13"/>
        <v>2.6053774097349507</v>
      </c>
      <c r="K110" s="8">
        <f t="shared" si="14"/>
        <v>2.6053774097349509E-18</v>
      </c>
      <c r="L110" s="8">
        <v>436.09129999999999</v>
      </c>
      <c r="M110" s="8">
        <v>7.8963489999999998</v>
      </c>
      <c r="N110" s="8">
        <f t="shared" si="15"/>
        <v>5.579177033066542</v>
      </c>
      <c r="O110" s="8">
        <f t="shared" si="16"/>
        <v>4.9600731330665422</v>
      </c>
      <c r="P110" s="8">
        <f t="shared" si="17"/>
        <v>4.9600731330665424E-18</v>
      </c>
      <c r="Q110" s="8"/>
    </row>
    <row r="111" spans="1:17" x14ac:dyDescent="0.2">
      <c r="A111" s="8">
        <v>1060</v>
      </c>
      <c r="B111" s="8">
        <v>232.9049</v>
      </c>
      <c r="C111" s="7">
        <v>5.415197</v>
      </c>
      <c r="D111" s="8">
        <f t="shared" si="9"/>
        <v>4.4396991766370446</v>
      </c>
      <c r="E111" s="8">
        <f t="shared" si="10"/>
        <v>3.7820939766370447</v>
      </c>
      <c r="F111" s="8">
        <f t="shared" si="11"/>
        <v>3.7820939766370453E-18</v>
      </c>
      <c r="G111" s="8">
        <v>135.82409999999999</v>
      </c>
      <c r="H111" s="7">
        <v>4.1011179999999996</v>
      </c>
      <c r="I111" s="8">
        <f t="shared" si="12"/>
        <v>3.6353047910641698</v>
      </c>
      <c r="J111" s="8">
        <f t="shared" si="13"/>
        <v>2.60930559106417</v>
      </c>
      <c r="K111" s="8">
        <f t="shared" si="14"/>
        <v>2.6093055910641701E-18</v>
      </c>
      <c r="L111" s="8">
        <v>436.09129999999999</v>
      </c>
      <c r="M111" s="8">
        <v>7.8963489999999998</v>
      </c>
      <c r="N111" s="8">
        <f t="shared" si="15"/>
        <v>5.5946652052585293</v>
      </c>
      <c r="O111" s="8">
        <f t="shared" si="16"/>
        <v>4.9755613052585295</v>
      </c>
      <c r="P111" s="8">
        <f t="shared" si="17"/>
        <v>4.97556130525853E-18</v>
      </c>
      <c r="Q111" s="8"/>
    </row>
    <row r="112" spans="1:17" x14ac:dyDescent="0.2">
      <c r="A112" s="8">
        <v>1070</v>
      </c>
      <c r="B112" s="8">
        <v>232.9049</v>
      </c>
      <c r="C112" s="7">
        <v>5.415197</v>
      </c>
      <c r="D112" s="8">
        <f t="shared" si="9"/>
        <v>4.447186275836402</v>
      </c>
      <c r="E112" s="8">
        <f t="shared" si="10"/>
        <v>3.7895810758364021</v>
      </c>
      <c r="F112" s="8">
        <f t="shared" si="11"/>
        <v>3.7895810758364023E-18</v>
      </c>
      <c r="G112" s="8">
        <v>135.82409999999999</v>
      </c>
      <c r="H112" s="7">
        <v>4.1011179999999996</v>
      </c>
      <c r="I112" s="8">
        <f t="shared" si="12"/>
        <v>3.6391678189215155</v>
      </c>
      <c r="J112" s="8">
        <f t="shared" si="13"/>
        <v>2.6131686189215158</v>
      </c>
      <c r="K112" s="8">
        <f t="shared" si="14"/>
        <v>2.6131686189215161E-18</v>
      </c>
      <c r="L112" s="8">
        <v>436.09129999999999</v>
      </c>
      <c r="M112" s="8">
        <v>7.8963489999999998</v>
      </c>
      <c r="N112" s="8">
        <f t="shared" si="15"/>
        <v>5.6099477037016277</v>
      </c>
      <c r="O112" s="8">
        <f t="shared" si="16"/>
        <v>4.9908438037016278</v>
      </c>
      <c r="P112" s="8">
        <f t="shared" si="17"/>
        <v>4.9908438037016278E-18</v>
      </c>
      <c r="Q112" s="8"/>
    </row>
    <row r="113" spans="1:17" x14ac:dyDescent="0.2">
      <c r="A113" s="8">
        <v>1080</v>
      </c>
      <c r="B113" s="8">
        <v>232.9049</v>
      </c>
      <c r="C113" s="7">
        <v>5.415197</v>
      </c>
      <c r="D113" s="8">
        <f t="shared" si="9"/>
        <v>4.4545593210902021</v>
      </c>
      <c r="E113" s="8">
        <f t="shared" si="10"/>
        <v>3.7969541210902022</v>
      </c>
      <c r="F113" s="8">
        <f t="shared" si="11"/>
        <v>3.7969541210902029E-18</v>
      </c>
      <c r="G113" s="8">
        <v>135.82409999999999</v>
      </c>
      <c r="H113" s="7">
        <v>4.1011179999999996</v>
      </c>
      <c r="I113" s="8">
        <f t="shared" si="12"/>
        <v>3.6429673009442722</v>
      </c>
      <c r="J113" s="8">
        <f t="shared" si="13"/>
        <v>2.6169681009442725</v>
      </c>
      <c r="K113" s="8">
        <f t="shared" si="14"/>
        <v>2.6169681009442725E-18</v>
      </c>
      <c r="L113" s="8">
        <v>436.09129999999999</v>
      </c>
      <c r="M113" s="8">
        <v>7.8963489999999998</v>
      </c>
      <c r="N113" s="8">
        <f t="shared" si="15"/>
        <v>5.6250285982117294</v>
      </c>
      <c r="O113" s="8">
        <f t="shared" si="16"/>
        <v>5.0059246982117296</v>
      </c>
      <c r="P113" s="8">
        <f t="shared" si="17"/>
        <v>5.0059246982117302E-18</v>
      </c>
      <c r="Q113" s="8"/>
    </row>
    <row r="114" spans="1:17" x14ac:dyDescent="0.2">
      <c r="A114" s="8">
        <v>1090</v>
      </c>
      <c r="B114" s="8">
        <v>232.9049</v>
      </c>
      <c r="C114" s="7">
        <v>5.415197</v>
      </c>
      <c r="D114" s="8">
        <f t="shared" si="9"/>
        <v>4.4618208988416326</v>
      </c>
      <c r="E114" s="8">
        <f t="shared" si="10"/>
        <v>3.8042156988416327</v>
      </c>
      <c r="F114" s="8">
        <f t="shared" si="11"/>
        <v>3.8042156988416328E-18</v>
      </c>
      <c r="G114" s="8">
        <v>135.82409999999999</v>
      </c>
      <c r="H114" s="7">
        <v>4.1011179999999996</v>
      </c>
      <c r="I114" s="8">
        <f t="shared" si="12"/>
        <v>3.6467047923107399</v>
      </c>
      <c r="J114" s="8">
        <f t="shared" si="13"/>
        <v>2.6207055923107401</v>
      </c>
      <c r="K114" s="8">
        <f t="shared" si="14"/>
        <v>2.6207055923107404E-18</v>
      </c>
      <c r="L114" s="8">
        <v>436.09129999999999</v>
      </c>
      <c r="M114" s="8">
        <v>7.8963489999999998</v>
      </c>
      <c r="N114" s="8">
        <f t="shared" si="15"/>
        <v>5.6399118519317941</v>
      </c>
      <c r="O114" s="8">
        <f t="shared" si="16"/>
        <v>5.0208079519317943</v>
      </c>
      <c r="P114" s="8">
        <f t="shared" si="17"/>
        <v>5.0208079519317948E-18</v>
      </c>
      <c r="Q114" s="8"/>
    </row>
    <row r="115" spans="1:17" x14ac:dyDescent="0.2">
      <c r="A115" s="8">
        <v>1100</v>
      </c>
      <c r="B115" s="8">
        <v>232.9049</v>
      </c>
      <c r="C115" s="7">
        <v>5.415197</v>
      </c>
      <c r="D115" s="8">
        <f t="shared" si="9"/>
        <v>4.4689735179156438</v>
      </c>
      <c r="E115" s="8">
        <f t="shared" si="10"/>
        <v>3.8113683179156439</v>
      </c>
      <c r="F115" s="8">
        <f t="shared" si="11"/>
        <v>3.8113683179156439E-18</v>
      </c>
      <c r="G115" s="8">
        <v>135.82409999999999</v>
      </c>
      <c r="H115" s="7">
        <v>4.1011179999999996</v>
      </c>
      <c r="I115" s="8">
        <f t="shared" si="12"/>
        <v>3.6503817978626563</v>
      </c>
      <c r="J115" s="8">
        <f t="shared" si="13"/>
        <v>2.624382597862656</v>
      </c>
      <c r="K115" s="8">
        <f t="shared" si="14"/>
        <v>2.6243825978626563E-18</v>
      </c>
      <c r="L115" s="8">
        <v>436.09129999999999</v>
      </c>
      <c r="M115" s="8">
        <v>7.8963489999999998</v>
      </c>
      <c r="N115" s="8">
        <f t="shared" si="15"/>
        <v>5.654601324804065</v>
      </c>
      <c r="O115" s="8">
        <f t="shared" si="16"/>
        <v>5.0354974248040651</v>
      </c>
      <c r="P115" s="8">
        <f t="shared" si="17"/>
        <v>5.0354974248040656E-18</v>
      </c>
      <c r="Q115" s="8"/>
    </row>
    <row r="116" spans="1:17" x14ac:dyDescent="0.2">
      <c r="A116" s="8">
        <v>1110</v>
      </c>
      <c r="B116" s="8">
        <v>232.9049</v>
      </c>
      <c r="C116" s="7">
        <v>5.415197</v>
      </c>
      <c r="D116" s="8">
        <f t="shared" si="9"/>
        <v>4.4760196124088907</v>
      </c>
      <c r="E116" s="8">
        <f t="shared" si="10"/>
        <v>3.8184144124088908</v>
      </c>
      <c r="F116" s="8">
        <f t="shared" si="11"/>
        <v>3.8184144124088913E-18</v>
      </c>
      <c r="G116" s="8">
        <v>135.82409999999999</v>
      </c>
      <c r="H116" s="7">
        <v>4.1011179999999996</v>
      </c>
      <c r="I116" s="8">
        <f t="shared" si="12"/>
        <v>3.653999774125416</v>
      </c>
      <c r="J116" s="8">
        <f t="shared" si="13"/>
        <v>2.6280005741254158</v>
      </c>
      <c r="K116" s="8">
        <f t="shared" si="14"/>
        <v>2.6280005741254158E-18</v>
      </c>
      <c r="L116" s="8">
        <v>436.09129999999999</v>
      </c>
      <c r="M116" s="8">
        <v>7.8963489999999998</v>
      </c>
      <c r="N116" s="8">
        <f t="shared" si="15"/>
        <v>5.6691007769075465</v>
      </c>
      <c r="O116" s="8">
        <f t="shared" si="16"/>
        <v>5.0499968769075467</v>
      </c>
      <c r="P116" s="8">
        <f t="shared" si="17"/>
        <v>5.0499968769075472E-18</v>
      </c>
      <c r="Q116" s="8"/>
    </row>
    <row r="117" spans="1:17" x14ac:dyDescent="0.2">
      <c r="A117" s="8">
        <v>1120</v>
      </c>
      <c r="B117" s="8">
        <v>232.9049</v>
      </c>
      <c r="C117" s="7">
        <v>5.415197</v>
      </c>
      <c r="D117" s="8">
        <f t="shared" si="9"/>
        <v>4.4829615444514985</v>
      </c>
      <c r="E117" s="8">
        <f t="shared" si="10"/>
        <v>3.8253563444514986</v>
      </c>
      <c r="F117" s="8">
        <f t="shared" si="11"/>
        <v>3.8253563444514986E-18</v>
      </c>
      <c r="G117" s="8">
        <v>135.82409999999999</v>
      </c>
      <c r="H117" s="7">
        <v>4.1011179999999996</v>
      </c>
      <c r="I117" s="8">
        <f t="shared" si="12"/>
        <v>3.6575601312317545</v>
      </c>
      <c r="J117" s="8">
        <f t="shared" si="13"/>
        <v>2.6315609312317543</v>
      </c>
      <c r="K117" s="8">
        <f t="shared" si="14"/>
        <v>2.6315609312317544E-18</v>
      </c>
      <c r="L117" s="8">
        <v>436.09129999999999</v>
      </c>
      <c r="M117" s="8">
        <v>7.8963489999999998</v>
      </c>
      <c r="N117" s="8">
        <f t="shared" si="15"/>
        <v>5.6834138716667839</v>
      </c>
      <c r="O117" s="8">
        <f t="shared" si="16"/>
        <v>5.0643099716667841</v>
      </c>
      <c r="P117" s="8">
        <f t="shared" si="17"/>
        <v>5.0643099716667847E-18</v>
      </c>
      <c r="Q117" s="8"/>
    </row>
    <row r="118" spans="1:17" x14ac:dyDescent="0.2">
      <c r="A118" s="8">
        <v>1130</v>
      </c>
      <c r="B118" s="8">
        <v>232.9049</v>
      </c>
      <c r="C118" s="7">
        <v>5.415197</v>
      </c>
      <c r="D118" s="8">
        <f t="shared" si="9"/>
        <v>4.4898016068472568</v>
      </c>
      <c r="E118" s="8">
        <f t="shared" si="10"/>
        <v>3.8321964068472569</v>
      </c>
      <c r="F118" s="8">
        <f t="shared" si="11"/>
        <v>3.8321964068472572E-18</v>
      </c>
      <c r="G118" s="8">
        <v>135.82409999999999</v>
      </c>
      <c r="H118" s="7">
        <v>4.1011179999999996</v>
      </c>
      <c r="I118" s="8">
        <f t="shared" si="12"/>
        <v>3.6610642347542597</v>
      </c>
      <c r="J118" s="8">
        <f t="shared" si="13"/>
        <v>2.6350650347542599</v>
      </c>
      <c r="K118" s="8">
        <f t="shared" si="14"/>
        <v>2.6350650347542603E-18</v>
      </c>
      <c r="L118" s="8">
        <v>436.09129999999999</v>
      </c>
      <c r="M118" s="8">
        <v>7.8963489999999998</v>
      </c>
      <c r="N118" s="8">
        <f t="shared" si="15"/>
        <v>5.697544178937715</v>
      </c>
      <c r="O118" s="8">
        <f t="shared" si="16"/>
        <v>5.0784402789377152</v>
      </c>
      <c r="P118" s="8">
        <f t="shared" si="17"/>
        <v>5.0784402789377159E-18</v>
      </c>
      <c r="Q118" s="8"/>
    </row>
    <row r="119" spans="1:17" x14ac:dyDescent="0.2">
      <c r="A119" s="8">
        <v>1140</v>
      </c>
      <c r="B119" s="8">
        <v>232.9049</v>
      </c>
      <c r="C119" s="7">
        <v>5.415197</v>
      </c>
      <c r="D119" s="8">
        <f t="shared" si="9"/>
        <v>4.4965420255984228</v>
      </c>
      <c r="E119" s="8">
        <f t="shared" si="10"/>
        <v>3.8389368255984229</v>
      </c>
      <c r="F119" s="8">
        <f t="shared" si="11"/>
        <v>3.8389368255984232E-18</v>
      </c>
      <c r="G119" s="8">
        <v>135.82409999999999</v>
      </c>
      <c r="H119" s="7">
        <v>4.1011179999999996</v>
      </c>
      <c r="I119" s="8">
        <f t="shared" si="12"/>
        <v>3.6645134074517012</v>
      </c>
      <c r="J119" s="8">
        <f t="shared" si="13"/>
        <v>2.638514207451701</v>
      </c>
      <c r="K119" s="8">
        <f t="shared" si="14"/>
        <v>2.6385142074517011E-18</v>
      </c>
      <c r="L119" s="8">
        <v>436.09129999999999</v>
      </c>
      <c r="M119" s="8">
        <v>7.8963489999999998</v>
      </c>
      <c r="N119" s="8">
        <f t="shared" si="15"/>
        <v>5.7114951779760474</v>
      </c>
      <c r="O119" s="8">
        <f t="shared" si="16"/>
        <v>5.0923912779760476</v>
      </c>
      <c r="P119" s="8">
        <f t="shared" si="17"/>
        <v>5.0923912779760484E-18</v>
      </c>
      <c r="Q119" s="8"/>
    </row>
    <row r="120" spans="1:17" x14ac:dyDescent="0.2">
      <c r="A120" s="8">
        <v>1150</v>
      </c>
      <c r="B120" s="8">
        <v>232.9049</v>
      </c>
      <c r="C120" s="7">
        <v>5.415197</v>
      </c>
      <c r="D120" s="8">
        <f t="shared" si="9"/>
        <v>4.5031849623209812</v>
      </c>
      <c r="E120" s="8">
        <f t="shared" si="10"/>
        <v>3.8455797623209813</v>
      </c>
      <c r="F120" s="8">
        <f t="shared" si="11"/>
        <v>3.8455797623209812E-18</v>
      </c>
      <c r="G120" s="8">
        <v>135.82409999999999</v>
      </c>
      <c r="H120" s="7">
        <v>4.1011179999999996</v>
      </c>
      <c r="I120" s="8">
        <f t="shared" si="12"/>
        <v>3.6679089309338653</v>
      </c>
      <c r="J120" s="8">
        <f t="shared" si="13"/>
        <v>2.6419097309338655</v>
      </c>
      <c r="K120" s="8">
        <f t="shared" si="14"/>
        <v>2.6419097309338656E-18</v>
      </c>
      <c r="L120" s="8">
        <v>436.09129999999999</v>
      </c>
      <c r="M120" s="8">
        <v>7.8963489999999998</v>
      </c>
      <c r="N120" s="8">
        <f t="shared" si="15"/>
        <v>5.7252702602933381</v>
      </c>
      <c r="O120" s="8">
        <f t="shared" si="16"/>
        <v>5.1061663602933383</v>
      </c>
      <c r="P120" s="8">
        <f t="shared" si="17"/>
        <v>5.1061663602933384E-18</v>
      </c>
      <c r="Q120" s="8"/>
    </row>
    <row r="121" spans="1:17" x14ac:dyDescent="0.2">
      <c r="A121" s="8">
        <v>1160</v>
      </c>
      <c r="B121" s="8">
        <v>232.9049</v>
      </c>
      <c r="C121" s="7">
        <v>5.415197</v>
      </c>
      <c r="D121" s="8">
        <f t="shared" si="9"/>
        <v>4.5097325165558688</v>
      </c>
      <c r="E121" s="8">
        <f t="shared" si="10"/>
        <v>3.8521273165558689</v>
      </c>
      <c r="F121" s="8">
        <f t="shared" si="11"/>
        <v>3.8521273165558694E-18</v>
      </c>
      <c r="G121" s="8">
        <v>135.82409999999999</v>
      </c>
      <c r="H121" s="7">
        <v>4.1011179999999996</v>
      </c>
      <c r="I121" s="8">
        <f t="shared" si="12"/>
        <v>3.6712520472493138</v>
      </c>
      <c r="J121" s="8">
        <f t="shared" si="13"/>
        <v>2.6452528472493135</v>
      </c>
      <c r="K121" s="8">
        <f t="shared" si="14"/>
        <v>2.6452528472493137E-18</v>
      </c>
      <c r="L121" s="8">
        <v>436.09129999999999</v>
      </c>
      <c r="M121" s="8">
        <v>7.8963489999999998</v>
      </c>
      <c r="N121" s="8">
        <f t="shared" si="15"/>
        <v>5.7388727324057207</v>
      </c>
      <c r="O121" s="8">
        <f t="shared" si="16"/>
        <v>5.1197688324057209</v>
      </c>
      <c r="P121" s="8">
        <f t="shared" si="17"/>
        <v>5.1197688324057211E-18</v>
      </c>
      <c r="Q121" s="8"/>
    </row>
    <row r="122" spans="1:17" x14ac:dyDescent="0.2">
      <c r="A122" s="8">
        <v>1170</v>
      </c>
      <c r="B122" s="8">
        <v>232.9049</v>
      </c>
      <c r="C122" s="7">
        <v>5.415197</v>
      </c>
      <c r="D122" s="8">
        <f t="shared" si="9"/>
        <v>4.5161867279813483</v>
      </c>
      <c r="E122" s="8">
        <f t="shared" si="10"/>
        <v>3.8585815279813485</v>
      </c>
      <c r="F122" s="8">
        <f t="shared" si="11"/>
        <v>3.8585815279813487E-18</v>
      </c>
      <c r="G122" s="8">
        <v>135.82409999999999</v>
      </c>
      <c r="H122" s="7">
        <v>4.1011179999999996</v>
      </c>
      <c r="I122" s="8">
        <f t="shared" si="12"/>
        <v>3.6745439604001788</v>
      </c>
      <c r="J122" s="8">
        <f t="shared" si="13"/>
        <v>2.6485447604001786</v>
      </c>
      <c r="K122" s="8">
        <f t="shared" si="14"/>
        <v>2.6485447604001788E-18</v>
      </c>
      <c r="L122" s="8">
        <v>436.09129999999999</v>
      </c>
      <c r="M122" s="8">
        <v>7.8963489999999998</v>
      </c>
      <c r="N122" s="8">
        <f t="shared" si="15"/>
        <v>5.7523058184799334</v>
      </c>
      <c r="O122" s="8">
        <f t="shared" si="16"/>
        <v>5.1332019184799336</v>
      </c>
      <c r="P122" s="8">
        <f t="shared" si="17"/>
        <v>5.1332019184799341E-18</v>
      </c>
      <c r="Q122" s="8"/>
    </row>
    <row r="123" spans="1:17" x14ac:dyDescent="0.2">
      <c r="A123" s="8">
        <v>1180</v>
      </c>
      <c r="B123" s="8">
        <v>232.9049</v>
      </c>
      <c r="C123" s="7">
        <v>5.415197</v>
      </c>
      <c r="D123" s="8">
        <f t="shared" si="9"/>
        <v>4.5225495785314358</v>
      </c>
      <c r="E123" s="8">
        <f t="shared" si="10"/>
        <v>3.8649443785314359</v>
      </c>
      <c r="F123" s="8">
        <f t="shared" si="11"/>
        <v>3.8649443785314358E-18</v>
      </c>
      <c r="G123" s="8">
        <v>135.82409999999999</v>
      </c>
      <c r="H123" s="7">
        <v>4.1011179999999996</v>
      </c>
      <c r="I123" s="8">
        <f t="shared" si="12"/>
        <v>3.6777858377878925</v>
      </c>
      <c r="J123" s="8">
        <f t="shared" si="13"/>
        <v>2.6517866377878923</v>
      </c>
      <c r="K123" s="8">
        <f t="shared" si="14"/>
        <v>2.6517866377878923E-18</v>
      </c>
      <c r="L123" s="8">
        <v>436.09129999999999</v>
      </c>
      <c r="M123" s="8">
        <v>7.8963489999999998</v>
      </c>
      <c r="N123" s="8">
        <f t="shared" si="15"/>
        <v>5.7655726628811133</v>
      </c>
      <c r="O123" s="8">
        <f t="shared" si="16"/>
        <v>5.1464687628811134</v>
      </c>
      <c r="P123" s="8">
        <f t="shared" si="17"/>
        <v>5.1464687628811138E-18</v>
      </c>
      <c r="Q123" s="8"/>
    </row>
    <row r="124" spans="1:17" x14ac:dyDescent="0.2">
      <c r="A124" s="8">
        <v>1190</v>
      </c>
      <c r="B124" s="8">
        <v>232.9049</v>
      </c>
      <c r="C124" s="7">
        <v>5.415197</v>
      </c>
      <c r="D124" s="8">
        <f t="shared" si="9"/>
        <v>4.5288229944249965</v>
      </c>
      <c r="E124" s="8">
        <f t="shared" si="10"/>
        <v>3.8712177944249966</v>
      </c>
      <c r="F124" s="8">
        <f t="shared" si="11"/>
        <v>3.871217794424997E-18</v>
      </c>
      <c r="G124" s="8">
        <v>135.82409999999999</v>
      </c>
      <c r="H124" s="7">
        <v>4.1011179999999996</v>
      </c>
      <c r="I124" s="8">
        <f t="shared" si="12"/>
        <v>3.6809788115934832</v>
      </c>
      <c r="J124" s="8">
        <f t="shared" si="13"/>
        <v>2.6549796115934834</v>
      </c>
      <c r="K124" s="8">
        <f t="shared" si="14"/>
        <v>2.6549796115934837E-18</v>
      </c>
      <c r="L124" s="8">
        <v>436.09129999999999</v>
      </c>
      <c r="M124" s="8">
        <v>7.8963489999999998</v>
      </c>
      <c r="N124" s="8">
        <f t="shared" si="15"/>
        <v>5.7786763326265875</v>
      </c>
      <c r="O124" s="8">
        <f t="shared" si="16"/>
        <v>5.1595724326265877</v>
      </c>
      <c r="P124" s="8">
        <f t="shared" si="17"/>
        <v>5.1595724326265881E-18</v>
      </c>
      <c r="Q124" s="8"/>
    </row>
    <row r="125" spans="1:17" x14ac:dyDescent="0.2">
      <c r="A125" s="8">
        <v>1200</v>
      </c>
      <c r="B125" s="8">
        <v>232.9049</v>
      </c>
      <c r="C125" s="7">
        <v>5.415197</v>
      </c>
      <c r="D125" s="8">
        <f t="shared" si="9"/>
        <v>4.5350088481098778</v>
      </c>
      <c r="E125" s="8">
        <f t="shared" si="10"/>
        <v>3.8774036481098779</v>
      </c>
      <c r="F125" s="8">
        <f t="shared" si="11"/>
        <v>3.877403648109878E-18</v>
      </c>
      <c r="G125" s="8">
        <v>135.82409999999999</v>
      </c>
      <c r="H125" s="7">
        <v>4.1011179999999996</v>
      </c>
      <c r="I125" s="8">
        <f t="shared" si="12"/>
        <v>3.6841239800958823</v>
      </c>
      <c r="J125" s="8">
        <f t="shared" si="13"/>
        <v>2.658124780095882</v>
      </c>
      <c r="K125" s="8">
        <f t="shared" si="14"/>
        <v>2.6581247800958821E-18</v>
      </c>
      <c r="L125" s="8">
        <v>436.09129999999999</v>
      </c>
      <c r="M125" s="8">
        <v>7.8963489999999998</v>
      </c>
      <c r="N125" s="8">
        <f t="shared" si="15"/>
        <v>5.791619819749668</v>
      </c>
      <c r="O125" s="8">
        <f t="shared" si="16"/>
        <v>5.1725159197496682</v>
      </c>
      <c r="P125" s="8">
        <f t="shared" si="17"/>
        <v>5.1725159197496684E-18</v>
      </c>
      <c r="Q125" s="8"/>
    </row>
    <row r="126" spans="1:17" x14ac:dyDescent="0.2">
      <c r="A126" s="8">
        <v>1210</v>
      </c>
      <c r="B126" s="8">
        <v>232.9049</v>
      </c>
      <c r="C126" s="7">
        <v>5.415197</v>
      </c>
      <c r="D126" s="8">
        <f t="shared" si="9"/>
        <v>4.5411089601262011</v>
      </c>
      <c r="E126" s="8">
        <f t="shared" si="10"/>
        <v>3.8835037601262012</v>
      </c>
      <c r="F126" s="8">
        <f t="shared" si="11"/>
        <v>3.8835037601262017E-18</v>
      </c>
      <c r="G126" s="8">
        <v>135.82409999999999</v>
      </c>
      <c r="H126" s="7">
        <v>4.1011179999999996</v>
      </c>
      <c r="I126" s="8">
        <f t="shared" si="12"/>
        <v>3.6872224089314489</v>
      </c>
      <c r="J126" s="8">
        <f t="shared" si="13"/>
        <v>2.6612232089314487</v>
      </c>
      <c r="K126" s="8">
        <f t="shared" si="14"/>
        <v>2.661223208931449E-18</v>
      </c>
      <c r="L126" s="8">
        <v>436.09129999999999</v>
      </c>
      <c r="M126" s="8">
        <v>7.8963489999999998</v>
      </c>
      <c r="N126" s="8">
        <f t="shared" si="15"/>
        <v>5.8044060435772913</v>
      </c>
      <c r="O126" s="8">
        <f t="shared" si="16"/>
        <v>5.1853021435772915</v>
      </c>
      <c r="P126" s="8">
        <f t="shared" si="17"/>
        <v>5.1853021435772918E-18</v>
      </c>
      <c r="Q126" s="8"/>
    </row>
    <row r="127" spans="1:17" x14ac:dyDescent="0.2">
      <c r="A127" s="8">
        <v>1220</v>
      </c>
      <c r="B127" s="8">
        <v>232.9049</v>
      </c>
      <c r="C127" s="7">
        <v>5.415197</v>
      </c>
      <c r="D127" s="8">
        <f t="shared" si="9"/>
        <v>4.5471251008927016</v>
      </c>
      <c r="E127" s="8">
        <f t="shared" si="10"/>
        <v>3.8895199008927017</v>
      </c>
      <c r="F127" s="8">
        <f t="shared" si="11"/>
        <v>3.8895199008927023E-18</v>
      </c>
      <c r="G127" s="8">
        <v>135.82409999999999</v>
      </c>
      <c r="H127" s="7">
        <v>4.1011179999999996</v>
      </c>
      <c r="I127" s="8">
        <f t="shared" si="12"/>
        <v>3.6902751322977658</v>
      </c>
      <c r="J127" s="8">
        <f t="shared" si="13"/>
        <v>2.664275932297766</v>
      </c>
      <c r="K127" s="8">
        <f t="shared" si="14"/>
        <v>2.6642759322977661E-18</v>
      </c>
      <c r="L127" s="8">
        <v>436.09129999999999</v>
      </c>
      <c r="M127" s="8">
        <v>7.8963489999999998</v>
      </c>
      <c r="N127" s="8">
        <f t="shared" si="15"/>
        <v>5.8170378529251376</v>
      </c>
      <c r="O127" s="8">
        <f t="shared" si="16"/>
        <v>5.1979339529251378</v>
      </c>
      <c r="P127" s="8">
        <f t="shared" si="17"/>
        <v>5.1979339529251379E-18</v>
      </c>
      <c r="Q127" s="8"/>
    </row>
    <row r="128" spans="1:17" x14ac:dyDescent="0.2">
      <c r="A128" s="8">
        <v>1230</v>
      </c>
      <c r="B128" s="8">
        <v>232.9049</v>
      </c>
      <c r="C128" s="7">
        <v>5.415197</v>
      </c>
      <c r="D128" s="8">
        <f t="shared" si="9"/>
        <v>4.5530589924198086</v>
      </c>
      <c r="E128" s="8">
        <f t="shared" si="10"/>
        <v>3.8954537924198087</v>
      </c>
      <c r="F128" s="8">
        <f t="shared" si="11"/>
        <v>3.8954537924198092E-18</v>
      </c>
      <c r="G128" s="8">
        <v>135.82409999999999</v>
      </c>
      <c r="H128" s="7">
        <v>4.1011179999999996</v>
      </c>
      <c r="I128" s="8">
        <f t="shared" si="12"/>
        <v>3.693283154104543</v>
      </c>
      <c r="J128" s="8">
        <f t="shared" si="13"/>
        <v>2.6672839541045432</v>
      </c>
      <c r="K128" s="8">
        <f t="shared" si="14"/>
        <v>2.6672839541045434E-18</v>
      </c>
      <c r="L128" s="8">
        <v>436.09129999999999</v>
      </c>
      <c r="M128" s="8">
        <v>7.8963489999999998</v>
      </c>
      <c r="N128" s="8">
        <f t="shared" si="15"/>
        <v>5.8295180282137</v>
      </c>
      <c r="O128" s="8">
        <f t="shared" si="16"/>
        <v>5.2104141282137002</v>
      </c>
      <c r="P128" s="8">
        <f t="shared" si="17"/>
        <v>5.2104141282137006E-18</v>
      </c>
      <c r="Q128" s="8"/>
    </row>
    <row r="129" spans="1:17" x14ac:dyDescent="0.2">
      <c r="A129" s="8">
        <v>1240</v>
      </c>
      <c r="B129" s="8">
        <v>232.9049</v>
      </c>
      <c r="C129" s="7">
        <v>5.415197</v>
      </c>
      <c r="D129" s="8">
        <f t="shared" si="9"/>
        <v>4.5589123099529374</v>
      </c>
      <c r="E129" s="8">
        <f t="shared" si="10"/>
        <v>3.9013071099529375</v>
      </c>
      <c r="F129" s="8">
        <f t="shared" si="11"/>
        <v>3.9013071099529381E-18</v>
      </c>
      <c r="G129" s="8">
        <v>135.82409999999999</v>
      </c>
      <c r="H129" s="7">
        <v>4.1011179999999996</v>
      </c>
      <c r="I129" s="8">
        <f t="shared" si="12"/>
        <v>3.69624744907434</v>
      </c>
      <c r="J129" s="8">
        <f t="shared" si="13"/>
        <v>2.6702482490743398</v>
      </c>
      <c r="K129" s="8">
        <f t="shared" si="14"/>
        <v>2.6702482490743401E-18</v>
      </c>
      <c r="L129" s="8">
        <v>436.09129999999999</v>
      </c>
      <c r="M129" s="8">
        <v>7.8963489999999998</v>
      </c>
      <c r="N129" s="8">
        <f t="shared" si="15"/>
        <v>5.8418492835086013</v>
      </c>
      <c r="O129" s="8">
        <f t="shared" si="16"/>
        <v>5.2227453835086015</v>
      </c>
      <c r="P129" s="8">
        <f t="shared" si="17"/>
        <v>5.2227453835086021E-18</v>
      </c>
      <c r="Q129" s="8"/>
    </row>
    <row r="130" spans="1:17" x14ac:dyDescent="0.2">
      <c r="A130" s="8">
        <v>1250</v>
      </c>
      <c r="B130" s="8">
        <v>232.9049</v>
      </c>
      <c r="C130" s="7">
        <v>5.415197</v>
      </c>
      <c r="D130" s="8">
        <f t="shared" si="9"/>
        <v>4.5646866835492954</v>
      </c>
      <c r="E130" s="8">
        <f t="shared" si="10"/>
        <v>3.9070814835492955</v>
      </c>
      <c r="F130" s="8">
        <f t="shared" si="11"/>
        <v>3.9070814835492961E-18</v>
      </c>
      <c r="G130" s="8">
        <v>135.82409999999999</v>
      </c>
      <c r="H130" s="7">
        <v>4.1011179999999996</v>
      </c>
      <c r="I130" s="8">
        <f t="shared" si="12"/>
        <v>3.6991689637956209</v>
      </c>
      <c r="J130" s="8">
        <f t="shared" si="13"/>
        <v>2.6731697637956211</v>
      </c>
      <c r="K130" s="8">
        <f t="shared" si="14"/>
        <v>2.6731697637956214E-18</v>
      </c>
      <c r="L130" s="8">
        <v>436.09129999999999</v>
      </c>
      <c r="M130" s="8">
        <v>7.8963489999999998</v>
      </c>
      <c r="N130" s="8">
        <f t="shared" si="15"/>
        <v>5.8540342684883084</v>
      </c>
      <c r="O130" s="8">
        <f t="shared" si="16"/>
        <v>5.2349303684883086</v>
      </c>
      <c r="P130" s="8">
        <f t="shared" si="17"/>
        <v>5.2349303684883093E-18</v>
      </c>
      <c r="Q130" s="8"/>
    </row>
    <row r="131" spans="1:17" x14ac:dyDescent="0.2">
      <c r="A131" s="8">
        <v>1260</v>
      </c>
      <c r="B131" s="8">
        <v>232.9049</v>
      </c>
      <c r="C131" s="7">
        <v>5.415197</v>
      </c>
      <c r="D131" s="8">
        <f t="shared" si="9"/>
        <v>4.5703836995913134</v>
      </c>
      <c r="E131" s="8">
        <f t="shared" si="10"/>
        <v>3.9127784995913135</v>
      </c>
      <c r="F131" s="8">
        <f t="shared" si="11"/>
        <v>3.912778499591314E-18</v>
      </c>
      <c r="G131" s="8">
        <v>135.82409999999999</v>
      </c>
      <c r="H131" s="7">
        <v>4.1011179999999996</v>
      </c>
      <c r="I131" s="8">
        <f t="shared" si="12"/>
        <v>3.7020486177305574</v>
      </c>
      <c r="J131" s="8">
        <f t="shared" si="13"/>
        <v>2.6760494177305576</v>
      </c>
      <c r="K131" s="8">
        <f t="shared" si="14"/>
        <v>2.6760494177305578E-18</v>
      </c>
      <c r="L131" s="8">
        <v>436.09129999999999</v>
      </c>
      <c r="M131" s="8">
        <v>7.8963489999999998</v>
      </c>
      <c r="N131" s="8">
        <f t="shared" si="15"/>
        <v>5.8660755703422325</v>
      </c>
      <c r="O131" s="8">
        <f t="shared" si="16"/>
        <v>5.2469716703422327</v>
      </c>
      <c r="P131" s="8">
        <f t="shared" si="17"/>
        <v>5.2469716703422327E-18</v>
      </c>
      <c r="Q131" s="8"/>
    </row>
    <row r="132" spans="1:17" x14ac:dyDescent="0.2">
      <c r="A132" s="8">
        <v>1270</v>
      </c>
      <c r="B132" s="8">
        <v>232.9049</v>
      </c>
      <c r="C132" s="7">
        <v>5.415197</v>
      </c>
      <c r="D132" s="8">
        <f t="shared" si="9"/>
        <v>4.5760049022396556</v>
      </c>
      <c r="E132" s="8">
        <f t="shared" si="10"/>
        <v>3.9183997022396557</v>
      </c>
      <c r="F132" s="8">
        <f t="shared" si="11"/>
        <v>3.9183997022396556E-18</v>
      </c>
      <c r="G132" s="8">
        <v>135.82409999999999</v>
      </c>
      <c r="H132" s="7">
        <v>4.1011179999999996</v>
      </c>
      <c r="I132" s="8">
        <f t="shared" si="12"/>
        <v>3.7048873041798038</v>
      </c>
      <c r="J132" s="8">
        <f t="shared" si="13"/>
        <v>2.6788881041798041</v>
      </c>
      <c r="K132" s="8">
        <f t="shared" si="14"/>
        <v>2.6788881041798043E-18</v>
      </c>
      <c r="L132" s="8">
        <v>436.09129999999999</v>
      </c>
      <c r="M132" s="8">
        <v>7.8963489999999998</v>
      </c>
      <c r="N132" s="8">
        <f t="shared" si="15"/>
        <v>5.8779757156020889</v>
      </c>
      <c r="O132" s="8">
        <f t="shared" si="16"/>
        <v>5.2588718156020891</v>
      </c>
      <c r="P132" s="8">
        <f t="shared" si="17"/>
        <v>5.2588718156020898E-18</v>
      </c>
      <c r="Q132" s="8"/>
    </row>
    <row r="133" spans="1:17" x14ac:dyDescent="0.2">
      <c r="A133" s="8">
        <v>1280</v>
      </c>
      <c r="B133" s="8">
        <v>232.9049</v>
      </c>
      <c r="C133" s="7">
        <v>5.415197</v>
      </c>
      <c r="D133" s="8">
        <f t="shared" si="9"/>
        <v>4.5815517948286111</v>
      </c>
      <c r="E133" s="8">
        <f t="shared" si="10"/>
        <v>3.9239465948286112</v>
      </c>
      <c r="F133" s="8">
        <f t="shared" si="11"/>
        <v>3.9239465948286112E-18</v>
      </c>
      <c r="G133" s="8">
        <v>135.82409999999999</v>
      </c>
      <c r="H133" s="7">
        <v>4.1011179999999996</v>
      </c>
      <c r="I133" s="8">
        <f t="shared" si="12"/>
        <v>3.7076858912063999</v>
      </c>
      <c r="J133" s="8">
        <f t="shared" si="13"/>
        <v>2.6816866912063997</v>
      </c>
      <c r="K133" s="8">
        <f t="shared" si="14"/>
        <v>2.6816866912063998E-18</v>
      </c>
      <c r="L133" s="8">
        <v>436.09129999999999</v>
      </c>
      <c r="M133" s="8">
        <v>7.8963489999999998</v>
      </c>
      <c r="N133" s="8">
        <f t="shared" si="15"/>
        <v>5.8897371719092098</v>
      </c>
      <c r="O133" s="8">
        <f t="shared" si="16"/>
        <v>5.2706332719092099</v>
      </c>
      <c r="P133" s="8">
        <f t="shared" si="17"/>
        <v>5.2706332719092102E-18</v>
      </c>
      <c r="Q133" s="8"/>
    </row>
    <row r="134" spans="1:17" x14ac:dyDescent="0.2">
      <c r="A134" s="8">
        <v>1290</v>
      </c>
      <c r="B134" s="8">
        <v>232.9049</v>
      </c>
      <c r="C134" s="7">
        <v>5.415197</v>
      </c>
      <c r="D134" s="8">
        <f t="shared" ref="D134:D197" si="18">(C134*A134)/(B134+A134)</f>
        <v>4.5870258412064997</v>
      </c>
      <c r="E134" s="8">
        <f t="shared" ref="E134:E197" si="19">D134-0.6576052</f>
        <v>3.9294206412064998</v>
      </c>
      <c r="F134" s="8">
        <f t="shared" ref="F134:F197" si="20">E134*(10^-18)</f>
        <v>3.9294206412065004E-18</v>
      </c>
      <c r="G134" s="8">
        <v>135.82409999999999</v>
      </c>
      <c r="H134" s="7">
        <v>4.1011179999999996</v>
      </c>
      <c r="I134" s="8">
        <f t="shared" ref="I134:I197" si="21">(H134*$A134)/(G134+$A134)</f>
        <v>3.7104452225207862</v>
      </c>
      <c r="J134" s="8">
        <f t="shared" ref="J134:J197" si="22">I134-1.0259992</f>
        <v>2.6844460225207865</v>
      </c>
      <c r="K134" s="8">
        <f t="shared" ref="K134:K197" si="23">J134*(10^-18)</f>
        <v>2.6844460225207867E-18</v>
      </c>
      <c r="L134" s="8">
        <v>436.09129999999999</v>
      </c>
      <c r="M134" s="8">
        <v>7.8963489999999998</v>
      </c>
      <c r="N134" s="8">
        <f t="shared" ref="N134:N197" si="24">(M134*$A134)/(L134+$A134)</f>
        <v>5.9013623497204346</v>
      </c>
      <c r="O134" s="8">
        <f t="shared" ref="O134:O197" si="25">N134-0.6191039</f>
        <v>5.2822584497204348</v>
      </c>
      <c r="P134" s="8">
        <f t="shared" ref="P134:P197" si="26">O134*(10^-18)</f>
        <v>5.2822584497204351E-18</v>
      </c>
      <c r="Q134" s="8"/>
    </row>
    <row r="135" spans="1:17" x14ac:dyDescent="0.2">
      <c r="A135" s="8">
        <v>1300</v>
      </c>
      <c r="B135" s="8">
        <v>232.9049</v>
      </c>
      <c r="C135" s="7">
        <v>5.415197</v>
      </c>
      <c r="D135" s="8">
        <f t="shared" si="18"/>
        <v>4.5924284670236224</v>
      </c>
      <c r="E135" s="8">
        <f t="shared" si="19"/>
        <v>3.9348232670236225</v>
      </c>
      <c r="F135" s="8">
        <f t="shared" si="20"/>
        <v>3.9348232670236228E-18</v>
      </c>
      <c r="G135" s="8">
        <v>135.82409999999999</v>
      </c>
      <c r="H135" s="7">
        <v>4.1011179999999996</v>
      </c>
      <c r="I135" s="8">
        <f t="shared" si="21"/>
        <v>3.7131661183288394</v>
      </c>
      <c r="J135" s="8">
        <f t="shared" si="22"/>
        <v>2.6871669183288391</v>
      </c>
      <c r="K135" s="8">
        <f t="shared" si="23"/>
        <v>2.6871669183288393E-18</v>
      </c>
      <c r="L135" s="8">
        <v>436.09129999999999</v>
      </c>
      <c r="M135" s="8">
        <v>7.8963489999999998</v>
      </c>
      <c r="N135" s="8">
        <f t="shared" si="24"/>
        <v>5.9128536039550452</v>
      </c>
      <c r="O135" s="8">
        <f t="shared" si="25"/>
        <v>5.2937497039550454</v>
      </c>
      <c r="P135" s="8">
        <f t="shared" si="26"/>
        <v>5.2937497039550454E-18</v>
      </c>
      <c r="Q135" s="8"/>
    </row>
    <row r="136" spans="1:17" x14ac:dyDescent="0.2">
      <c r="A136" s="8">
        <v>1310</v>
      </c>
      <c r="B136" s="8">
        <v>232.9049</v>
      </c>
      <c r="C136" s="7">
        <v>5.415197</v>
      </c>
      <c r="D136" s="8">
        <f t="shared" si="18"/>
        <v>4.5977610609701225</v>
      </c>
      <c r="E136" s="8">
        <f t="shared" si="19"/>
        <v>3.9401558609701226</v>
      </c>
      <c r="F136" s="8">
        <f t="shared" si="20"/>
        <v>3.9401558609701233E-18</v>
      </c>
      <c r="G136" s="8">
        <v>135.82409999999999</v>
      </c>
      <c r="H136" s="7">
        <v>4.1011179999999996</v>
      </c>
      <c r="I136" s="8">
        <f t="shared" si="21"/>
        <v>3.7158493761447189</v>
      </c>
      <c r="J136" s="8">
        <f t="shared" si="22"/>
        <v>2.6898501761447191</v>
      </c>
      <c r="K136" s="8">
        <f t="shared" si="23"/>
        <v>2.6898501761447192E-18</v>
      </c>
      <c r="L136" s="8">
        <v>436.09129999999999</v>
      </c>
      <c r="M136" s="8">
        <v>7.8963489999999998</v>
      </c>
      <c r="N136" s="8">
        <f t="shared" si="24"/>
        <v>5.9242132355851034</v>
      </c>
      <c r="O136" s="8">
        <f t="shared" si="25"/>
        <v>5.3051093355851036</v>
      </c>
      <c r="P136" s="8">
        <f t="shared" si="26"/>
        <v>5.3051093355851036E-18</v>
      </c>
      <c r="Q136" s="8"/>
    </row>
    <row r="137" spans="1:17" x14ac:dyDescent="0.2">
      <c r="A137" s="8">
        <v>1320</v>
      </c>
      <c r="B137" s="8">
        <v>232.9049</v>
      </c>
      <c r="C137" s="7">
        <v>5.415197</v>
      </c>
      <c r="D137" s="8">
        <f t="shared" si="18"/>
        <v>4.6030249759660107</v>
      </c>
      <c r="E137" s="8">
        <f t="shared" si="19"/>
        <v>3.9454197759660108</v>
      </c>
      <c r="F137" s="8">
        <f t="shared" si="20"/>
        <v>3.9454197759660113E-18</v>
      </c>
      <c r="G137" s="8">
        <v>135.82409999999999</v>
      </c>
      <c r="H137" s="7">
        <v>4.1011179999999996</v>
      </c>
      <c r="I137" s="8">
        <f t="shared" si="21"/>
        <v>3.7184957715702049</v>
      </c>
      <c r="J137" s="8">
        <f t="shared" si="22"/>
        <v>2.6924965715702047</v>
      </c>
      <c r="K137" s="8">
        <f t="shared" si="23"/>
        <v>2.6924965715702048E-18</v>
      </c>
      <c r="L137" s="8">
        <v>436.09129999999999</v>
      </c>
      <c r="M137" s="8">
        <v>7.8963489999999998</v>
      </c>
      <c r="N137" s="8">
        <f t="shared" si="24"/>
        <v>5.9354434931714533</v>
      </c>
      <c r="O137" s="8">
        <f t="shared" si="25"/>
        <v>5.3163395931714534</v>
      </c>
      <c r="P137" s="8">
        <f t="shared" si="26"/>
        <v>5.316339593171454E-18</v>
      </c>
      <c r="Q137" s="8"/>
    </row>
    <row r="138" spans="1:17" x14ac:dyDescent="0.2">
      <c r="A138" s="8">
        <v>1330</v>
      </c>
      <c r="B138" s="8">
        <v>232.9049</v>
      </c>
      <c r="C138" s="7">
        <v>5.415197</v>
      </c>
      <c r="D138" s="8">
        <f t="shared" si="18"/>
        <v>4.6082215303055225</v>
      </c>
      <c r="E138" s="8">
        <f t="shared" si="19"/>
        <v>3.9506163303055226</v>
      </c>
      <c r="F138" s="8">
        <f t="shared" si="20"/>
        <v>3.950616330305523E-18</v>
      </c>
      <c r="G138" s="8">
        <v>135.82409999999999</v>
      </c>
      <c r="H138" s="7">
        <v>4.1011179999999996</v>
      </c>
      <c r="I138" s="8">
        <f t="shared" si="21"/>
        <v>3.7211060590421452</v>
      </c>
      <c r="J138" s="8">
        <f t="shared" si="22"/>
        <v>2.695106859042145</v>
      </c>
      <c r="K138" s="8">
        <f t="shared" si="23"/>
        <v>2.695106859042145E-18</v>
      </c>
      <c r="L138" s="8">
        <v>436.09129999999999</v>
      </c>
      <c r="M138" s="8">
        <v>7.8963489999999998</v>
      </c>
      <c r="N138" s="8">
        <f t="shared" si="24"/>
        <v>5.9465465743475434</v>
      </c>
      <c r="O138" s="8">
        <f t="shared" si="25"/>
        <v>5.3274426743475436</v>
      </c>
      <c r="P138" s="8">
        <f t="shared" si="26"/>
        <v>5.3274426743475437E-18</v>
      </c>
      <c r="Q138" s="8"/>
    </row>
    <row r="139" spans="1:17" x14ac:dyDescent="0.2">
      <c r="A139" s="8">
        <v>1340</v>
      </c>
      <c r="B139" s="8">
        <v>232.9049</v>
      </c>
      <c r="C139" s="7">
        <v>5.415197</v>
      </c>
      <c r="D139" s="8">
        <f t="shared" si="18"/>
        <v>4.6133520087578086</v>
      </c>
      <c r="E139" s="8">
        <f t="shared" si="19"/>
        <v>3.9557468087578087</v>
      </c>
      <c r="F139" s="8">
        <f t="shared" si="20"/>
        <v>3.9557468087578088E-18</v>
      </c>
      <c r="G139" s="8">
        <v>135.82409999999999</v>
      </c>
      <c r="H139" s="7">
        <v>4.1011179999999996</v>
      </c>
      <c r="I139" s="8">
        <f t="shared" si="21"/>
        <v>3.7236809725495057</v>
      </c>
      <c r="J139" s="8">
        <f t="shared" si="22"/>
        <v>2.6976817725495055</v>
      </c>
      <c r="K139" s="8">
        <f t="shared" si="23"/>
        <v>2.6976817725495057E-18</v>
      </c>
      <c r="L139" s="8">
        <v>436.09129999999999</v>
      </c>
      <c r="M139" s="8">
        <v>7.8963489999999998</v>
      </c>
      <c r="N139" s="8">
        <f t="shared" si="24"/>
        <v>5.9575246272531146</v>
      </c>
      <c r="O139" s="8">
        <f t="shared" si="25"/>
        <v>5.3384207272531148</v>
      </c>
      <c r="P139" s="8">
        <f t="shared" si="26"/>
        <v>5.3384207272531152E-18</v>
      </c>
      <c r="Q139" s="8"/>
    </row>
    <row r="140" spans="1:17" x14ac:dyDescent="0.2">
      <c r="A140" s="8">
        <v>1350</v>
      </c>
      <c r="B140" s="8">
        <v>232.9049</v>
      </c>
      <c r="C140" s="7">
        <v>5.415197</v>
      </c>
      <c r="D140" s="8">
        <f t="shared" si="18"/>
        <v>4.6184176636259071</v>
      </c>
      <c r="E140" s="8">
        <f t="shared" si="19"/>
        <v>3.9608124636259072</v>
      </c>
      <c r="F140" s="8">
        <f t="shared" si="20"/>
        <v>3.9608124636259077E-18</v>
      </c>
      <c r="G140" s="8">
        <v>135.82409999999999</v>
      </c>
      <c r="H140" s="7">
        <v>4.1011179999999996</v>
      </c>
      <c r="I140" s="8">
        <f t="shared" si="21"/>
        <v>3.7262212263214733</v>
      </c>
      <c r="J140" s="8">
        <f t="shared" si="22"/>
        <v>2.7002220263214731</v>
      </c>
      <c r="K140" s="8">
        <f t="shared" si="23"/>
        <v>2.7002220263214732E-18</v>
      </c>
      <c r="L140" s="8">
        <v>436.09129999999999</v>
      </c>
      <c r="M140" s="8">
        <v>7.8963489999999998</v>
      </c>
      <c r="N140" s="8">
        <f t="shared" si="24"/>
        <v>5.9683797519197368</v>
      </c>
      <c r="O140" s="8">
        <f t="shared" si="25"/>
        <v>5.349275851919737</v>
      </c>
      <c r="P140" s="8">
        <f t="shared" si="26"/>
        <v>5.3492758519197377E-18</v>
      </c>
      <c r="Q140" s="8"/>
    </row>
    <row r="141" spans="1:17" x14ac:dyDescent="0.2">
      <c r="A141" s="8">
        <v>1360</v>
      </c>
      <c r="B141" s="8">
        <v>232.9049</v>
      </c>
      <c r="C141" s="7">
        <v>5.415197</v>
      </c>
      <c r="D141" s="8">
        <f t="shared" si="18"/>
        <v>4.6234197157658317</v>
      </c>
      <c r="E141" s="8">
        <f t="shared" si="19"/>
        <v>3.9658145157658318</v>
      </c>
      <c r="F141" s="8">
        <f t="shared" si="20"/>
        <v>3.965814515765832E-18</v>
      </c>
      <c r="G141" s="8">
        <v>135.82409999999999</v>
      </c>
      <c r="H141" s="7">
        <v>4.1011179999999996</v>
      </c>
      <c r="I141" s="8">
        <f t="shared" si="21"/>
        <v>3.7287275154879502</v>
      </c>
      <c r="J141" s="8">
        <f t="shared" si="22"/>
        <v>2.70272831548795</v>
      </c>
      <c r="K141" s="8">
        <f t="shared" si="23"/>
        <v>2.7027283154879501E-18</v>
      </c>
      <c r="L141" s="8">
        <v>436.09129999999999</v>
      </c>
      <c r="M141" s="8">
        <v>7.8963489999999998</v>
      </c>
      <c r="N141" s="8">
        <f t="shared" si="24"/>
        <v>5.9791140016100517</v>
      </c>
      <c r="O141" s="8">
        <f t="shared" si="25"/>
        <v>5.3600101016100519</v>
      </c>
      <c r="P141" s="8">
        <f t="shared" si="26"/>
        <v>5.3600101016100521E-18</v>
      </c>
      <c r="Q141" s="8"/>
    </row>
    <row r="142" spans="1:17" x14ac:dyDescent="0.2">
      <c r="A142" s="8">
        <v>1370</v>
      </c>
      <c r="B142" s="8">
        <v>232.9049</v>
      </c>
      <c r="C142" s="7">
        <v>5.415197</v>
      </c>
      <c r="D142" s="8">
        <f t="shared" si="18"/>
        <v>4.6283593555675075</v>
      </c>
      <c r="E142" s="8">
        <f t="shared" si="19"/>
        <v>3.9707541555675077</v>
      </c>
      <c r="F142" s="8">
        <f t="shared" si="20"/>
        <v>3.970754155567508E-18</v>
      </c>
      <c r="G142" s="8">
        <v>135.82409999999999</v>
      </c>
      <c r="H142" s="7">
        <v>4.1011179999999996</v>
      </c>
      <c r="I142" s="8">
        <f t="shared" si="21"/>
        <v>3.7312005167137379</v>
      </c>
      <c r="J142" s="8">
        <f t="shared" si="22"/>
        <v>2.7052013167137376</v>
      </c>
      <c r="K142" s="8">
        <f t="shared" si="23"/>
        <v>2.7052013167137378E-18</v>
      </c>
      <c r="L142" s="8">
        <v>436.09129999999999</v>
      </c>
      <c r="M142" s="8">
        <v>7.8963489999999998</v>
      </c>
      <c r="N142" s="8">
        <f t="shared" si="24"/>
        <v>5.9897293841125308</v>
      </c>
      <c r="O142" s="8">
        <f t="shared" si="25"/>
        <v>5.3706254841125309</v>
      </c>
      <c r="P142" s="8">
        <f t="shared" si="26"/>
        <v>5.3706254841125313E-18</v>
      </c>
      <c r="Q142" s="8"/>
    </row>
    <row r="143" spans="1:17" x14ac:dyDescent="0.2">
      <c r="A143" s="8">
        <v>1380</v>
      </c>
      <c r="B143" s="8">
        <v>232.9049</v>
      </c>
      <c r="C143" s="7">
        <v>5.415197</v>
      </c>
      <c r="D143" s="8">
        <f t="shared" si="18"/>
        <v>4.6332377438992216</v>
      </c>
      <c r="E143" s="8">
        <f t="shared" si="19"/>
        <v>3.9756325438992217</v>
      </c>
      <c r="F143" s="8">
        <f t="shared" si="20"/>
        <v>3.9756325438992221E-18</v>
      </c>
      <c r="G143" s="8">
        <v>135.82409999999999</v>
      </c>
      <c r="H143" s="7">
        <v>4.1011179999999996</v>
      </c>
      <c r="I143" s="8">
        <f t="shared" si="21"/>
        <v>3.7336408888076122</v>
      </c>
      <c r="J143" s="8">
        <f t="shared" si="22"/>
        <v>2.7076416888076125</v>
      </c>
      <c r="K143" s="8">
        <f t="shared" si="23"/>
        <v>2.7076416888076126E-18</v>
      </c>
      <c r="L143" s="8">
        <v>436.09129999999999</v>
      </c>
      <c r="M143" s="8">
        <v>7.8963489999999998</v>
      </c>
      <c r="N143" s="8">
        <f t="shared" si="24"/>
        <v>6.0002278629934516</v>
      </c>
      <c r="O143" s="8">
        <f t="shared" si="25"/>
        <v>5.3811239629934517</v>
      </c>
      <c r="P143" s="8">
        <f t="shared" si="26"/>
        <v>5.3811239629934522E-18</v>
      </c>
      <c r="Q143" s="8"/>
    </row>
    <row r="144" spans="1:17" x14ac:dyDescent="0.2">
      <c r="A144" s="8">
        <v>1390</v>
      </c>
      <c r="B144" s="8">
        <v>232.9049</v>
      </c>
      <c r="C144" s="7">
        <v>5.415197</v>
      </c>
      <c r="D144" s="8">
        <f t="shared" si="18"/>
        <v>4.6380560130171524</v>
      </c>
      <c r="E144" s="8">
        <f t="shared" si="19"/>
        <v>3.9804508130171525</v>
      </c>
      <c r="F144" s="8">
        <f t="shared" si="20"/>
        <v>3.980450813017153E-18</v>
      </c>
      <c r="G144" s="8">
        <v>135.82409999999999</v>
      </c>
      <c r="H144" s="7">
        <v>4.1011179999999996</v>
      </c>
      <c r="I144" s="8">
        <f t="shared" si="21"/>
        <v>3.7360492733074535</v>
      </c>
      <c r="J144" s="8">
        <f t="shared" si="22"/>
        <v>2.7100500733074533</v>
      </c>
      <c r="K144" s="8">
        <f t="shared" si="23"/>
        <v>2.7100500733074535E-18</v>
      </c>
      <c r="L144" s="8">
        <v>436.09129999999999</v>
      </c>
      <c r="M144" s="8">
        <v>7.8963489999999998</v>
      </c>
      <c r="N144" s="8">
        <f t="shared" si="24"/>
        <v>6.0106113588077443</v>
      </c>
      <c r="O144" s="8">
        <f t="shared" si="25"/>
        <v>5.3915074588077445</v>
      </c>
      <c r="P144" s="8">
        <f t="shared" si="26"/>
        <v>5.3915074588077446E-18</v>
      </c>
      <c r="Q144" s="8"/>
    </row>
    <row r="145" spans="1:17" x14ac:dyDescent="0.2">
      <c r="A145" s="8">
        <v>1400</v>
      </c>
      <c r="B145" s="8">
        <v>232.9049</v>
      </c>
      <c r="C145" s="7">
        <v>5.415197</v>
      </c>
      <c r="D145" s="8">
        <f t="shared" si="18"/>
        <v>4.6428152674414784</v>
      </c>
      <c r="E145" s="8">
        <f t="shared" si="19"/>
        <v>3.9852100674414785</v>
      </c>
      <c r="F145" s="8">
        <f t="shared" si="20"/>
        <v>3.985210067441479E-18</v>
      </c>
      <c r="G145" s="8">
        <v>135.82409999999999</v>
      </c>
      <c r="H145" s="7">
        <v>4.1011179999999996</v>
      </c>
      <c r="I145" s="8">
        <f t="shared" si="21"/>
        <v>3.7384262950425109</v>
      </c>
      <c r="J145" s="8">
        <f t="shared" si="22"/>
        <v>2.7124270950425107</v>
      </c>
      <c r="K145" s="8">
        <f t="shared" si="23"/>
        <v>2.712427095042511E-18</v>
      </c>
      <c r="L145" s="8">
        <v>436.09129999999999</v>
      </c>
      <c r="M145" s="8">
        <v>7.8963489999999998</v>
      </c>
      <c r="N145" s="8">
        <f t="shared" si="24"/>
        <v>6.0208817502702612</v>
      </c>
      <c r="O145" s="8">
        <f t="shared" si="25"/>
        <v>5.4017778502702614</v>
      </c>
      <c r="P145" s="8">
        <f t="shared" si="26"/>
        <v>5.401777850270262E-18</v>
      </c>
      <c r="Q145" s="8"/>
    </row>
    <row r="146" spans="1:17" x14ac:dyDescent="0.2">
      <c r="A146" s="8">
        <v>1410</v>
      </c>
      <c r="B146" s="8">
        <v>232.9049</v>
      </c>
      <c r="C146" s="7">
        <v>5.415197</v>
      </c>
      <c r="D146" s="8">
        <f t="shared" si="18"/>
        <v>4.6475165848004956</v>
      </c>
      <c r="E146" s="8">
        <f t="shared" si="19"/>
        <v>3.9899113848004957</v>
      </c>
      <c r="F146" s="8">
        <f t="shared" si="20"/>
        <v>3.9899113848004962E-18</v>
      </c>
      <c r="G146" s="8">
        <v>135.82409999999999</v>
      </c>
      <c r="H146" s="7">
        <v>4.1011179999999996</v>
      </c>
      <c r="I146" s="8">
        <f t="shared" si="21"/>
        <v>3.7407725626738508</v>
      </c>
      <c r="J146" s="8">
        <f t="shared" si="22"/>
        <v>2.7147733626738511</v>
      </c>
      <c r="K146" s="8">
        <f t="shared" si="23"/>
        <v>2.7147733626738512E-18</v>
      </c>
      <c r="L146" s="8">
        <v>436.09129999999999</v>
      </c>
      <c r="M146" s="8">
        <v>7.8963489999999998</v>
      </c>
      <c r="N146" s="8">
        <f t="shared" si="24"/>
        <v>6.0310408753889906</v>
      </c>
      <c r="O146" s="8">
        <f t="shared" si="25"/>
        <v>5.4119369753889908</v>
      </c>
      <c r="P146" s="8">
        <f t="shared" si="26"/>
        <v>5.4119369753889912E-18</v>
      </c>
      <c r="Q146" s="8"/>
    </row>
    <row r="147" spans="1:17" x14ac:dyDescent="0.2">
      <c r="A147" s="8">
        <v>1420</v>
      </c>
      <c r="B147" s="8">
        <v>232.9049</v>
      </c>
      <c r="C147" s="7">
        <v>5.415197</v>
      </c>
      <c r="D147" s="8">
        <f t="shared" si="18"/>
        <v>4.652161016644091</v>
      </c>
      <c r="E147" s="8">
        <f t="shared" si="19"/>
        <v>3.9945558166440911</v>
      </c>
      <c r="F147" s="8">
        <f t="shared" si="20"/>
        <v>3.9945558166440917E-18</v>
      </c>
      <c r="G147" s="8">
        <v>135.82409999999999</v>
      </c>
      <c r="H147" s="7">
        <v>4.1011179999999996</v>
      </c>
      <c r="I147" s="8">
        <f t="shared" si="21"/>
        <v>3.7430886692139547</v>
      </c>
      <c r="J147" s="8">
        <f t="shared" si="22"/>
        <v>2.7170894692139544</v>
      </c>
      <c r="K147" s="8">
        <f t="shared" si="23"/>
        <v>2.7170894692139545E-18</v>
      </c>
      <c r="L147" s="8">
        <v>436.09129999999999</v>
      </c>
      <c r="M147" s="8">
        <v>7.8963489999999998</v>
      </c>
      <c r="N147" s="8">
        <f t="shared" si="24"/>
        <v>6.0410905325616255</v>
      </c>
      <c r="O147" s="8">
        <f t="shared" si="25"/>
        <v>5.4219866325616257</v>
      </c>
      <c r="P147" s="8">
        <f t="shared" si="26"/>
        <v>5.4219866325616261E-18</v>
      </c>
      <c r="Q147" s="8"/>
    </row>
    <row r="148" spans="1:17" x14ac:dyDescent="0.2">
      <c r="A148" s="8">
        <v>1430</v>
      </c>
      <c r="B148" s="8">
        <v>232.9049</v>
      </c>
      <c r="C148" s="7">
        <v>5.415197</v>
      </c>
      <c r="D148" s="8">
        <f t="shared" si="18"/>
        <v>4.6567495892278625</v>
      </c>
      <c r="E148" s="8">
        <f t="shared" si="19"/>
        <v>3.9991443892278626</v>
      </c>
      <c r="F148" s="8">
        <f t="shared" si="20"/>
        <v>3.9991443892278632E-18</v>
      </c>
      <c r="G148" s="8">
        <v>135.82409999999999</v>
      </c>
      <c r="H148" s="7">
        <v>4.1011179999999996</v>
      </c>
      <c r="I148" s="8">
        <f t="shared" si="21"/>
        <v>3.745375192526414</v>
      </c>
      <c r="J148" s="8">
        <f t="shared" si="22"/>
        <v>2.7193759925264143</v>
      </c>
      <c r="K148" s="8">
        <f t="shared" si="23"/>
        <v>2.7193759925264143E-18</v>
      </c>
      <c r="L148" s="8">
        <v>436.09129999999999</v>
      </c>
      <c r="M148" s="8">
        <v>7.8963489999999998</v>
      </c>
      <c r="N148" s="8">
        <f t="shared" si="24"/>
        <v>6.0510324816368843</v>
      </c>
      <c r="O148" s="8">
        <f t="shared" si="25"/>
        <v>5.4319285816368845</v>
      </c>
      <c r="P148" s="8">
        <f t="shared" si="26"/>
        <v>5.431928581636885E-18</v>
      </c>
      <c r="Q148" s="8"/>
    </row>
    <row r="149" spans="1:17" x14ac:dyDescent="0.2">
      <c r="A149" s="8">
        <v>1440</v>
      </c>
      <c r="B149" s="8">
        <v>232.9049</v>
      </c>
      <c r="C149" s="7">
        <v>5.415197</v>
      </c>
      <c r="D149" s="8">
        <f t="shared" si="18"/>
        <v>4.6612833042691193</v>
      </c>
      <c r="E149" s="8">
        <f t="shared" si="19"/>
        <v>4.0036781042691194</v>
      </c>
      <c r="F149" s="8">
        <f t="shared" si="20"/>
        <v>4.0036781042691196E-18</v>
      </c>
      <c r="G149" s="8">
        <v>135.82409999999999</v>
      </c>
      <c r="H149" s="7">
        <v>4.1011179999999996</v>
      </c>
      <c r="I149" s="8">
        <f t="shared" si="21"/>
        <v>3.7476326958065935</v>
      </c>
      <c r="J149" s="8">
        <f t="shared" si="22"/>
        <v>2.7216334958065937</v>
      </c>
      <c r="K149" s="8">
        <f t="shared" si="23"/>
        <v>2.7216334958065938E-18</v>
      </c>
      <c r="L149" s="8">
        <v>436.09129999999999</v>
      </c>
      <c r="M149" s="8">
        <v>7.8963489999999998</v>
      </c>
      <c r="N149" s="8">
        <f t="shared" si="24"/>
        <v>6.0608684449418853</v>
      </c>
      <c r="O149" s="8">
        <f t="shared" si="25"/>
        <v>5.4417645449418854</v>
      </c>
      <c r="P149" s="8">
        <f t="shared" si="26"/>
        <v>5.4417645449418859E-18</v>
      </c>
      <c r="Q149" s="8"/>
    </row>
    <row r="150" spans="1:17" x14ac:dyDescent="0.2">
      <c r="A150" s="8">
        <v>1450</v>
      </c>
      <c r="B150" s="8">
        <v>232.9049</v>
      </c>
      <c r="C150" s="7">
        <v>5.415197</v>
      </c>
      <c r="D150" s="8">
        <f t="shared" si="18"/>
        <v>4.665763139675926</v>
      </c>
      <c r="E150" s="8">
        <f t="shared" si="19"/>
        <v>4.0081579396759262</v>
      </c>
      <c r="F150" s="8">
        <f t="shared" si="20"/>
        <v>4.0081579396759264E-18</v>
      </c>
      <c r="G150" s="8">
        <v>135.82409999999999</v>
      </c>
      <c r="H150" s="7">
        <v>4.1011179999999996</v>
      </c>
      <c r="I150" s="8">
        <f t="shared" si="21"/>
        <v>3.7498617280441122</v>
      </c>
      <c r="J150" s="8">
        <f t="shared" si="22"/>
        <v>2.723862528044112</v>
      </c>
      <c r="K150" s="8">
        <f t="shared" si="23"/>
        <v>2.7238625280441123E-18</v>
      </c>
      <c r="L150" s="8">
        <v>436.09129999999999</v>
      </c>
      <c r="M150" s="8">
        <v>7.8963489999999998</v>
      </c>
      <c r="N150" s="8">
        <f t="shared" si="24"/>
        <v>6.0706001082768362</v>
      </c>
      <c r="O150" s="8">
        <f t="shared" si="25"/>
        <v>5.4514962082768363</v>
      </c>
      <c r="P150" s="8">
        <f t="shared" si="26"/>
        <v>5.4514962082768368E-18</v>
      </c>
      <c r="Q150" s="8"/>
    </row>
    <row r="151" spans="1:17" x14ac:dyDescent="0.2">
      <c r="A151" s="8">
        <v>1460</v>
      </c>
      <c r="B151" s="8">
        <v>232.9049</v>
      </c>
      <c r="C151" s="7">
        <v>5.415197</v>
      </c>
      <c r="D151" s="8">
        <f t="shared" si="18"/>
        <v>4.6701900502503122</v>
      </c>
      <c r="E151" s="8">
        <f t="shared" si="19"/>
        <v>4.0125848502503123</v>
      </c>
      <c r="F151" s="8">
        <f t="shared" si="20"/>
        <v>4.0125848502503126E-18</v>
      </c>
      <c r="G151" s="8">
        <v>135.82409999999999</v>
      </c>
      <c r="H151" s="7">
        <v>4.1011179999999996</v>
      </c>
      <c r="I151" s="8">
        <f t="shared" si="21"/>
        <v>3.7520628244679344</v>
      </c>
      <c r="J151" s="8">
        <f t="shared" si="22"/>
        <v>2.7260636244679342</v>
      </c>
      <c r="K151" s="8">
        <f t="shared" si="23"/>
        <v>2.7260636244679344E-18</v>
      </c>
      <c r="L151" s="8">
        <v>436.09129999999999</v>
      </c>
      <c r="M151" s="8">
        <v>7.8963489999999998</v>
      </c>
      <c r="N151" s="8">
        <f t="shared" si="24"/>
        <v>6.0802291218782551</v>
      </c>
      <c r="O151" s="8">
        <f t="shared" si="25"/>
        <v>5.4611252218782553</v>
      </c>
      <c r="P151" s="8">
        <f t="shared" si="26"/>
        <v>5.4611252218782556E-18</v>
      </c>
      <c r="Q151" s="8"/>
    </row>
    <row r="152" spans="1:17" x14ac:dyDescent="0.2">
      <c r="A152" s="8">
        <v>1470</v>
      </c>
      <c r="B152" s="8">
        <v>232.9049</v>
      </c>
      <c r="C152" s="7">
        <v>5.415197</v>
      </c>
      <c r="D152" s="8">
        <f t="shared" si="18"/>
        <v>4.6745649683667017</v>
      </c>
      <c r="E152" s="8">
        <f t="shared" si="19"/>
        <v>4.0169597683667018</v>
      </c>
      <c r="F152" s="8">
        <f t="shared" si="20"/>
        <v>4.0169597683667021E-18</v>
      </c>
      <c r="G152" s="8">
        <v>135.82409999999999</v>
      </c>
      <c r="H152" s="7">
        <v>4.1011179999999996</v>
      </c>
      <c r="I152" s="8">
        <f t="shared" si="21"/>
        <v>3.7542365069748294</v>
      </c>
      <c r="J152" s="8">
        <f t="shared" si="22"/>
        <v>2.7282373069748296</v>
      </c>
      <c r="K152" s="8">
        <f t="shared" si="23"/>
        <v>2.7282373069748296E-18</v>
      </c>
      <c r="L152" s="8">
        <v>436.09129999999999</v>
      </c>
      <c r="M152" s="8">
        <v>7.8963489999999998</v>
      </c>
      <c r="N152" s="8">
        <f t="shared" si="24"/>
        <v>6.0897571013518599</v>
      </c>
      <c r="O152" s="8">
        <f t="shared" si="25"/>
        <v>5.4706532013518601</v>
      </c>
      <c r="P152" s="8">
        <f t="shared" si="26"/>
        <v>5.4706532013518607E-18</v>
      </c>
      <c r="Q152" s="8"/>
    </row>
    <row r="153" spans="1:17" x14ac:dyDescent="0.2">
      <c r="A153" s="8">
        <v>1480</v>
      </c>
      <c r="B153" s="8">
        <v>232.9049</v>
      </c>
      <c r="C153" s="7">
        <v>5.415197</v>
      </c>
      <c r="D153" s="8">
        <f t="shared" si="18"/>
        <v>4.6788888046265731</v>
      </c>
      <c r="E153" s="8">
        <f t="shared" si="19"/>
        <v>4.0212836046265732</v>
      </c>
      <c r="F153" s="8">
        <f t="shared" si="20"/>
        <v>4.0212836046265732E-18</v>
      </c>
      <c r="G153" s="8">
        <v>135.82409999999999</v>
      </c>
      <c r="H153" s="7">
        <v>4.1011179999999996</v>
      </c>
      <c r="I153" s="8">
        <f t="shared" si="21"/>
        <v>3.7563832845419247</v>
      </c>
      <c r="J153" s="8">
        <f t="shared" si="22"/>
        <v>2.7303840845419245</v>
      </c>
      <c r="K153" s="8">
        <f t="shared" si="23"/>
        <v>2.7303840845419245E-18</v>
      </c>
      <c r="L153" s="8">
        <v>436.09129999999999</v>
      </c>
      <c r="M153" s="8">
        <v>7.8963489999999998</v>
      </c>
      <c r="N153" s="8">
        <f t="shared" si="24"/>
        <v>6.099185628576258</v>
      </c>
      <c r="O153" s="8">
        <f t="shared" si="25"/>
        <v>5.4800817285762582</v>
      </c>
      <c r="P153" s="8">
        <f t="shared" si="26"/>
        <v>5.4800817285762587E-18</v>
      </c>
      <c r="Q153" s="8"/>
    </row>
    <row r="154" spans="1:17" x14ac:dyDescent="0.2">
      <c r="A154" s="8">
        <v>1490</v>
      </c>
      <c r="B154" s="8">
        <v>232.9049</v>
      </c>
      <c r="C154" s="7">
        <v>5.415197</v>
      </c>
      <c r="D154" s="8">
        <f t="shared" si="18"/>
        <v>4.6831624484903376</v>
      </c>
      <c r="E154" s="8">
        <f t="shared" si="19"/>
        <v>4.0255572484903377</v>
      </c>
      <c r="F154" s="8">
        <f t="shared" si="20"/>
        <v>4.0255572484903383E-18</v>
      </c>
      <c r="G154" s="8">
        <v>135.82409999999999</v>
      </c>
      <c r="H154" s="7">
        <v>4.1011179999999996</v>
      </c>
      <c r="I154" s="8">
        <f t="shared" si="21"/>
        <v>3.7585036536240293</v>
      </c>
      <c r="J154" s="8">
        <f t="shared" si="22"/>
        <v>2.7325044536240295</v>
      </c>
      <c r="K154" s="8">
        <f t="shared" si="23"/>
        <v>2.7325044536240295E-18</v>
      </c>
      <c r="L154" s="8">
        <v>436.09129999999999</v>
      </c>
      <c r="M154" s="8">
        <v>7.8963489999999998</v>
      </c>
      <c r="N154" s="8">
        <f t="shared" si="24"/>
        <v>6.1085162525784726</v>
      </c>
      <c r="O154" s="8">
        <f t="shared" si="25"/>
        <v>5.4894123525784728</v>
      </c>
      <c r="P154" s="8">
        <f t="shared" si="26"/>
        <v>5.4894123525784732E-18</v>
      </c>
      <c r="Q154" s="8"/>
    </row>
    <row r="155" spans="1:17" x14ac:dyDescent="0.2">
      <c r="A155" s="8">
        <v>1500</v>
      </c>
      <c r="B155" s="8">
        <v>232.9049</v>
      </c>
      <c r="C155" s="7">
        <v>5.415197</v>
      </c>
      <c r="D155" s="8">
        <f t="shared" si="18"/>
        <v>4.6873867688873174</v>
      </c>
      <c r="E155" s="8">
        <f t="shared" si="19"/>
        <v>4.0297815688873175</v>
      </c>
      <c r="F155" s="8">
        <f t="shared" si="20"/>
        <v>4.0297815688873176E-18</v>
      </c>
      <c r="G155" s="8">
        <v>135.82409999999999</v>
      </c>
      <c r="H155" s="7">
        <v>4.1011179999999996</v>
      </c>
      <c r="I155" s="8">
        <f t="shared" si="21"/>
        <v>3.7605980985363887</v>
      </c>
      <c r="J155" s="8">
        <f t="shared" si="22"/>
        <v>2.7345988985363885</v>
      </c>
      <c r="K155" s="8">
        <f t="shared" si="23"/>
        <v>2.7345988985363885E-18</v>
      </c>
      <c r="L155" s="8">
        <v>436.09129999999999</v>
      </c>
      <c r="M155" s="8">
        <v>7.8963489999999998</v>
      </c>
      <c r="N155" s="8">
        <f t="shared" si="24"/>
        <v>6.117750490382349</v>
      </c>
      <c r="O155" s="8">
        <f t="shared" si="25"/>
        <v>5.4986465903823492</v>
      </c>
      <c r="P155" s="8">
        <f t="shared" si="26"/>
        <v>5.4986465903823498E-18</v>
      </c>
      <c r="Q155" s="8"/>
    </row>
    <row r="156" spans="1:17" x14ac:dyDescent="0.2">
      <c r="A156" s="8">
        <v>1510</v>
      </c>
      <c r="B156" s="8">
        <v>232.9049</v>
      </c>
      <c r="C156" s="7">
        <v>5.415197</v>
      </c>
      <c r="D156" s="8">
        <f t="shared" si="18"/>
        <v>4.6915626148047433</v>
      </c>
      <c r="E156" s="8">
        <f t="shared" si="19"/>
        <v>4.0339574148047435</v>
      </c>
      <c r="F156" s="8">
        <f t="shared" si="20"/>
        <v>4.0339574148047435E-18</v>
      </c>
      <c r="G156" s="8">
        <v>135.82409999999999</v>
      </c>
      <c r="H156" s="7">
        <v>4.1011179999999996</v>
      </c>
      <c r="I156" s="8">
        <f t="shared" si="21"/>
        <v>3.7626670918234817</v>
      </c>
      <c r="J156" s="8">
        <f t="shared" si="22"/>
        <v>2.7366678918234815</v>
      </c>
      <c r="K156" s="8">
        <f t="shared" si="23"/>
        <v>2.7366678918234818E-18</v>
      </c>
      <c r="L156" s="8">
        <v>436.09129999999999</v>
      </c>
      <c r="M156" s="8">
        <v>7.8963489999999998</v>
      </c>
      <c r="N156" s="8">
        <f t="shared" si="24"/>
        <v>6.1268898278307908</v>
      </c>
      <c r="O156" s="8">
        <f t="shared" si="25"/>
        <v>5.507785927830791</v>
      </c>
      <c r="P156" s="8">
        <f t="shared" si="26"/>
        <v>5.5077859278307912E-18</v>
      </c>
      <c r="Q156" s="8"/>
    </row>
    <row r="157" spans="1:17" x14ac:dyDescent="0.2">
      <c r="A157" s="8">
        <v>1520</v>
      </c>
      <c r="B157" s="8">
        <v>232.9049</v>
      </c>
      <c r="C157" s="7">
        <v>5.415197</v>
      </c>
      <c r="D157" s="8">
        <f t="shared" si="18"/>
        <v>4.6956908158565822</v>
      </c>
      <c r="E157" s="8">
        <f t="shared" si="19"/>
        <v>4.0380856158565823</v>
      </c>
      <c r="F157" s="8">
        <f t="shared" si="20"/>
        <v>4.0380856158565825E-18</v>
      </c>
      <c r="G157" s="8">
        <v>135.82409999999999</v>
      </c>
      <c r="H157" s="7">
        <v>4.1011179999999996</v>
      </c>
      <c r="I157" s="8">
        <f t="shared" si="21"/>
        <v>3.7647110946144577</v>
      </c>
      <c r="J157" s="8">
        <f t="shared" si="22"/>
        <v>2.7387118946144575</v>
      </c>
      <c r="K157" s="8">
        <f t="shared" si="23"/>
        <v>2.7387118946144576E-18</v>
      </c>
      <c r="L157" s="8">
        <v>436.09129999999999</v>
      </c>
      <c r="M157" s="8">
        <v>7.8963489999999998</v>
      </c>
      <c r="N157" s="8">
        <f t="shared" si="24"/>
        <v>6.1359357203827853</v>
      </c>
      <c r="O157" s="8">
        <f t="shared" si="25"/>
        <v>5.5168318203827855</v>
      </c>
      <c r="P157" s="8">
        <f t="shared" si="26"/>
        <v>5.5168318203827856E-18</v>
      </c>
      <c r="Q157" s="8"/>
    </row>
    <row r="158" spans="1:17" x14ac:dyDescent="0.2">
      <c r="A158" s="8">
        <v>1530</v>
      </c>
      <c r="B158" s="8">
        <v>232.9049</v>
      </c>
      <c r="C158" s="7">
        <v>5.415197</v>
      </c>
      <c r="D158" s="8">
        <f t="shared" si="18"/>
        <v>4.699772182833005</v>
      </c>
      <c r="E158" s="8">
        <f t="shared" si="19"/>
        <v>4.0421669828330051</v>
      </c>
      <c r="F158" s="8">
        <f t="shared" si="20"/>
        <v>4.0421669828330053E-18</v>
      </c>
      <c r="G158" s="8">
        <v>135.82409999999999</v>
      </c>
      <c r="H158" s="7">
        <v>4.1011179999999996</v>
      </c>
      <c r="I158" s="8">
        <f t="shared" si="21"/>
        <v>3.7667305569657676</v>
      </c>
      <c r="J158" s="8">
        <f t="shared" si="22"/>
        <v>2.7407313569657674</v>
      </c>
      <c r="K158" s="8">
        <f t="shared" si="23"/>
        <v>2.7407313569657675E-18</v>
      </c>
      <c r="L158" s="8">
        <v>436.09129999999999</v>
      </c>
      <c r="M158" s="8">
        <v>7.8963489999999998</v>
      </c>
      <c r="N158" s="8">
        <f t="shared" si="24"/>
        <v>6.1448895938861021</v>
      </c>
      <c r="O158" s="8">
        <f t="shared" si="25"/>
        <v>5.5257856938861023</v>
      </c>
      <c r="P158" s="8">
        <f t="shared" si="26"/>
        <v>5.5257856938861028E-18</v>
      </c>
      <c r="Q158" s="8"/>
    </row>
    <row r="159" spans="1:17" x14ac:dyDescent="0.2">
      <c r="A159" s="8">
        <v>1540</v>
      </c>
      <c r="B159" s="8">
        <v>232.9049</v>
      </c>
      <c r="C159" s="7">
        <v>5.415197</v>
      </c>
      <c r="D159" s="8">
        <f t="shared" si="18"/>
        <v>4.7038075082312645</v>
      </c>
      <c r="E159" s="8">
        <f t="shared" si="19"/>
        <v>4.0462023082312646</v>
      </c>
      <c r="F159" s="8">
        <f t="shared" si="20"/>
        <v>4.0462023082312647E-18</v>
      </c>
      <c r="G159" s="8">
        <v>135.82409999999999</v>
      </c>
      <c r="H159" s="7">
        <v>4.1011179999999996</v>
      </c>
      <c r="I159" s="8">
        <f t="shared" si="21"/>
        <v>3.7687259181915329</v>
      </c>
      <c r="J159" s="8">
        <f t="shared" si="22"/>
        <v>2.7427267181915331</v>
      </c>
      <c r="K159" s="8">
        <f t="shared" si="23"/>
        <v>2.7427267181915333E-18</v>
      </c>
      <c r="L159" s="8">
        <v>436.09129999999999</v>
      </c>
      <c r="M159" s="8">
        <v>7.8963489999999998</v>
      </c>
      <c r="N159" s="8">
        <f t="shared" si="24"/>
        <v>6.1537528453265287</v>
      </c>
      <c r="O159" s="8">
        <f t="shared" si="25"/>
        <v>5.5346489453265288</v>
      </c>
      <c r="P159" s="8">
        <f t="shared" si="26"/>
        <v>5.5346489453265295E-18</v>
      </c>
      <c r="Q159" s="8"/>
    </row>
    <row r="160" spans="1:17" x14ac:dyDescent="0.2">
      <c r="A160" s="8">
        <v>1550</v>
      </c>
      <c r="B160" s="8">
        <v>232.9049</v>
      </c>
      <c r="C160" s="7">
        <v>5.415197</v>
      </c>
      <c r="D160" s="8">
        <f t="shared" si="18"/>
        <v>4.7077975667687042</v>
      </c>
      <c r="E160" s="8">
        <f t="shared" si="19"/>
        <v>4.0501923667687043</v>
      </c>
      <c r="F160" s="8">
        <f t="shared" si="20"/>
        <v>4.0501923667687047E-18</v>
      </c>
      <c r="G160" s="8">
        <v>135.82409999999999</v>
      </c>
      <c r="H160" s="7">
        <v>4.1011179999999996</v>
      </c>
      <c r="I160" s="8">
        <f t="shared" si="21"/>
        <v>3.7706976071821483</v>
      </c>
      <c r="J160" s="8">
        <f t="shared" si="22"/>
        <v>2.7446984071821481</v>
      </c>
      <c r="K160" s="8">
        <f t="shared" si="23"/>
        <v>2.7446984071821483E-18</v>
      </c>
      <c r="L160" s="8">
        <v>436.09129999999999</v>
      </c>
      <c r="M160" s="8">
        <v>7.8963489999999998</v>
      </c>
      <c r="N160" s="8">
        <f t="shared" si="24"/>
        <v>6.1625268435544731</v>
      </c>
      <c r="O160" s="8">
        <f t="shared" si="25"/>
        <v>5.5434229435544733</v>
      </c>
      <c r="P160" s="8">
        <f t="shared" si="26"/>
        <v>5.5434229435544735E-18</v>
      </c>
      <c r="Q160" s="8"/>
    </row>
    <row r="161" spans="1:17" x14ac:dyDescent="0.2">
      <c r="A161" s="8">
        <v>1560</v>
      </c>
      <c r="B161" s="8">
        <v>232.9049</v>
      </c>
      <c r="C161" s="7">
        <v>5.415197</v>
      </c>
      <c r="D161" s="8">
        <f t="shared" si="18"/>
        <v>4.7117431158785941</v>
      </c>
      <c r="E161" s="8">
        <f t="shared" si="19"/>
        <v>4.0541379158785942</v>
      </c>
      <c r="F161" s="8">
        <f t="shared" si="20"/>
        <v>4.0541379158785946E-18</v>
      </c>
      <c r="G161" s="8">
        <v>135.82409999999999</v>
      </c>
      <c r="H161" s="7">
        <v>4.1011179999999996</v>
      </c>
      <c r="I161" s="8">
        <f t="shared" si="21"/>
        <v>3.7726460427116226</v>
      </c>
      <c r="J161" s="8">
        <f t="shared" si="22"/>
        <v>2.7466468427116224</v>
      </c>
      <c r="K161" s="8">
        <f t="shared" si="23"/>
        <v>2.7466468427116224E-18</v>
      </c>
      <c r="L161" s="8">
        <v>436.09129999999999</v>
      </c>
      <c r="M161" s="8">
        <v>7.8963489999999998</v>
      </c>
      <c r="N161" s="8">
        <f t="shared" si="24"/>
        <v>6.1712129299897249</v>
      </c>
      <c r="O161" s="8">
        <f t="shared" si="25"/>
        <v>5.5521090299897251</v>
      </c>
      <c r="P161" s="8">
        <f t="shared" si="26"/>
        <v>5.5521090299897253E-18</v>
      </c>
      <c r="Q161" s="8"/>
    </row>
    <row r="162" spans="1:17" x14ac:dyDescent="0.2">
      <c r="A162" s="8">
        <v>1570</v>
      </c>
      <c r="B162" s="8">
        <v>232.9049</v>
      </c>
      <c r="C162" s="7">
        <v>5.415197</v>
      </c>
      <c r="D162" s="8">
        <f t="shared" si="18"/>
        <v>4.7156448961894775</v>
      </c>
      <c r="E162" s="8">
        <f t="shared" si="19"/>
        <v>4.0580396961894776</v>
      </c>
      <c r="F162" s="8">
        <f t="shared" si="20"/>
        <v>4.0580396961894778E-18</v>
      </c>
      <c r="G162" s="8">
        <v>135.82409999999999</v>
      </c>
      <c r="H162" s="7">
        <v>4.1011179999999996</v>
      </c>
      <c r="I162" s="8">
        <f t="shared" si="21"/>
        <v>3.7745716337340989</v>
      </c>
      <c r="J162" s="8">
        <f t="shared" si="22"/>
        <v>2.7485724337340987</v>
      </c>
      <c r="K162" s="8">
        <f t="shared" si="23"/>
        <v>2.748572433734099E-18</v>
      </c>
      <c r="L162" s="8">
        <v>436.09129999999999</v>
      </c>
      <c r="M162" s="8">
        <v>7.8963489999999998</v>
      </c>
      <c r="N162" s="8">
        <f t="shared" si="24"/>
        <v>6.1798124193051436</v>
      </c>
      <c r="O162" s="8">
        <f t="shared" si="25"/>
        <v>5.5607085193051438</v>
      </c>
      <c r="P162" s="8">
        <f t="shared" si="26"/>
        <v>5.560708519305144E-18</v>
      </c>
      <c r="Q162" s="8"/>
    </row>
    <row r="163" spans="1:17" x14ac:dyDescent="0.2">
      <c r="A163" s="8">
        <v>1580</v>
      </c>
      <c r="B163" s="8">
        <v>232.9049</v>
      </c>
      <c r="C163" s="7">
        <v>5.415197</v>
      </c>
      <c r="D163" s="8">
        <f t="shared" si="18"/>
        <v>4.7195036319886388</v>
      </c>
      <c r="E163" s="8">
        <f t="shared" si="19"/>
        <v>4.0618984319886389</v>
      </c>
      <c r="F163" s="8">
        <f t="shared" si="20"/>
        <v>4.0618984319886389E-18</v>
      </c>
      <c r="G163" s="8">
        <v>135.82409999999999</v>
      </c>
      <c r="H163" s="7">
        <v>4.1011179999999996</v>
      </c>
      <c r="I163" s="8">
        <f t="shared" si="21"/>
        <v>3.7764747796700133</v>
      </c>
      <c r="J163" s="8">
        <f t="shared" si="22"/>
        <v>2.7504755796700131</v>
      </c>
      <c r="K163" s="8">
        <f t="shared" si="23"/>
        <v>2.7504755796700135E-18</v>
      </c>
      <c r="L163" s="8">
        <v>436.09129999999999</v>
      </c>
      <c r="M163" s="8">
        <v>7.8963489999999998</v>
      </c>
      <c r="N163" s="8">
        <f t="shared" si="24"/>
        <v>6.1883266000899857</v>
      </c>
      <c r="O163" s="8">
        <f t="shared" si="25"/>
        <v>5.5692227000899859</v>
      </c>
      <c r="P163" s="8">
        <f t="shared" si="26"/>
        <v>5.5692227000899866E-18</v>
      </c>
      <c r="Q163" s="8"/>
    </row>
    <row r="164" spans="1:17" x14ac:dyDescent="0.2">
      <c r="A164" s="8">
        <v>1590</v>
      </c>
      <c r="B164" s="8">
        <v>232.9049</v>
      </c>
      <c r="C164" s="7">
        <v>5.415197</v>
      </c>
      <c r="D164" s="8">
        <f t="shared" si="18"/>
        <v>4.7233200316703305</v>
      </c>
      <c r="E164" s="8">
        <f t="shared" si="19"/>
        <v>4.0657148316703307</v>
      </c>
      <c r="F164" s="8">
        <f t="shared" si="20"/>
        <v>4.0657148316703312E-18</v>
      </c>
      <c r="G164" s="8">
        <v>135.82409999999999</v>
      </c>
      <c r="H164" s="7">
        <v>4.1011179999999996</v>
      </c>
      <c r="I164" s="8">
        <f t="shared" si="21"/>
        <v>3.7783558706823013</v>
      </c>
      <c r="J164" s="8">
        <f t="shared" si="22"/>
        <v>2.7523566706823015</v>
      </c>
      <c r="K164" s="8">
        <f t="shared" si="23"/>
        <v>2.7523566706823017E-18</v>
      </c>
      <c r="L164" s="8">
        <v>436.09129999999999</v>
      </c>
      <c r="M164" s="8">
        <v>7.8963489999999998</v>
      </c>
      <c r="N164" s="8">
        <f t="shared" si="24"/>
        <v>6.1967567354936079</v>
      </c>
      <c r="O164" s="8">
        <f t="shared" si="25"/>
        <v>5.5776528354936081</v>
      </c>
      <c r="P164" s="8">
        <f t="shared" si="26"/>
        <v>5.5776528354936083E-18</v>
      </c>
      <c r="Q164" s="8"/>
    </row>
    <row r="165" spans="1:17" x14ac:dyDescent="0.2">
      <c r="A165" s="8">
        <v>1600</v>
      </c>
      <c r="B165" s="8">
        <v>232.9049</v>
      </c>
      <c r="C165" s="7">
        <v>5.415197</v>
      </c>
      <c r="D165" s="8">
        <f t="shared" si="18"/>
        <v>4.7270947881693157</v>
      </c>
      <c r="E165" s="8">
        <f t="shared" si="19"/>
        <v>4.0694895881693158</v>
      </c>
      <c r="F165" s="8">
        <f t="shared" si="20"/>
        <v>4.0694895881693158E-18</v>
      </c>
      <c r="G165" s="8">
        <v>135.82409999999999</v>
      </c>
      <c r="H165" s="7">
        <v>4.1011179999999996</v>
      </c>
      <c r="I165" s="8">
        <f t="shared" si="21"/>
        <v>3.7802152879430579</v>
      </c>
      <c r="J165" s="8">
        <f t="shared" si="22"/>
        <v>2.7542160879430577</v>
      </c>
      <c r="K165" s="8">
        <f t="shared" si="23"/>
        <v>2.7542160879430579E-18</v>
      </c>
      <c r="L165" s="8">
        <v>436.09129999999999</v>
      </c>
      <c r="M165" s="8">
        <v>7.8963489999999998</v>
      </c>
      <c r="N165" s="8">
        <f t="shared" si="24"/>
        <v>6.2051040638501815</v>
      </c>
      <c r="O165" s="8">
        <f t="shared" si="25"/>
        <v>5.5860001638501817</v>
      </c>
      <c r="P165" s="8">
        <f t="shared" si="26"/>
        <v>5.5860001638501819E-18</v>
      </c>
      <c r="Q165" s="8"/>
    </row>
    <row r="166" spans="1:17" x14ac:dyDescent="0.2">
      <c r="A166" s="8">
        <v>1610</v>
      </c>
      <c r="B166" s="8">
        <v>232.9049</v>
      </c>
      <c r="C166" s="7">
        <v>5.415197</v>
      </c>
      <c r="D166" s="8">
        <f t="shared" si="18"/>
        <v>4.7308285793803035</v>
      </c>
      <c r="E166" s="8">
        <f t="shared" si="19"/>
        <v>4.0732233793803037</v>
      </c>
      <c r="F166" s="8">
        <f t="shared" si="20"/>
        <v>4.0732233793803042E-18</v>
      </c>
      <c r="G166" s="8">
        <v>135.82409999999999</v>
      </c>
      <c r="H166" s="7">
        <v>4.1011179999999996</v>
      </c>
      <c r="I166" s="8">
        <f t="shared" si="21"/>
        <v>3.7820534038910334</v>
      </c>
      <c r="J166" s="8">
        <f t="shared" si="22"/>
        <v>2.7560542038910336</v>
      </c>
      <c r="K166" s="8">
        <f t="shared" si="23"/>
        <v>2.7560542038910338E-18</v>
      </c>
      <c r="L166" s="8">
        <v>436.09129999999999</v>
      </c>
      <c r="M166" s="8">
        <v>7.8963489999999998</v>
      </c>
      <c r="N166" s="8">
        <f t="shared" si="24"/>
        <v>6.2133697992851049</v>
      </c>
      <c r="O166" s="8">
        <f t="shared" si="25"/>
        <v>5.5942658992851051</v>
      </c>
      <c r="P166" s="8">
        <f t="shared" si="26"/>
        <v>5.5942658992851052E-18</v>
      </c>
      <c r="Q166" s="8"/>
    </row>
    <row r="167" spans="1:17" x14ac:dyDescent="0.2">
      <c r="A167" s="8">
        <v>1620</v>
      </c>
      <c r="B167" s="8">
        <v>232.9049</v>
      </c>
      <c r="C167" s="7">
        <v>5.415197</v>
      </c>
      <c r="D167" s="8">
        <f t="shared" si="18"/>
        <v>4.7345220685638001</v>
      </c>
      <c r="E167" s="8">
        <f t="shared" si="19"/>
        <v>4.0769168685638002</v>
      </c>
      <c r="F167" s="8">
        <f t="shared" si="20"/>
        <v>4.0769168685638005E-18</v>
      </c>
      <c r="G167" s="8">
        <v>135.82409999999999</v>
      </c>
      <c r="H167" s="7">
        <v>4.1011179999999996</v>
      </c>
      <c r="I167" s="8">
        <f t="shared" si="21"/>
        <v>3.7838705824803287</v>
      </c>
      <c r="J167" s="8">
        <f t="shared" si="22"/>
        <v>2.7578713824803289</v>
      </c>
      <c r="K167" s="8">
        <f t="shared" si="23"/>
        <v>2.7578713824803289E-18</v>
      </c>
      <c r="L167" s="8">
        <v>436.09129999999999</v>
      </c>
      <c r="M167" s="8">
        <v>7.8963489999999998</v>
      </c>
      <c r="N167" s="8">
        <f t="shared" si="24"/>
        <v>6.221555132303707</v>
      </c>
      <c r="O167" s="8">
        <f t="shared" si="25"/>
        <v>5.6024512323037072</v>
      </c>
      <c r="P167" s="8">
        <f t="shared" si="26"/>
        <v>5.6024512323037078E-18</v>
      </c>
      <c r="Q167" s="8"/>
    </row>
    <row r="168" spans="1:17" x14ac:dyDescent="0.2">
      <c r="A168" s="8">
        <v>1630</v>
      </c>
      <c r="B168" s="8">
        <v>232.9049</v>
      </c>
      <c r="C168" s="7">
        <v>5.415197</v>
      </c>
      <c r="D168" s="8">
        <f t="shared" si="18"/>
        <v>4.7381759047388838</v>
      </c>
      <c r="E168" s="8">
        <f t="shared" si="19"/>
        <v>4.0805707047388839</v>
      </c>
      <c r="F168" s="8">
        <f t="shared" si="20"/>
        <v>4.0805707047388842E-18</v>
      </c>
      <c r="G168" s="8">
        <v>135.82409999999999</v>
      </c>
      <c r="H168" s="7">
        <v>4.1011179999999996</v>
      </c>
      <c r="I168" s="8">
        <f t="shared" si="21"/>
        <v>3.7856671794206451</v>
      </c>
      <c r="J168" s="8">
        <f t="shared" si="22"/>
        <v>2.7596679794206453</v>
      </c>
      <c r="K168" s="8">
        <f t="shared" si="23"/>
        <v>2.7596679794206457E-18</v>
      </c>
      <c r="L168" s="8">
        <v>436.09129999999999</v>
      </c>
      <c r="M168" s="8">
        <v>7.8963489999999998</v>
      </c>
      <c r="N168" s="8">
        <f t="shared" si="24"/>
        <v>6.2296612303628596</v>
      </c>
      <c r="O168" s="8">
        <f t="shared" si="25"/>
        <v>5.6105573303628598</v>
      </c>
      <c r="P168" s="8">
        <f t="shared" si="26"/>
        <v>5.6105573303628602E-18</v>
      </c>
      <c r="Q168" s="8"/>
    </row>
    <row r="169" spans="1:17" x14ac:dyDescent="0.2">
      <c r="A169" s="8">
        <v>1640</v>
      </c>
      <c r="B169" s="8">
        <v>232.9049</v>
      </c>
      <c r="C169" s="7">
        <v>5.415197</v>
      </c>
      <c r="D169" s="8">
        <f t="shared" si="18"/>
        <v>4.7417907230634082</v>
      </c>
      <c r="E169" s="8">
        <f t="shared" si="19"/>
        <v>4.0841855230634083</v>
      </c>
      <c r="F169" s="8">
        <f t="shared" si="20"/>
        <v>4.0841855230634089E-18</v>
      </c>
      <c r="G169" s="8">
        <v>135.82409999999999</v>
      </c>
      <c r="H169" s="7">
        <v>4.1011179999999996</v>
      </c>
      <c r="I169" s="8">
        <f t="shared" si="21"/>
        <v>3.7874435424094082</v>
      </c>
      <c r="J169" s="8">
        <f t="shared" si="22"/>
        <v>2.7614443424094084</v>
      </c>
      <c r="K169" s="8">
        <f t="shared" si="23"/>
        <v>2.7614443424094088E-18</v>
      </c>
      <c r="L169" s="8">
        <v>436.09129999999999</v>
      </c>
      <c r="M169" s="8">
        <v>7.8963489999999998</v>
      </c>
      <c r="N169" s="8">
        <f t="shared" si="24"/>
        <v>6.2376892384260749</v>
      </c>
      <c r="O169" s="8">
        <f t="shared" si="25"/>
        <v>5.6185853384260751</v>
      </c>
      <c r="P169" s="8">
        <f t="shared" si="26"/>
        <v>5.6185853384260753E-18</v>
      </c>
      <c r="Q169" s="8"/>
    </row>
    <row r="170" spans="1:17" x14ac:dyDescent="0.2">
      <c r="A170" s="8">
        <v>1650</v>
      </c>
      <c r="B170" s="8">
        <v>232.9049</v>
      </c>
      <c r="C170" s="7">
        <v>5.415197</v>
      </c>
      <c r="D170" s="8">
        <f t="shared" si="18"/>
        <v>4.7453671452020751</v>
      </c>
      <c r="E170" s="8">
        <f t="shared" si="19"/>
        <v>4.0877619452020753</v>
      </c>
      <c r="F170" s="8">
        <f t="shared" si="20"/>
        <v>4.0877619452020753E-18</v>
      </c>
      <c r="G170" s="8">
        <v>135.82409999999999</v>
      </c>
      <c r="H170" s="7">
        <v>4.1011179999999996</v>
      </c>
      <c r="I170" s="8">
        <f t="shared" si="21"/>
        <v>3.7892000113561015</v>
      </c>
      <c r="J170" s="8">
        <f t="shared" si="22"/>
        <v>2.7632008113561017</v>
      </c>
      <c r="K170" s="8">
        <f t="shared" si="23"/>
        <v>2.7632008113561018E-18</v>
      </c>
      <c r="L170" s="8">
        <v>436.09129999999999</v>
      </c>
      <c r="M170" s="8">
        <v>7.8963489999999998</v>
      </c>
      <c r="N170" s="8">
        <f t="shared" si="24"/>
        <v>6.2456402795026271</v>
      </c>
      <c r="O170" s="8">
        <f t="shared" si="25"/>
        <v>5.6265363795026273</v>
      </c>
      <c r="P170" s="8">
        <f t="shared" si="26"/>
        <v>5.6265363795026276E-18</v>
      </c>
      <c r="Q170" s="8"/>
    </row>
    <row r="171" spans="1:17" x14ac:dyDescent="0.2">
      <c r="A171" s="8">
        <v>1660</v>
      </c>
      <c r="B171" s="8">
        <v>232.9049</v>
      </c>
      <c r="C171" s="7">
        <v>5.415197</v>
      </c>
      <c r="D171" s="8">
        <f t="shared" si="18"/>
        <v>4.7489057796828567</v>
      </c>
      <c r="E171" s="8">
        <f t="shared" si="19"/>
        <v>4.0913005796828568</v>
      </c>
      <c r="F171" s="8">
        <f t="shared" si="20"/>
        <v>4.0913005796828567E-18</v>
      </c>
      <c r="G171" s="8">
        <v>135.82409999999999</v>
      </c>
      <c r="H171" s="7">
        <v>4.1011179999999996</v>
      </c>
      <c r="I171" s="8">
        <f t="shared" si="21"/>
        <v>3.7909369185990984</v>
      </c>
      <c r="J171" s="8">
        <f t="shared" si="22"/>
        <v>2.7649377185990982</v>
      </c>
      <c r="K171" s="8">
        <f t="shared" si="23"/>
        <v>2.7649377185990984E-18</v>
      </c>
      <c r="L171" s="8">
        <v>436.09129999999999</v>
      </c>
      <c r="M171" s="8">
        <v>7.8963489999999998</v>
      </c>
      <c r="N171" s="8">
        <f t="shared" si="24"/>
        <v>6.2535154551712511</v>
      </c>
      <c r="O171" s="8">
        <f t="shared" si="25"/>
        <v>5.6344115551712513</v>
      </c>
      <c r="P171" s="8">
        <f t="shared" si="26"/>
        <v>5.6344115551712519E-18</v>
      </c>
      <c r="Q171" s="8"/>
    </row>
    <row r="172" spans="1:17" x14ac:dyDescent="0.2">
      <c r="A172" s="8">
        <v>1670</v>
      </c>
      <c r="B172" s="8">
        <v>232.9049</v>
      </c>
      <c r="C172" s="7">
        <v>5.415197</v>
      </c>
      <c r="D172" s="8">
        <f t="shared" si="18"/>
        <v>4.7524072222421623</v>
      </c>
      <c r="E172" s="8">
        <f t="shared" si="19"/>
        <v>4.0948020222421624</v>
      </c>
      <c r="F172" s="8">
        <f t="shared" si="20"/>
        <v>4.0948020222421626E-18</v>
      </c>
      <c r="G172" s="8">
        <v>135.82409999999999</v>
      </c>
      <c r="H172" s="7">
        <v>4.1011179999999996</v>
      </c>
      <c r="I172" s="8">
        <f t="shared" si="21"/>
        <v>3.7926545891152963</v>
      </c>
      <c r="J172" s="8">
        <f t="shared" si="22"/>
        <v>2.7666553891152965</v>
      </c>
      <c r="K172" s="8">
        <f t="shared" si="23"/>
        <v>2.7666553891152967E-18</v>
      </c>
      <c r="L172" s="8">
        <v>436.09129999999999</v>
      </c>
      <c r="M172" s="8">
        <v>7.8963489999999998</v>
      </c>
      <c r="N172" s="8">
        <f t="shared" si="24"/>
        <v>6.2613158460889133</v>
      </c>
      <c r="O172" s="8">
        <f t="shared" si="25"/>
        <v>5.6422119460889135</v>
      </c>
      <c r="P172" s="8">
        <f t="shared" si="26"/>
        <v>5.6422119460889139E-18</v>
      </c>
      <c r="Q172" s="8"/>
    </row>
    <row r="173" spans="1:17" x14ac:dyDescent="0.2">
      <c r="A173" s="8">
        <v>1680</v>
      </c>
      <c r="B173" s="8">
        <v>232.9049</v>
      </c>
      <c r="C173" s="7">
        <v>5.415197</v>
      </c>
      <c r="D173" s="8">
        <f t="shared" si="18"/>
        <v>4.7558720561591956</v>
      </c>
      <c r="E173" s="8">
        <f t="shared" si="19"/>
        <v>4.0982668561591957</v>
      </c>
      <c r="F173" s="8">
        <f t="shared" si="20"/>
        <v>4.0982668561591957E-18</v>
      </c>
      <c r="G173" s="8">
        <v>135.82409999999999</v>
      </c>
      <c r="H173" s="7">
        <v>4.1011179999999996</v>
      </c>
      <c r="I173" s="8">
        <f t="shared" si="21"/>
        <v>3.7943533407228149</v>
      </c>
      <c r="J173" s="8">
        <f t="shared" si="22"/>
        <v>2.7683541407228152</v>
      </c>
      <c r="K173" s="8">
        <f t="shared" si="23"/>
        <v>2.7683541407228153E-18</v>
      </c>
      <c r="L173" s="8">
        <v>436.09129999999999</v>
      </c>
      <c r="M173" s="8">
        <v>7.8963489999999998</v>
      </c>
      <c r="N173" s="8">
        <f t="shared" si="24"/>
        <v>6.2690425124851652</v>
      </c>
      <c r="O173" s="8">
        <f t="shared" si="25"/>
        <v>5.6499386124851654</v>
      </c>
      <c r="P173" s="8">
        <f t="shared" si="26"/>
        <v>5.6499386124851656E-18</v>
      </c>
      <c r="Q173" s="8"/>
    </row>
    <row r="174" spans="1:17" x14ac:dyDescent="0.2">
      <c r="A174" s="8">
        <v>1690</v>
      </c>
      <c r="B174" s="8">
        <v>232.9049</v>
      </c>
      <c r="C174" s="7">
        <v>5.415197</v>
      </c>
      <c r="D174" s="8">
        <f t="shared" si="18"/>
        <v>4.759300852579865</v>
      </c>
      <c r="E174" s="8">
        <f t="shared" si="19"/>
        <v>4.1016956525798651</v>
      </c>
      <c r="F174" s="8">
        <f t="shared" si="20"/>
        <v>4.1016956525798656E-18</v>
      </c>
      <c r="G174" s="8">
        <v>135.82409999999999</v>
      </c>
      <c r="H174" s="7">
        <v>4.1011179999999996</v>
      </c>
      <c r="I174" s="8">
        <f t="shared" si="21"/>
        <v>3.7960334842770447</v>
      </c>
      <c r="J174" s="8">
        <f t="shared" si="22"/>
        <v>2.7700342842770445</v>
      </c>
      <c r="K174" s="8">
        <f t="shared" si="23"/>
        <v>2.7700342842770445E-18</v>
      </c>
      <c r="L174" s="8">
        <v>436.09129999999999</v>
      </c>
      <c r="M174" s="8">
        <v>7.8963489999999998</v>
      </c>
      <c r="N174" s="8">
        <f t="shared" si="24"/>
        <v>6.2766964946425388</v>
      </c>
      <c r="O174" s="8">
        <f t="shared" si="25"/>
        <v>5.6575925946425389</v>
      </c>
      <c r="P174" s="8">
        <f t="shared" si="26"/>
        <v>5.6575925946425391E-18</v>
      </c>
      <c r="Q174" s="8"/>
    </row>
    <row r="175" spans="1:17" x14ac:dyDescent="0.2">
      <c r="A175" s="8">
        <v>1700</v>
      </c>
      <c r="B175" s="8">
        <v>232.9049</v>
      </c>
      <c r="C175" s="7">
        <v>5.415197</v>
      </c>
      <c r="D175" s="8">
        <f t="shared" si="18"/>
        <v>4.7626941708306498</v>
      </c>
      <c r="E175" s="8">
        <f t="shared" si="19"/>
        <v>4.1050889708306499</v>
      </c>
      <c r="F175" s="8">
        <f t="shared" si="20"/>
        <v>4.1050889708306499E-18</v>
      </c>
      <c r="G175" s="8">
        <v>135.82409999999999</v>
      </c>
      <c r="H175" s="7">
        <v>4.1011179999999996</v>
      </c>
      <c r="I175" s="8">
        <f t="shared" si="21"/>
        <v>3.7976953238602755</v>
      </c>
      <c r="J175" s="8">
        <f t="shared" si="22"/>
        <v>2.7716961238602753</v>
      </c>
      <c r="K175" s="8">
        <f t="shared" si="23"/>
        <v>2.7716961238602757E-18</v>
      </c>
      <c r="L175" s="8">
        <v>436.09129999999999</v>
      </c>
      <c r="M175" s="8">
        <v>7.8963489999999998</v>
      </c>
      <c r="N175" s="8">
        <f t="shared" si="24"/>
        <v>6.2842788133634544</v>
      </c>
      <c r="O175" s="8">
        <f t="shared" si="25"/>
        <v>5.6651749133634546</v>
      </c>
      <c r="P175" s="8">
        <f t="shared" si="26"/>
        <v>5.6651749133634547E-18</v>
      </c>
      <c r="Q175" s="8"/>
    </row>
    <row r="176" spans="1:17" x14ac:dyDescent="0.2">
      <c r="A176" s="8">
        <v>1710</v>
      </c>
      <c r="B176" s="8">
        <v>232.9049</v>
      </c>
      <c r="C176" s="7">
        <v>5.415197</v>
      </c>
      <c r="D176" s="8">
        <f t="shared" si="18"/>
        <v>4.766052558722766</v>
      </c>
      <c r="E176" s="8">
        <f t="shared" si="19"/>
        <v>4.1084473587227661</v>
      </c>
      <c r="F176" s="8">
        <f t="shared" si="20"/>
        <v>4.1084473587227668E-18</v>
      </c>
      <c r="G176" s="8">
        <v>135.82409999999999</v>
      </c>
      <c r="H176" s="7">
        <v>4.1011179999999996</v>
      </c>
      <c r="I176" s="8">
        <f t="shared" si="21"/>
        <v>3.7993391569651731</v>
      </c>
      <c r="J176" s="8">
        <f t="shared" si="22"/>
        <v>2.7733399569651729</v>
      </c>
      <c r="K176" s="8">
        <f t="shared" si="23"/>
        <v>2.773339956965173E-18</v>
      </c>
      <c r="L176" s="8">
        <v>436.09129999999999</v>
      </c>
      <c r="M176" s="8">
        <v>7.8963489999999998</v>
      </c>
      <c r="N176" s="8">
        <f t="shared" si="24"/>
        <v>6.2917904704240675</v>
      </c>
      <c r="O176" s="8">
        <f t="shared" si="25"/>
        <v>5.6726865704240677</v>
      </c>
      <c r="P176" s="8">
        <f t="shared" si="26"/>
        <v>5.6726865704240677E-18</v>
      </c>
      <c r="Q176" s="8"/>
    </row>
    <row r="177" spans="1:17" x14ac:dyDescent="0.2">
      <c r="A177" s="8">
        <v>1720</v>
      </c>
      <c r="B177" s="8">
        <v>232.9049</v>
      </c>
      <c r="C177" s="7">
        <v>5.415197</v>
      </c>
      <c r="D177" s="8">
        <f t="shared" si="18"/>
        <v>4.7693765528469916</v>
      </c>
      <c r="E177" s="8">
        <f t="shared" si="19"/>
        <v>4.1117713528469917</v>
      </c>
      <c r="F177" s="8">
        <f t="shared" si="20"/>
        <v>4.1117713528469922E-18</v>
      </c>
      <c r="G177" s="8">
        <v>135.82409999999999</v>
      </c>
      <c r="H177" s="7">
        <v>4.1011179999999996</v>
      </c>
      <c r="I177" s="8">
        <f t="shared" si="21"/>
        <v>3.8009652746723135</v>
      </c>
      <c r="J177" s="8">
        <f t="shared" si="22"/>
        <v>2.7749660746723137</v>
      </c>
      <c r="K177" s="8">
        <f t="shared" si="23"/>
        <v>2.774966074672314E-18</v>
      </c>
      <c r="L177" s="8">
        <v>436.09129999999999</v>
      </c>
      <c r="M177" s="8">
        <v>7.8963489999999998</v>
      </c>
      <c r="N177" s="8">
        <f t="shared" si="24"/>
        <v>6.2992324490154932</v>
      </c>
      <c r="O177" s="8">
        <f t="shared" si="25"/>
        <v>5.6801285490154934</v>
      </c>
      <c r="P177" s="8">
        <f t="shared" si="26"/>
        <v>5.6801285490154936E-18</v>
      </c>
      <c r="Q177" s="8"/>
    </row>
    <row r="178" spans="1:17" x14ac:dyDescent="0.2">
      <c r="A178" s="8">
        <v>1730</v>
      </c>
      <c r="B178" s="8">
        <v>232.9049</v>
      </c>
      <c r="C178" s="7">
        <v>5.415197</v>
      </c>
      <c r="D178" s="8">
        <f t="shared" si="18"/>
        <v>4.7726666788594807</v>
      </c>
      <c r="E178" s="8">
        <f t="shared" si="19"/>
        <v>4.1150614788594808</v>
      </c>
      <c r="F178" s="8">
        <f t="shared" si="20"/>
        <v>4.1150614788594808E-18</v>
      </c>
      <c r="G178" s="8">
        <v>135.82409999999999</v>
      </c>
      <c r="H178" s="7">
        <v>4.1011179999999996</v>
      </c>
      <c r="I178" s="8">
        <f t="shared" si="21"/>
        <v>3.8025739618220169</v>
      </c>
      <c r="J178" s="8">
        <f t="shared" si="22"/>
        <v>2.7765747618220171</v>
      </c>
      <c r="K178" s="8">
        <f t="shared" si="23"/>
        <v>2.7765747618220174E-18</v>
      </c>
      <c r="L178" s="8">
        <v>436.09129999999999</v>
      </c>
      <c r="M178" s="8">
        <v>7.8963489999999998</v>
      </c>
      <c r="N178" s="8">
        <f t="shared" si="24"/>
        <v>6.3066057141728047</v>
      </c>
      <c r="O178" s="8">
        <f t="shared" si="25"/>
        <v>5.6875018141728049</v>
      </c>
      <c r="P178" s="8">
        <f t="shared" si="26"/>
        <v>5.6875018141728049E-18</v>
      </c>
      <c r="Q178" s="8"/>
    </row>
    <row r="179" spans="1:17" x14ac:dyDescent="0.2">
      <c r="A179" s="8">
        <v>1740</v>
      </c>
      <c r="B179" s="8">
        <v>232.9049</v>
      </c>
      <c r="C179" s="7">
        <v>5.415197</v>
      </c>
      <c r="D179" s="8">
        <f t="shared" si="18"/>
        <v>4.7759234517588753</v>
      </c>
      <c r="E179" s="8">
        <f t="shared" si="19"/>
        <v>4.1183182517588754</v>
      </c>
      <c r="F179" s="8">
        <f t="shared" si="20"/>
        <v>4.1183182517588754E-18</v>
      </c>
      <c r="G179" s="8">
        <v>135.82409999999999</v>
      </c>
      <c r="H179" s="7">
        <v>4.1011179999999996</v>
      </c>
      <c r="I179" s="8">
        <f t="shared" si="21"/>
        <v>3.8041654971806786</v>
      </c>
      <c r="J179" s="8">
        <f t="shared" si="22"/>
        <v>2.7781662971806789</v>
      </c>
      <c r="K179" s="8">
        <f t="shared" si="23"/>
        <v>2.778166297180679E-18</v>
      </c>
      <c r="L179" s="8">
        <v>436.09129999999999</v>
      </c>
      <c r="M179" s="8">
        <v>7.8963489999999998</v>
      </c>
      <c r="N179" s="8">
        <f t="shared" si="24"/>
        <v>6.3139112131922035</v>
      </c>
      <c r="O179" s="8">
        <f t="shared" si="25"/>
        <v>5.6948073131922037</v>
      </c>
      <c r="P179" s="8">
        <f t="shared" si="26"/>
        <v>5.6948073131922042E-18</v>
      </c>
      <c r="Q179" s="8"/>
    </row>
    <row r="180" spans="1:17" x14ac:dyDescent="0.2">
      <c r="A180" s="8">
        <v>1750</v>
      </c>
      <c r="B180" s="8">
        <v>232.9049</v>
      </c>
      <c r="C180" s="7">
        <v>5.415197</v>
      </c>
      <c r="D180" s="8">
        <f t="shared" si="18"/>
        <v>4.7791473761550538</v>
      </c>
      <c r="E180" s="8">
        <f t="shared" si="19"/>
        <v>4.1215421761550539</v>
      </c>
      <c r="F180" s="8">
        <f t="shared" si="20"/>
        <v>4.121542176155054E-18</v>
      </c>
      <c r="G180" s="8">
        <v>135.82409999999999</v>
      </c>
      <c r="H180" s="7">
        <v>4.1011179999999996</v>
      </c>
      <c r="I180" s="8">
        <f t="shared" si="21"/>
        <v>3.8057401536018123</v>
      </c>
      <c r="J180" s="8">
        <f t="shared" si="22"/>
        <v>2.7797409536018121</v>
      </c>
      <c r="K180" s="8">
        <f t="shared" si="23"/>
        <v>2.7797409536018123E-18</v>
      </c>
      <c r="L180" s="8">
        <v>436.09129999999999</v>
      </c>
      <c r="M180" s="8">
        <v>7.8963489999999998</v>
      </c>
      <c r="N180" s="8">
        <f t="shared" si="24"/>
        <v>6.3211498760367419</v>
      </c>
      <c r="O180" s="8">
        <f t="shared" si="25"/>
        <v>5.7020459760367421</v>
      </c>
      <c r="P180" s="8">
        <f t="shared" si="26"/>
        <v>5.7020459760367423E-18</v>
      </c>
      <c r="Q180" s="8"/>
    </row>
    <row r="181" spans="1:17" x14ac:dyDescent="0.2">
      <c r="A181" s="8">
        <v>1760</v>
      </c>
      <c r="B181" s="8">
        <v>232.9049</v>
      </c>
      <c r="C181" s="7">
        <v>5.415197</v>
      </c>
      <c r="D181" s="8">
        <f t="shared" si="18"/>
        <v>4.7823389465297614</v>
      </c>
      <c r="E181" s="8">
        <f t="shared" si="19"/>
        <v>4.1247337465297615</v>
      </c>
      <c r="F181" s="8">
        <f t="shared" si="20"/>
        <v>4.1247337465297618E-18</v>
      </c>
      <c r="G181" s="8">
        <v>135.82409999999999</v>
      </c>
      <c r="H181" s="7">
        <v>4.1011179999999996</v>
      </c>
      <c r="I181" s="8">
        <f t="shared" si="21"/>
        <v>3.8072981981819938</v>
      </c>
      <c r="J181" s="8">
        <f t="shared" si="22"/>
        <v>2.7812989981819936</v>
      </c>
      <c r="K181" s="8">
        <f t="shared" si="23"/>
        <v>2.7812989981819939E-18</v>
      </c>
      <c r="L181" s="8">
        <v>436.09129999999999</v>
      </c>
      <c r="M181" s="8">
        <v>7.8963489999999998</v>
      </c>
      <c r="N181" s="8">
        <f t="shared" si="24"/>
        <v>6.3283226157309578</v>
      </c>
      <c r="O181" s="8">
        <f t="shared" si="25"/>
        <v>5.709218715730958</v>
      </c>
      <c r="P181" s="8">
        <f t="shared" si="26"/>
        <v>5.7092187157309587E-18</v>
      </c>
      <c r="Q181" s="8"/>
    </row>
    <row r="182" spans="1:17" x14ac:dyDescent="0.2">
      <c r="A182" s="8">
        <v>1770</v>
      </c>
      <c r="B182" s="8">
        <v>232.9049</v>
      </c>
      <c r="C182" s="7">
        <v>5.415197</v>
      </c>
      <c r="D182" s="8">
        <f t="shared" si="18"/>
        <v>4.7854986474894536</v>
      </c>
      <c r="E182" s="8">
        <f t="shared" si="19"/>
        <v>4.1278934474894537</v>
      </c>
      <c r="F182" s="8">
        <f t="shared" si="20"/>
        <v>4.1278934474894541E-18</v>
      </c>
      <c r="G182" s="8">
        <v>135.82409999999999</v>
      </c>
      <c r="H182" s="7">
        <v>4.1011179999999996</v>
      </c>
      <c r="I182" s="8">
        <f t="shared" si="21"/>
        <v>3.8088398924118962</v>
      </c>
      <c r="J182" s="8">
        <f t="shared" si="22"/>
        <v>2.782840692411896</v>
      </c>
      <c r="K182" s="8">
        <f t="shared" si="23"/>
        <v>2.7828406924118964E-18</v>
      </c>
      <c r="L182" s="8">
        <v>436.09129999999999</v>
      </c>
      <c r="M182" s="8">
        <v>7.8963489999999998</v>
      </c>
      <c r="N182" s="8">
        <f t="shared" si="24"/>
        <v>6.3354303287447804</v>
      </c>
      <c r="O182" s="8">
        <f t="shared" si="25"/>
        <v>5.7163264287447806</v>
      </c>
      <c r="P182" s="8">
        <f t="shared" si="26"/>
        <v>5.7163264287447809E-18</v>
      </c>
      <c r="Q182" s="8"/>
    </row>
    <row r="183" spans="1:17" x14ac:dyDescent="0.2">
      <c r="A183" s="8">
        <v>1780</v>
      </c>
      <c r="B183" s="8">
        <v>232.9049</v>
      </c>
      <c r="C183" s="7">
        <v>5.415197</v>
      </c>
      <c r="D183" s="8">
        <f t="shared" si="18"/>
        <v>4.7886269540105948</v>
      </c>
      <c r="E183" s="8">
        <f t="shared" si="19"/>
        <v>4.1310217540105949</v>
      </c>
      <c r="F183" s="8">
        <f t="shared" si="20"/>
        <v>4.1310217540105954E-18</v>
      </c>
      <c r="G183" s="8">
        <v>135.82409999999999</v>
      </c>
      <c r="H183" s="7">
        <v>4.1011179999999996</v>
      </c>
      <c r="I183" s="8">
        <f t="shared" si="21"/>
        <v>3.8103654923225987</v>
      </c>
      <c r="J183" s="8">
        <f t="shared" si="22"/>
        <v>2.7843662923225985</v>
      </c>
      <c r="K183" s="8">
        <f t="shared" si="23"/>
        <v>2.7843662923225986E-18</v>
      </c>
      <c r="L183" s="8">
        <v>436.09129999999999</v>
      </c>
      <c r="M183" s="8">
        <v>7.8963489999999998</v>
      </c>
      <c r="N183" s="8">
        <f t="shared" si="24"/>
        <v>6.3424738953670365</v>
      </c>
      <c r="O183" s="8">
        <f t="shared" si="25"/>
        <v>5.7233699953670367</v>
      </c>
      <c r="P183" s="8">
        <f t="shared" si="26"/>
        <v>5.7233699953670368E-18</v>
      </c>
      <c r="Q183" s="8"/>
    </row>
    <row r="184" spans="1:17" x14ac:dyDescent="0.2">
      <c r="A184" s="8">
        <v>1790</v>
      </c>
      <c r="B184" s="8">
        <v>232.9049</v>
      </c>
      <c r="C184" s="7">
        <v>5.415197</v>
      </c>
      <c r="D184" s="8">
        <f t="shared" si="18"/>
        <v>4.7917243316776776</v>
      </c>
      <c r="E184" s="8">
        <f t="shared" si="19"/>
        <v>4.1341191316776777</v>
      </c>
      <c r="F184" s="8">
        <f t="shared" si="20"/>
        <v>4.1341191316776778E-18</v>
      </c>
      <c r="G184" s="8">
        <v>135.82409999999999</v>
      </c>
      <c r="H184" s="7">
        <v>4.1011179999999996</v>
      </c>
      <c r="I184" s="8">
        <f t="shared" si="21"/>
        <v>3.8118752486273273</v>
      </c>
      <c r="J184" s="8">
        <f t="shared" si="22"/>
        <v>2.7858760486273271</v>
      </c>
      <c r="K184" s="8">
        <f t="shared" si="23"/>
        <v>2.7858760486273273E-18</v>
      </c>
      <c r="L184" s="8">
        <v>436.09129999999999</v>
      </c>
      <c r="M184" s="8">
        <v>7.8963489999999998</v>
      </c>
      <c r="N184" s="8">
        <f t="shared" si="24"/>
        <v>6.3494541800688946</v>
      </c>
      <c r="O184" s="8">
        <f t="shared" si="25"/>
        <v>5.7303502800688948</v>
      </c>
      <c r="P184" s="8">
        <f t="shared" si="26"/>
        <v>5.7303502800688955E-18</v>
      </c>
      <c r="Q184" s="8"/>
    </row>
    <row r="185" spans="1:17" x14ac:dyDescent="0.2">
      <c r="A185" s="8">
        <v>1800</v>
      </c>
      <c r="B185" s="8">
        <v>232.9049</v>
      </c>
      <c r="C185" s="7">
        <v>5.415197</v>
      </c>
      <c r="D185" s="8">
        <f t="shared" si="18"/>
        <v>4.7947912369142305</v>
      </c>
      <c r="E185" s="8">
        <f t="shared" si="19"/>
        <v>4.1371860369142306</v>
      </c>
      <c r="F185" s="8">
        <f t="shared" si="20"/>
        <v>4.1371860369142312E-18</v>
      </c>
      <c r="G185" s="8">
        <v>135.82409999999999</v>
      </c>
      <c r="H185" s="7">
        <v>4.1011179999999996</v>
      </c>
      <c r="I185" s="8">
        <f t="shared" si="21"/>
        <v>3.8133694068588149</v>
      </c>
      <c r="J185" s="8">
        <f t="shared" si="22"/>
        <v>2.7873702068588146</v>
      </c>
      <c r="K185" s="8">
        <f t="shared" si="23"/>
        <v>2.7873702068588147E-18</v>
      </c>
      <c r="L185" s="8">
        <v>436.09129999999999</v>
      </c>
      <c r="M185" s="8">
        <v>7.8963489999999998</v>
      </c>
      <c r="N185" s="8">
        <f t="shared" si="24"/>
        <v>6.3563720318575543</v>
      </c>
      <c r="O185" s="8">
        <f t="shared" si="25"/>
        <v>5.7372681318575545</v>
      </c>
      <c r="P185" s="8">
        <f t="shared" si="26"/>
        <v>5.7372681318575546E-18</v>
      </c>
      <c r="Q185" s="8"/>
    </row>
    <row r="186" spans="1:17" x14ac:dyDescent="0.2">
      <c r="A186" s="8">
        <v>1810</v>
      </c>
      <c r="B186" s="8">
        <v>232.9049</v>
      </c>
      <c r="C186" s="7">
        <v>5.415197</v>
      </c>
      <c r="D186" s="8">
        <f t="shared" si="18"/>
        <v>4.7978281172070218</v>
      </c>
      <c r="E186" s="8">
        <f t="shared" si="19"/>
        <v>4.140222917207022</v>
      </c>
      <c r="F186" s="8">
        <f t="shared" si="20"/>
        <v>4.140222917207022E-18</v>
      </c>
      <c r="G186" s="8">
        <v>135.82409999999999</v>
      </c>
      <c r="H186" s="7">
        <v>4.1011179999999996</v>
      </c>
      <c r="I186" s="8">
        <f t="shared" si="21"/>
        <v>3.8148482075024144</v>
      </c>
      <c r="J186" s="8">
        <f t="shared" si="22"/>
        <v>2.7888490075024146</v>
      </c>
      <c r="K186" s="8">
        <f t="shared" si="23"/>
        <v>2.7888490075024147E-18</v>
      </c>
      <c r="L186" s="8">
        <v>436.09129999999999</v>
      </c>
      <c r="M186" s="8">
        <v>7.8963489999999998</v>
      </c>
      <c r="N186" s="8">
        <f t="shared" si="24"/>
        <v>6.3632282846204875</v>
      </c>
      <c r="O186" s="8">
        <f t="shared" si="25"/>
        <v>5.7441243846204877</v>
      </c>
      <c r="P186" s="8">
        <f t="shared" si="26"/>
        <v>5.744124384620488E-18</v>
      </c>
      <c r="Q186" s="8"/>
    </row>
    <row r="187" spans="1:17" x14ac:dyDescent="0.2">
      <c r="A187" s="8">
        <v>1820</v>
      </c>
      <c r="B187" s="8">
        <v>232.9049</v>
      </c>
      <c r="C187" s="7">
        <v>5.415197</v>
      </c>
      <c r="D187" s="8">
        <f t="shared" si="18"/>
        <v>4.8008354113237299</v>
      </c>
      <c r="E187" s="8">
        <f t="shared" si="19"/>
        <v>4.14323021132373</v>
      </c>
      <c r="F187" s="8">
        <f t="shared" si="20"/>
        <v>4.1432302113237305E-18</v>
      </c>
      <c r="G187" s="8">
        <v>135.82409999999999</v>
      </c>
      <c r="H187" s="7">
        <v>4.1011179999999996</v>
      </c>
      <c r="I187" s="8">
        <f t="shared" si="21"/>
        <v>3.8163118861251375</v>
      </c>
      <c r="J187" s="8">
        <f t="shared" si="22"/>
        <v>2.7903126861251373</v>
      </c>
      <c r="K187" s="8">
        <f t="shared" si="23"/>
        <v>2.7903126861251375E-18</v>
      </c>
      <c r="L187" s="8">
        <v>436.09129999999999</v>
      </c>
      <c r="M187" s="8">
        <v>7.8963489999999998</v>
      </c>
      <c r="N187" s="8">
        <f t="shared" si="24"/>
        <v>6.3700237574605252</v>
      </c>
      <c r="O187" s="8">
        <f t="shared" si="25"/>
        <v>5.7509198574605254</v>
      </c>
      <c r="P187" s="8">
        <f t="shared" si="26"/>
        <v>5.750919857460526E-18</v>
      </c>
      <c r="Q187" s="8"/>
    </row>
    <row r="188" spans="1:17" x14ac:dyDescent="0.2">
      <c r="A188" s="8">
        <v>1830</v>
      </c>
      <c r="B188" s="8">
        <v>232.9049</v>
      </c>
      <c r="C188" s="7">
        <v>5.415197</v>
      </c>
      <c r="D188" s="8">
        <f t="shared" si="18"/>
        <v>4.8038135495242651</v>
      </c>
      <c r="E188" s="8">
        <f t="shared" si="19"/>
        <v>4.1462083495242652</v>
      </c>
      <c r="F188" s="8">
        <f t="shared" si="20"/>
        <v>4.1462083495242654E-18</v>
      </c>
      <c r="G188" s="8">
        <v>135.82409999999999</v>
      </c>
      <c r="H188" s="7">
        <v>4.1011179999999996</v>
      </c>
      <c r="I188" s="8">
        <f t="shared" si="21"/>
        <v>3.8177606735007465</v>
      </c>
      <c r="J188" s="8">
        <f t="shared" si="22"/>
        <v>2.7917614735007463</v>
      </c>
      <c r="K188" s="8">
        <f t="shared" si="23"/>
        <v>2.7917614735007466E-18</v>
      </c>
      <c r="L188" s="8">
        <v>436.09129999999999</v>
      </c>
      <c r="M188" s="8">
        <v>7.8963489999999998</v>
      </c>
      <c r="N188" s="8">
        <f t="shared" si="24"/>
        <v>6.3767592550220726</v>
      </c>
      <c r="O188" s="8">
        <f t="shared" si="25"/>
        <v>5.7576553550220728</v>
      </c>
      <c r="P188" s="8">
        <f t="shared" si="26"/>
        <v>5.7576553550220735E-18</v>
      </c>
      <c r="Q188" s="8"/>
    </row>
    <row r="189" spans="1:17" x14ac:dyDescent="0.2">
      <c r="A189" s="8">
        <v>1840</v>
      </c>
      <c r="B189" s="8">
        <v>232.9049</v>
      </c>
      <c r="C189" s="7">
        <v>5.415197</v>
      </c>
      <c r="D189" s="8">
        <f t="shared" si="18"/>
        <v>4.8067629537659933</v>
      </c>
      <c r="E189" s="8">
        <f t="shared" si="19"/>
        <v>4.1491577537659934</v>
      </c>
      <c r="F189" s="8">
        <f t="shared" si="20"/>
        <v>4.1491577537659939E-18</v>
      </c>
      <c r="G189" s="8">
        <v>135.82409999999999</v>
      </c>
      <c r="H189" s="7">
        <v>4.1011179999999996</v>
      </c>
      <c r="I189" s="8">
        <f t="shared" si="21"/>
        <v>3.819194795731057</v>
      </c>
      <c r="J189" s="8">
        <f t="shared" si="22"/>
        <v>2.7931955957310572</v>
      </c>
      <c r="K189" s="8">
        <f t="shared" si="23"/>
        <v>2.7931955957310575E-18</v>
      </c>
      <c r="L189" s="8">
        <v>436.09129999999999</v>
      </c>
      <c r="M189" s="8">
        <v>7.8963489999999998</v>
      </c>
      <c r="N189" s="8">
        <f t="shared" si="24"/>
        <v>6.3834355678087249</v>
      </c>
      <c r="O189" s="8">
        <f t="shared" si="25"/>
        <v>5.7643316678087251</v>
      </c>
      <c r="P189" s="8">
        <f t="shared" si="26"/>
        <v>5.7643316678087253E-18</v>
      </c>
      <c r="Q189" s="8"/>
    </row>
    <row r="190" spans="1:17" x14ac:dyDescent="0.2">
      <c r="A190" s="8">
        <v>1850</v>
      </c>
      <c r="B190" s="8">
        <v>232.9049</v>
      </c>
      <c r="C190" s="7">
        <v>5.415197</v>
      </c>
      <c r="D190" s="8">
        <f t="shared" si="18"/>
        <v>4.8096840379030272</v>
      </c>
      <c r="E190" s="8">
        <f t="shared" si="19"/>
        <v>4.1520788379030273</v>
      </c>
      <c r="F190" s="8">
        <f t="shared" si="20"/>
        <v>4.1520788379030276E-18</v>
      </c>
      <c r="G190" s="8">
        <v>135.82409999999999</v>
      </c>
      <c r="H190" s="7">
        <v>4.1011179999999996</v>
      </c>
      <c r="I190" s="8">
        <f t="shared" si="21"/>
        <v>3.8206144743635648</v>
      </c>
      <c r="J190" s="8">
        <f t="shared" si="22"/>
        <v>2.794615274363565</v>
      </c>
      <c r="K190" s="8">
        <f t="shared" si="23"/>
        <v>2.7946152743635654E-18</v>
      </c>
      <c r="L190" s="8">
        <v>436.09129999999999</v>
      </c>
      <c r="M190" s="8">
        <v>7.8963489999999998</v>
      </c>
      <c r="N190" s="8">
        <f t="shared" si="24"/>
        <v>6.3900534724925455</v>
      </c>
      <c r="O190" s="8">
        <f t="shared" si="25"/>
        <v>5.7709495724925457</v>
      </c>
      <c r="P190" s="8">
        <f t="shared" si="26"/>
        <v>5.7709495724925458E-18</v>
      </c>
      <c r="Q190" s="8"/>
    </row>
    <row r="191" spans="1:17" x14ac:dyDescent="0.2">
      <c r="A191" s="8">
        <v>1860</v>
      </c>
      <c r="B191" s="8">
        <v>232.9049</v>
      </c>
      <c r="C191" s="7">
        <v>5.415197</v>
      </c>
      <c r="D191" s="8">
        <f t="shared" si="18"/>
        <v>4.8125772078798228</v>
      </c>
      <c r="E191" s="8">
        <f t="shared" si="19"/>
        <v>4.1549720078798229</v>
      </c>
      <c r="F191" s="8">
        <f t="shared" si="20"/>
        <v>4.1549720078798234E-18</v>
      </c>
      <c r="G191" s="8">
        <v>135.82409999999999</v>
      </c>
      <c r="H191" s="7">
        <v>4.1011179999999996</v>
      </c>
      <c r="I191" s="8">
        <f t="shared" si="21"/>
        <v>3.822019926505547</v>
      </c>
      <c r="J191" s="8">
        <f t="shared" si="22"/>
        <v>2.7960207265055468</v>
      </c>
      <c r="K191" s="8">
        <f t="shared" si="23"/>
        <v>2.796020726505547E-18</v>
      </c>
      <c r="L191" s="8">
        <v>436.09129999999999</v>
      </c>
      <c r="M191" s="8">
        <v>7.8963489999999998</v>
      </c>
      <c r="N191" s="8">
        <f t="shared" si="24"/>
        <v>6.3966137322152647</v>
      </c>
      <c r="O191" s="8">
        <f t="shared" si="25"/>
        <v>5.7775098322152649</v>
      </c>
      <c r="P191" s="8">
        <f t="shared" si="26"/>
        <v>5.7775098322152651E-18</v>
      </c>
      <c r="Q191" s="8"/>
    </row>
    <row r="192" spans="1:17" x14ac:dyDescent="0.2">
      <c r="A192" s="8">
        <v>1870</v>
      </c>
      <c r="B192" s="8">
        <v>232.9049</v>
      </c>
      <c r="C192" s="7">
        <v>5.415197</v>
      </c>
      <c r="D192" s="8">
        <f t="shared" si="18"/>
        <v>4.8154428619192435</v>
      </c>
      <c r="E192" s="8">
        <f t="shared" si="19"/>
        <v>4.1578376619192436</v>
      </c>
      <c r="F192" s="8">
        <f t="shared" si="20"/>
        <v>4.1578376619192441E-18</v>
      </c>
      <c r="G192" s="8">
        <v>135.82409999999999</v>
      </c>
      <c r="H192" s="7">
        <v>4.1011179999999996</v>
      </c>
      <c r="I192" s="8">
        <f t="shared" si="21"/>
        <v>3.8234113649347412</v>
      </c>
      <c r="J192" s="8">
        <f t="shared" si="22"/>
        <v>2.797412164934741</v>
      </c>
      <c r="K192" s="8">
        <f t="shared" si="23"/>
        <v>2.7974121649347412E-18</v>
      </c>
      <c r="L192" s="8">
        <v>436.09129999999999</v>
      </c>
      <c r="M192" s="8">
        <v>7.8963489999999998</v>
      </c>
      <c r="N192" s="8">
        <f t="shared" si="24"/>
        <v>6.403117096881636</v>
      </c>
      <c r="O192" s="8">
        <f t="shared" si="25"/>
        <v>5.7840131968816362</v>
      </c>
      <c r="P192" s="8">
        <f t="shared" si="26"/>
        <v>5.7840131968816368E-18</v>
      </c>
      <c r="Q192" s="8"/>
    </row>
    <row r="193" spans="1:17" x14ac:dyDescent="0.2">
      <c r="A193" s="8">
        <v>1880</v>
      </c>
      <c r="B193" s="8">
        <v>232.9049</v>
      </c>
      <c r="C193" s="7">
        <v>5.415197</v>
      </c>
      <c r="D193" s="8">
        <f t="shared" si="18"/>
        <v>4.8182813907052795</v>
      </c>
      <c r="E193" s="8">
        <f t="shared" si="19"/>
        <v>4.1606761907052796</v>
      </c>
      <c r="F193" s="8">
        <f t="shared" si="20"/>
        <v>4.1606761907052802E-18</v>
      </c>
      <c r="G193" s="8">
        <v>135.82409999999999</v>
      </c>
      <c r="H193" s="7">
        <v>4.1011179999999996</v>
      </c>
      <c r="I193" s="8">
        <f t="shared" si="21"/>
        <v>3.824788998206738</v>
      </c>
      <c r="J193" s="8">
        <f t="shared" si="22"/>
        <v>2.7987897982067382</v>
      </c>
      <c r="K193" s="8">
        <f t="shared" si="23"/>
        <v>2.7987897982067384E-18</v>
      </c>
      <c r="L193" s="8">
        <v>436.09129999999999</v>
      </c>
      <c r="M193" s="8">
        <v>7.8963489999999998</v>
      </c>
      <c r="N193" s="8">
        <f t="shared" si="24"/>
        <v>6.4095643034452046</v>
      </c>
      <c r="O193" s="8">
        <f t="shared" si="25"/>
        <v>5.7904604034452047</v>
      </c>
      <c r="P193" s="8">
        <f t="shared" si="26"/>
        <v>5.7904604034452049E-18</v>
      </c>
      <c r="Q193" s="8"/>
    </row>
    <row r="194" spans="1:17" x14ac:dyDescent="0.2">
      <c r="A194" s="8">
        <v>1890</v>
      </c>
      <c r="B194" s="8">
        <v>232.9049</v>
      </c>
      <c r="C194" s="7">
        <v>5.415197</v>
      </c>
      <c r="D194" s="8">
        <f t="shared" si="18"/>
        <v>4.8210931775606154</v>
      </c>
      <c r="E194" s="8">
        <f t="shared" si="19"/>
        <v>4.1634879775606155</v>
      </c>
      <c r="F194" s="8">
        <f t="shared" si="20"/>
        <v>4.1634879775606157E-18</v>
      </c>
      <c r="G194" s="8">
        <v>135.82409999999999</v>
      </c>
      <c r="H194" s="7">
        <v>4.1011179999999996</v>
      </c>
      <c r="I194" s="8">
        <f t="shared" si="21"/>
        <v>3.8261530307591851</v>
      </c>
      <c r="J194" s="8">
        <f t="shared" si="22"/>
        <v>2.8001538307591849</v>
      </c>
      <c r="K194" s="8">
        <f t="shared" si="23"/>
        <v>2.8001538307591851E-18</v>
      </c>
      <c r="L194" s="8">
        <v>436.09129999999999</v>
      </c>
      <c r="M194" s="8">
        <v>7.8963489999999998</v>
      </c>
      <c r="N194" s="8">
        <f t="shared" si="24"/>
        <v>6.4159560761866912</v>
      </c>
      <c r="O194" s="8">
        <f t="shared" si="25"/>
        <v>5.7968521761866914</v>
      </c>
      <c r="P194" s="8">
        <f t="shared" si="26"/>
        <v>5.796852176186692E-18</v>
      </c>
      <c r="Q194" s="8"/>
    </row>
    <row r="195" spans="1:17" x14ac:dyDescent="0.2">
      <c r="A195" s="8">
        <v>1900</v>
      </c>
      <c r="B195" s="8">
        <v>232.9049</v>
      </c>
      <c r="C195" s="7">
        <v>5.415197</v>
      </c>
      <c r="D195" s="8">
        <f t="shared" si="18"/>
        <v>4.8238785986191877</v>
      </c>
      <c r="E195" s="8">
        <f t="shared" si="19"/>
        <v>4.1662733986191878</v>
      </c>
      <c r="F195" s="8">
        <f t="shared" si="20"/>
        <v>4.1662733986191877E-18</v>
      </c>
      <c r="G195" s="8">
        <v>135.82409999999999</v>
      </c>
      <c r="H195" s="7">
        <v>4.1011179999999996</v>
      </c>
      <c r="I195" s="8">
        <f t="shared" si="21"/>
        <v>3.8275036630129287</v>
      </c>
      <c r="J195" s="8">
        <f t="shared" si="22"/>
        <v>2.8015044630129289</v>
      </c>
      <c r="K195" s="8">
        <f t="shared" si="23"/>
        <v>2.8015044630129289E-18</v>
      </c>
      <c r="L195" s="8">
        <v>436.09129999999999</v>
      </c>
      <c r="M195" s="8">
        <v>7.8963489999999998</v>
      </c>
      <c r="N195" s="8">
        <f t="shared" si="24"/>
        <v>6.4222931269852337</v>
      </c>
      <c r="O195" s="8">
        <f t="shared" si="25"/>
        <v>5.8031892269852339</v>
      </c>
      <c r="P195" s="8">
        <f t="shared" si="26"/>
        <v>5.8031892269852345E-18</v>
      </c>
      <c r="Q195" s="8"/>
    </row>
    <row r="196" spans="1:17" x14ac:dyDescent="0.2">
      <c r="A196" s="8">
        <v>1910</v>
      </c>
      <c r="B196" s="8">
        <v>232.9049</v>
      </c>
      <c r="C196" s="7">
        <v>5.415197</v>
      </c>
      <c r="D196" s="8">
        <f t="shared" si="18"/>
        <v>4.8266380229939276</v>
      </c>
      <c r="E196" s="8">
        <f t="shared" si="19"/>
        <v>4.1690328229939277</v>
      </c>
      <c r="F196" s="8">
        <f t="shared" si="20"/>
        <v>4.1690328229939279E-18</v>
      </c>
      <c r="G196" s="8">
        <v>135.82409999999999</v>
      </c>
      <c r="H196" s="7">
        <v>4.1011179999999996</v>
      </c>
      <c r="I196" s="8">
        <f t="shared" si="21"/>
        <v>3.82884109147018</v>
      </c>
      <c r="J196" s="8">
        <f t="shared" si="22"/>
        <v>2.8028418914701803</v>
      </c>
      <c r="K196" s="8">
        <f t="shared" si="23"/>
        <v>2.8028418914701804E-18</v>
      </c>
      <c r="L196" s="8">
        <v>436.09129999999999</v>
      </c>
      <c r="M196" s="8">
        <v>7.8963489999999998</v>
      </c>
      <c r="N196" s="8">
        <f t="shared" si="24"/>
        <v>6.4285761555826912</v>
      </c>
      <c r="O196" s="8">
        <f t="shared" si="25"/>
        <v>5.8094722555826914</v>
      </c>
      <c r="P196" s="8">
        <f t="shared" si="26"/>
        <v>5.8094722555826922E-18</v>
      </c>
      <c r="Q196" s="8"/>
    </row>
    <row r="197" spans="1:17" x14ac:dyDescent="0.2">
      <c r="A197" s="8">
        <v>1920</v>
      </c>
      <c r="B197" s="8">
        <v>232.9049</v>
      </c>
      <c r="C197" s="7">
        <v>5.415197</v>
      </c>
      <c r="D197" s="8">
        <f t="shared" si="18"/>
        <v>4.8293718129398098</v>
      </c>
      <c r="E197" s="8">
        <f t="shared" si="19"/>
        <v>4.1717666129398099</v>
      </c>
      <c r="F197" s="8">
        <f t="shared" si="20"/>
        <v>4.1717666129398105E-18</v>
      </c>
      <c r="G197" s="8">
        <v>135.82409999999999</v>
      </c>
      <c r="H197" s="7">
        <v>4.1011179999999996</v>
      </c>
      <c r="I197" s="8">
        <f t="shared" si="21"/>
        <v>3.8301655088098245</v>
      </c>
      <c r="J197" s="8">
        <f t="shared" si="22"/>
        <v>2.8041663088098243</v>
      </c>
      <c r="K197" s="8">
        <f t="shared" si="23"/>
        <v>2.8041663088098247E-18</v>
      </c>
      <c r="L197" s="8">
        <v>436.09129999999999</v>
      </c>
      <c r="M197" s="8">
        <v>7.8963489999999998</v>
      </c>
      <c r="N197" s="8">
        <f t="shared" si="24"/>
        <v>6.4348058498412177</v>
      </c>
      <c r="O197" s="8">
        <f t="shared" si="25"/>
        <v>5.8157019498412179</v>
      </c>
      <c r="P197" s="8">
        <f t="shared" si="26"/>
        <v>5.815701949841218E-18</v>
      </c>
      <c r="Q197" s="8"/>
    </row>
    <row r="198" spans="1:17" x14ac:dyDescent="0.2">
      <c r="A198" s="8">
        <v>1930</v>
      </c>
      <c r="B198" s="8">
        <v>232.9049</v>
      </c>
      <c r="C198" s="7">
        <v>5.415197</v>
      </c>
      <c r="D198" s="8">
        <f t="shared" ref="D198:D215" si="27">(C198*A198)/(B198+A198)</f>
        <v>4.8320803240123968</v>
      </c>
      <c r="E198" s="8">
        <f t="shared" ref="E198:E215" si="28">D198-0.6576052</f>
        <v>4.174475124012397</v>
      </c>
      <c r="F198" s="8">
        <f t="shared" ref="F198:F215" si="29">E198*(10^-18)</f>
        <v>4.1744751240123974E-18</v>
      </c>
      <c r="G198" s="8">
        <v>135.82409999999999</v>
      </c>
      <c r="H198" s="7">
        <v>4.1011179999999996</v>
      </c>
      <c r="I198" s="8">
        <f t="shared" ref="I198:I215" si="30">(H198*$A198)/(G198+$A198)</f>
        <v>3.8314771039799567</v>
      </c>
      <c r="J198" s="8">
        <f t="shared" ref="J198:J215" si="31">I198-1.0259992</f>
        <v>2.8054779039799564</v>
      </c>
      <c r="K198" s="8">
        <f t="shared" ref="K198:K215" si="32">J198*(10^-18)</f>
        <v>2.8054779039799567E-18</v>
      </c>
      <c r="L198" s="8">
        <v>436.09129999999999</v>
      </c>
      <c r="M198" s="8">
        <v>7.8963489999999998</v>
      </c>
      <c r="N198" s="8">
        <f t="shared" ref="N198:N215" si="33">(M198*$A198)/(L198+$A198)</f>
        <v>6.4409828859942975</v>
      </c>
      <c r="O198" s="8">
        <f t="shared" ref="O198:O215" si="34">N198-0.6191039</f>
        <v>5.8218789859942977</v>
      </c>
      <c r="P198" s="8">
        <f t="shared" ref="P198:P215" si="35">O198*(10^-18)</f>
        <v>5.8218789859942978E-18</v>
      </c>
      <c r="Q198" s="8"/>
    </row>
    <row r="199" spans="1:17" x14ac:dyDescent="0.2">
      <c r="A199" s="8">
        <v>1940</v>
      </c>
      <c r="B199" s="8">
        <v>232.9049</v>
      </c>
      <c r="C199" s="7">
        <v>5.415197</v>
      </c>
      <c r="D199" s="8">
        <f t="shared" si="27"/>
        <v>4.8347639052219913</v>
      </c>
      <c r="E199" s="8">
        <f t="shared" si="28"/>
        <v>4.1771587052219914</v>
      </c>
      <c r="F199" s="8">
        <f t="shared" si="29"/>
        <v>4.1771587052219918E-18</v>
      </c>
      <c r="G199" s="8">
        <v>135.82409999999999</v>
      </c>
      <c r="H199" s="7">
        <v>4.1011179999999996</v>
      </c>
      <c r="I199" s="8">
        <f t="shared" si="30"/>
        <v>3.8327760622877438</v>
      </c>
      <c r="J199" s="8">
        <f t="shared" si="31"/>
        <v>2.8067768622877436</v>
      </c>
      <c r="K199" s="8">
        <f t="shared" si="32"/>
        <v>2.8067768622877437E-18</v>
      </c>
      <c r="L199" s="8">
        <v>436.09129999999999</v>
      </c>
      <c r="M199" s="8">
        <v>7.8963489999999998</v>
      </c>
      <c r="N199" s="8">
        <f t="shared" si="33"/>
        <v>6.4471079288914526</v>
      </c>
      <c r="O199" s="8">
        <f t="shared" si="34"/>
        <v>5.8280040288914527</v>
      </c>
      <c r="P199" s="8">
        <f t="shared" si="35"/>
        <v>5.8280040288914533E-18</v>
      </c>
      <c r="Q199" s="8"/>
    </row>
    <row r="200" spans="1:17" x14ac:dyDescent="0.2">
      <c r="A200" s="8">
        <v>1950</v>
      </c>
      <c r="B200" s="8">
        <v>232.9049</v>
      </c>
      <c r="C200" s="7">
        <v>5.415197</v>
      </c>
      <c r="D200" s="8">
        <f t="shared" si="27"/>
        <v>4.8374228991835606</v>
      </c>
      <c r="E200" s="8">
        <f t="shared" si="28"/>
        <v>4.1798176991835607</v>
      </c>
      <c r="F200" s="8">
        <f t="shared" si="29"/>
        <v>4.1798176991835612E-18</v>
      </c>
      <c r="G200" s="8">
        <v>135.82409999999999</v>
      </c>
      <c r="H200" s="7">
        <v>4.1011179999999996</v>
      </c>
      <c r="I200" s="8">
        <f t="shared" si="30"/>
        <v>3.8340625654867062</v>
      </c>
      <c r="J200" s="8">
        <f t="shared" si="31"/>
        <v>2.8080633654867064</v>
      </c>
      <c r="K200" s="8">
        <f t="shared" si="32"/>
        <v>2.8080633654867066E-18</v>
      </c>
      <c r="L200" s="8">
        <v>436.09129999999999</v>
      </c>
      <c r="M200" s="8">
        <v>7.8963489999999998</v>
      </c>
      <c r="N200" s="8">
        <f t="shared" si="33"/>
        <v>6.4531816322367881</v>
      </c>
      <c r="O200" s="8">
        <f t="shared" si="34"/>
        <v>5.8340777322367883</v>
      </c>
      <c r="P200" s="8">
        <f t="shared" si="35"/>
        <v>5.8340777322367885E-18</v>
      </c>
      <c r="Q200" s="8"/>
    </row>
    <row r="201" spans="1:17" x14ac:dyDescent="0.2">
      <c r="A201" s="8">
        <v>1960</v>
      </c>
      <c r="B201" s="8">
        <v>232.9049</v>
      </c>
      <c r="C201" s="7">
        <v>5.415197</v>
      </c>
      <c r="D201" s="8">
        <f t="shared" si="27"/>
        <v>4.8400576422625532</v>
      </c>
      <c r="E201" s="8">
        <f t="shared" si="28"/>
        <v>4.1824524422625533</v>
      </c>
      <c r="F201" s="8">
        <f t="shared" si="29"/>
        <v>4.1824524422625539E-18</v>
      </c>
      <c r="G201" s="8">
        <v>135.82409999999999</v>
      </c>
      <c r="H201" s="7">
        <v>4.1011179999999996</v>
      </c>
      <c r="I201" s="8">
        <f t="shared" si="30"/>
        <v>3.8353367918614927</v>
      </c>
      <c r="J201" s="8">
        <f t="shared" si="31"/>
        <v>2.8093375918614925</v>
      </c>
      <c r="K201" s="8">
        <f t="shared" si="32"/>
        <v>2.8093375918614926E-18</v>
      </c>
      <c r="L201" s="8">
        <v>436.09129999999999</v>
      </c>
      <c r="M201" s="8">
        <v>7.8963489999999998</v>
      </c>
      <c r="N201" s="8">
        <f t="shared" si="33"/>
        <v>6.4592046388215669</v>
      </c>
      <c r="O201" s="8">
        <f t="shared" si="34"/>
        <v>5.8401007388215671</v>
      </c>
      <c r="P201" s="8">
        <f t="shared" si="35"/>
        <v>5.8401007388215677E-18</v>
      </c>
      <c r="Q201" s="8"/>
    </row>
    <row r="202" spans="1:17" x14ac:dyDescent="0.2">
      <c r="A202" s="8">
        <v>1970</v>
      </c>
      <c r="B202" s="8">
        <v>232.9049</v>
      </c>
      <c r="C202" s="7">
        <v>5.415197</v>
      </c>
      <c r="D202" s="8">
        <f t="shared" si="27"/>
        <v>4.8426684647167475</v>
      </c>
      <c r="E202" s="8">
        <f t="shared" si="28"/>
        <v>4.1850632647167476</v>
      </c>
      <c r="F202" s="8">
        <f t="shared" si="29"/>
        <v>4.1850632647167479E-18</v>
      </c>
      <c r="G202" s="8">
        <v>135.82409999999999</v>
      </c>
      <c r="H202" s="7">
        <v>4.1011179999999996</v>
      </c>
      <c r="I202" s="8">
        <f t="shared" si="30"/>
        <v>3.8365989163102467</v>
      </c>
      <c r="J202" s="8">
        <f t="shared" si="31"/>
        <v>2.8105997163102465</v>
      </c>
      <c r="K202" s="8">
        <f t="shared" si="32"/>
        <v>2.8105997163102468E-18</v>
      </c>
      <c r="L202" s="8">
        <v>436.09129999999999</v>
      </c>
      <c r="M202" s="8">
        <v>7.8963489999999998</v>
      </c>
      <c r="N202" s="8">
        <f t="shared" si="33"/>
        <v>6.4651775807509884</v>
      </c>
      <c r="O202" s="8">
        <f t="shared" si="34"/>
        <v>5.8460736807509885</v>
      </c>
      <c r="P202" s="8">
        <f t="shared" si="35"/>
        <v>5.8460736807509888E-18</v>
      </c>
      <c r="Q202" s="8"/>
    </row>
    <row r="203" spans="1:17" x14ac:dyDescent="0.2">
      <c r="A203" s="8">
        <v>1980</v>
      </c>
      <c r="B203" s="8">
        <v>232.9049</v>
      </c>
      <c r="C203" s="7">
        <v>5.415197</v>
      </c>
      <c r="D203" s="8">
        <f t="shared" si="27"/>
        <v>4.8452556908342519</v>
      </c>
      <c r="E203" s="8">
        <f t="shared" si="28"/>
        <v>4.187650490834252</v>
      </c>
      <c r="F203" s="8">
        <f t="shared" si="29"/>
        <v>4.1876504908342521E-18</v>
      </c>
      <c r="G203" s="8">
        <v>135.82409999999999</v>
      </c>
      <c r="H203" s="7">
        <v>4.1011179999999996</v>
      </c>
      <c r="I203" s="8">
        <f t="shared" si="30"/>
        <v>3.8378491104246328</v>
      </c>
      <c r="J203" s="8">
        <f t="shared" si="31"/>
        <v>2.8118499104246331</v>
      </c>
      <c r="K203" s="8">
        <f t="shared" si="32"/>
        <v>2.8118499104246333E-18</v>
      </c>
      <c r="L203" s="8">
        <v>436.09129999999999</v>
      </c>
      <c r="M203" s="8">
        <v>7.8963489999999998</v>
      </c>
      <c r="N203" s="8">
        <f t="shared" si="33"/>
        <v>6.4711010796653259</v>
      </c>
      <c r="O203" s="8">
        <f t="shared" si="34"/>
        <v>5.8519971796653261</v>
      </c>
      <c r="P203" s="8">
        <f t="shared" si="35"/>
        <v>5.8519971796653261E-18</v>
      </c>
      <c r="Q203" s="8"/>
    </row>
    <row r="204" spans="1:17" x14ac:dyDescent="0.2">
      <c r="A204" s="8">
        <v>1990</v>
      </c>
      <c r="B204" s="8">
        <v>232.9049</v>
      </c>
      <c r="C204" s="7">
        <v>5.415197</v>
      </c>
      <c r="D204" s="8">
        <f t="shared" si="27"/>
        <v>4.8478196390677804</v>
      </c>
      <c r="E204" s="8">
        <f t="shared" si="28"/>
        <v>4.1902144390677805</v>
      </c>
      <c r="F204" s="8">
        <f t="shared" si="29"/>
        <v>4.1902144390677806E-18</v>
      </c>
      <c r="G204" s="8">
        <v>135.82409999999999</v>
      </c>
      <c r="H204" s="7">
        <v>4.1011179999999996</v>
      </c>
      <c r="I204" s="8">
        <f t="shared" si="30"/>
        <v>3.8390875425676096</v>
      </c>
      <c r="J204" s="8">
        <f t="shared" si="31"/>
        <v>2.8130883425676094</v>
      </c>
      <c r="K204" s="8">
        <f t="shared" si="32"/>
        <v>2.8130883425676095E-18</v>
      </c>
      <c r="L204" s="8">
        <v>436.09129999999999</v>
      </c>
      <c r="M204" s="8">
        <v>7.8963489999999998</v>
      </c>
      <c r="N204" s="8">
        <f t="shared" si="33"/>
        <v>6.4769757469556071</v>
      </c>
      <c r="O204" s="8">
        <f t="shared" si="34"/>
        <v>5.8578718469556073</v>
      </c>
      <c r="P204" s="8">
        <f t="shared" si="35"/>
        <v>5.857871846955608E-18</v>
      </c>
      <c r="Q204" s="8"/>
    </row>
    <row r="205" spans="1:17" x14ac:dyDescent="0.2">
      <c r="A205" s="8">
        <v>2000</v>
      </c>
      <c r="B205" s="8">
        <v>232.9049</v>
      </c>
      <c r="C205" s="7">
        <v>5.415197</v>
      </c>
      <c r="D205" s="8">
        <f t="shared" si="27"/>
        <v>4.8503606221653239</v>
      </c>
      <c r="E205" s="8">
        <f t="shared" si="28"/>
        <v>4.192755422165324</v>
      </c>
      <c r="F205" s="8">
        <f t="shared" si="29"/>
        <v>4.1927554221653246E-18</v>
      </c>
      <c r="G205" s="8">
        <v>135.82409999999999</v>
      </c>
      <c r="H205" s="7">
        <v>4.1011179999999996</v>
      </c>
      <c r="I205" s="8">
        <f t="shared" si="30"/>
        <v>3.8403143779490079</v>
      </c>
      <c r="J205" s="8">
        <f t="shared" si="31"/>
        <v>2.8143151779490081</v>
      </c>
      <c r="K205" s="8">
        <f t="shared" si="32"/>
        <v>2.8143151779490083E-18</v>
      </c>
      <c r="L205" s="8">
        <v>436.09129999999999</v>
      </c>
      <c r="M205" s="8">
        <v>7.8963489999999998</v>
      </c>
      <c r="N205" s="8">
        <f t="shared" si="33"/>
        <v>6.4828021839739751</v>
      </c>
      <c r="O205" s="8">
        <f t="shared" si="34"/>
        <v>5.8636982839739753</v>
      </c>
      <c r="P205" s="8">
        <f t="shared" si="35"/>
        <v>5.8636982839739754E-18</v>
      </c>
      <c r="Q205" s="8"/>
    </row>
    <row r="206" spans="1:17" x14ac:dyDescent="0.2">
      <c r="A206" s="8">
        <v>2010</v>
      </c>
      <c r="B206" s="8">
        <v>232.9049</v>
      </c>
      <c r="C206" s="7">
        <v>5.415197</v>
      </c>
      <c r="D206" s="8">
        <f t="shared" si="27"/>
        <v>4.8528789472973193</v>
      </c>
      <c r="E206" s="8">
        <f t="shared" si="28"/>
        <v>4.1952737472973194</v>
      </c>
      <c r="F206" s="8">
        <f t="shared" si="29"/>
        <v>4.1952737472973198E-18</v>
      </c>
      <c r="G206" s="8">
        <v>135.82409999999999</v>
      </c>
      <c r="H206" s="7">
        <v>4.1011179999999996</v>
      </c>
      <c r="I206" s="8">
        <f t="shared" si="30"/>
        <v>3.8415297786990084</v>
      </c>
      <c r="J206" s="8">
        <f t="shared" si="31"/>
        <v>2.8155305786990086</v>
      </c>
      <c r="K206" s="8">
        <f t="shared" si="32"/>
        <v>2.8155305786990087E-18</v>
      </c>
      <c r="L206" s="8">
        <v>436.09129999999999</v>
      </c>
      <c r="M206" s="8">
        <v>7.8963489999999998</v>
      </c>
      <c r="N206" s="8">
        <f t="shared" si="33"/>
        <v>6.4885809822388882</v>
      </c>
      <c r="O206" s="8">
        <f t="shared" si="34"/>
        <v>5.8694770822388884</v>
      </c>
      <c r="P206" s="8">
        <f t="shared" si="35"/>
        <v>5.8694770822388887E-18</v>
      </c>
      <c r="Q206" s="8"/>
    </row>
    <row r="207" spans="1:17" x14ac:dyDescent="0.2">
      <c r="A207" s="8">
        <v>2020</v>
      </c>
      <c r="B207" s="8">
        <v>232.9049</v>
      </c>
      <c r="C207" s="7">
        <v>5.415197</v>
      </c>
      <c r="D207" s="8">
        <f t="shared" si="27"/>
        <v>4.8553749161804385</v>
      </c>
      <c r="E207" s="8">
        <f t="shared" si="28"/>
        <v>4.1977697161804386</v>
      </c>
      <c r="F207" s="8">
        <f t="shared" si="29"/>
        <v>4.1977697161804389E-18</v>
      </c>
      <c r="G207" s="8">
        <v>135.82409999999999</v>
      </c>
      <c r="H207" s="7">
        <v>4.1011179999999996</v>
      </c>
      <c r="I207" s="8">
        <f t="shared" si="30"/>
        <v>3.8427339039395658</v>
      </c>
      <c r="J207" s="8">
        <f t="shared" si="31"/>
        <v>2.8167347039395656</v>
      </c>
      <c r="K207" s="8">
        <f t="shared" si="32"/>
        <v>2.8167347039395659E-18</v>
      </c>
      <c r="L207" s="8">
        <v>436.09129999999999</v>
      </c>
      <c r="M207" s="8">
        <v>7.8963489999999998</v>
      </c>
      <c r="N207" s="8">
        <f t="shared" si="33"/>
        <v>6.4943127236353142</v>
      </c>
      <c r="O207" s="8">
        <f t="shared" si="34"/>
        <v>5.8752088236353144</v>
      </c>
      <c r="P207" s="8">
        <f t="shared" si="35"/>
        <v>5.8752088236353146E-18</v>
      </c>
      <c r="Q207" s="8"/>
    </row>
    <row r="208" spans="1:17" x14ac:dyDescent="0.2">
      <c r="A208" s="8">
        <v>2030</v>
      </c>
      <c r="B208" s="8">
        <v>232.9049</v>
      </c>
      <c r="C208" s="7">
        <v>5.415197</v>
      </c>
      <c r="D208" s="8">
        <f t="shared" si="27"/>
        <v>4.85784882519809</v>
      </c>
      <c r="E208" s="8">
        <f t="shared" si="28"/>
        <v>4.2002436251980901</v>
      </c>
      <c r="F208" s="8">
        <f t="shared" si="29"/>
        <v>4.2002436251980903E-18</v>
      </c>
      <c r="G208" s="8">
        <v>135.82409999999999</v>
      </c>
      <c r="H208" s="7">
        <v>4.1011179999999996</v>
      </c>
      <c r="I208" s="8">
        <f t="shared" si="30"/>
        <v>3.843926909853852</v>
      </c>
      <c r="J208" s="8">
        <f t="shared" si="31"/>
        <v>2.8179277098538522</v>
      </c>
      <c r="K208" s="8">
        <f t="shared" si="32"/>
        <v>2.8179277098538526E-18</v>
      </c>
      <c r="L208" s="8">
        <v>436.09129999999999</v>
      </c>
      <c r="M208" s="8">
        <v>7.8963489999999998</v>
      </c>
      <c r="N208" s="8">
        <f t="shared" si="33"/>
        <v>6.4999979806100443</v>
      </c>
      <c r="O208" s="8">
        <f t="shared" si="34"/>
        <v>5.8808940806100445</v>
      </c>
      <c r="P208" s="8">
        <f t="shared" si="35"/>
        <v>5.880894080610045E-18</v>
      </c>
      <c r="Q208" s="8"/>
    </row>
    <row r="209" spans="1:17" x14ac:dyDescent="0.2">
      <c r="A209" s="8">
        <v>2040</v>
      </c>
      <c r="B209" s="8">
        <v>232.9049</v>
      </c>
      <c r="C209" s="7">
        <v>5.415197</v>
      </c>
      <c r="D209" s="8">
        <f t="shared" si="27"/>
        <v>4.8603009655177392</v>
      </c>
      <c r="E209" s="8">
        <f t="shared" si="28"/>
        <v>4.2026957655177393</v>
      </c>
      <c r="F209" s="8">
        <f t="shared" si="29"/>
        <v>4.2026957655177392E-18</v>
      </c>
      <c r="G209" s="8">
        <v>135.82409999999999</v>
      </c>
      <c r="H209" s="7">
        <v>4.1011179999999996</v>
      </c>
      <c r="I209" s="8">
        <f t="shared" si="30"/>
        <v>3.8451089497537967</v>
      </c>
      <c r="J209" s="8">
        <f t="shared" si="31"/>
        <v>2.8191097497537969</v>
      </c>
      <c r="K209" s="8">
        <f t="shared" si="32"/>
        <v>2.819109749753797E-18</v>
      </c>
      <c r="L209" s="8">
        <v>436.09129999999999</v>
      </c>
      <c r="M209" s="8">
        <v>7.8963489999999998</v>
      </c>
      <c r="N209" s="8">
        <f t="shared" si="33"/>
        <v>6.505637316362284</v>
      </c>
      <c r="O209" s="8">
        <f t="shared" si="34"/>
        <v>5.8865334163622842</v>
      </c>
      <c r="P209" s="8">
        <f t="shared" si="35"/>
        <v>5.8865334163622844E-18</v>
      </c>
      <c r="Q209" s="8"/>
    </row>
    <row r="210" spans="1:17" x14ac:dyDescent="0.2">
      <c r="A210" s="8">
        <v>2050</v>
      </c>
      <c r="B210" s="8">
        <v>232.9049</v>
      </c>
      <c r="C210" s="7">
        <v>5.415197</v>
      </c>
      <c r="D210" s="8">
        <f t="shared" si="27"/>
        <v>4.8627316232051543</v>
      </c>
      <c r="E210" s="8">
        <f t="shared" si="28"/>
        <v>4.2051264232051544</v>
      </c>
      <c r="F210" s="8">
        <f t="shared" si="29"/>
        <v>4.2051264232051545E-18</v>
      </c>
      <c r="G210" s="8">
        <v>135.82409999999999</v>
      </c>
      <c r="H210" s="7">
        <v>4.1011179999999996</v>
      </c>
      <c r="I210" s="8">
        <f t="shared" si="30"/>
        <v>3.8462801741457602</v>
      </c>
      <c r="J210" s="8">
        <f t="shared" si="31"/>
        <v>2.82028097414576</v>
      </c>
      <c r="K210" s="8">
        <f t="shared" si="32"/>
        <v>2.8202809741457602E-18</v>
      </c>
      <c r="L210" s="8">
        <v>436.09129999999999</v>
      </c>
      <c r="M210" s="8">
        <v>7.8963489999999998</v>
      </c>
      <c r="N210" s="8">
        <f t="shared" si="33"/>
        <v>6.5112312850296359</v>
      </c>
      <c r="O210" s="8">
        <f t="shared" si="34"/>
        <v>5.8921273850296361</v>
      </c>
      <c r="P210" s="8">
        <f t="shared" si="35"/>
        <v>5.8921273850296368E-18</v>
      </c>
      <c r="Q210" s="8"/>
    </row>
    <row r="211" spans="1:17" x14ac:dyDescent="0.2">
      <c r="A211" s="8">
        <v>2060</v>
      </c>
      <c r="B211" s="8">
        <v>232.9049</v>
      </c>
      <c r="C211" s="7">
        <v>5.415197</v>
      </c>
      <c r="D211" s="8">
        <f t="shared" si="27"/>
        <v>4.8651410793356495</v>
      </c>
      <c r="E211" s="8">
        <f t="shared" si="28"/>
        <v>4.2075358793356497</v>
      </c>
      <c r="F211" s="8">
        <f t="shared" si="29"/>
        <v>4.2075358793356498E-18</v>
      </c>
      <c r="G211" s="8">
        <v>135.82409999999999</v>
      </c>
      <c r="H211" s="7">
        <v>4.1011179999999996</v>
      </c>
      <c r="I211" s="8">
        <f t="shared" si="30"/>
        <v>3.8474407307944203</v>
      </c>
      <c r="J211" s="8">
        <f t="shared" si="31"/>
        <v>2.8214415307944201</v>
      </c>
      <c r="K211" s="8">
        <f t="shared" si="32"/>
        <v>2.8214415307944204E-18</v>
      </c>
      <c r="L211" s="8">
        <v>436.09129999999999</v>
      </c>
      <c r="M211" s="8">
        <v>7.8963489999999998</v>
      </c>
      <c r="N211" s="8">
        <f t="shared" si="33"/>
        <v>6.516780431869619</v>
      </c>
      <c r="O211" s="8">
        <f t="shared" si="34"/>
        <v>5.8976765318696192</v>
      </c>
      <c r="P211" s="8">
        <f t="shared" si="35"/>
        <v>5.8976765318696198E-18</v>
      </c>
      <c r="Q211" s="8"/>
    </row>
    <row r="212" spans="1:17" x14ac:dyDescent="0.2">
      <c r="A212" s="8">
        <v>2070</v>
      </c>
      <c r="B212" s="8">
        <v>232.9049</v>
      </c>
      <c r="C212" s="7">
        <v>5.415197</v>
      </c>
      <c r="D212" s="8">
        <f t="shared" si="27"/>
        <v>4.8675296101024408</v>
      </c>
      <c r="E212" s="8">
        <f t="shared" si="28"/>
        <v>4.2099244101024409</v>
      </c>
      <c r="F212" s="8">
        <f t="shared" si="29"/>
        <v>4.209924410102441E-18</v>
      </c>
      <c r="G212" s="8">
        <v>135.82409999999999</v>
      </c>
      <c r="H212" s="7">
        <v>4.1011179999999996</v>
      </c>
      <c r="I212" s="8">
        <f t="shared" si="30"/>
        <v>3.8485907647849165</v>
      </c>
      <c r="J212" s="8">
        <f t="shared" si="31"/>
        <v>2.8225915647849167</v>
      </c>
      <c r="K212" s="8">
        <f t="shared" si="32"/>
        <v>2.822591564784917E-18</v>
      </c>
      <c r="L212" s="8">
        <v>436.09129999999999</v>
      </c>
      <c r="M212" s="8">
        <v>7.8963489999999998</v>
      </c>
      <c r="N212" s="8">
        <f t="shared" si="33"/>
        <v>6.5222852934368349</v>
      </c>
      <c r="O212" s="8">
        <f t="shared" si="34"/>
        <v>5.9031813934368351</v>
      </c>
      <c r="P212" s="8">
        <f t="shared" si="35"/>
        <v>5.9031813934368356E-18</v>
      </c>
      <c r="Q212" s="8"/>
    </row>
    <row r="213" spans="1:17" x14ac:dyDescent="0.2">
      <c r="A213" s="8">
        <v>2080</v>
      </c>
      <c r="B213" s="8">
        <v>232.9049</v>
      </c>
      <c r="C213" s="7">
        <v>5.415197</v>
      </c>
      <c r="D213" s="8">
        <f t="shared" si="27"/>
        <v>4.8698974869221816</v>
      </c>
      <c r="E213" s="8">
        <f t="shared" si="28"/>
        <v>4.2122922869221817</v>
      </c>
      <c r="F213" s="8">
        <f t="shared" si="29"/>
        <v>4.2122922869221823E-18</v>
      </c>
      <c r="G213" s="8">
        <v>135.82409999999999</v>
      </c>
      <c r="H213" s="7">
        <v>4.1011179999999996</v>
      </c>
      <c r="I213" s="8">
        <f t="shared" si="30"/>
        <v>3.8497304185833161</v>
      </c>
      <c r="J213" s="8">
        <f t="shared" si="31"/>
        <v>2.8237312185833163</v>
      </c>
      <c r="K213" s="8">
        <f t="shared" si="32"/>
        <v>2.8237312185833167E-18</v>
      </c>
      <c r="L213" s="8">
        <v>436.09129999999999</v>
      </c>
      <c r="M213" s="8">
        <v>7.8963489999999998</v>
      </c>
      <c r="N213" s="8">
        <f t="shared" si="33"/>
        <v>6.5277463977559167</v>
      </c>
      <c r="O213" s="8">
        <f t="shared" si="34"/>
        <v>5.9086424977559169</v>
      </c>
      <c r="P213" s="8">
        <f t="shared" si="35"/>
        <v>5.9086424977559175E-18</v>
      </c>
      <c r="Q213" s="8"/>
    </row>
    <row r="214" spans="1:17" x14ac:dyDescent="0.2">
      <c r="A214" s="8">
        <v>2090</v>
      </c>
      <c r="B214" s="8">
        <v>232.9049</v>
      </c>
      <c r="C214" s="7">
        <v>5.415197</v>
      </c>
      <c r="D214" s="8">
        <f t="shared" si="27"/>
        <v>4.8722449765377824</v>
      </c>
      <c r="E214" s="8">
        <f t="shared" si="28"/>
        <v>4.2146397765377825</v>
      </c>
      <c r="F214" s="8">
        <f t="shared" si="29"/>
        <v>4.2146397765377825E-18</v>
      </c>
      <c r="G214" s="8">
        <v>135.82409999999999</v>
      </c>
      <c r="H214" s="7">
        <v>4.1011179999999996</v>
      </c>
      <c r="I214" s="8">
        <f t="shared" si="30"/>
        <v>3.8508598320954475</v>
      </c>
      <c r="J214" s="8">
        <f t="shared" si="31"/>
        <v>2.8248606320954472</v>
      </c>
      <c r="K214" s="8">
        <f t="shared" si="32"/>
        <v>2.8248606320954476E-18</v>
      </c>
      <c r="L214" s="8">
        <v>436.09129999999999</v>
      </c>
      <c r="M214" s="8">
        <v>7.8963489999999998</v>
      </c>
      <c r="N214" s="8">
        <f t="shared" si="33"/>
        <v>6.5331642644903605</v>
      </c>
      <c r="O214" s="8">
        <f t="shared" si="34"/>
        <v>5.9140603644903607</v>
      </c>
      <c r="P214" s="8">
        <f t="shared" si="35"/>
        <v>5.9140603644903612E-18</v>
      </c>
      <c r="Q214" s="8"/>
    </row>
    <row r="215" spans="1:17" x14ac:dyDescent="0.2">
      <c r="A215" s="8">
        <v>2100</v>
      </c>
      <c r="B215" s="8">
        <v>232.9049</v>
      </c>
      <c r="C215" s="7">
        <v>5.415197</v>
      </c>
      <c r="D215" s="8">
        <f t="shared" si="27"/>
        <v>4.8745723411185775</v>
      </c>
      <c r="E215" s="8">
        <f t="shared" si="28"/>
        <v>4.2169671411185776</v>
      </c>
      <c r="F215" s="8">
        <f t="shared" si="29"/>
        <v>4.2169671411185777E-18</v>
      </c>
      <c r="G215" s="8">
        <v>135.82409999999999</v>
      </c>
      <c r="H215" s="7">
        <v>4.1011179999999996</v>
      </c>
      <c r="I215" s="8">
        <f t="shared" si="30"/>
        <v>3.8519791427241525</v>
      </c>
      <c r="J215" s="8">
        <f t="shared" si="31"/>
        <v>2.8259799427241523</v>
      </c>
      <c r="K215" s="8">
        <f t="shared" si="32"/>
        <v>2.8259799427241527E-18</v>
      </c>
      <c r="L215" s="8">
        <v>436.09129999999999</v>
      </c>
      <c r="M215" s="8">
        <v>7.8963489999999998</v>
      </c>
      <c r="N215" s="8">
        <f t="shared" si="33"/>
        <v>6.5385394051073797</v>
      </c>
      <c r="O215" s="8">
        <f t="shared" si="34"/>
        <v>5.9194355051073799</v>
      </c>
      <c r="P215" s="8">
        <f t="shared" si="35"/>
        <v>5.9194355051073804E-18</v>
      </c>
      <c r="Q215" s="8"/>
    </row>
    <row r="216" spans="1:17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7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5" spans="1:17" x14ac:dyDescent="0.2">
      <c r="A235" t="s">
        <v>432</v>
      </c>
      <c r="B235" t="s">
        <v>433</v>
      </c>
      <c r="C235" t="s">
        <v>434</v>
      </c>
      <c r="D235" t="s">
        <v>435</v>
      </c>
      <c r="E235" t="s">
        <v>436</v>
      </c>
      <c r="F235" t="s">
        <v>437</v>
      </c>
      <c r="G235" t="s">
        <v>451</v>
      </c>
      <c r="H235" t="s">
        <v>452</v>
      </c>
      <c r="I235" t="s">
        <v>453</v>
      </c>
    </row>
    <row r="236" spans="1:17" x14ac:dyDescent="0.2">
      <c r="A236">
        <v>1950.6081853755366</v>
      </c>
      <c r="B236">
        <v>1964.4146309899822</v>
      </c>
      <c r="C236">
        <v>1972.2796260157438</v>
      </c>
      <c r="D236">
        <v>3.5139785383657958</v>
      </c>
      <c r="E236">
        <v>2.0149484899647789</v>
      </c>
      <c r="F236">
        <v>6.0177808727583368</v>
      </c>
      <c r="G236">
        <f>D236*(10^-18)</f>
        <v>3.513978538365796E-18</v>
      </c>
      <c r="H236">
        <f t="shared" ref="H236:I244" si="36">E236*(10^-18)</f>
        <v>2.0149484899647793E-18</v>
      </c>
      <c r="I236">
        <f t="shared" si="36"/>
        <v>6.0177808727583373E-18</v>
      </c>
    </row>
    <row r="237" spans="1:17" x14ac:dyDescent="0.2">
      <c r="A237">
        <v>969.14022289127399</v>
      </c>
      <c r="B237">
        <v>981.3721408379829</v>
      </c>
      <c r="C237">
        <v>986.02405169098711</v>
      </c>
      <c r="D237">
        <v>3.825945279098113</v>
      </c>
      <c r="E237">
        <v>2.579195685122464</v>
      </c>
      <c r="F237">
        <v>4.2663298166163663</v>
      </c>
      <c r="G237">
        <f t="shared" ref="G237:G244" si="37">D237*(10^-18)</f>
        <v>3.8259452790981133E-18</v>
      </c>
      <c r="H237">
        <f t="shared" si="36"/>
        <v>2.5791956851224643E-18</v>
      </c>
      <c r="I237">
        <f t="shared" si="36"/>
        <v>4.2663298166163667E-18</v>
      </c>
    </row>
    <row r="238" spans="1:17" x14ac:dyDescent="0.2">
      <c r="A238">
        <v>673.65457647210292</v>
      </c>
      <c r="B238">
        <v>685.54072525550828</v>
      </c>
      <c r="C238">
        <v>687.2544158008584</v>
      </c>
      <c r="D238">
        <v>3.8650367660094291</v>
      </c>
      <c r="E238">
        <v>2.8963459841383972</v>
      </c>
      <c r="F238">
        <v>4.3792837771800928</v>
      </c>
      <c r="G238">
        <f t="shared" si="37"/>
        <v>3.865036766009429E-18</v>
      </c>
      <c r="H238">
        <f t="shared" si="36"/>
        <v>2.8963459841383973E-18</v>
      </c>
      <c r="I238">
        <f t="shared" si="36"/>
        <v>4.3792837771800932E-18</v>
      </c>
    </row>
    <row r="239" spans="1:17" x14ac:dyDescent="0.2">
      <c r="A239">
        <v>381.4008388555082</v>
      </c>
      <c r="B239">
        <v>390.69015559141684</v>
      </c>
      <c r="C239">
        <v>390.53007753876892</v>
      </c>
      <c r="D239">
        <v>3.3072395467795475</v>
      </c>
      <c r="E239">
        <v>2.6411678593979309</v>
      </c>
      <c r="F239">
        <v>3.5738772705533033</v>
      </c>
      <c r="G239">
        <f t="shared" si="37"/>
        <v>3.3072395467795476E-18</v>
      </c>
      <c r="H239">
        <f t="shared" si="36"/>
        <v>2.6411678593979309E-18</v>
      </c>
      <c r="I239">
        <f t="shared" si="36"/>
        <v>3.5738772705533039E-18</v>
      </c>
    </row>
    <row r="240" spans="1:17" x14ac:dyDescent="0.2">
      <c r="A240">
        <v>190.47423637024286</v>
      </c>
      <c r="B240">
        <v>194.8691628138412</v>
      </c>
      <c r="C240">
        <v>194.89445467274678</v>
      </c>
      <c r="D240">
        <v>1.800003875602376</v>
      </c>
      <c r="E240">
        <v>1.645052741003947</v>
      </c>
      <c r="F240">
        <v>1.9966277795032579</v>
      </c>
      <c r="G240">
        <f t="shared" si="37"/>
        <v>1.8000038756023761E-18</v>
      </c>
      <c r="H240">
        <f t="shared" si="36"/>
        <v>1.6450527410039471E-18</v>
      </c>
      <c r="I240">
        <f t="shared" si="36"/>
        <v>1.9966277795032582E-18</v>
      </c>
    </row>
    <row r="241" spans="1:9" x14ac:dyDescent="0.2">
      <c r="A241">
        <v>96.541131177682431</v>
      </c>
      <c r="B241">
        <v>97.982552824606728</v>
      </c>
      <c r="C241">
        <v>98.126874917997085</v>
      </c>
      <c r="D241">
        <v>0.49273697936504063</v>
      </c>
      <c r="E241">
        <v>0.41644009256429299</v>
      </c>
      <c r="F241">
        <v>0.59179191570805767</v>
      </c>
      <c r="G241">
        <f t="shared" si="37"/>
        <v>4.927369793650407E-19</v>
      </c>
      <c r="H241">
        <f t="shared" si="36"/>
        <v>4.1644009256429302E-19</v>
      </c>
      <c r="I241">
        <f t="shared" si="36"/>
        <v>5.917919157080577E-19</v>
      </c>
    </row>
    <row r="242" spans="1:9" x14ac:dyDescent="0.2">
      <c r="A242">
        <v>49.678727055908524</v>
      </c>
      <c r="B242">
        <v>49.356383873962947</v>
      </c>
      <c r="C242">
        <v>49.965638069813942</v>
      </c>
      <c r="D242">
        <v>-0.2186384214281108</v>
      </c>
      <c r="E242">
        <v>-0.30040313700610805</v>
      </c>
      <c r="F242">
        <v>-0.23822880706693528</v>
      </c>
      <c r="G242">
        <f t="shared" si="37"/>
        <v>-2.1863842142811081E-19</v>
      </c>
      <c r="H242">
        <f t="shared" si="36"/>
        <v>-3.0040313700610805E-19</v>
      </c>
      <c r="I242">
        <f t="shared" si="36"/>
        <v>-2.3822880706693531E-19</v>
      </c>
    </row>
    <row r="243" spans="1:9" x14ac:dyDescent="0.2">
      <c r="A243">
        <v>26.048083034048677</v>
      </c>
      <c r="B243">
        <v>25.749253835336109</v>
      </c>
      <c r="C243">
        <v>25.618092237796922</v>
      </c>
      <c r="D243">
        <v>-0.46962699519156836</v>
      </c>
      <c r="E243">
        <v>-0.83658915388467336</v>
      </c>
      <c r="F243">
        <v>-0.49530475182362288</v>
      </c>
      <c r="G243">
        <f t="shared" si="37"/>
        <v>-4.6962699519156836E-19</v>
      </c>
      <c r="H243">
        <f t="shared" si="36"/>
        <v>-8.3658915388467346E-19</v>
      </c>
      <c r="I243">
        <f t="shared" si="36"/>
        <v>-4.9530475182362288E-19</v>
      </c>
    </row>
    <row r="244" spans="1:9" x14ac:dyDescent="0.2">
      <c r="A244">
        <v>1.5221048860262876</v>
      </c>
      <c r="B244">
        <v>2.0189470971799803</v>
      </c>
      <c r="C244">
        <v>3.7070668163090126</v>
      </c>
      <c r="D244">
        <v>-0.65760520956708191</v>
      </c>
      <c r="E244">
        <v>-1.025999218512734</v>
      </c>
      <c r="F244">
        <v>-0.61910393337972358</v>
      </c>
      <c r="G244">
        <f t="shared" si="37"/>
        <v>-6.5760520956708193E-19</v>
      </c>
      <c r="H244">
        <f t="shared" si="36"/>
        <v>-1.025999218512734E-18</v>
      </c>
      <c r="I244">
        <f t="shared" si="36"/>
        <v>-6.1910393337972359E-19</v>
      </c>
    </row>
    <row r="246" spans="1:9" x14ac:dyDescent="0.2">
      <c r="A246" t="s">
        <v>454</v>
      </c>
      <c r="B246" t="s">
        <v>455</v>
      </c>
      <c r="C246" t="s">
        <v>456</v>
      </c>
      <c r="D246" t="s">
        <v>435</v>
      </c>
      <c r="E246" t="s">
        <v>436</v>
      </c>
      <c r="F246" t="s">
        <v>437</v>
      </c>
      <c r="G246" t="s">
        <v>451</v>
      </c>
      <c r="H246" t="s">
        <v>452</v>
      </c>
      <c r="I246" t="s">
        <v>453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25</v>
      </c>
    </row>
    <row r="15" spans="1:2" x14ac:dyDescent="0.2">
      <c r="A15" t="s">
        <v>27</v>
      </c>
      <c r="B15" t="s">
        <v>23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A281-2130-F541-9B87-E7F5495A7989}">
  <dimension ref="A2:GC56"/>
  <sheetViews>
    <sheetView topLeftCell="I10" zoomScale="107" workbookViewId="0">
      <selection activeCell="I19" sqref="I9:I24"/>
    </sheetView>
  </sheetViews>
  <sheetFormatPr baseColWidth="10" defaultColWidth="8.83203125" defaultRowHeight="15" x14ac:dyDescent="0.2"/>
  <sheetData>
    <row r="2" spans="1:185" ht="16" x14ac:dyDescent="0.2">
      <c r="A2" t="s">
        <v>32</v>
      </c>
      <c r="B2" t="s">
        <v>33</v>
      </c>
      <c r="C2" t="s">
        <v>35</v>
      </c>
      <c r="K2" s="12" t="s">
        <v>465</v>
      </c>
      <c r="L2" s="13">
        <v>2.3999999999999998E-7</v>
      </c>
    </row>
    <row r="3" spans="1:185" ht="16" x14ac:dyDescent="0.2">
      <c r="B3" t="s">
        <v>34</v>
      </c>
      <c r="C3">
        <v>21</v>
      </c>
      <c r="K3" s="12" t="s">
        <v>466</v>
      </c>
      <c r="L3" s="12">
        <v>400</v>
      </c>
    </row>
    <row r="4" spans="1:185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J4" t="s">
        <v>45</v>
      </c>
      <c r="K4" t="s">
        <v>46</v>
      </c>
      <c r="L4" t="s">
        <v>47</v>
      </c>
    </row>
    <row r="5" spans="1:185" x14ac:dyDescent="0.2">
      <c r="B5" t="s">
        <v>21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J5">
        <v>1</v>
      </c>
      <c r="K5">
        <v>6</v>
      </c>
      <c r="L5">
        <v>96.9</v>
      </c>
    </row>
    <row r="6" spans="1:185" x14ac:dyDescent="0.2">
      <c r="A6" t="s">
        <v>48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49</v>
      </c>
      <c r="H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51</v>
      </c>
      <c r="X6" t="s">
        <v>51</v>
      </c>
      <c r="Y6" t="s">
        <v>51</v>
      </c>
      <c r="Z6" t="s">
        <v>51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52</v>
      </c>
      <c r="AI6" t="s">
        <v>52</v>
      </c>
      <c r="AJ6" t="s">
        <v>52</v>
      </c>
      <c r="AK6" t="s">
        <v>52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54</v>
      </c>
      <c r="AU6" t="s">
        <v>54</v>
      </c>
      <c r="AV6" t="s">
        <v>54</v>
      </c>
      <c r="AW6" t="s">
        <v>54</v>
      </c>
      <c r="AX6" t="s">
        <v>54</v>
      </c>
      <c r="AY6" t="s">
        <v>54</v>
      </c>
      <c r="AZ6" t="s">
        <v>54</v>
      </c>
      <c r="BA6" t="s">
        <v>54</v>
      </c>
      <c r="BB6" t="s">
        <v>54</v>
      </c>
      <c r="BC6" t="s">
        <v>54</v>
      </c>
      <c r="BD6" t="s">
        <v>54</v>
      </c>
      <c r="BE6" t="s">
        <v>54</v>
      </c>
      <c r="BF6" t="s">
        <v>54</v>
      </c>
      <c r="BG6" t="s">
        <v>54</v>
      </c>
      <c r="BH6" t="s">
        <v>54</v>
      </c>
      <c r="BI6" t="s">
        <v>54</v>
      </c>
      <c r="BJ6" t="s">
        <v>54</v>
      </c>
      <c r="BK6" t="s">
        <v>54</v>
      </c>
      <c r="BL6" t="s">
        <v>54</v>
      </c>
      <c r="BM6" t="s">
        <v>55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55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56</v>
      </c>
      <c r="CH6" t="s">
        <v>56</v>
      </c>
      <c r="CI6" t="s">
        <v>56</v>
      </c>
      <c r="CJ6" t="s">
        <v>56</v>
      </c>
      <c r="CK6" t="s">
        <v>56</v>
      </c>
      <c r="CL6" t="s">
        <v>56</v>
      </c>
      <c r="CM6" t="s">
        <v>56</v>
      </c>
      <c r="CN6" t="s">
        <v>56</v>
      </c>
      <c r="CO6" t="s">
        <v>56</v>
      </c>
      <c r="CP6" t="s">
        <v>56</v>
      </c>
      <c r="CQ6" t="s">
        <v>56</v>
      </c>
      <c r="CR6" t="s">
        <v>56</v>
      </c>
      <c r="CS6" t="s">
        <v>56</v>
      </c>
      <c r="CT6" t="s">
        <v>56</v>
      </c>
      <c r="CU6" t="s">
        <v>56</v>
      </c>
      <c r="CV6" t="s">
        <v>56</v>
      </c>
      <c r="CW6" t="s">
        <v>56</v>
      </c>
      <c r="CX6" t="s">
        <v>57</v>
      </c>
      <c r="CY6" t="s">
        <v>57</v>
      </c>
      <c r="CZ6" t="s">
        <v>57</v>
      </c>
      <c r="DA6" t="s">
        <v>57</v>
      </c>
      <c r="DB6" t="s">
        <v>57</v>
      </c>
      <c r="DC6" t="s">
        <v>57</v>
      </c>
      <c r="DD6" t="s">
        <v>57</v>
      </c>
      <c r="DE6" t="s">
        <v>57</v>
      </c>
      <c r="DF6" t="s">
        <v>57</v>
      </c>
      <c r="DG6" t="s">
        <v>57</v>
      </c>
      <c r="DH6" t="s">
        <v>57</v>
      </c>
      <c r="DI6" t="s">
        <v>57</v>
      </c>
      <c r="DJ6" t="s">
        <v>57</v>
      </c>
      <c r="DK6" t="s">
        <v>57</v>
      </c>
      <c r="DL6" t="s">
        <v>57</v>
      </c>
      <c r="DM6" t="s">
        <v>57</v>
      </c>
      <c r="DN6" t="s">
        <v>57</v>
      </c>
      <c r="DO6" t="s">
        <v>57</v>
      </c>
      <c r="DP6" t="s">
        <v>58</v>
      </c>
      <c r="DQ6" t="s">
        <v>58</v>
      </c>
      <c r="DR6" t="s">
        <v>58</v>
      </c>
      <c r="DS6" t="s">
        <v>58</v>
      </c>
      <c r="DT6" t="s">
        <v>58</v>
      </c>
      <c r="DU6" t="s">
        <v>58</v>
      </c>
      <c r="DV6" t="s">
        <v>58</v>
      </c>
      <c r="DW6" t="s">
        <v>58</v>
      </c>
      <c r="DX6" t="s">
        <v>58</v>
      </c>
      <c r="DY6" t="s">
        <v>58</v>
      </c>
      <c r="DZ6" t="s">
        <v>58</v>
      </c>
      <c r="EA6" t="s">
        <v>58</v>
      </c>
      <c r="EB6" t="s">
        <v>58</v>
      </c>
      <c r="EC6" t="s">
        <v>59</v>
      </c>
      <c r="ED6" t="s">
        <v>59</v>
      </c>
      <c r="EE6" t="s">
        <v>59</v>
      </c>
      <c r="EF6" t="s">
        <v>59</v>
      </c>
      <c r="EG6" t="s">
        <v>59</v>
      </c>
      <c r="EH6" t="s">
        <v>59</v>
      </c>
      <c r="EI6" t="s">
        <v>59</v>
      </c>
      <c r="EJ6" t="s">
        <v>59</v>
      </c>
      <c r="EK6" t="s">
        <v>59</v>
      </c>
      <c r="EL6" t="s">
        <v>59</v>
      </c>
      <c r="EM6" t="s">
        <v>59</v>
      </c>
      <c r="EN6" t="s">
        <v>60</v>
      </c>
      <c r="EO6" t="s">
        <v>60</v>
      </c>
      <c r="EP6" t="s">
        <v>60</v>
      </c>
      <c r="EQ6" t="s">
        <v>60</v>
      </c>
      <c r="ER6" t="s">
        <v>60</v>
      </c>
      <c r="ES6" t="s">
        <v>60</v>
      </c>
      <c r="ET6" t="s">
        <v>60</v>
      </c>
      <c r="EU6" t="s">
        <v>60</v>
      </c>
      <c r="EV6" t="s">
        <v>60</v>
      </c>
      <c r="EW6" t="s">
        <v>60</v>
      </c>
      <c r="EX6" t="s">
        <v>60</v>
      </c>
      <c r="EY6" t="s">
        <v>60</v>
      </c>
      <c r="EZ6" t="s">
        <v>60</v>
      </c>
      <c r="FA6" t="s">
        <v>60</v>
      </c>
      <c r="FB6" t="s">
        <v>60</v>
      </c>
      <c r="FC6" t="s">
        <v>60</v>
      </c>
      <c r="FD6" t="s">
        <v>60</v>
      </c>
      <c r="FE6" t="s">
        <v>60</v>
      </c>
      <c r="FF6" t="s">
        <v>61</v>
      </c>
      <c r="FG6" t="s">
        <v>61</v>
      </c>
      <c r="FH6" t="s">
        <v>61</v>
      </c>
      <c r="FI6" t="s">
        <v>61</v>
      </c>
      <c r="FJ6" t="s">
        <v>61</v>
      </c>
      <c r="FK6" t="s">
        <v>61</v>
      </c>
      <c r="FL6" t="s">
        <v>61</v>
      </c>
      <c r="FM6" t="s">
        <v>61</v>
      </c>
      <c r="FN6" t="s">
        <v>62</v>
      </c>
      <c r="FO6" t="s">
        <v>62</v>
      </c>
      <c r="FP6" t="s">
        <v>62</v>
      </c>
      <c r="FQ6" t="s">
        <v>62</v>
      </c>
      <c r="FR6" t="s">
        <v>62</v>
      </c>
      <c r="FS6" t="s">
        <v>62</v>
      </c>
      <c r="FT6" t="s">
        <v>62</v>
      </c>
      <c r="FU6" t="s">
        <v>62</v>
      </c>
      <c r="FV6" t="s">
        <v>62</v>
      </c>
      <c r="FW6" t="s">
        <v>62</v>
      </c>
      <c r="FX6" t="s">
        <v>62</v>
      </c>
      <c r="FY6" t="s">
        <v>62</v>
      </c>
      <c r="FZ6" t="s">
        <v>62</v>
      </c>
      <c r="GA6" t="s">
        <v>62</v>
      </c>
      <c r="GB6" t="s">
        <v>62</v>
      </c>
      <c r="GC6" t="s">
        <v>62</v>
      </c>
    </row>
    <row r="7" spans="1:185" x14ac:dyDescent="0.2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464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81</v>
      </c>
      <c r="U7" t="s">
        <v>82</v>
      </c>
      <c r="V7" t="s">
        <v>83</v>
      </c>
      <c r="W7" t="s">
        <v>84</v>
      </c>
      <c r="X7" t="s">
        <v>85</v>
      </c>
      <c r="Y7" t="s">
        <v>86</v>
      </c>
      <c r="Z7" t="s">
        <v>87</v>
      </c>
      <c r="AA7" t="s">
        <v>88</v>
      </c>
      <c r="AB7" t="s">
        <v>89</v>
      </c>
      <c r="AC7" t="s">
        <v>90</v>
      </c>
      <c r="AD7" t="s">
        <v>91</v>
      </c>
      <c r="AE7" t="s">
        <v>92</v>
      </c>
      <c r="AF7" t="s">
        <v>93</v>
      </c>
      <c r="AG7" t="s">
        <v>94</v>
      </c>
      <c r="AH7" t="s">
        <v>95</v>
      </c>
      <c r="AI7" t="s">
        <v>96</v>
      </c>
      <c r="AJ7" t="s">
        <v>97</v>
      </c>
      <c r="AK7" t="s">
        <v>98</v>
      </c>
      <c r="AL7" t="s">
        <v>99</v>
      </c>
      <c r="AM7" t="s">
        <v>100</v>
      </c>
      <c r="AN7" t="s">
        <v>101</v>
      </c>
      <c r="AO7" t="s">
        <v>102</v>
      </c>
      <c r="AP7" t="s">
        <v>103</v>
      </c>
      <c r="AQ7" t="s">
        <v>104</v>
      </c>
      <c r="AR7" t="s">
        <v>105</v>
      </c>
      <c r="AS7" t="s">
        <v>106</v>
      </c>
      <c r="AT7" t="s">
        <v>107</v>
      </c>
      <c r="AU7" t="s">
        <v>108</v>
      </c>
      <c r="AV7" t="s">
        <v>109</v>
      </c>
      <c r="AW7" t="s">
        <v>110</v>
      </c>
      <c r="AX7" t="s">
        <v>111</v>
      </c>
      <c r="AY7" t="s">
        <v>112</v>
      </c>
      <c r="AZ7" t="s">
        <v>113</v>
      </c>
      <c r="BA7" t="s">
        <v>114</v>
      </c>
      <c r="BB7" t="s">
        <v>115</v>
      </c>
      <c r="BC7" t="s">
        <v>116</v>
      </c>
      <c r="BD7" t="s">
        <v>117</v>
      </c>
      <c r="BE7" t="s">
        <v>118</v>
      </c>
      <c r="BF7" t="s">
        <v>119</v>
      </c>
      <c r="BG7" t="s">
        <v>120</v>
      </c>
      <c r="BH7" t="s">
        <v>121</v>
      </c>
      <c r="BI7" t="s">
        <v>122</v>
      </c>
      <c r="BJ7" t="s">
        <v>123</v>
      </c>
      <c r="BK7" t="s">
        <v>124</v>
      </c>
      <c r="BL7" t="s">
        <v>125</v>
      </c>
      <c r="BM7" t="s">
        <v>126</v>
      </c>
      <c r="BN7" t="s">
        <v>127</v>
      </c>
      <c r="BO7" t="s">
        <v>128</v>
      </c>
      <c r="BP7" t="s">
        <v>129</v>
      </c>
      <c r="BQ7" t="s">
        <v>130</v>
      </c>
      <c r="BR7" t="s">
        <v>131</v>
      </c>
      <c r="BS7" t="s">
        <v>132</v>
      </c>
      <c r="BT7" t="s">
        <v>133</v>
      </c>
      <c r="BU7" t="s">
        <v>134</v>
      </c>
      <c r="BV7" t="s">
        <v>135</v>
      </c>
      <c r="BW7" t="s">
        <v>136</v>
      </c>
      <c r="BX7" t="s">
        <v>137</v>
      </c>
      <c r="BY7" t="s">
        <v>138</v>
      </c>
      <c r="BZ7" t="s">
        <v>139</v>
      </c>
      <c r="CA7" t="s">
        <v>140</v>
      </c>
      <c r="CB7" t="s">
        <v>141</v>
      </c>
      <c r="CC7" t="s">
        <v>142</v>
      </c>
      <c r="CD7" t="s">
        <v>143</v>
      </c>
      <c r="CE7" t="s">
        <v>144</v>
      </c>
      <c r="CF7" t="s">
        <v>69</v>
      </c>
      <c r="CG7" t="s">
        <v>145</v>
      </c>
      <c r="CH7" t="s">
        <v>146</v>
      </c>
      <c r="CI7" t="s">
        <v>147</v>
      </c>
      <c r="CJ7" t="s">
        <v>148</v>
      </c>
      <c r="CK7" t="s">
        <v>149</v>
      </c>
      <c r="CL7" t="s">
        <v>150</v>
      </c>
      <c r="CM7" t="s">
        <v>151</v>
      </c>
      <c r="CN7" t="s">
        <v>152</v>
      </c>
      <c r="CO7" t="s">
        <v>153</v>
      </c>
      <c r="CP7" t="s">
        <v>154</v>
      </c>
      <c r="CQ7" t="s">
        <v>155</v>
      </c>
      <c r="CR7" t="s">
        <v>156</v>
      </c>
      <c r="CS7" t="s">
        <v>157</v>
      </c>
      <c r="CT7" t="s">
        <v>158</v>
      </c>
      <c r="CU7" t="s">
        <v>159</v>
      </c>
      <c r="CV7" t="s">
        <v>160</v>
      </c>
      <c r="CW7" t="s">
        <v>161</v>
      </c>
      <c r="CX7" t="s">
        <v>162</v>
      </c>
      <c r="CY7" t="s">
        <v>163</v>
      </c>
      <c r="CZ7" t="s">
        <v>164</v>
      </c>
      <c r="DA7" t="s">
        <v>165</v>
      </c>
      <c r="DB7" t="s">
        <v>166</v>
      </c>
      <c r="DC7" t="s">
        <v>167</v>
      </c>
      <c r="DD7" t="s">
        <v>168</v>
      </c>
      <c r="DE7" t="s">
        <v>169</v>
      </c>
      <c r="DF7" t="s">
        <v>170</v>
      </c>
      <c r="DG7" t="s">
        <v>171</v>
      </c>
      <c r="DH7" t="s">
        <v>172</v>
      </c>
      <c r="DI7" t="s">
        <v>173</v>
      </c>
      <c r="DJ7" t="s">
        <v>174</v>
      </c>
      <c r="DK7" t="s">
        <v>175</v>
      </c>
      <c r="DL7" t="s">
        <v>176</v>
      </c>
      <c r="DM7" t="s">
        <v>177</v>
      </c>
      <c r="DN7" t="s">
        <v>178</v>
      </c>
      <c r="DO7" t="s">
        <v>179</v>
      </c>
      <c r="DP7" t="s">
        <v>64</v>
      </c>
      <c r="DQ7" t="s">
        <v>67</v>
      </c>
      <c r="DR7" t="s">
        <v>180</v>
      </c>
      <c r="DS7" t="s">
        <v>181</v>
      </c>
      <c r="DT7" t="s">
        <v>182</v>
      </c>
      <c r="DU7" t="s">
        <v>183</v>
      </c>
      <c r="DV7" t="s">
        <v>184</v>
      </c>
      <c r="DW7" t="s">
        <v>185</v>
      </c>
      <c r="DX7" t="s">
        <v>186</v>
      </c>
      <c r="DY7" t="s">
        <v>187</v>
      </c>
      <c r="DZ7" t="s">
        <v>188</v>
      </c>
      <c r="EA7" t="s">
        <v>189</v>
      </c>
      <c r="EB7" t="s">
        <v>190</v>
      </c>
      <c r="EC7" t="s">
        <v>191</v>
      </c>
      <c r="ED7" t="s">
        <v>192</v>
      </c>
      <c r="EE7" t="s">
        <v>193</v>
      </c>
      <c r="EF7" t="s">
        <v>194</v>
      </c>
      <c r="EG7" t="s">
        <v>195</v>
      </c>
      <c r="EH7" t="s">
        <v>196</v>
      </c>
      <c r="EI7" t="s">
        <v>197</v>
      </c>
      <c r="EJ7" t="s">
        <v>198</v>
      </c>
      <c r="EK7" t="s">
        <v>199</v>
      </c>
      <c r="EL7" t="s">
        <v>200</v>
      </c>
      <c r="EM7" t="s">
        <v>201</v>
      </c>
      <c r="EN7" t="s">
        <v>202</v>
      </c>
      <c r="EO7" t="s">
        <v>203</v>
      </c>
      <c r="EP7" t="s">
        <v>204</v>
      </c>
      <c r="EQ7" t="s">
        <v>205</v>
      </c>
      <c r="ER7" t="s">
        <v>206</v>
      </c>
      <c r="ES7" t="s">
        <v>207</v>
      </c>
      <c r="ET7" t="s">
        <v>208</v>
      </c>
      <c r="EU7" t="s">
        <v>209</v>
      </c>
      <c r="EV7" t="s">
        <v>210</v>
      </c>
      <c r="EW7" t="s">
        <v>211</v>
      </c>
      <c r="EX7" t="s">
        <v>212</v>
      </c>
      <c r="EY7" t="s">
        <v>213</v>
      </c>
      <c r="EZ7" t="s">
        <v>214</v>
      </c>
      <c r="FA7" t="s">
        <v>215</v>
      </c>
      <c r="FB7" t="s">
        <v>216</v>
      </c>
      <c r="FC7" t="s">
        <v>217</v>
      </c>
      <c r="FD7" t="s">
        <v>218</v>
      </c>
      <c r="FE7" t="s">
        <v>219</v>
      </c>
      <c r="FF7" t="s">
        <v>220</v>
      </c>
      <c r="FG7" t="s">
        <v>221</v>
      </c>
      <c r="FH7" t="s">
        <v>222</v>
      </c>
      <c r="FI7" t="s">
        <v>223</v>
      </c>
      <c r="FJ7" t="s">
        <v>224</v>
      </c>
      <c r="FK7" t="s">
        <v>225</v>
      </c>
      <c r="FL7" t="s">
        <v>226</v>
      </c>
      <c r="FM7" t="s">
        <v>227</v>
      </c>
      <c r="FN7" t="s">
        <v>228</v>
      </c>
      <c r="FO7" t="s">
        <v>229</v>
      </c>
      <c r="FP7" t="s">
        <v>230</v>
      </c>
      <c r="FQ7" t="s">
        <v>231</v>
      </c>
      <c r="FR7" t="s">
        <v>232</v>
      </c>
      <c r="FS7" t="s">
        <v>233</v>
      </c>
      <c r="FT7" t="s">
        <v>234</v>
      </c>
      <c r="FU7" t="s">
        <v>235</v>
      </c>
      <c r="FV7" t="s">
        <v>236</v>
      </c>
      <c r="FW7" t="s">
        <v>237</v>
      </c>
      <c r="FX7" t="s">
        <v>238</v>
      </c>
      <c r="FY7" t="s">
        <v>239</v>
      </c>
      <c r="FZ7" t="s">
        <v>240</v>
      </c>
      <c r="GA7" t="s">
        <v>241</v>
      </c>
      <c r="GB7" t="s">
        <v>242</v>
      </c>
      <c r="GC7" t="s">
        <v>243</v>
      </c>
    </row>
    <row r="8" spans="1:185" x14ac:dyDescent="0.2">
      <c r="B8" t="s">
        <v>244</v>
      </c>
      <c r="C8" t="s">
        <v>244</v>
      </c>
      <c r="F8" t="s">
        <v>244</v>
      </c>
      <c r="G8" t="s">
        <v>244</v>
      </c>
      <c r="H8" t="s">
        <v>245</v>
      </c>
      <c r="J8" t="s">
        <v>246</v>
      </c>
      <c r="K8" t="s">
        <v>247</v>
      </c>
      <c r="L8" t="s">
        <v>248</v>
      </c>
      <c r="M8" t="s">
        <v>249</v>
      </c>
      <c r="N8" t="s">
        <v>250</v>
      </c>
      <c r="P8" t="s">
        <v>251</v>
      </c>
      <c r="Q8" t="s">
        <v>251</v>
      </c>
      <c r="T8" t="s">
        <v>251</v>
      </c>
      <c r="U8" t="s">
        <v>251</v>
      </c>
      <c r="V8" t="s">
        <v>245</v>
      </c>
      <c r="W8" t="s">
        <v>252</v>
      </c>
      <c r="X8" t="s">
        <v>253</v>
      </c>
      <c r="Y8" t="s">
        <v>254</v>
      </c>
      <c r="Z8" t="s">
        <v>255</v>
      </c>
      <c r="AB8" t="s">
        <v>250</v>
      </c>
      <c r="AD8" t="s">
        <v>76</v>
      </c>
      <c r="AE8" t="s">
        <v>249</v>
      </c>
      <c r="AF8" t="s">
        <v>250</v>
      </c>
      <c r="AH8" t="s">
        <v>76</v>
      </c>
      <c r="AI8" t="s">
        <v>249</v>
      </c>
      <c r="AJ8" t="s">
        <v>250</v>
      </c>
      <c r="AM8" t="s">
        <v>250</v>
      </c>
      <c r="AT8" t="s">
        <v>250</v>
      </c>
      <c r="AU8" t="s">
        <v>250</v>
      </c>
      <c r="AV8" t="s">
        <v>250</v>
      </c>
      <c r="AW8" t="s">
        <v>250</v>
      </c>
      <c r="AX8" t="s">
        <v>250</v>
      </c>
      <c r="AY8" t="s">
        <v>250</v>
      </c>
      <c r="AZ8" t="s">
        <v>250</v>
      </c>
      <c r="BA8" t="s">
        <v>250</v>
      </c>
      <c r="BB8" t="s">
        <v>250</v>
      </c>
      <c r="BC8" t="s">
        <v>250</v>
      </c>
      <c r="BD8" t="s">
        <v>250</v>
      </c>
      <c r="BE8" t="s">
        <v>250</v>
      </c>
      <c r="BL8" t="s">
        <v>250</v>
      </c>
      <c r="BM8" t="s">
        <v>249</v>
      </c>
      <c r="BN8" t="s">
        <v>249</v>
      </c>
      <c r="BO8" t="s">
        <v>256</v>
      </c>
      <c r="BP8" t="s">
        <v>249</v>
      </c>
      <c r="BQ8" t="s">
        <v>257</v>
      </c>
      <c r="BR8" t="s">
        <v>256</v>
      </c>
      <c r="BS8" t="s">
        <v>256</v>
      </c>
      <c r="BU8" t="s">
        <v>250</v>
      </c>
      <c r="BV8" t="s">
        <v>250</v>
      </c>
      <c r="BW8" t="s">
        <v>250</v>
      </c>
      <c r="BX8" t="s">
        <v>250</v>
      </c>
      <c r="BY8" t="s">
        <v>250</v>
      </c>
      <c r="BZ8" t="s">
        <v>250</v>
      </c>
      <c r="CA8" t="s">
        <v>250</v>
      </c>
      <c r="CB8" t="s">
        <v>258</v>
      </c>
      <c r="CC8" t="s">
        <v>258</v>
      </c>
      <c r="CD8" t="s">
        <v>259</v>
      </c>
      <c r="CE8" t="s">
        <v>258</v>
      </c>
      <c r="CF8" t="s">
        <v>244</v>
      </c>
      <c r="CG8" t="s">
        <v>260</v>
      </c>
      <c r="CH8" t="s">
        <v>260</v>
      </c>
      <c r="CI8" t="s">
        <v>257</v>
      </c>
      <c r="CJ8" t="s">
        <v>257</v>
      </c>
      <c r="CK8" t="s">
        <v>260</v>
      </c>
      <c r="CL8" t="s">
        <v>257</v>
      </c>
      <c r="CM8" t="s">
        <v>245</v>
      </c>
      <c r="CN8" t="s">
        <v>261</v>
      </c>
      <c r="CO8" t="s">
        <v>261</v>
      </c>
      <c r="CP8" t="s">
        <v>249</v>
      </c>
      <c r="CQ8" t="s">
        <v>249</v>
      </c>
      <c r="CR8" t="s">
        <v>249</v>
      </c>
      <c r="CS8" t="s">
        <v>249</v>
      </c>
      <c r="CT8" t="s">
        <v>249</v>
      </c>
      <c r="CU8" t="s">
        <v>262</v>
      </c>
      <c r="CV8" t="s">
        <v>251</v>
      </c>
      <c r="CW8" t="s">
        <v>251</v>
      </c>
      <c r="CX8" t="s">
        <v>251</v>
      </c>
      <c r="DC8" t="s">
        <v>251</v>
      </c>
      <c r="DF8" t="s">
        <v>249</v>
      </c>
      <c r="DG8" t="s">
        <v>249</v>
      </c>
      <c r="DH8" t="s">
        <v>249</v>
      </c>
      <c r="DI8" t="s">
        <v>249</v>
      </c>
      <c r="DJ8" t="s">
        <v>249</v>
      </c>
      <c r="DK8" t="s">
        <v>251</v>
      </c>
      <c r="DL8" t="s">
        <v>251</v>
      </c>
      <c r="DM8" t="s">
        <v>251</v>
      </c>
      <c r="DN8" t="s">
        <v>244</v>
      </c>
      <c r="DP8" t="s">
        <v>263</v>
      </c>
      <c r="DR8" t="s">
        <v>244</v>
      </c>
      <c r="DS8" t="s">
        <v>244</v>
      </c>
      <c r="DU8" t="s">
        <v>264</v>
      </c>
      <c r="DV8" t="s">
        <v>265</v>
      </c>
      <c r="DW8" t="s">
        <v>264</v>
      </c>
      <c r="DX8" t="s">
        <v>265</v>
      </c>
      <c r="DY8" t="s">
        <v>264</v>
      </c>
      <c r="DZ8" t="s">
        <v>265</v>
      </c>
      <c r="EA8" t="s">
        <v>256</v>
      </c>
      <c r="EB8" t="s">
        <v>256</v>
      </c>
      <c r="EC8" t="s">
        <v>260</v>
      </c>
      <c r="ED8" t="s">
        <v>266</v>
      </c>
      <c r="EE8" t="s">
        <v>260</v>
      </c>
      <c r="EG8" t="s">
        <v>257</v>
      </c>
      <c r="EH8" t="s">
        <v>267</v>
      </c>
      <c r="EI8" t="s">
        <v>257</v>
      </c>
      <c r="EN8" t="s">
        <v>256</v>
      </c>
      <c r="EO8" t="s">
        <v>256</v>
      </c>
      <c r="EP8" t="s">
        <v>264</v>
      </c>
      <c r="EQ8" t="s">
        <v>265</v>
      </c>
      <c r="ER8" t="s">
        <v>264</v>
      </c>
      <c r="EV8" t="s">
        <v>265</v>
      </c>
      <c r="EZ8" t="s">
        <v>260</v>
      </c>
      <c r="FA8" t="s">
        <v>260</v>
      </c>
      <c r="FB8" t="s">
        <v>257</v>
      </c>
      <c r="FC8" t="s">
        <v>257</v>
      </c>
      <c r="FD8" t="s">
        <v>268</v>
      </c>
      <c r="FE8" t="s">
        <v>268</v>
      </c>
      <c r="FF8" t="s">
        <v>250</v>
      </c>
      <c r="FG8" t="s">
        <v>250</v>
      </c>
      <c r="FH8" t="s">
        <v>250</v>
      </c>
      <c r="FI8" t="s">
        <v>250</v>
      </c>
      <c r="FJ8" t="s">
        <v>250</v>
      </c>
      <c r="FK8" t="s">
        <v>250</v>
      </c>
      <c r="FL8" t="s">
        <v>249</v>
      </c>
      <c r="FM8" t="s">
        <v>250</v>
      </c>
      <c r="FO8" t="s">
        <v>245</v>
      </c>
      <c r="FP8" t="s">
        <v>245</v>
      </c>
      <c r="FQ8" t="s">
        <v>249</v>
      </c>
      <c r="FR8" t="s">
        <v>249</v>
      </c>
      <c r="FS8" t="s">
        <v>249</v>
      </c>
      <c r="FT8" t="s">
        <v>249</v>
      </c>
      <c r="FU8" t="s">
        <v>249</v>
      </c>
      <c r="FV8" t="s">
        <v>256</v>
      </c>
      <c r="FW8" t="s">
        <v>256</v>
      </c>
      <c r="FX8" t="s">
        <v>256</v>
      </c>
      <c r="FY8" t="s">
        <v>249</v>
      </c>
      <c r="FZ8" t="s">
        <v>260</v>
      </c>
      <c r="GA8" t="s">
        <v>257</v>
      </c>
      <c r="GB8" t="s">
        <v>256</v>
      </c>
      <c r="GC8" t="s">
        <v>256</v>
      </c>
    </row>
    <row r="9" spans="1:185" ht="16" x14ac:dyDescent="0.2">
      <c r="A9" s="1">
        <v>1</v>
      </c>
      <c r="B9">
        <v>1661984113</v>
      </c>
      <c r="C9">
        <v>0</v>
      </c>
      <c r="D9" t="s">
        <v>269</v>
      </c>
      <c r="E9" t="s">
        <v>270</v>
      </c>
      <c r="F9">
        <v>15</v>
      </c>
      <c r="G9">
        <v>1661984104.5</v>
      </c>
      <c r="H9">
        <f t="shared" ref="H9:H56" si="0">CM9*0.000001*(CH9-CG9*(1000-CJ9)/(1000-CI9))</f>
        <v>-2.3609947389017767E-4</v>
      </c>
      <c r="I9" s="14">
        <f t="shared" ref="I9:I24" si="1">H9+($L$2/100*6*($L$3-CG9))</f>
        <v>-2.3607046059017766E-4</v>
      </c>
      <c r="J9">
        <f t="shared" ref="J9:J56" si="2">(H9)/(X9*W9)</f>
        <v>-4.5785289054333113E-13</v>
      </c>
      <c r="K9">
        <f t="shared" ref="K9:K56" si="3">(H9)/(Y9*W9)</f>
        <v>-1.6864248135012689E-5</v>
      </c>
      <c r="L9">
        <f t="shared" ref="L9:L56" si="4">(H9)/(Z9*W9)</f>
        <v>-1.6864248135012689E-5</v>
      </c>
      <c r="M9">
        <f t="shared" ref="M9:M56" si="5">IF(AND(CQ9&gt;99,BM9&lt;99),BM9, IF(AND(CR9&gt;99,BN9&lt;99),BN9,999))</f>
        <v>41.785400000000003</v>
      </c>
      <c r="N9">
        <f t="shared" ref="N9:N56" si="6">BA9</f>
        <v>0.52939400000000003</v>
      </c>
      <c r="O9">
        <f t="shared" ref="O9:O56" si="7">AA9+(AB9-N9)*AK9*1007.95/(M9+273.15)</f>
        <v>13.306919824510043</v>
      </c>
      <c r="P9">
        <f t="shared" ref="P9:P56" si="8">CX9</f>
        <v>0</v>
      </c>
      <c r="Q9">
        <f t="shared" ref="Q9:Q56" si="9">CW9/0.98*(CY9/AN9+CZ9/AO9)</f>
        <v>0</v>
      </c>
      <c r="R9">
        <f t="shared" ref="R9:R56" si="10">(AP9*CY9+AQ9*(1-CY9))*IF(AL9, AR9, 1)</f>
        <v>0.46970000000000001</v>
      </c>
      <c r="S9" t="e">
        <f t="shared" ref="S9:S56" si="11">Q9/P9</f>
        <v>#DIV/0!</v>
      </c>
      <c r="T9" t="e">
        <f t="shared" ref="T9:T56" si="12">P9/-LOG(S9,2.7182818)*(1-S9)</f>
        <v>#DIV/0!</v>
      </c>
      <c r="U9" t="e">
        <f t="shared" ref="U9:U56" si="13">P9*(1-LOG(R9,2.7182818)/LOG(S9,2.7182818))*(1-S9)</f>
        <v>#DIV/0!</v>
      </c>
      <c r="V9" t="e">
        <f t="shared" ref="V9:V56" si="14">U9*0.000792</f>
        <v>#DIV/0!</v>
      </c>
      <c r="W9">
        <v>14</v>
      </c>
      <c r="X9">
        <v>36833333.333333321</v>
      </c>
      <c r="Y9">
        <v>1</v>
      </c>
      <c r="Z9">
        <v>1</v>
      </c>
      <c r="AA9">
        <v>7</v>
      </c>
      <c r="AB9">
        <v>2.5</v>
      </c>
      <c r="AC9" t="b">
        <v>0</v>
      </c>
      <c r="AD9">
        <v>10</v>
      </c>
      <c r="AE9">
        <v>25</v>
      </c>
      <c r="AF9">
        <v>2.323</v>
      </c>
      <c r="AG9" t="b">
        <v>0</v>
      </c>
      <c r="AH9">
        <v>4</v>
      </c>
      <c r="AI9">
        <v>25</v>
      </c>
      <c r="AJ9">
        <v>2.677</v>
      </c>
      <c r="AK9">
        <v>1</v>
      </c>
      <c r="AL9" t="b">
        <v>1</v>
      </c>
      <c r="AM9">
        <v>4.5</v>
      </c>
      <c r="AN9">
        <v>0.88</v>
      </c>
      <c r="AO9">
        <v>0.81</v>
      </c>
      <c r="AP9">
        <v>0.64</v>
      </c>
      <c r="AQ9">
        <v>0.61</v>
      </c>
      <c r="AR9">
        <v>0.77</v>
      </c>
      <c r="AS9" t="b">
        <v>1</v>
      </c>
      <c r="AT9">
        <v>1.88401</v>
      </c>
      <c r="AU9">
        <v>1.8891899999999999</v>
      </c>
      <c r="AV9">
        <v>1.88472</v>
      </c>
      <c r="AW9">
        <v>1.88873</v>
      </c>
      <c r="AX9">
        <v>1.88323</v>
      </c>
      <c r="AY9">
        <v>1.8873</v>
      </c>
      <c r="AZ9">
        <v>1.88439</v>
      </c>
      <c r="BA9">
        <v>0.52939400000000003</v>
      </c>
      <c r="BB9">
        <v>5</v>
      </c>
      <c r="BC9">
        <v>0</v>
      </c>
      <c r="BD9">
        <v>0</v>
      </c>
      <c r="BE9">
        <v>4.5</v>
      </c>
      <c r="BF9" t="s">
        <v>271</v>
      </c>
      <c r="BG9" t="s">
        <v>272</v>
      </c>
      <c r="BH9" t="s">
        <v>273</v>
      </c>
      <c r="BI9" t="s">
        <v>274</v>
      </c>
      <c r="BJ9" t="s">
        <v>274</v>
      </c>
      <c r="BK9" t="s">
        <v>273</v>
      </c>
      <c r="BL9">
        <v>0</v>
      </c>
      <c r="BM9">
        <v>41.785400000000003</v>
      </c>
      <c r="BN9">
        <v>999.9</v>
      </c>
      <c r="BO9">
        <v>62.421999999999997</v>
      </c>
      <c r="BP9">
        <v>28.52</v>
      </c>
      <c r="BQ9">
        <v>24.847999999999999</v>
      </c>
      <c r="BR9">
        <v>88.801199999999994</v>
      </c>
      <c r="BS9">
        <v>15.448700000000001</v>
      </c>
      <c r="BT9">
        <v>1</v>
      </c>
      <c r="BU9">
        <v>5.0203299999999999E-2</v>
      </c>
      <c r="BV9">
        <v>-4.5072400000000004</v>
      </c>
      <c r="BW9">
        <v>19.632200000000001</v>
      </c>
      <c r="BX9">
        <v>5.2420900000000001</v>
      </c>
      <c r="BY9">
        <v>11.974</v>
      </c>
      <c r="BZ9">
        <v>4.9893599999999996</v>
      </c>
      <c r="CA9">
        <v>3.2989999999999999</v>
      </c>
      <c r="CB9">
        <v>9999</v>
      </c>
      <c r="CC9">
        <v>9999</v>
      </c>
      <c r="CD9">
        <v>999.9</v>
      </c>
      <c r="CE9">
        <v>9999</v>
      </c>
      <c r="CF9">
        <v>1661984104.5</v>
      </c>
      <c r="CG9">
        <v>397.98518749999999</v>
      </c>
      <c r="CH9">
        <v>399.98668750000002</v>
      </c>
      <c r="CI9">
        <v>26.142768749999998</v>
      </c>
      <c r="CJ9">
        <v>19.800843749999999</v>
      </c>
      <c r="CK9">
        <v>396.92818749999998</v>
      </c>
      <c r="CL9">
        <v>26.743768750000001</v>
      </c>
      <c r="CM9">
        <v>400.00068750000003</v>
      </c>
      <c r="CN9">
        <v>98.265256249999993</v>
      </c>
      <c r="CO9">
        <v>9.9962200000000001E-2</v>
      </c>
      <c r="CP9">
        <v>41.695787500000002</v>
      </c>
      <c r="CQ9">
        <v>999.9</v>
      </c>
      <c r="CR9">
        <v>999.9</v>
      </c>
      <c r="CS9">
        <v>0</v>
      </c>
      <c r="CT9">
        <v>0</v>
      </c>
      <c r="CU9">
        <v>14000.28125</v>
      </c>
      <c r="CV9">
        <v>0</v>
      </c>
      <c r="CW9">
        <v>0.273011</v>
      </c>
      <c r="CX9">
        <v>0</v>
      </c>
      <c r="CY9">
        <v>0</v>
      </c>
      <c r="CZ9">
        <v>0</v>
      </c>
      <c r="DA9">
        <v>0</v>
      </c>
      <c r="DB9">
        <v>3.3468749999999998</v>
      </c>
      <c r="DC9">
        <v>0</v>
      </c>
      <c r="DD9">
        <v>-49.368749999999999</v>
      </c>
      <c r="DE9">
        <v>-3.165</v>
      </c>
      <c r="DF9">
        <v>38.519374999999997</v>
      </c>
      <c r="DG9">
        <v>42.5</v>
      </c>
      <c r="DH9">
        <v>40.686999999999998</v>
      </c>
      <c r="DI9">
        <v>41.706687500000001</v>
      </c>
      <c r="DJ9">
        <v>40.561999999999998</v>
      </c>
      <c r="DK9">
        <v>0</v>
      </c>
      <c r="DL9">
        <v>0</v>
      </c>
      <c r="DM9">
        <v>0</v>
      </c>
      <c r="DN9">
        <v>1697031076.8</v>
      </c>
      <c r="DO9">
        <v>0</v>
      </c>
      <c r="DP9">
        <v>1661984145</v>
      </c>
      <c r="DQ9" t="s">
        <v>275</v>
      </c>
      <c r="DR9">
        <v>1661984136</v>
      </c>
      <c r="DS9">
        <v>1661984145</v>
      </c>
      <c r="DT9">
        <v>2</v>
      </c>
      <c r="DU9">
        <v>4.2000000000000003E-2</v>
      </c>
      <c r="DV9">
        <v>2E-3</v>
      </c>
      <c r="DW9">
        <v>1.0569999999999999</v>
      </c>
      <c r="DX9">
        <v>-0.60099999999999998</v>
      </c>
      <c r="DY9">
        <v>400</v>
      </c>
      <c r="DZ9">
        <v>20</v>
      </c>
      <c r="EA9">
        <v>0.3</v>
      </c>
      <c r="EB9">
        <v>0.01</v>
      </c>
      <c r="EC9">
        <v>-2.0375504761904799</v>
      </c>
      <c r="ED9">
        <v>-0.195840779220781</v>
      </c>
      <c r="EE9">
        <v>3.6314895078123903E-2</v>
      </c>
      <c r="EF9">
        <v>0</v>
      </c>
      <c r="EG9">
        <v>6.3277257142857097</v>
      </c>
      <c r="EH9">
        <v>-0.25422623376622899</v>
      </c>
      <c r="EI9">
        <v>3.0763137274439099E-2</v>
      </c>
      <c r="EJ9">
        <v>0</v>
      </c>
      <c r="EK9">
        <v>0</v>
      </c>
      <c r="EL9">
        <v>2</v>
      </c>
      <c r="EM9" t="s">
        <v>276</v>
      </c>
      <c r="EN9">
        <v>100</v>
      </c>
      <c r="EO9">
        <v>100</v>
      </c>
      <c r="EP9">
        <v>1.0569999999999999</v>
      </c>
      <c r="EQ9">
        <v>-0.60099999999999998</v>
      </c>
      <c r="ER9">
        <v>0.33937680922841501</v>
      </c>
      <c r="ES9">
        <v>1.82638250332287E-3</v>
      </c>
      <c r="ET9">
        <v>-3.3376277935660099E-7</v>
      </c>
      <c r="EU9">
        <v>5.0569635831270701E-13</v>
      </c>
      <c r="EV9">
        <v>-0.34222614084486602</v>
      </c>
      <c r="EW9">
        <v>-1.8342391301347901E-2</v>
      </c>
      <c r="EX9">
        <v>2.5609531295098801E-4</v>
      </c>
      <c r="EY9">
        <v>9.7789280158919E-7</v>
      </c>
      <c r="EZ9">
        <v>3</v>
      </c>
      <c r="FA9">
        <v>2048</v>
      </c>
      <c r="FB9">
        <v>1</v>
      </c>
      <c r="FC9">
        <v>26</v>
      </c>
      <c r="FD9">
        <v>11.7</v>
      </c>
      <c r="FE9">
        <v>11.6</v>
      </c>
      <c r="FF9">
        <v>1.0461400000000001</v>
      </c>
      <c r="FG9">
        <v>2.4304199999999998</v>
      </c>
      <c r="FH9">
        <v>1.5954600000000001</v>
      </c>
      <c r="FI9">
        <v>2.32056</v>
      </c>
      <c r="FJ9">
        <v>1.69434</v>
      </c>
      <c r="FK9">
        <v>2.5451700000000002</v>
      </c>
      <c r="FL9">
        <v>34.921399999999998</v>
      </c>
      <c r="FM9">
        <v>23.8598</v>
      </c>
      <c r="FN9">
        <v>18</v>
      </c>
      <c r="FO9">
        <v>367.30900000000003</v>
      </c>
      <c r="FP9">
        <v>678.98400000000004</v>
      </c>
      <c r="FQ9">
        <v>44.9998</v>
      </c>
      <c r="FR9">
        <v>28.135100000000001</v>
      </c>
      <c r="FS9">
        <v>30.0001</v>
      </c>
      <c r="FT9">
        <v>27.711600000000001</v>
      </c>
      <c r="FU9">
        <v>27.616199999999999</v>
      </c>
      <c r="FV9">
        <v>21.017900000000001</v>
      </c>
      <c r="FW9">
        <v>87.174700000000001</v>
      </c>
      <c r="FX9">
        <v>97.396299999999997</v>
      </c>
      <c r="FY9">
        <v>45</v>
      </c>
      <c r="FZ9">
        <v>400</v>
      </c>
      <c r="GA9">
        <v>20</v>
      </c>
      <c r="GB9">
        <v>100.312</v>
      </c>
      <c r="GC9">
        <v>98.251000000000005</v>
      </c>
    </row>
    <row r="10" spans="1:185" ht="16" x14ac:dyDescent="0.2">
      <c r="A10" s="1">
        <v>2</v>
      </c>
      <c r="B10">
        <v>1661984627</v>
      </c>
      <c r="C10">
        <v>514</v>
      </c>
      <c r="D10" t="s">
        <v>277</v>
      </c>
      <c r="E10" t="s">
        <v>278</v>
      </c>
      <c r="F10">
        <v>15</v>
      </c>
      <c r="G10">
        <v>1661984619</v>
      </c>
      <c r="H10">
        <f t="shared" si="0"/>
        <v>-1.5088392170296432E-4</v>
      </c>
      <c r="I10" s="14">
        <f t="shared" si="1"/>
        <v>-1.5085238858296432E-4</v>
      </c>
      <c r="J10">
        <f t="shared" si="2"/>
        <v>-2.9259971888099102E-13</v>
      </c>
      <c r="K10">
        <f t="shared" si="3"/>
        <v>-1.0777422978783165E-5</v>
      </c>
      <c r="L10">
        <f t="shared" si="4"/>
        <v>-1.0777422978783165E-5</v>
      </c>
      <c r="M10">
        <f t="shared" si="5"/>
        <v>41.823700000000002</v>
      </c>
      <c r="N10">
        <f t="shared" si="6"/>
        <v>0.529312</v>
      </c>
      <c r="O10">
        <f t="shared" si="7"/>
        <v>13.306415328009926</v>
      </c>
      <c r="P10">
        <f t="shared" si="8"/>
        <v>5.0051139999999998</v>
      </c>
      <c r="Q10">
        <f t="shared" si="9"/>
        <v>0.54125057753257422</v>
      </c>
      <c r="R10">
        <f t="shared" si="10"/>
        <v>0.48143492473999999</v>
      </c>
      <c r="S10">
        <f t="shared" si="11"/>
        <v>0.10813951041526211</v>
      </c>
      <c r="T10">
        <f t="shared" si="12"/>
        <v>2.0068322189948318</v>
      </c>
      <c r="U10">
        <f t="shared" si="13"/>
        <v>2.9969007469407152</v>
      </c>
      <c r="V10">
        <f t="shared" si="14"/>
        <v>2.3735453915770463E-3</v>
      </c>
      <c r="W10">
        <v>14</v>
      </c>
      <c r="X10">
        <v>36833333.333333321</v>
      </c>
      <c r="Y10">
        <v>1</v>
      </c>
      <c r="Z10">
        <v>1</v>
      </c>
      <c r="AA10">
        <v>7</v>
      </c>
      <c r="AB10">
        <v>2.5</v>
      </c>
      <c r="AC10" t="b">
        <v>0</v>
      </c>
      <c r="AD10">
        <v>10</v>
      </c>
      <c r="AE10">
        <v>25</v>
      </c>
      <c r="AF10">
        <v>2.323</v>
      </c>
      <c r="AG10" t="b">
        <v>0</v>
      </c>
      <c r="AH10">
        <v>4</v>
      </c>
      <c r="AI10">
        <v>25</v>
      </c>
      <c r="AJ10">
        <v>2.677</v>
      </c>
      <c r="AK10">
        <v>1</v>
      </c>
      <c r="AL10" t="b">
        <v>1</v>
      </c>
      <c r="AM10">
        <v>4.5</v>
      </c>
      <c r="AN10">
        <v>0.88</v>
      </c>
      <c r="AO10">
        <v>0.81</v>
      </c>
      <c r="AP10">
        <v>0.64</v>
      </c>
      <c r="AQ10">
        <v>0.61</v>
      </c>
      <c r="AR10">
        <v>0.77</v>
      </c>
      <c r="AS10" t="b">
        <v>1</v>
      </c>
      <c r="AT10">
        <v>1.8839999999999999</v>
      </c>
      <c r="AU10">
        <v>1.8891899999999999</v>
      </c>
      <c r="AV10">
        <v>1.8847700000000001</v>
      </c>
      <c r="AW10">
        <v>1.88872</v>
      </c>
      <c r="AX10">
        <v>1.88324</v>
      </c>
      <c r="AY10">
        <v>1.8873200000000001</v>
      </c>
      <c r="AZ10">
        <v>1.8844399999999999</v>
      </c>
      <c r="BA10">
        <v>0.529312</v>
      </c>
      <c r="BB10">
        <v>5</v>
      </c>
      <c r="BC10">
        <v>0</v>
      </c>
      <c r="BD10">
        <v>0</v>
      </c>
      <c r="BE10">
        <v>4.5</v>
      </c>
      <c r="BF10" t="s">
        <v>271</v>
      </c>
      <c r="BG10" t="s">
        <v>272</v>
      </c>
      <c r="BH10" t="s">
        <v>273</v>
      </c>
      <c r="BI10" t="s">
        <v>274</v>
      </c>
      <c r="BJ10" t="s">
        <v>274</v>
      </c>
      <c r="BK10" t="s">
        <v>273</v>
      </c>
      <c r="BL10">
        <v>0</v>
      </c>
      <c r="BM10">
        <v>41.823700000000002</v>
      </c>
      <c r="BN10">
        <v>999.9</v>
      </c>
      <c r="BO10">
        <v>60.743000000000002</v>
      </c>
      <c r="BP10">
        <v>28.963000000000001</v>
      </c>
      <c r="BQ10">
        <v>24.805299999999999</v>
      </c>
      <c r="BR10">
        <v>88.961299999999994</v>
      </c>
      <c r="BS10">
        <v>15.5769</v>
      </c>
      <c r="BT10">
        <v>1</v>
      </c>
      <c r="BU10">
        <v>4.89512E-2</v>
      </c>
      <c r="BV10">
        <v>-4.5108100000000002</v>
      </c>
      <c r="BW10">
        <v>19.633400000000002</v>
      </c>
      <c r="BX10">
        <v>5.24125</v>
      </c>
      <c r="BY10">
        <v>11.974</v>
      </c>
      <c r="BZ10">
        <v>4.9893599999999996</v>
      </c>
      <c r="CA10">
        <v>3.2989999999999999</v>
      </c>
      <c r="CB10">
        <v>9999</v>
      </c>
      <c r="CC10">
        <v>9999</v>
      </c>
      <c r="CD10">
        <v>999.9</v>
      </c>
      <c r="CE10">
        <v>9999</v>
      </c>
      <c r="CF10">
        <v>1661984619</v>
      </c>
      <c r="CG10">
        <v>397.81020000000001</v>
      </c>
      <c r="CH10">
        <v>399.98886666666698</v>
      </c>
      <c r="CI10">
        <v>26.194099999999999</v>
      </c>
      <c r="CJ10">
        <v>19.937526666666699</v>
      </c>
      <c r="CK10">
        <v>396.76920000000001</v>
      </c>
      <c r="CL10">
        <v>26.7941</v>
      </c>
      <c r="CM10">
        <v>399.99880000000002</v>
      </c>
      <c r="CN10">
        <v>98.272300000000001</v>
      </c>
      <c r="CO10">
        <v>0.10007456000000001</v>
      </c>
      <c r="CP10">
        <v>41.658999999999999</v>
      </c>
      <c r="CQ10">
        <v>999.9</v>
      </c>
      <c r="CR10">
        <v>999.9</v>
      </c>
      <c r="CS10">
        <v>0</v>
      </c>
      <c r="CT10">
        <v>0</v>
      </c>
      <c r="CU10">
        <v>13999</v>
      </c>
      <c r="CV10">
        <v>0</v>
      </c>
      <c r="CW10">
        <v>0.44773760000000001</v>
      </c>
      <c r="CX10">
        <v>5.0051139999999998</v>
      </c>
      <c r="CY10">
        <v>0.50800540000000005</v>
      </c>
      <c r="CZ10">
        <v>0.49199453333333298</v>
      </c>
      <c r="DA10">
        <v>0</v>
      </c>
      <c r="DB10">
        <v>2.3388533333333301</v>
      </c>
      <c r="DC10">
        <v>0</v>
      </c>
      <c r="DD10">
        <v>-33.3992066666667</v>
      </c>
      <c r="DE10">
        <v>32.555313333333302</v>
      </c>
      <c r="DF10">
        <v>38.1374</v>
      </c>
      <c r="DG10">
        <v>42.095599999999997</v>
      </c>
      <c r="DH10">
        <v>40.274799999999999</v>
      </c>
      <c r="DI10">
        <v>41.375</v>
      </c>
      <c r="DJ10">
        <v>40.212200000000003</v>
      </c>
      <c r="DK10">
        <v>2.5433333333333299</v>
      </c>
      <c r="DL10">
        <v>2.4646666666666701</v>
      </c>
      <c r="DM10">
        <v>0</v>
      </c>
      <c r="DN10">
        <v>1697031591</v>
      </c>
      <c r="DO10">
        <v>0</v>
      </c>
      <c r="DP10">
        <v>1661984661</v>
      </c>
      <c r="DQ10" t="s">
        <v>279</v>
      </c>
      <c r="DR10">
        <v>1661984653</v>
      </c>
      <c r="DS10">
        <v>1661984661</v>
      </c>
      <c r="DT10">
        <v>3</v>
      </c>
      <c r="DU10">
        <v>-1.6E-2</v>
      </c>
      <c r="DV10">
        <v>0</v>
      </c>
      <c r="DW10">
        <v>1.0409999999999999</v>
      </c>
      <c r="DX10">
        <v>-0.6</v>
      </c>
      <c r="DY10">
        <v>400</v>
      </c>
      <c r="DZ10">
        <v>20</v>
      </c>
      <c r="EA10">
        <v>0.23</v>
      </c>
      <c r="EB10">
        <v>0.02</v>
      </c>
      <c r="EC10">
        <v>-2.1660342857142898</v>
      </c>
      <c r="ED10">
        <v>-3.3957662337660698E-2</v>
      </c>
      <c r="EE10">
        <v>2.92452147606161E-2</v>
      </c>
      <c r="EF10">
        <v>1</v>
      </c>
      <c r="EG10">
        <v>6.2396238095238097</v>
      </c>
      <c r="EH10">
        <v>-0.177067792207802</v>
      </c>
      <c r="EI10">
        <v>2.1021745538549599E-2</v>
      </c>
      <c r="EJ10">
        <v>0</v>
      </c>
      <c r="EK10">
        <v>1</v>
      </c>
      <c r="EL10">
        <v>2</v>
      </c>
      <c r="EM10" t="s">
        <v>280</v>
      </c>
      <c r="EN10">
        <v>100</v>
      </c>
      <c r="EO10">
        <v>100</v>
      </c>
      <c r="EP10">
        <v>1.0409999999999999</v>
      </c>
      <c r="EQ10">
        <v>-0.6</v>
      </c>
      <c r="ER10">
        <v>0.38178327442524201</v>
      </c>
      <c r="ES10">
        <v>1.82638250332287E-3</v>
      </c>
      <c r="ET10">
        <v>-3.3376277935660099E-7</v>
      </c>
      <c r="EU10">
        <v>5.0569635831270701E-13</v>
      </c>
      <c r="EV10">
        <v>-0.34001246585779499</v>
      </c>
      <c r="EW10">
        <v>-1.8342391301347901E-2</v>
      </c>
      <c r="EX10">
        <v>2.5609531295098801E-4</v>
      </c>
      <c r="EY10">
        <v>9.7789280158919E-7</v>
      </c>
      <c r="EZ10">
        <v>3</v>
      </c>
      <c r="FA10">
        <v>2048</v>
      </c>
      <c r="FB10">
        <v>1</v>
      </c>
      <c r="FC10">
        <v>26</v>
      </c>
      <c r="FD10">
        <v>8.1999999999999993</v>
      </c>
      <c r="FE10">
        <v>8</v>
      </c>
      <c r="FF10">
        <v>1.0498000000000001</v>
      </c>
      <c r="FG10">
        <v>2.4389599999999998</v>
      </c>
      <c r="FH10">
        <v>1.5954600000000001</v>
      </c>
      <c r="FI10">
        <v>2.3168899999999999</v>
      </c>
      <c r="FJ10">
        <v>1.69434</v>
      </c>
      <c r="FK10">
        <v>2.3974600000000001</v>
      </c>
      <c r="FL10">
        <v>35.313299999999998</v>
      </c>
      <c r="FM10">
        <v>23.842300000000002</v>
      </c>
      <c r="FN10">
        <v>18</v>
      </c>
      <c r="FO10">
        <v>367.10300000000001</v>
      </c>
      <c r="FP10">
        <v>675.96900000000005</v>
      </c>
      <c r="FQ10">
        <v>44.999899999999997</v>
      </c>
      <c r="FR10">
        <v>28.129899999999999</v>
      </c>
      <c r="FS10">
        <v>30</v>
      </c>
      <c r="FT10">
        <v>27.713899999999999</v>
      </c>
      <c r="FU10">
        <v>27.618500000000001</v>
      </c>
      <c r="FV10">
        <v>21.078199999999999</v>
      </c>
      <c r="FW10">
        <v>79.932199999999995</v>
      </c>
      <c r="FX10">
        <v>94.789900000000003</v>
      </c>
      <c r="FY10">
        <v>45</v>
      </c>
      <c r="FZ10">
        <v>400</v>
      </c>
      <c r="GA10">
        <v>20</v>
      </c>
      <c r="GB10">
        <v>100.32</v>
      </c>
      <c r="GC10">
        <v>98.252899999999997</v>
      </c>
    </row>
    <row r="11" spans="1:185" ht="16" x14ac:dyDescent="0.2">
      <c r="A11" s="1">
        <v>3</v>
      </c>
      <c r="B11">
        <v>1661985143</v>
      </c>
      <c r="C11">
        <v>1030</v>
      </c>
      <c r="D11" t="s">
        <v>281</v>
      </c>
      <c r="E11" t="s">
        <v>282</v>
      </c>
      <c r="F11">
        <v>15</v>
      </c>
      <c r="G11">
        <v>1661985135</v>
      </c>
      <c r="H11">
        <f t="shared" si="0"/>
        <v>-1.2109191160751971E-4</v>
      </c>
      <c r="I11" s="14">
        <f t="shared" si="1"/>
        <v>-1.2106054072751971E-4</v>
      </c>
      <c r="J11">
        <f t="shared" si="2"/>
        <v>-2.3482594364742032E-13</v>
      </c>
      <c r="K11">
        <f t="shared" si="3"/>
        <v>-8.6494222576799797E-6</v>
      </c>
      <c r="L11">
        <f t="shared" si="4"/>
        <v>-8.6494222576799797E-6</v>
      </c>
      <c r="M11">
        <f t="shared" si="5"/>
        <v>41.840800000000002</v>
      </c>
      <c r="N11">
        <f t="shared" si="6"/>
        <v>0.52794799999999997</v>
      </c>
      <c r="O11">
        <f t="shared" si="7"/>
        <v>13.310437680719566</v>
      </c>
      <c r="P11">
        <f t="shared" si="8"/>
        <v>10.003104</v>
      </c>
      <c r="Q11">
        <f t="shared" si="9"/>
        <v>0.96819831425531255</v>
      </c>
      <c r="R11">
        <f t="shared" si="10"/>
        <v>0.48104877589999995</v>
      </c>
      <c r="S11">
        <f t="shared" si="11"/>
        <v>9.6789787875374733E-2</v>
      </c>
      <c r="T11">
        <f t="shared" si="12"/>
        <v>3.8689843473113372</v>
      </c>
      <c r="U11">
        <f t="shared" si="13"/>
        <v>6.2036347210059617</v>
      </c>
      <c r="V11">
        <f t="shared" si="14"/>
        <v>4.913278699036721E-3</v>
      </c>
      <c r="W11">
        <v>14</v>
      </c>
      <c r="X11">
        <v>36833333.333333321</v>
      </c>
      <c r="Y11">
        <v>1</v>
      </c>
      <c r="Z11">
        <v>1</v>
      </c>
      <c r="AA11">
        <v>7</v>
      </c>
      <c r="AB11">
        <v>2.5</v>
      </c>
      <c r="AC11" t="b">
        <v>0</v>
      </c>
      <c r="AD11">
        <v>10</v>
      </c>
      <c r="AE11">
        <v>25</v>
      </c>
      <c r="AF11">
        <v>2.323</v>
      </c>
      <c r="AG11" t="b">
        <v>0</v>
      </c>
      <c r="AH11">
        <v>4</v>
      </c>
      <c r="AI11">
        <v>25</v>
      </c>
      <c r="AJ11">
        <v>2.677</v>
      </c>
      <c r="AK11">
        <v>1</v>
      </c>
      <c r="AL11" t="b">
        <v>1</v>
      </c>
      <c r="AM11">
        <v>4.5</v>
      </c>
      <c r="AN11">
        <v>0.88</v>
      </c>
      <c r="AO11">
        <v>0.81</v>
      </c>
      <c r="AP11">
        <v>0.64</v>
      </c>
      <c r="AQ11">
        <v>0.61</v>
      </c>
      <c r="AR11">
        <v>0.77</v>
      </c>
      <c r="AS11" t="b">
        <v>1</v>
      </c>
      <c r="AT11">
        <v>1.8839999999999999</v>
      </c>
      <c r="AU11">
        <v>1.8891899999999999</v>
      </c>
      <c r="AV11">
        <v>1.8847100000000001</v>
      </c>
      <c r="AW11">
        <v>1.8887100000000001</v>
      </c>
      <c r="AX11">
        <v>1.8832100000000001</v>
      </c>
      <c r="AY11">
        <v>1.88724</v>
      </c>
      <c r="AZ11">
        <v>1.88435</v>
      </c>
      <c r="BA11">
        <v>0.52794799999999997</v>
      </c>
      <c r="BB11">
        <v>5</v>
      </c>
      <c r="BC11">
        <v>0</v>
      </c>
      <c r="BD11">
        <v>0</v>
      </c>
      <c r="BE11">
        <v>4.5</v>
      </c>
      <c r="BF11" t="s">
        <v>271</v>
      </c>
      <c r="BG11" t="s">
        <v>272</v>
      </c>
      <c r="BH11" t="s">
        <v>273</v>
      </c>
      <c r="BI11" t="s">
        <v>274</v>
      </c>
      <c r="BJ11" t="s">
        <v>274</v>
      </c>
      <c r="BK11" t="s">
        <v>273</v>
      </c>
      <c r="BL11">
        <v>0</v>
      </c>
      <c r="BM11">
        <v>41.840800000000002</v>
      </c>
      <c r="BN11">
        <v>999.9</v>
      </c>
      <c r="BO11">
        <v>59.706000000000003</v>
      </c>
      <c r="BP11">
        <v>29.366</v>
      </c>
      <c r="BQ11">
        <v>24.953299999999999</v>
      </c>
      <c r="BR11">
        <v>88.991299999999995</v>
      </c>
      <c r="BS11">
        <v>15.584899999999999</v>
      </c>
      <c r="BT11">
        <v>1</v>
      </c>
      <c r="BU11">
        <v>4.5890199999999999E-2</v>
      </c>
      <c r="BV11">
        <v>-4.5085600000000001</v>
      </c>
      <c r="BW11">
        <v>19.633199999999999</v>
      </c>
      <c r="BX11">
        <v>5.2424499999999998</v>
      </c>
      <c r="BY11">
        <v>11.974</v>
      </c>
      <c r="BZ11">
        <v>4.9892000000000003</v>
      </c>
      <c r="CA11">
        <v>3.2989999999999999</v>
      </c>
      <c r="CB11">
        <v>9999</v>
      </c>
      <c r="CC11">
        <v>9999</v>
      </c>
      <c r="CD11">
        <v>999.9</v>
      </c>
      <c r="CE11">
        <v>9999</v>
      </c>
      <c r="CF11">
        <v>1661985135</v>
      </c>
      <c r="CG11">
        <v>397.82146666666699</v>
      </c>
      <c r="CH11">
        <v>399.988</v>
      </c>
      <c r="CI11">
        <v>25.9739133333333</v>
      </c>
      <c r="CJ11">
        <v>19.9282133333333</v>
      </c>
      <c r="CK11">
        <v>396.72046666666699</v>
      </c>
      <c r="CL11">
        <v>26.5729133333333</v>
      </c>
      <c r="CM11">
        <v>400.023666666667</v>
      </c>
      <c r="CN11">
        <v>98.282006666666703</v>
      </c>
      <c r="CO11">
        <v>0.100057726666667</v>
      </c>
      <c r="CP11">
        <v>41.661760000000001</v>
      </c>
      <c r="CQ11">
        <v>999.9</v>
      </c>
      <c r="CR11">
        <v>999.9</v>
      </c>
      <c r="CS11">
        <v>0</v>
      </c>
      <c r="CT11">
        <v>0</v>
      </c>
      <c r="CU11">
        <v>13999.9333333333</v>
      </c>
      <c r="CV11">
        <v>0</v>
      </c>
      <c r="CW11">
        <v>0.79981233333333301</v>
      </c>
      <c r="CX11">
        <v>10.003104</v>
      </c>
      <c r="CY11">
        <v>0.49128899999999998</v>
      </c>
      <c r="CZ11">
        <v>0.50871100000000002</v>
      </c>
      <c r="DA11">
        <v>0</v>
      </c>
      <c r="DB11">
        <v>2.5103399999999998</v>
      </c>
      <c r="DC11">
        <v>0</v>
      </c>
      <c r="DD11">
        <v>-19.706013333333299</v>
      </c>
      <c r="DE11">
        <v>64.735746666666699</v>
      </c>
      <c r="DF11">
        <v>37.653933333333299</v>
      </c>
      <c r="DG11">
        <v>41.557866666666698</v>
      </c>
      <c r="DH11">
        <v>39.75</v>
      </c>
      <c r="DI11">
        <v>40.8832666666667</v>
      </c>
      <c r="DJ11">
        <v>39.75</v>
      </c>
      <c r="DK11">
        <v>4.9139999999999997</v>
      </c>
      <c r="DL11">
        <v>5.0893333333333297</v>
      </c>
      <c r="DM11">
        <v>0</v>
      </c>
      <c r="DN11">
        <v>1697032107</v>
      </c>
      <c r="DO11">
        <v>0</v>
      </c>
      <c r="DP11">
        <v>1661985177</v>
      </c>
      <c r="DQ11" t="s">
        <v>283</v>
      </c>
      <c r="DR11">
        <v>1661985165</v>
      </c>
      <c r="DS11">
        <v>1661985177</v>
      </c>
      <c r="DT11">
        <v>4</v>
      </c>
      <c r="DU11">
        <v>0.06</v>
      </c>
      <c r="DV11">
        <v>1E-3</v>
      </c>
      <c r="DW11">
        <v>1.101</v>
      </c>
      <c r="DX11">
        <v>-0.59899999999999998</v>
      </c>
      <c r="DY11">
        <v>400</v>
      </c>
      <c r="DZ11">
        <v>20</v>
      </c>
      <c r="EA11">
        <v>0.26</v>
      </c>
      <c r="EB11">
        <v>0.02</v>
      </c>
      <c r="EC11">
        <v>-2.221695</v>
      </c>
      <c r="ED11">
        <v>-8.6969323308272201E-2</v>
      </c>
      <c r="EE11">
        <v>2.5291594354646799E-2</v>
      </c>
      <c r="EF11">
        <v>1</v>
      </c>
      <c r="EG11">
        <v>6.0179844999999998</v>
      </c>
      <c r="EH11">
        <v>1.74031578947473E-2</v>
      </c>
      <c r="EI11">
        <v>9.46046429885972E-3</v>
      </c>
      <c r="EJ11">
        <v>1</v>
      </c>
      <c r="EK11">
        <v>2</v>
      </c>
      <c r="EL11">
        <v>2</v>
      </c>
      <c r="EM11" t="s">
        <v>284</v>
      </c>
      <c r="EN11">
        <v>100</v>
      </c>
      <c r="EO11">
        <v>100</v>
      </c>
      <c r="EP11">
        <v>1.101</v>
      </c>
      <c r="EQ11">
        <v>-0.59899999999999998</v>
      </c>
      <c r="ER11">
        <v>0.36533919478848897</v>
      </c>
      <c r="ES11">
        <v>1.82638250332287E-3</v>
      </c>
      <c r="ET11">
        <v>-3.3376277935660099E-7</v>
      </c>
      <c r="EU11">
        <v>5.0569635831270701E-13</v>
      </c>
      <c r="EV11">
        <v>-0.34032742784829001</v>
      </c>
      <c r="EW11">
        <v>-1.8342391301347901E-2</v>
      </c>
      <c r="EX11">
        <v>2.5609531295098801E-4</v>
      </c>
      <c r="EY11">
        <v>9.7789280158919E-7</v>
      </c>
      <c r="EZ11">
        <v>3</v>
      </c>
      <c r="FA11">
        <v>2048</v>
      </c>
      <c r="FB11">
        <v>1</v>
      </c>
      <c r="FC11">
        <v>26</v>
      </c>
      <c r="FD11">
        <v>8.1999999999999993</v>
      </c>
      <c r="FE11">
        <v>8</v>
      </c>
      <c r="FF11">
        <v>1.0510299999999999</v>
      </c>
      <c r="FG11">
        <v>2.4389599999999998</v>
      </c>
      <c r="FH11">
        <v>1.5954600000000001</v>
      </c>
      <c r="FI11">
        <v>2.3156699999999999</v>
      </c>
      <c r="FJ11">
        <v>1.69434</v>
      </c>
      <c r="FK11">
        <v>2.5146500000000001</v>
      </c>
      <c r="FL11">
        <v>35.661299999999997</v>
      </c>
      <c r="FM11">
        <v>23.851099999999999</v>
      </c>
      <c r="FN11">
        <v>18</v>
      </c>
      <c r="FO11">
        <v>366.99400000000003</v>
      </c>
      <c r="FP11">
        <v>672.98299999999995</v>
      </c>
      <c r="FQ11">
        <v>44.9998</v>
      </c>
      <c r="FR11">
        <v>28.086500000000001</v>
      </c>
      <c r="FS11">
        <v>30.0001</v>
      </c>
      <c r="FT11">
        <v>27.676600000000001</v>
      </c>
      <c r="FU11">
        <v>27.581399999999999</v>
      </c>
      <c r="FV11">
        <v>21.109000000000002</v>
      </c>
      <c r="FW11">
        <v>73.613500000000002</v>
      </c>
      <c r="FX11">
        <v>92.189099999999996</v>
      </c>
      <c r="FY11">
        <v>45</v>
      </c>
      <c r="FZ11">
        <v>400</v>
      </c>
      <c r="GA11">
        <v>20</v>
      </c>
      <c r="GB11">
        <v>100.333</v>
      </c>
      <c r="GC11">
        <v>98.257599999999996</v>
      </c>
    </row>
    <row r="12" spans="1:185" ht="16" x14ac:dyDescent="0.2">
      <c r="A12" s="1">
        <v>4</v>
      </c>
      <c r="B12">
        <v>1661985659.0999999</v>
      </c>
      <c r="C12">
        <v>1546.0999999046301</v>
      </c>
      <c r="D12" t="s">
        <v>285</v>
      </c>
      <c r="E12" t="s">
        <v>286</v>
      </c>
      <c r="F12">
        <v>15</v>
      </c>
      <c r="G12">
        <v>1661985651.0999999</v>
      </c>
      <c r="H12">
        <f t="shared" si="0"/>
        <v>-6.3233503796726487E-5</v>
      </c>
      <c r="I12" s="14">
        <f t="shared" si="1"/>
        <v>-6.3196766516726484E-5</v>
      </c>
      <c r="J12">
        <f t="shared" si="2"/>
        <v>-1.2262476495809925E-13</v>
      </c>
      <c r="K12">
        <f t="shared" si="3"/>
        <v>-4.5166788426233201E-6</v>
      </c>
      <c r="L12">
        <f t="shared" si="4"/>
        <v>-4.5166788426233201E-6</v>
      </c>
      <c r="M12">
        <f t="shared" si="5"/>
        <v>41.870699999999999</v>
      </c>
      <c r="N12">
        <f t="shared" si="6"/>
        <v>0.52841800000000005</v>
      </c>
      <c r="O12">
        <f t="shared" si="7"/>
        <v>13.308334902754009</v>
      </c>
      <c r="P12">
        <f t="shared" si="8"/>
        <v>14.952553333333301</v>
      </c>
      <c r="Q12">
        <f t="shared" si="9"/>
        <v>1.3406710543974059</v>
      </c>
      <c r="R12">
        <f t="shared" si="10"/>
        <v>0.48118775166</v>
      </c>
      <c r="S12">
        <f t="shared" si="11"/>
        <v>8.9661680149883571E-2</v>
      </c>
      <c r="T12">
        <f t="shared" si="12"/>
        <v>5.6440749384127997</v>
      </c>
      <c r="U12">
        <f t="shared" si="13"/>
        <v>9.483254123378531</v>
      </c>
      <c r="V12">
        <f t="shared" si="14"/>
        <v>7.5107372657157957E-3</v>
      </c>
      <c r="W12">
        <v>14</v>
      </c>
      <c r="X12">
        <v>36833333.333333321</v>
      </c>
      <c r="Y12">
        <v>1</v>
      </c>
      <c r="Z12">
        <v>1</v>
      </c>
      <c r="AA12">
        <v>7</v>
      </c>
      <c r="AB12">
        <v>2.5</v>
      </c>
      <c r="AC12" t="b">
        <v>0</v>
      </c>
      <c r="AD12">
        <v>10</v>
      </c>
      <c r="AE12">
        <v>25</v>
      </c>
      <c r="AF12">
        <v>2.323</v>
      </c>
      <c r="AG12" t="b">
        <v>0</v>
      </c>
      <c r="AH12">
        <v>4</v>
      </c>
      <c r="AI12">
        <v>25</v>
      </c>
      <c r="AJ12">
        <v>2.677</v>
      </c>
      <c r="AK12">
        <v>1</v>
      </c>
      <c r="AL12" t="b">
        <v>1</v>
      </c>
      <c r="AM12">
        <v>4.5</v>
      </c>
      <c r="AN12">
        <v>0.88</v>
      </c>
      <c r="AO12">
        <v>0.81</v>
      </c>
      <c r="AP12">
        <v>0.64</v>
      </c>
      <c r="AQ12">
        <v>0.61</v>
      </c>
      <c r="AR12">
        <v>0.77</v>
      </c>
      <c r="AS12" t="b">
        <v>1</v>
      </c>
      <c r="AT12">
        <v>1.88401</v>
      </c>
      <c r="AU12">
        <v>1.8891800000000001</v>
      </c>
      <c r="AV12">
        <v>1.8847400000000001</v>
      </c>
      <c r="AW12">
        <v>1.8887100000000001</v>
      </c>
      <c r="AX12">
        <v>1.8832199999999999</v>
      </c>
      <c r="AY12">
        <v>1.88727</v>
      </c>
      <c r="AZ12">
        <v>1.8843399999999999</v>
      </c>
      <c r="BA12">
        <v>0.52841800000000005</v>
      </c>
      <c r="BB12">
        <v>5</v>
      </c>
      <c r="BC12">
        <v>0</v>
      </c>
      <c r="BD12">
        <v>0</v>
      </c>
      <c r="BE12">
        <v>4.5</v>
      </c>
      <c r="BF12" t="s">
        <v>271</v>
      </c>
      <c r="BG12" t="s">
        <v>272</v>
      </c>
      <c r="BH12" t="s">
        <v>273</v>
      </c>
      <c r="BI12" t="s">
        <v>274</v>
      </c>
      <c r="BJ12" t="s">
        <v>274</v>
      </c>
      <c r="BK12" t="s">
        <v>273</v>
      </c>
      <c r="BL12">
        <v>0</v>
      </c>
      <c r="BM12">
        <v>41.870699999999999</v>
      </c>
      <c r="BN12">
        <v>999.9</v>
      </c>
      <c r="BO12">
        <v>58.68</v>
      </c>
      <c r="BP12">
        <v>29.698</v>
      </c>
      <c r="BQ12">
        <v>24.996400000000001</v>
      </c>
      <c r="BR12">
        <v>88.942400000000006</v>
      </c>
      <c r="BS12">
        <v>15.869400000000001</v>
      </c>
      <c r="BT12">
        <v>1</v>
      </c>
      <c r="BU12">
        <v>4.9756099999999998E-2</v>
      </c>
      <c r="BV12">
        <v>-4.4968700000000004</v>
      </c>
      <c r="BW12">
        <v>19.633199999999999</v>
      </c>
      <c r="BX12">
        <v>5.2429300000000003</v>
      </c>
      <c r="BY12">
        <v>11.974</v>
      </c>
      <c r="BZ12">
        <v>4.98916</v>
      </c>
      <c r="CA12">
        <v>3.2989999999999999</v>
      </c>
      <c r="CB12">
        <v>9999</v>
      </c>
      <c r="CC12">
        <v>9999</v>
      </c>
      <c r="CD12">
        <v>999.9</v>
      </c>
      <c r="CE12">
        <v>9999</v>
      </c>
      <c r="CF12">
        <v>1661985651.0999999</v>
      </c>
      <c r="CG12">
        <v>397.44880000000001</v>
      </c>
      <c r="CH12">
        <v>400.01179999999999</v>
      </c>
      <c r="CI12">
        <v>26.59186</v>
      </c>
      <c r="CJ12">
        <v>19.9275466666667</v>
      </c>
      <c r="CK12">
        <v>396.35980000000001</v>
      </c>
      <c r="CL12">
        <v>27.189859999999999</v>
      </c>
      <c r="CM12">
        <v>400.00453333333297</v>
      </c>
      <c r="CN12">
        <v>98.298653333333306</v>
      </c>
      <c r="CO12">
        <v>0.10005815999999999</v>
      </c>
      <c r="CP12">
        <v>41.633113333333299</v>
      </c>
      <c r="CQ12">
        <v>999.9</v>
      </c>
      <c r="CR12">
        <v>999.9</v>
      </c>
      <c r="CS12">
        <v>0</v>
      </c>
      <c r="CT12">
        <v>0</v>
      </c>
      <c r="CU12">
        <v>13998.4333333333</v>
      </c>
      <c r="CV12">
        <v>0</v>
      </c>
      <c r="CW12">
        <v>1.1080573333333299</v>
      </c>
      <c r="CX12">
        <v>14.952553333333301</v>
      </c>
      <c r="CY12">
        <v>0.49730526666666702</v>
      </c>
      <c r="CZ12">
        <v>0.502695</v>
      </c>
      <c r="DA12">
        <v>0</v>
      </c>
      <c r="DB12">
        <v>2.4903400000000002</v>
      </c>
      <c r="DC12">
        <v>0</v>
      </c>
      <c r="DD12">
        <v>-5.4954000000000001</v>
      </c>
      <c r="DE12">
        <v>96.944786666666701</v>
      </c>
      <c r="DF12">
        <v>37.441200000000002</v>
      </c>
      <c r="DG12">
        <v>41.375</v>
      </c>
      <c r="DH12">
        <v>39.541333333333299</v>
      </c>
      <c r="DI12">
        <v>40.687066666666702</v>
      </c>
      <c r="DJ12">
        <v>39.561999999999998</v>
      </c>
      <c r="DK12">
        <v>7.4353333333333298</v>
      </c>
      <c r="DL12">
        <v>7.5166666666666702</v>
      </c>
      <c r="DM12">
        <v>0</v>
      </c>
      <c r="DN12">
        <v>1697032623</v>
      </c>
      <c r="DO12">
        <v>0</v>
      </c>
      <c r="DP12">
        <v>1661985700.0999999</v>
      </c>
      <c r="DQ12" t="s">
        <v>287</v>
      </c>
      <c r="DR12">
        <v>1661985681.0999999</v>
      </c>
      <c r="DS12">
        <v>1661985700.0999999</v>
      </c>
      <c r="DT12">
        <v>5</v>
      </c>
      <c r="DU12">
        <v>-1.2E-2</v>
      </c>
      <c r="DV12">
        <v>2E-3</v>
      </c>
      <c r="DW12">
        <v>1.089</v>
      </c>
      <c r="DX12">
        <v>-0.59799999999999998</v>
      </c>
      <c r="DY12">
        <v>400</v>
      </c>
      <c r="DZ12">
        <v>20</v>
      </c>
      <c r="EA12">
        <v>0.32</v>
      </c>
      <c r="EB12">
        <v>0.02</v>
      </c>
      <c r="EC12">
        <v>-2.5575966666666701</v>
      </c>
      <c r="ED12">
        <v>0.121371428571429</v>
      </c>
      <c r="EE12">
        <v>2.2799365766728599E-2</v>
      </c>
      <c r="EF12">
        <v>0</v>
      </c>
      <c r="EG12">
        <v>6.6228514285714297</v>
      </c>
      <c r="EH12">
        <v>2.22225974025946E-2</v>
      </c>
      <c r="EI12">
        <v>3.2927439893790503E-2</v>
      </c>
      <c r="EJ12">
        <v>1</v>
      </c>
      <c r="EK12">
        <v>1</v>
      </c>
      <c r="EL12">
        <v>2</v>
      </c>
      <c r="EM12" t="s">
        <v>280</v>
      </c>
      <c r="EN12">
        <v>100</v>
      </c>
      <c r="EO12">
        <v>100</v>
      </c>
      <c r="EP12">
        <v>1.089</v>
      </c>
      <c r="EQ12">
        <v>-0.59799999999999998</v>
      </c>
      <c r="ER12">
        <v>0.42526057107128701</v>
      </c>
      <c r="ES12">
        <v>1.82638250332287E-3</v>
      </c>
      <c r="ET12">
        <v>-3.3376277935660099E-7</v>
      </c>
      <c r="EU12">
        <v>5.0569635831270701E-13</v>
      </c>
      <c r="EV12">
        <v>-0.33935905535265498</v>
      </c>
      <c r="EW12">
        <v>-1.8342391301347901E-2</v>
      </c>
      <c r="EX12">
        <v>2.5609531295098801E-4</v>
      </c>
      <c r="EY12">
        <v>9.7789280158919E-7</v>
      </c>
      <c r="EZ12">
        <v>3</v>
      </c>
      <c r="FA12">
        <v>2048</v>
      </c>
      <c r="FB12">
        <v>1</v>
      </c>
      <c r="FC12">
        <v>26</v>
      </c>
      <c r="FD12">
        <v>8.1999999999999993</v>
      </c>
      <c r="FE12">
        <v>8</v>
      </c>
      <c r="FF12">
        <v>1.0522499999999999</v>
      </c>
      <c r="FG12">
        <v>2.4450699999999999</v>
      </c>
      <c r="FH12">
        <v>1.5954600000000001</v>
      </c>
      <c r="FI12">
        <v>2.3132299999999999</v>
      </c>
      <c r="FJ12">
        <v>1.69434</v>
      </c>
      <c r="FK12">
        <v>2.5524900000000001</v>
      </c>
      <c r="FL12">
        <v>35.9178</v>
      </c>
      <c r="FM12">
        <v>23.851099999999999</v>
      </c>
      <c r="FN12">
        <v>18</v>
      </c>
      <c r="FO12">
        <v>367.23</v>
      </c>
      <c r="FP12">
        <v>670.58100000000002</v>
      </c>
      <c r="FQ12">
        <v>45</v>
      </c>
      <c r="FR12">
        <v>28.134399999999999</v>
      </c>
      <c r="FS12">
        <v>30.0002</v>
      </c>
      <c r="FT12">
        <v>27.7151</v>
      </c>
      <c r="FU12">
        <v>27.620799999999999</v>
      </c>
      <c r="FV12">
        <v>21.125399999999999</v>
      </c>
      <c r="FW12">
        <v>71.575699999999998</v>
      </c>
      <c r="FX12">
        <v>89.214600000000004</v>
      </c>
      <c r="FY12">
        <v>45</v>
      </c>
      <c r="FZ12">
        <v>400</v>
      </c>
      <c r="GA12">
        <v>20</v>
      </c>
      <c r="GB12">
        <v>100.328</v>
      </c>
      <c r="GC12">
        <v>98.244299999999996</v>
      </c>
    </row>
    <row r="13" spans="1:185" ht="16" x14ac:dyDescent="0.2">
      <c r="A13" s="1">
        <v>5</v>
      </c>
      <c r="B13">
        <v>1661986182.0999999</v>
      </c>
      <c r="C13">
        <v>2069.0999999046298</v>
      </c>
      <c r="D13" t="s">
        <v>288</v>
      </c>
      <c r="E13" t="s">
        <v>289</v>
      </c>
      <c r="F13">
        <v>15</v>
      </c>
      <c r="G13">
        <v>1661986174.0999999</v>
      </c>
      <c r="H13">
        <f t="shared" si="0"/>
        <v>4.8095844598380274E-5</v>
      </c>
      <c r="I13" s="14">
        <f t="shared" si="1"/>
        <v>4.8159822838380268E-5</v>
      </c>
      <c r="J13">
        <f t="shared" si="2"/>
        <v>9.3269252614829265E-14</v>
      </c>
      <c r="K13">
        <f t="shared" si="3"/>
        <v>3.4354174713128767E-6</v>
      </c>
      <c r="L13">
        <f t="shared" si="4"/>
        <v>3.4354174713128767E-6</v>
      </c>
      <c r="M13">
        <f t="shared" si="5"/>
        <v>41.877899999999997</v>
      </c>
      <c r="N13">
        <f t="shared" si="6"/>
        <v>0.52929999999999999</v>
      </c>
      <c r="O13">
        <f t="shared" si="7"/>
        <v>13.305368714961435</v>
      </c>
      <c r="P13">
        <f t="shared" si="8"/>
        <v>19.922366666666701</v>
      </c>
      <c r="Q13">
        <f t="shared" si="9"/>
        <v>1.7695120475635679</v>
      </c>
      <c r="R13">
        <f t="shared" si="10"/>
        <v>0.48123825134000009</v>
      </c>
      <c r="S13">
        <f t="shared" si="11"/>
        <v>8.8820373461163324E-2</v>
      </c>
      <c r="T13">
        <f t="shared" si="12"/>
        <v>7.4976499681976474</v>
      </c>
      <c r="U13">
        <f t="shared" si="13"/>
        <v>12.669127309460448</v>
      </c>
      <c r="V13">
        <f t="shared" si="14"/>
        <v>1.0033948829092674E-2</v>
      </c>
      <c r="W13">
        <v>14</v>
      </c>
      <c r="X13">
        <v>36833333.333333321</v>
      </c>
      <c r="Y13">
        <v>1</v>
      </c>
      <c r="Z13">
        <v>1</v>
      </c>
      <c r="AA13">
        <v>7</v>
      </c>
      <c r="AB13">
        <v>2.5</v>
      </c>
      <c r="AC13" t="b">
        <v>0</v>
      </c>
      <c r="AD13">
        <v>10</v>
      </c>
      <c r="AE13">
        <v>25</v>
      </c>
      <c r="AF13">
        <v>2.323</v>
      </c>
      <c r="AG13" t="b">
        <v>0</v>
      </c>
      <c r="AH13">
        <v>4</v>
      </c>
      <c r="AI13">
        <v>25</v>
      </c>
      <c r="AJ13">
        <v>2.677</v>
      </c>
      <c r="AK13">
        <v>1</v>
      </c>
      <c r="AL13" t="b">
        <v>1</v>
      </c>
      <c r="AM13">
        <v>4.5</v>
      </c>
      <c r="AN13">
        <v>0.88</v>
      </c>
      <c r="AO13">
        <v>0.81</v>
      </c>
      <c r="AP13">
        <v>0.64</v>
      </c>
      <c r="AQ13">
        <v>0.61</v>
      </c>
      <c r="AR13">
        <v>0.77</v>
      </c>
      <c r="AS13" t="b">
        <v>1</v>
      </c>
      <c r="AT13">
        <v>1.88401</v>
      </c>
      <c r="AU13">
        <v>1.8891800000000001</v>
      </c>
      <c r="AV13">
        <v>1.8846499999999999</v>
      </c>
      <c r="AW13">
        <v>1.8886799999999999</v>
      </c>
      <c r="AX13">
        <v>1.88313</v>
      </c>
      <c r="AY13">
        <v>1.8872500000000001</v>
      </c>
      <c r="AZ13">
        <v>1.88432</v>
      </c>
      <c r="BA13">
        <v>0.52929999999999999</v>
      </c>
      <c r="BB13">
        <v>5</v>
      </c>
      <c r="BC13">
        <v>0</v>
      </c>
      <c r="BD13">
        <v>0</v>
      </c>
      <c r="BE13">
        <v>4.5</v>
      </c>
      <c r="BF13" t="s">
        <v>271</v>
      </c>
      <c r="BG13" t="s">
        <v>272</v>
      </c>
      <c r="BH13" t="s">
        <v>273</v>
      </c>
      <c r="BI13" t="s">
        <v>274</v>
      </c>
      <c r="BJ13" t="s">
        <v>274</v>
      </c>
      <c r="BK13" t="s">
        <v>273</v>
      </c>
      <c r="BL13">
        <v>0</v>
      </c>
      <c r="BM13">
        <v>41.877899999999997</v>
      </c>
      <c r="BN13">
        <v>999.9</v>
      </c>
      <c r="BO13">
        <v>57.563000000000002</v>
      </c>
      <c r="BP13">
        <v>30.030999999999999</v>
      </c>
      <c r="BQ13">
        <v>24.991099999999999</v>
      </c>
      <c r="BR13">
        <v>88.8626</v>
      </c>
      <c r="BS13">
        <v>15.853400000000001</v>
      </c>
      <c r="BT13">
        <v>1</v>
      </c>
      <c r="BU13">
        <v>5.6335400000000001E-2</v>
      </c>
      <c r="BV13">
        <v>-4.4771400000000003</v>
      </c>
      <c r="BW13">
        <v>19.6373</v>
      </c>
      <c r="BX13">
        <v>5.2418500000000003</v>
      </c>
      <c r="BY13">
        <v>11.974</v>
      </c>
      <c r="BZ13">
        <v>4.9889999999999999</v>
      </c>
      <c r="CA13">
        <v>3.2989999999999999</v>
      </c>
      <c r="CB13">
        <v>9999</v>
      </c>
      <c r="CC13">
        <v>9999</v>
      </c>
      <c r="CD13">
        <v>999.9</v>
      </c>
      <c r="CE13">
        <v>9999</v>
      </c>
      <c r="CF13">
        <v>1661986174.0999999</v>
      </c>
      <c r="CG13">
        <v>395.55706666666703</v>
      </c>
      <c r="CH13">
        <v>399.99606666666699</v>
      </c>
      <c r="CI13">
        <v>30.619253333333301</v>
      </c>
      <c r="CJ13">
        <v>20.03538</v>
      </c>
      <c r="CK13">
        <v>394.51706666666701</v>
      </c>
      <c r="CL13">
        <v>31.227253333333302</v>
      </c>
      <c r="CM13">
        <v>400.00933333333302</v>
      </c>
      <c r="CN13">
        <v>98.311959999999999</v>
      </c>
      <c r="CO13">
        <v>0.10001678</v>
      </c>
      <c r="CP13">
        <v>41.621279999999999</v>
      </c>
      <c r="CQ13">
        <v>999.9</v>
      </c>
      <c r="CR13">
        <v>999.9</v>
      </c>
      <c r="CS13">
        <v>0</v>
      </c>
      <c r="CT13">
        <v>0</v>
      </c>
      <c r="CU13">
        <v>14000.1333333333</v>
      </c>
      <c r="CV13">
        <v>0</v>
      </c>
      <c r="CW13">
        <v>1.4627573333333299</v>
      </c>
      <c r="CX13">
        <v>19.922366666666701</v>
      </c>
      <c r="CY13">
        <v>0.49949139999999997</v>
      </c>
      <c r="CZ13">
        <v>0.50050859999999997</v>
      </c>
      <c r="DA13">
        <v>0</v>
      </c>
      <c r="DB13">
        <v>2.3412866666666701</v>
      </c>
      <c r="DC13">
        <v>0</v>
      </c>
      <c r="DD13">
        <v>8.4292733333333292</v>
      </c>
      <c r="DE13">
        <v>129.2516</v>
      </c>
      <c r="DF13">
        <v>37.5</v>
      </c>
      <c r="DG13">
        <v>41.375</v>
      </c>
      <c r="DH13">
        <v>39.561999999999998</v>
      </c>
      <c r="DI13">
        <v>40.745800000000003</v>
      </c>
      <c r="DJ13">
        <v>39.620800000000003</v>
      </c>
      <c r="DK13">
        <v>9.9513333333333307</v>
      </c>
      <c r="DL13">
        <v>9.9713333333333303</v>
      </c>
      <c r="DM13">
        <v>0</v>
      </c>
      <c r="DN13">
        <v>1697033146.2</v>
      </c>
      <c r="DO13">
        <v>0</v>
      </c>
      <c r="DP13">
        <v>1661986221.0999999</v>
      </c>
      <c r="DQ13" t="s">
        <v>290</v>
      </c>
      <c r="DR13">
        <v>1661986220.0999999</v>
      </c>
      <c r="DS13">
        <v>1661986221.0999999</v>
      </c>
      <c r="DT13">
        <v>6</v>
      </c>
      <c r="DU13">
        <v>-4.8000000000000001E-2</v>
      </c>
      <c r="DV13">
        <v>-7.0000000000000001E-3</v>
      </c>
      <c r="DW13">
        <v>1.04</v>
      </c>
      <c r="DX13">
        <v>-0.60799999999999998</v>
      </c>
      <c r="DY13">
        <v>400</v>
      </c>
      <c r="DZ13">
        <v>20</v>
      </c>
      <c r="EA13">
        <v>0.15</v>
      </c>
      <c r="EB13">
        <v>0.01</v>
      </c>
      <c r="EC13">
        <v>-4.3917929999999998</v>
      </c>
      <c r="ED13">
        <v>-0.28016030075187998</v>
      </c>
      <c r="EE13">
        <v>3.6724964002705397E-2</v>
      </c>
      <c r="EF13">
        <v>0</v>
      </c>
      <c r="EG13">
        <v>10.573119999999999</v>
      </c>
      <c r="EH13">
        <v>-7.3515789473699397E-2</v>
      </c>
      <c r="EI13">
        <v>1.08348788641131E-2</v>
      </c>
      <c r="EJ13">
        <v>1</v>
      </c>
      <c r="EK13">
        <v>1</v>
      </c>
      <c r="EL13">
        <v>2</v>
      </c>
      <c r="EM13" t="s">
        <v>280</v>
      </c>
      <c r="EN13">
        <v>100</v>
      </c>
      <c r="EO13">
        <v>100</v>
      </c>
      <c r="EP13">
        <v>1.04</v>
      </c>
      <c r="EQ13">
        <v>-0.60799999999999998</v>
      </c>
      <c r="ER13">
        <v>0.413029537741263</v>
      </c>
      <c r="ES13">
        <v>1.82638250332287E-3</v>
      </c>
      <c r="ET13">
        <v>-3.3376277935660099E-7</v>
      </c>
      <c r="EU13">
        <v>5.0569635831270701E-13</v>
      </c>
      <c r="EV13">
        <v>-0.62417636380983099</v>
      </c>
      <c r="EW13">
        <v>0</v>
      </c>
      <c r="EX13">
        <v>0</v>
      </c>
      <c r="EY13">
        <v>0</v>
      </c>
      <c r="EZ13">
        <v>3</v>
      </c>
      <c r="FA13">
        <v>2048</v>
      </c>
      <c r="FB13">
        <v>1</v>
      </c>
      <c r="FC13">
        <v>26</v>
      </c>
      <c r="FD13">
        <v>8.3000000000000007</v>
      </c>
      <c r="FE13">
        <v>8</v>
      </c>
      <c r="FF13">
        <v>1.0522499999999999</v>
      </c>
      <c r="FG13">
        <v>2.4523899999999998</v>
      </c>
      <c r="FH13">
        <v>1.5954600000000001</v>
      </c>
      <c r="FI13">
        <v>2.3120099999999999</v>
      </c>
      <c r="FJ13">
        <v>1.69556</v>
      </c>
      <c r="FK13">
        <v>2.5488300000000002</v>
      </c>
      <c r="FL13">
        <v>36.198900000000002</v>
      </c>
      <c r="FM13">
        <v>23.851099999999999</v>
      </c>
      <c r="FN13">
        <v>18</v>
      </c>
      <c r="FO13">
        <v>369.11700000000002</v>
      </c>
      <c r="FP13">
        <v>668.27800000000002</v>
      </c>
      <c r="FQ13">
        <v>45.000300000000003</v>
      </c>
      <c r="FR13">
        <v>28.221399999999999</v>
      </c>
      <c r="FS13">
        <v>30.0001</v>
      </c>
      <c r="FT13">
        <v>27.803599999999999</v>
      </c>
      <c r="FU13">
        <v>27.706499999999998</v>
      </c>
      <c r="FV13">
        <v>21.132999999999999</v>
      </c>
      <c r="FW13">
        <v>68.599100000000007</v>
      </c>
      <c r="FX13">
        <v>85.867000000000004</v>
      </c>
      <c r="FY13">
        <v>45</v>
      </c>
      <c r="FZ13">
        <v>400</v>
      </c>
      <c r="GA13">
        <v>20</v>
      </c>
      <c r="GB13">
        <v>100.282</v>
      </c>
      <c r="GC13">
        <v>98.231200000000001</v>
      </c>
    </row>
    <row r="14" spans="1:185" ht="16" x14ac:dyDescent="0.2">
      <c r="A14" s="1">
        <v>6</v>
      </c>
      <c r="B14">
        <v>1661986703.0999999</v>
      </c>
      <c r="C14">
        <v>2590.0999999046298</v>
      </c>
      <c r="D14" t="s">
        <v>291</v>
      </c>
      <c r="E14" t="s">
        <v>292</v>
      </c>
      <c r="F14">
        <v>15</v>
      </c>
      <c r="G14">
        <v>1661986695.0999999</v>
      </c>
      <c r="H14">
        <f t="shared" si="0"/>
        <v>5.2010719617605575E-5</v>
      </c>
      <c r="I14" s="14">
        <f t="shared" si="1"/>
        <v>5.2065829377605578E-5</v>
      </c>
      <c r="J14">
        <f t="shared" si="2"/>
        <v>1.0086112401604187E-13</v>
      </c>
      <c r="K14">
        <f t="shared" si="3"/>
        <v>3.7150514012575412E-6</v>
      </c>
      <c r="L14">
        <f t="shared" si="4"/>
        <v>3.7150514012575412E-6</v>
      </c>
      <c r="M14">
        <f t="shared" si="5"/>
        <v>41.887799999999999</v>
      </c>
      <c r="N14">
        <f t="shared" si="6"/>
        <v>0.52767600000000003</v>
      </c>
      <c r="O14">
        <f t="shared" si="7"/>
        <v>13.310366488719769</v>
      </c>
      <c r="P14">
        <f t="shared" si="8"/>
        <v>24.981179999999998</v>
      </c>
      <c r="Q14">
        <f t="shared" si="9"/>
        <v>2.1990755512061657</v>
      </c>
      <c r="R14">
        <f t="shared" si="10"/>
        <v>0.48122082008</v>
      </c>
      <c r="S14">
        <f t="shared" si="11"/>
        <v>8.8029290498133628E-2</v>
      </c>
      <c r="T14">
        <f t="shared" si="12"/>
        <v>9.3750209963565041</v>
      </c>
      <c r="U14">
        <f t="shared" si="13"/>
        <v>15.92494187448532</v>
      </c>
      <c r="V14">
        <f t="shared" si="14"/>
        <v>1.2612553964592373E-2</v>
      </c>
      <c r="W14">
        <v>14</v>
      </c>
      <c r="X14">
        <v>36833333.333333321</v>
      </c>
      <c r="Y14">
        <v>1</v>
      </c>
      <c r="Z14">
        <v>1</v>
      </c>
      <c r="AA14">
        <v>7</v>
      </c>
      <c r="AB14">
        <v>2.5</v>
      </c>
      <c r="AC14" t="b">
        <v>0</v>
      </c>
      <c r="AD14">
        <v>10</v>
      </c>
      <c r="AE14">
        <v>25</v>
      </c>
      <c r="AF14">
        <v>2.323</v>
      </c>
      <c r="AG14" t="b">
        <v>0</v>
      </c>
      <c r="AH14">
        <v>4</v>
      </c>
      <c r="AI14">
        <v>25</v>
      </c>
      <c r="AJ14">
        <v>2.677</v>
      </c>
      <c r="AK14">
        <v>1</v>
      </c>
      <c r="AL14" t="b">
        <v>1</v>
      </c>
      <c r="AM14">
        <v>4.5</v>
      </c>
      <c r="AN14">
        <v>0.88</v>
      </c>
      <c r="AO14">
        <v>0.81</v>
      </c>
      <c r="AP14">
        <v>0.64</v>
      </c>
      <c r="AQ14">
        <v>0.61</v>
      </c>
      <c r="AR14">
        <v>0.77</v>
      </c>
      <c r="AS14" t="b">
        <v>1</v>
      </c>
      <c r="AT14">
        <v>1.8839999999999999</v>
      </c>
      <c r="AU14">
        <v>1.8891800000000001</v>
      </c>
      <c r="AV14">
        <v>1.88473</v>
      </c>
      <c r="AW14">
        <v>1.8886499999999999</v>
      </c>
      <c r="AX14">
        <v>1.8831599999999999</v>
      </c>
      <c r="AY14">
        <v>1.88727</v>
      </c>
      <c r="AZ14">
        <v>1.8843099999999999</v>
      </c>
      <c r="BA14">
        <v>0.52767600000000003</v>
      </c>
      <c r="BB14">
        <v>5</v>
      </c>
      <c r="BC14">
        <v>0</v>
      </c>
      <c r="BD14">
        <v>0</v>
      </c>
      <c r="BE14">
        <v>4.5</v>
      </c>
      <c r="BF14" t="s">
        <v>271</v>
      </c>
      <c r="BG14" t="s">
        <v>272</v>
      </c>
      <c r="BH14" t="s">
        <v>273</v>
      </c>
      <c r="BI14" t="s">
        <v>274</v>
      </c>
      <c r="BJ14" t="s">
        <v>274</v>
      </c>
      <c r="BK14" t="s">
        <v>273</v>
      </c>
      <c r="BL14">
        <v>0</v>
      </c>
      <c r="BM14">
        <v>41.887799999999999</v>
      </c>
      <c r="BN14">
        <v>999.9</v>
      </c>
      <c r="BO14">
        <v>56.518999999999998</v>
      </c>
      <c r="BP14">
        <v>30.292999999999999</v>
      </c>
      <c r="BQ14">
        <v>24.903099999999998</v>
      </c>
      <c r="BR14">
        <v>88.852800000000002</v>
      </c>
      <c r="BS14">
        <v>15.7532</v>
      </c>
      <c r="BT14">
        <v>1</v>
      </c>
      <c r="BU14">
        <v>6.3231700000000002E-2</v>
      </c>
      <c r="BV14">
        <v>-4.4691799999999997</v>
      </c>
      <c r="BW14">
        <v>19.637499999999999</v>
      </c>
      <c r="BX14">
        <v>5.2429300000000003</v>
      </c>
      <c r="BY14">
        <v>11.974</v>
      </c>
      <c r="BZ14">
        <v>4.9892799999999999</v>
      </c>
      <c r="CA14">
        <v>3.2989999999999999</v>
      </c>
      <c r="CB14">
        <v>9999</v>
      </c>
      <c r="CC14">
        <v>9999</v>
      </c>
      <c r="CD14">
        <v>999.9</v>
      </c>
      <c r="CE14">
        <v>9999</v>
      </c>
      <c r="CF14">
        <v>1661986695.0999999</v>
      </c>
      <c r="CG14">
        <v>396.17293333333299</v>
      </c>
      <c r="CH14">
        <v>399.99713333333301</v>
      </c>
      <c r="CI14">
        <v>29.074733333333299</v>
      </c>
      <c r="CJ14">
        <v>20.021186666666701</v>
      </c>
      <c r="CK14">
        <v>395.10893333333303</v>
      </c>
      <c r="CL14">
        <v>29.676733333333299</v>
      </c>
      <c r="CM14">
        <v>400.01280000000003</v>
      </c>
      <c r="CN14">
        <v>98.332266666666698</v>
      </c>
      <c r="CO14">
        <v>0.10014295333333301</v>
      </c>
      <c r="CP14">
        <v>41.604833333333303</v>
      </c>
      <c r="CQ14">
        <v>999.9</v>
      </c>
      <c r="CR14">
        <v>999.9</v>
      </c>
      <c r="CS14">
        <v>0</v>
      </c>
      <c r="CT14">
        <v>0</v>
      </c>
      <c r="CU14">
        <v>14000.7</v>
      </c>
      <c r="CV14">
        <v>0</v>
      </c>
      <c r="CW14">
        <v>1.8177399999999999</v>
      </c>
      <c r="CX14">
        <v>24.981179999999998</v>
      </c>
      <c r="CY14">
        <v>0.49873679999999998</v>
      </c>
      <c r="CZ14">
        <v>0.50126320000000002</v>
      </c>
      <c r="DA14">
        <v>0</v>
      </c>
      <c r="DB14">
        <v>2.4538600000000002</v>
      </c>
      <c r="DC14">
        <v>0</v>
      </c>
      <c r="DD14">
        <v>22.4834866666667</v>
      </c>
      <c r="DE14">
        <v>162.03446666666699</v>
      </c>
      <c r="DF14">
        <v>37.566200000000002</v>
      </c>
      <c r="DG14">
        <v>41.5</v>
      </c>
      <c r="DH14">
        <v>39.686999999999998</v>
      </c>
      <c r="DI14">
        <v>40.832999999999998</v>
      </c>
      <c r="DJ14">
        <v>39.686999999999998</v>
      </c>
      <c r="DK14">
        <v>12.46</v>
      </c>
      <c r="DL14">
        <v>12.520666666666701</v>
      </c>
      <c r="DM14">
        <v>0</v>
      </c>
      <c r="DN14">
        <v>1697033667</v>
      </c>
      <c r="DO14">
        <v>0</v>
      </c>
      <c r="DP14">
        <v>1661986744.0999999</v>
      </c>
      <c r="DQ14" t="s">
        <v>293</v>
      </c>
      <c r="DR14">
        <v>1661986740.0999999</v>
      </c>
      <c r="DS14">
        <v>1661986744.0999999</v>
      </c>
      <c r="DT14">
        <v>7</v>
      </c>
      <c r="DU14">
        <v>2.3E-2</v>
      </c>
      <c r="DV14">
        <v>3.0000000000000001E-3</v>
      </c>
      <c r="DW14">
        <v>1.0640000000000001</v>
      </c>
      <c r="DX14">
        <v>-0.60199999999999998</v>
      </c>
      <c r="DY14">
        <v>400</v>
      </c>
      <c r="DZ14">
        <v>20</v>
      </c>
      <c r="EA14">
        <v>0.47</v>
      </c>
      <c r="EB14">
        <v>0.02</v>
      </c>
      <c r="EC14">
        <v>-3.843051</v>
      </c>
      <c r="ED14">
        <v>-0.121327218045113</v>
      </c>
      <c r="EE14">
        <v>4.0220865095122002E-2</v>
      </c>
      <c r="EF14">
        <v>0</v>
      </c>
      <c r="EG14">
        <v>9.0268224999999997</v>
      </c>
      <c r="EH14">
        <v>1.5540000000004099E-2</v>
      </c>
      <c r="EI14">
        <v>1.43425345999234E-2</v>
      </c>
      <c r="EJ14">
        <v>1</v>
      </c>
      <c r="EK14">
        <v>1</v>
      </c>
      <c r="EL14">
        <v>2</v>
      </c>
      <c r="EM14" t="s">
        <v>280</v>
      </c>
      <c r="EN14">
        <v>100</v>
      </c>
      <c r="EO14">
        <v>100</v>
      </c>
      <c r="EP14">
        <v>1.0640000000000001</v>
      </c>
      <c r="EQ14">
        <v>-0.60199999999999998</v>
      </c>
      <c r="ER14">
        <v>0.36478279077459402</v>
      </c>
      <c r="ES14">
        <v>1.82638250332287E-3</v>
      </c>
      <c r="ET14">
        <v>-3.3376277935660099E-7</v>
      </c>
      <c r="EU14">
        <v>5.0569635831270701E-13</v>
      </c>
      <c r="EV14">
        <v>-0.63140775331392696</v>
      </c>
      <c r="EW14">
        <v>0</v>
      </c>
      <c r="EX14">
        <v>0</v>
      </c>
      <c r="EY14">
        <v>0</v>
      </c>
      <c r="EZ14">
        <v>3</v>
      </c>
      <c r="FA14">
        <v>2048</v>
      </c>
      <c r="FB14">
        <v>1</v>
      </c>
      <c r="FC14">
        <v>26</v>
      </c>
      <c r="FD14">
        <v>8.1</v>
      </c>
      <c r="FE14">
        <v>8</v>
      </c>
      <c r="FF14">
        <v>1.0522499999999999</v>
      </c>
      <c r="FG14">
        <v>2.4609399999999999</v>
      </c>
      <c r="FH14">
        <v>1.5954600000000001</v>
      </c>
      <c r="FI14">
        <v>2.3107899999999999</v>
      </c>
      <c r="FJ14">
        <v>1.69434</v>
      </c>
      <c r="FK14">
        <v>2.4121100000000002</v>
      </c>
      <c r="FL14">
        <v>36.387099999999997</v>
      </c>
      <c r="FM14">
        <v>23.842300000000002</v>
      </c>
      <c r="FN14">
        <v>18</v>
      </c>
      <c r="FO14">
        <v>368.65699999999998</v>
      </c>
      <c r="FP14">
        <v>666.76499999999999</v>
      </c>
      <c r="FQ14">
        <v>45.000100000000003</v>
      </c>
      <c r="FR14">
        <v>28.308199999999999</v>
      </c>
      <c r="FS14">
        <v>30.0002</v>
      </c>
      <c r="FT14">
        <v>27.881599999999999</v>
      </c>
      <c r="FU14">
        <v>27.7881</v>
      </c>
      <c r="FV14">
        <v>21.141999999999999</v>
      </c>
      <c r="FW14">
        <v>65.498699999999999</v>
      </c>
      <c r="FX14">
        <v>82.895899999999997</v>
      </c>
      <c r="FY14">
        <v>45</v>
      </c>
      <c r="FZ14">
        <v>400</v>
      </c>
      <c r="GA14">
        <v>20</v>
      </c>
      <c r="GB14">
        <v>100.28400000000001</v>
      </c>
      <c r="GC14">
        <v>98.211799999999997</v>
      </c>
    </row>
    <row r="15" spans="1:185" ht="16" x14ac:dyDescent="0.2">
      <c r="A15" s="1">
        <v>7</v>
      </c>
      <c r="B15">
        <v>1661987227</v>
      </c>
      <c r="C15">
        <v>3114</v>
      </c>
      <c r="D15" t="s">
        <v>294</v>
      </c>
      <c r="E15" t="s">
        <v>295</v>
      </c>
      <c r="F15">
        <v>15</v>
      </c>
      <c r="G15">
        <v>1661987219</v>
      </c>
      <c r="H15">
        <f t="shared" si="0"/>
        <v>1.1326303977937951E-4</v>
      </c>
      <c r="I15" s="14">
        <f t="shared" si="1"/>
        <v>1.1331520713937951E-4</v>
      </c>
      <c r="J15">
        <f t="shared" si="2"/>
        <v>2.1964390390312777E-13</v>
      </c>
      <c r="K15">
        <f t="shared" si="3"/>
        <v>8.0902171270985362E-6</v>
      </c>
      <c r="L15">
        <f t="shared" si="4"/>
        <v>8.0902171270985362E-6</v>
      </c>
      <c r="M15">
        <f t="shared" si="5"/>
        <v>41.887799999999999</v>
      </c>
      <c r="N15">
        <f t="shared" si="6"/>
        <v>0.53090800000000005</v>
      </c>
      <c r="O15">
        <f t="shared" si="7"/>
        <v>13.300025842613174</v>
      </c>
      <c r="P15">
        <f t="shared" si="8"/>
        <v>30.02928</v>
      </c>
      <c r="Q15">
        <f t="shared" si="9"/>
        <v>2.6053206475392487</v>
      </c>
      <c r="R15">
        <f t="shared" si="10"/>
        <v>0.48126398782000002</v>
      </c>
      <c r="S15">
        <f t="shared" si="11"/>
        <v>8.6759344464444332E-2</v>
      </c>
      <c r="T15">
        <f t="shared" si="12"/>
        <v>11.218099766237348</v>
      </c>
      <c r="U15">
        <f t="shared" si="13"/>
        <v>19.219721719817414</v>
      </c>
      <c r="V15">
        <f t="shared" si="14"/>
        <v>1.5222019602095391E-2</v>
      </c>
      <c r="W15">
        <v>14</v>
      </c>
      <c r="X15">
        <v>36833333.333333321</v>
      </c>
      <c r="Y15">
        <v>1</v>
      </c>
      <c r="Z15">
        <v>1</v>
      </c>
      <c r="AA15">
        <v>7</v>
      </c>
      <c r="AB15">
        <v>2.5</v>
      </c>
      <c r="AC15" t="b">
        <v>0</v>
      </c>
      <c r="AD15">
        <v>10</v>
      </c>
      <c r="AE15">
        <v>25</v>
      </c>
      <c r="AF15">
        <v>2.323</v>
      </c>
      <c r="AG15" t="b">
        <v>0</v>
      </c>
      <c r="AH15">
        <v>4</v>
      </c>
      <c r="AI15">
        <v>25</v>
      </c>
      <c r="AJ15">
        <v>2.677</v>
      </c>
      <c r="AK15">
        <v>1</v>
      </c>
      <c r="AL15" t="b">
        <v>1</v>
      </c>
      <c r="AM15">
        <v>4.5</v>
      </c>
      <c r="AN15">
        <v>0.88</v>
      </c>
      <c r="AO15">
        <v>0.81</v>
      </c>
      <c r="AP15">
        <v>0.64</v>
      </c>
      <c r="AQ15">
        <v>0.61</v>
      </c>
      <c r="AR15">
        <v>0.77</v>
      </c>
      <c r="AS15" t="b">
        <v>1</v>
      </c>
      <c r="AT15">
        <v>1.8840300000000001</v>
      </c>
      <c r="AU15">
        <v>1.88916</v>
      </c>
      <c r="AV15">
        <v>1.8847</v>
      </c>
      <c r="AW15">
        <v>1.88872</v>
      </c>
      <c r="AX15">
        <v>1.8832100000000001</v>
      </c>
      <c r="AY15">
        <v>1.8872599999999999</v>
      </c>
      <c r="AZ15">
        <v>1.8843300000000001</v>
      </c>
      <c r="BA15">
        <v>0.53090800000000005</v>
      </c>
      <c r="BB15">
        <v>5</v>
      </c>
      <c r="BC15">
        <v>0</v>
      </c>
      <c r="BD15">
        <v>0</v>
      </c>
      <c r="BE15">
        <v>4.5</v>
      </c>
      <c r="BF15" t="s">
        <v>271</v>
      </c>
      <c r="BG15" t="s">
        <v>272</v>
      </c>
      <c r="BH15" t="s">
        <v>273</v>
      </c>
      <c r="BI15" t="s">
        <v>274</v>
      </c>
      <c r="BJ15" t="s">
        <v>274</v>
      </c>
      <c r="BK15" t="s">
        <v>273</v>
      </c>
      <c r="BL15">
        <v>0</v>
      </c>
      <c r="BM15">
        <v>41.887799999999999</v>
      </c>
      <c r="BN15">
        <v>999.9</v>
      </c>
      <c r="BO15">
        <v>55.64</v>
      </c>
      <c r="BP15">
        <v>30.533999999999999</v>
      </c>
      <c r="BQ15">
        <v>24.859000000000002</v>
      </c>
      <c r="BR15">
        <v>88.902799999999999</v>
      </c>
      <c r="BS15">
        <v>15.7171</v>
      </c>
      <c r="BT15">
        <v>1</v>
      </c>
      <c r="BU15">
        <v>7.1930900000000006E-2</v>
      </c>
      <c r="BV15">
        <v>-4.4482999999999997</v>
      </c>
      <c r="BW15">
        <v>19.6402</v>
      </c>
      <c r="BX15">
        <v>5.2428100000000004</v>
      </c>
      <c r="BY15">
        <v>11.974</v>
      </c>
      <c r="BZ15">
        <v>4.9893200000000002</v>
      </c>
      <c r="CA15">
        <v>3.2989999999999999</v>
      </c>
      <c r="CB15">
        <v>9999</v>
      </c>
      <c r="CC15">
        <v>9999</v>
      </c>
      <c r="CD15">
        <v>999.9</v>
      </c>
      <c r="CE15">
        <v>9999</v>
      </c>
      <c r="CF15">
        <v>1661987219</v>
      </c>
      <c r="CG15">
        <v>396.37726666666703</v>
      </c>
      <c r="CH15">
        <v>400.007133333333</v>
      </c>
      <c r="CI15">
        <v>28.166740000000001</v>
      </c>
      <c r="CJ15">
        <v>19.961300000000001</v>
      </c>
      <c r="CK15">
        <v>395.313266666667</v>
      </c>
      <c r="CL15">
        <v>28.76774</v>
      </c>
      <c r="CM15">
        <v>400.00973333333297</v>
      </c>
      <c r="CN15">
        <v>98.333346666666699</v>
      </c>
      <c r="CO15">
        <v>0.100229393333333</v>
      </c>
      <c r="CP15">
        <v>41.634799999999998</v>
      </c>
      <c r="CQ15">
        <v>999.9</v>
      </c>
      <c r="CR15">
        <v>999.9</v>
      </c>
      <c r="CS15">
        <v>0</v>
      </c>
      <c r="CT15">
        <v>0</v>
      </c>
      <c r="CU15">
        <v>13999.166666666701</v>
      </c>
      <c r="CV15">
        <v>0</v>
      </c>
      <c r="CW15">
        <v>2.1538726666666701</v>
      </c>
      <c r="CX15">
        <v>30.02928</v>
      </c>
      <c r="CY15">
        <v>0.50060553333333302</v>
      </c>
      <c r="CZ15">
        <v>0.49939446666666698</v>
      </c>
      <c r="DA15">
        <v>0</v>
      </c>
      <c r="DB15">
        <v>2.3676200000000001</v>
      </c>
      <c r="DC15">
        <v>0</v>
      </c>
      <c r="DD15">
        <v>36.480826666666701</v>
      </c>
      <c r="DE15">
        <v>194.88753333333301</v>
      </c>
      <c r="DF15">
        <v>37.7541333333333</v>
      </c>
      <c r="DG15">
        <v>41.686999999999998</v>
      </c>
      <c r="DH15">
        <v>39.870800000000003</v>
      </c>
      <c r="DI15">
        <v>41.045466666666698</v>
      </c>
      <c r="DJ15">
        <v>39.875</v>
      </c>
      <c r="DK15">
        <v>15.034000000000001</v>
      </c>
      <c r="DL15">
        <v>14.9966666666667</v>
      </c>
      <c r="DM15">
        <v>0</v>
      </c>
      <c r="DN15">
        <v>1697034191.4000001</v>
      </c>
      <c r="DO15">
        <v>0</v>
      </c>
      <c r="DP15">
        <v>1661987265</v>
      </c>
      <c r="DQ15" t="s">
        <v>296</v>
      </c>
      <c r="DR15">
        <v>1661987254</v>
      </c>
      <c r="DS15">
        <v>1661987265</v>
      </c>
      <c r="DT15">
        <v>8</v>
      </c>
      <c r="DU15">
        <v>0</v>
      </c>
      <c r="DV15">
        <v>1E-3</v>
      </c>
      <c r="DW15">
        <v>1.0640000000000001</v>
      </c>
      <c r="DX15">
        <v>-0.60099999999999998</v>
      </c>
      <c r="DY15">
        <v>400</v>
      </c>
      <c r="DZ15">
        <v>20</v>
      </c>
      <c r="EA15">
        <v>0.27</v>
      </c>
      <c r="EB15">
        <v>0.01</v>
      </c>
      <c r="EC15">
        <v>-3.632479</v>
      </c>
      <c r="ED15">
        <v>-7.4627368421046406E-2</v>
      </c>
      <c r="EE15">
        <v>2.3276383933076902E-2</v>
      </c>
      <c r="EF15">
        <v>1</v>
      </c>
      <c r="EG15">
        <v>8.1819284999999997</v>
      </c>
      <c r="EH15">
        <v>-7.5761052631573206E-2</v>
      </c>
      <c r="EI15">
        <v>8.7119040829198996E-3</v>
      </c>
      <c r="EJ15">
        <v>1</v>
      </c>
      <c r="EK15">
        <v>2</v>
      </c>
      <c r="EL15">
        <v>2</v>
      </c>
      <c r="EM15" t="s">
        <v>284</v>
      </c>
      <c r="EN15">
        <v>100</v>
      </c>
      <c r="EO15">
        <v>100</v>
      </c>
      <c r="EP15">
        <v>1.0640000000000001</v>
      </c>
      <c r="EQ15">
        <v>-0.60099999999999998</v>
      </c>
      <c r="ER15">
        <v>0.388094821709703</v>
      </c>
      <c r="ES15">
        <v>1.82638250332287E-3</v>
      </c>
      <c r="ET15">
        <v>-3.3376277935660099E-7</v>
      </c>
      <c r="EU15">
        <v>5.0569635831270701E-13</v>
      </c>
      <c r="EV15">
        <v>-0.62793560673349402</v>
      </c>
      <c r="EW15">
        <v>0</v>
      </c>
      <c r="EX15">
        <v>0</v>
      </c>
      <c r="EY15">
        <v>0</v>
      </c>
      <c r="EZ15">
        <v>3</v>
      </c>
      <c r="FA15">
        <v>2048</v>
      </c>
      <c r="FB15">
        <v>1</v>
      </c>
      <c r="FC15">
        <v>26</v>
      </c>
      <c r="FD15">
        <v>8.1</v>
      </c>
      <c r="FE15">
        <v>8</v>
      </c>
      <c r="FF15">
        <v>1.0522499999999999</v>
      </c>
      <c r="FG15">
        <v>2.4523899999999998</v>
      </c>
      <c r="FH15">
        <v>1.5954600000000001</v>
      </c>
      <c r="FI15">
        <v>2.3095699999999999</v>
      </c>
      <c r="FJ15">
        <v>1.69556</v>
      </c>
      <c r="FK15">
        <v>2.5573700000000001</v>
      </c>
      <c r="FL15">
        <v>36.552300000000002</v>
      </c>
      <c r="FM15">
        <v>23.851099999999999</v>
      </c>
      <c r="FN15">
        <v>18</v>
      </c>
      <c r="FO15">
        <v>368.286</v>
      </c>
      <c r="FP15">
        <v>665.03800000000001</v>
      </c>
      <c r="FQ15">
        <v>45</v>
      </c>
      <c r="FR15">
        <v>28.431699999999999</v>
      </c>
      <c r="FS15">
        <v>30</v>
      </c>
      <c r="FT15">
        <v>28.000399999999999</v>
      </c>
      <c r="FU15">
        <v>27.9056</v>
      </c>
      <c r="FV15">
        <v>21.1448</v>
      </c>
      <c r="FW15">
        <v>64.862700000000004</v>
      </c>
      <c r="FX15">
        <v>80.291200000000003</v>
      </c>
      <c r="FY15">
        <v>45</v>
      </c>
      <c r="FZ15">
        <v>400</v>
      </c>
      <c r="GA15">
        <v>20</v>
      </c>
      <c r="GB15">
        <v>100.28100000000001</v>
      </c>
      <c r="GC15">
        <v>98.194699999999997</v>
      </c>
    </row>
    <row r="16" spans="1:185" ht="16" x14ac:dyDescent="0.2">
      <c r="A16" s="1">
        <v>8</v>
      </c>
      <c r="B16">
        <v>1661987992</v>
      </c>
      <c r="C16">
        <v>3879</v>
      </c>
      <c r="D16" t="s">
        <v>297</v>
      </c>
      <c r="E16" t="s">
        <v>298</v>
      </c>
      <c r="F16">
        <v>15</v>
      </c>
      <c r="G16">
        <v>1661987983.5</v>
      </c>
      <c r="H16">
        <f t="shared" si="0"/>
        <v>1.8120415996172947E-3</v>
      </c>
      <c r="I16" s="14">
        <f t="shared" si="1"/>
        <v>1.7892770806172947E-3</v>
      </c>
      <c r="J16">
        <f t="shared" si="2"/>
        <v>3.5139785383657959E-12</v>
      </c>
      <c r="K16">
        <f t="shared" si="3"/>
        <v>1.2943154282980677E-4</v>
      </c>
      <c r="L16">
        <f t="shared" si="4"/>
        <v>1.2943154282980677E-4</v>
      </c>
      <c r="M16">
        <f t="shared" si="5"/>
        <v>42.055199999999999</v>
      </c>
      <c r="N16">
        <f t="shared" si="6"/>
        <v>0.52828699999999995</v>
      </c>
      <c r="O16">
        <f t="shared" si="7"/>
        <v>13.305061332585884</v>
      </c>
      <c r="P16">
        <f t="shared" si="8"/>
        <v>1999.963125</v>
      </c>
      <c r="Q16">
        <f t="shared" si="9"/>
        <v>172.51928801836075</v>
      </c>
      <c r="R16">
        <f t="shared" si="10"/>
        <v>0.48125012705000003</v>
      </c>
      <c r="S16">
        <f t="shared" si="11"/>
        <v>8.626123445069056E-2</v>
      </c>
      <c r="T16">
        <f t="shared" si="12"/>
        <v>745.78129264426627</v>
      </c>
      <c r="U16">
        <f t="shared" si="13"/>
        <v>1282.0031623431814</v>
      </c>
      <c r="V16">
        <f t="shared" si="14"/>
        <v>1.0153465045757997</v>
      </c>
      <c r="W16">
        <v>14</v>
      </c>
      <c r="X16">
        <v>36833333.333333321</v>
      </c>
      <c r="Y16">
        <v>1</v>
      </c>
      <c r="Z16">
        <v>1</v>
      </c>
      <c r="AA16">
        <v>7</v>
      </c>
      <c r="AB16">
        <v>2.5</v>
      </c>
      <c r="AC16" t="b">
        <v>0</v>
      </c>
      <c r="AD16">
        <v>10</v>
      </c>
      <c r="AE16">
        <v>25</v>
      </c>
      <c r="AF16">
        <v>2.323</v>
      </c>
      <c r="AG16" t="b">
        <v>0</v>
      </c>
      <c r="AH16">
        <v>4</v>
      </c>
      <c r="AI16">
        <v>25</v>
      </c>
      <c r="AJ16">
        <v>2.677</v>
      </c>
      <c r="AK16">
        <v>1</v>
      </c>
      <c r="AL16" t="b">
        <v>1</v>
      </c>
      <c r="AM16">
        <v>4.5</v>
      </c>
      <c r="AN16">
        <v>0.88</v>
      </c>
      <c r="AO16">
        <v>0.81</v>
      </c>
      <c r="AP16">
        <v>0.64</v>
      </c>
      <c r="AQ16">
        <v>0.61</v>
      </c>
      <c r="AR16">
        <v>0.77</v>
      </c>
      <c r="AS16" t="b">
        <v>1</v>
      </c>
      <c r="AT16">
        <v>1.8839999999999999</v>
      </c>
      <c r="AU16">
        <v>1.8891500000000001</v>
      </c>
      <c r="AV16">
        <v>1.8846700000000001</v>
      </c>
      <c r="AW16">
        <v>1.8886400000000001</v>
      </c>
      <c r="AX16">
        <v>1.88313</v>
      </c>
      <c r="AY16">
        <v>1.8872199999999999</v>
      </c>
      <c r="AZ16">
        <v>1.88432</v>
      </c>
      <c r="BA16">
        <v>0.52828699999999995</v>
      </c>
      <c r="BB16">
        <v>5</v>
      </c>
      <c r="BC16">
        <v>0</v>
      </c>
      <c r="BD16">
        <v>0</v>
      </c>
      <c r="BE16">
        <v>4.5</v>
      </c>
      <c r="BF16" t="s">
        <v>271</v>
      </c>
      <c r="BG16" t="s">
        <v>272</v>
      </c>
      <c r="BH16" t="s">
        <v>273</v>
      </c>
      <c r="BI16" t="s">
        <v>274</v>
      </c>
      <c r="BJ16" t="s">
        <v>274</v>
      </c>
      <c r="BK16" t="s">
        <v>273</v>
      </c>
      <c r="BL16">
        <v>0</v>
      </c>
      <c r="BM16">
        <v>42.055199999999999</v>
      </c>
      <c r="BN16">
        <v>999.9</v>
      </c>
      <c r="BO16">
        <v>54.487000000000002</v>
      </c>
      <c r="BP16">
        <v>30.887</v>
      </c>
      <c r="BQ16">
        <v>24.836400000000001</v>
      </c>
      <c r="BR16">
        <v>88.783100000000005</v>
      </c>
      <c r="BS16">
        <v>15.653</v>
      </c>
      <c r="BT16">
        <v>1</v>
      </c>
      <c r="BU16">
        <v>7.0737800000000003E-2</v>
      </c>
      <c r="BV16">
        <v>-4.3914299999999997</v>
      </c>
      <c r="BW16">
        <v>19.6387</v>
      </c>
      <c r="BX16">
        <v>5.2411300000000001</v>
      </c>
      <c r="BY16">
        <v>11.974</v>
      </c>
      <c r="BZ16">
        <v>4.9893999999999998</v>
      </c>
      <c r="CA16">
        <v>3.2989999999999999</v>
      </c>
      <c r="CB16">
        <v>9999</v>
      </c>
      <c r="CC16">
        <v>9999</v>
      </c>
      <c r="CD16">
        <v>999.9</v>
      </c>
      <c r="CE16">
        <v>9999</v>
      </c>
      <c r="CF16">
        <v>1661987983.5</v>
      </c>
      <c r="CG16">
        <v>1980.869375</v>
      </c>
      <c r="CH16">
        <v>2000.046875</v>
      </c>
      <c r="CI16">
        <v>27.126093749999999</v>
      </c>
      <c r="CJ16">
        <v>19.93215</v>
      </c>
      <c r="CK16">
        <v>1977.7693750000001</v>
      </c>
      <c r="CL16">
        <v>27.724093750000002</v>
      </c>
      <c r="CM16">
        <v>400.0175625</v>
      </c>
      <c r="CN16">
        <v>98.338206249999999</v>
      </c>
      <c r="CO16">
        <v>9.9968356250000001E-2</v>
      </c>
      <c r="CP16">
        <v>42.368662499999999</v>
      </c>
      <c r="CQ16">
        <v>999.9</v>
      </c>
      <c r="CR16">
        <v>999.9</v>
      </c>
      <c r="CS16">
        <v>0</v>
      </c>
      <c r="CT16">
        <v>0</v>
      </c>
      <c r="CU16">
        <v>14002.53125</v>
      </c>
      <c r="CV16">
        <v>0</v>
      </c>
      <c r="CW16">
        <v>142.6181875</v>
      </c>
      <c r="CX16">
        <v>1999.963125</v>
      </c>
      <c r="CY16">
        <v>0.50000549999999999</v>
      </c>
      <c r="CZ16">
        <v>0.49999450000000001</v>
      </c>
      <c r="DA16">
        <v>0</v>
      </c>
      <c r="DB16">
        <v>2.4351250000000002</v>
      </c>
      <c r="DC16">
        <v>0</v>
      </c>
      <c r="DD16">
        <v>3863.0825</v>
      </c>
      <c r="DE16">
        <v>12977.18125</v>
      </c>
      <c r="DF16">
        <v>43.382750000000001</v>
      </c>
      <c r="DG16">
        <v>44.496062500000001</v>
      </c>
      <c r="DH16">
        <v>44.054312500000002</v>
      </c>
      <c r="DI16">
        <v>43.496062500000001</v>
      </c>
      <c r="DJ16">
        <v>44.386625000000002</v>
      </c>
      <c r="DK16">
        <v>999.99249999999995</v>
      </c>
      <c r="DL16">
        <v>999.97062500000004</v>
      </c>
      <c r="DM16">
        <v>0</v>
      </c>
      <c r="DN16">
        <v>1697034956.4000001</v>
      </c>
      <c r="DO16">
        <v>0</v>
      </c>
      <c r="DP16">
        <v>1661988029</v>
      </c>
      <c r="DQ16" t="s">
        <v>299</v>
      </c>
      <c r="DR16">
        <v>1661988029</v>
      </c>
      <c r="DS16">
        <v>1661988026</v>
      </c>
      <c r="DT16">
        <v>9</v>
      </c>
      <c r="DU16">
        <v>0.39100000000000001</v>
      </c>
      <c r="DV16">
        <v>3.0000000000000001E-3</v>
      </c>
      <c r="DW16">
        <v>3.1</v>
      </c>
      <c r="DX16">
        <v>-0.59799999999999998</v>
      </c>
      <c r="DY16">
        <v>2000</v>
      </c>
      <c r="DZ16">
        <v>20</v>
      </c>
      <c r="EA16">
        <v>0.12</v>
      </c>
      <c r="EB16">
        <v>0.01</v>
      </c>
      <c r="EC16">
        <v>-19.555257142857101</v>
      </c>
      <c r="ED16">
        <v>0.29763896103897802</v>
      </c>
      <c r="EE16">
        <v>0.15126641452505299</v>
      </c>
      <c r="EF16">
        <v>0</v>
      </c>
      <c r="EG16">
        <v>7.1629061904761899</v>
      </c>
      <c r="EH16">
        <v>-8.72423376623324E-2</v>
      </c>
      <c r="EI16">
        <v>3.2784970202850698E-2</v>
      </c>
      <c r="EJ16">
        <v>1</v>
      </c>
      <c r="EK16">
        <v>1</v>
      </c>
      <c r="EL16">
        <v>2</v>
      </c>
      <c r="EM16" t="s">
        <v>280</v>
      </c>
      <c r="EN16">
        <v>100</v>
      </c>
      <c r="EO16">
        <v>100</v>
      </c>
      <c r="EP16">
        <v>3.1</v>
      </c>
      <c r="EQ16">
        <v>-0.59799999999999998</v>
      </c>
      <c r="ER16">
        <v>0.38827012860103899</v>
      </c>
      <c r="ES16">
        <v>1.82638250332287E-3</v>
      </c>
      <c r="ET16">
        <v>-3.3376277935660099E-7</v>
      </c>
      <c r="EU16">
        <v>5.0569635831270701E-13</v>
      </c>
      <c r="EV16">
        <v>-0.62671536100280001</v>
      </c>
      <c r="EW16">
        <v>0</v>
      </c>
      <c r="EX16">
        <v>0</v>
      </c>
      <c r="EY16">
        <v>0</v>
      </c>
      <c r="EZ16">
        <v>3</v>
      </c>
      <c r="FA16">
        <v>2048</v>
      </c>
      <c r="FB16">
        <v>1</v>
      </c>
      <c r="FC16">
        <v>26</v>
      </c>
      <c r="FD16">
        <v>12.3</v>
      </c>
      <c r="FE16">
        <v>12.1</v>
      </c>
      <c r="FF16">
        <v>3.8635299999999999</v>
      </c>
      <c r="FG16">
        <v>2.4023400000000001</v>
      </c>
      <c r="FH16">
        <v>1.5954600000000001</v>
      </c>
      <c r="FI16">
        <v>2.3095699999999999</v>
      </c>
      <c r="FJ16">
        <v>1.69434</v>
      </c>
      <c r="FK16">
        <v>2.5769000000000002</v>
      </c>
      <c r="FL16">
        <v>36.836599999999997</v>
      </c>
      <c r="FM16">
        <v>23.833600000000001</v>
      </c>
      <c r="FN16">
        <v>18</v>
      </c>
      <c r="FO16">
        <v>367.66300000000001</v>
      </c>
      <c r="FP16">
        <v>667.41300000000001</v>
      </c>
      <c r="FQ16">
        <v>44.999299999999998</v>
      </c>
      <c r="FR16">
        <v>28.4268</v>
      </c>
      <c r="FS16">
        <v>29.9999</v>
      </c>
      <c r="FT16">
        <v>28.006599999999999</v>
      </c>
      <c r="FU16">
        <v>27.9117</v>
      </c>
      <c r="FV16">
        <v>77.424599999999998</v>
      </c>
      <c r="FW16">
        <v>69.219200000000001</v>
      </c>
      <c r="FX16">
        <v>76.566000000000003</v>
      </c>
      <c r="FY16">
        <v>45</v>
      </c>
      <c r="FZ16">
        <v>2000</v>
      </c>
      <c r="GA16">
        <v>20</v>
      </c>
      <c r="GB16">
        <v>100.292</v>
      </c>
      <c r="GC16">
        <v>98.2012</v>
      </c>
    </row>
    <row r="17" spans="1:185" ht="16" x14ac:dyDescent="0.2">
      <c r="A17" s="1">
        <v>9</v>
      </c>
      <c r="B17">
        <v>1661988511</v>
      </c>
      <c r="C17">
        <v>4398</v>
      </c>
      <c r="D17" t="s">
        <v>300</v>
      </c>
      <c r="E17" t="s">
        <v>301</v>
      </c>
      <c r="F17">
        <v>15</v>
      </c>
      <c r="G17">
        <v>1661988503</v>
      </c>
      <c r="H17">
        <f t="shared" si="0"/>
        <v>1.9729124489215929E-3</v>
      </c>
      <c r="I17" s="14">
        <f t="shared" si="1"/>
        <v>1.9644447209215929E-3</v>
      </c>
      <c r="J17">
        <f t="shared" si="2"/>
        <v>3.8259452790981128E-12</v>
      </c>
      <c r="K17">
        <f t="shared" si="3"/>
        <v>1.4092231778011378E-4</v>
      </c>
      <c r="L17">
        <f t="shared" si="4"/>
        <v>1.4092231778011378E-4</v>
      </c>
      <c r="M17">
        <f t="shared" si="5"/>
        <v>42.128500000000003</v>
      </c>
      <c r="N17">
        <f t="shared" si="6"/>
        <v>0.52948899999999999</v>
      </c>
      <c r="O17">
        <f t="shared" si="7"/>
        <v>13.299752639174571</v>
      </c>
      <c r="P17">
        <f t="shared" si="8"/>
        <v>1999.9960000000001</v>
      </c>
      <c r="Q17">
        <f t="shared" si="9"/>
        <v>165.99689977955728</v>
      </c>
      <c r="R17">
        <f t="shared" si="10"/>
        <v>0.48125000153999997</v>
      </c>
      <c r="S17">
        <f t="shared" si="11"/>
        <v>8.2998615887010407E-2</v>
      </c>
      <c r="T17">
        <f t="shared" si="12"/>
        <v>736.86206047688199</v>
      </c>
      <c r="U17">
        <f t="shared" si="13"/>
        <v>1295.0814756224456</v>
      </c>
      <c r="V17">
        <f t="shared" si="14"/>
        <v>1.0257045286929769</v>
      </c>
      <c r="W17">
        <v>14</v>
      </c>
      <c r="X17">
        <v>36833333.333333321</v>
      </c>
      <c r="Y17">
        <v>1</v>
      </c>
      <c r="Z17">
        <v>1</v>
      </c>
      <c r="AA17">
        <v>7</v>
      </c>
      <c r="AB17">
        <v>2.5</v>
      </c>
      <c r="AC17" t="b">
        <v>0</v>
      </c>
      <c r="AD17">
        <v>10</v>
      </c>
      <c r="AE17">
        <v>25</v>
      </c>
      <c r="AF17">
        <v>2.323</v>
      </c>
      <c r="AG17" t="b">
        <v>0</v>
      </c>
      <c r="AH17">
        <v>4</v>
      </c>
      <c r="AI17">
        <v>25</v>
      </c>
      <c r="AJ17">
        <v>2.677</v>
      </c>
      <c r="AK17">
        <v>1</v>
      </c>
      <c r="AL17" t="b">
        <v>1</v>
      </c>
      <c r="AM17">
        <v>4.5</v>
      </c>
      <c r="AN17">
        <v>0.88</v>
      </c>
      <c r="AO17">
        <v>0.81</v>
      </c>
      <c r="AP17">
        <v>0.64</v>
      </c>
      <c r="AQ17">
        <v>0.61</v>
      </c>
      <c r="AR17">
        <v>0.77</v>
      </c>
      <c r="AS17" t="b">
        <v>1</v>
      </c>
      <c r="AT17">
        <v>1.8840300000000001</v>
      </c>
      <c r="AU17">
        <v>1.88914</v>
      </c>
      <c r="AV17">
        <v>1.8847</v>
      </c>
      <c r="AW17">
        <v>1.8887</v>
      </c>
      <c r="AX17">
        <v>1.8831899999999999</v>
      </c>
      <c r="AY17">
        <v>1.8872500000000001</v>
      </c>
      <c r="AZ17">
        <v>1.8843700000000001</v>
      </c>
      <c r="BA17">
        <v>0.52948899999999999</v>
      </c>
      <c r="BB17">
        <v>5</v>
      </c>
      <c r="BC17">
        <v>0</v>
      </c>
      <c r="BD17">
        <v>0</v>
      </c>
      <c r="BE17">
        <v>4.5</v>
      </c>
      <c r="BF17" t="s">
        <v>271</v>
      </c>
      <c r="BG17" t="s">
        <v>272</v>
      </c>
      <c r="BH17" t="s">
        <v>273</v>
      </c>
      <c r="BI17" t="s">
        <v>274</v>
      </c>
      <c r="BJ17" t="s">
        <v>274</v>
      </c>
      <c r="BK17" t="s">
        <v>273</v>
      </c>
      <c r="BL17">
        <v>0</v>
      </c>
      <c r="BM17">
        <v>42.128500000000003</v>
      </c>
      <c r="BN17">
        <v>999.9</v>
      </c>
      <c r="BO17">
        <v>53.601999999999997</v>
      </c>
      <c r="BP17">
        <v>31.088000000000001</v>
      </c>
      <c r="BQ17">
        <v>24.716200000000001</v>
      </c>
      <c r="BR17">
        <v>88.873199999999997</v>
      </c>
      <c r="BS17">
        <v>15.741199999999999</v>
      </c>
      <c r="BT17">
        <v>1</v>
      </c>
      <c r="BU17">
        <v>7.2097599999999998E-2</v>
      </c>
      <c r="BV17">
        <v>-4.3334299999999999</v>
      </c>
      <c r="BW17">
        <v>19.642900000000001</v>
      </c>
      <c r="BX17">
        <v>5.2419700000000002</v>
      </c>
      <c r="BY17">
        <v>11.974</v>
      </c>
      <c r="BZ17">
        <v>4.9886400000000002</v>
      </c>
      <c r="CA17">
        <v>3.2989999999999999</v>
      </c>
      <c r="CB17">
        <v>9999</v>
      </c>
      <c r="CC17">
        <v>9999</v>
      </c>
      <c r="CD17">
        <v>999.9</v>
      </c>
      <c r="CE17">
        <v>9999</v>
      </c>
      <c r="CF17">
        <v>1661988503</v>
      </c>
      <c r="CG17">
        <v>988.03666666666697</v>
      </c>
      <c r="CH17">
        <v>1000.013</v>
      </c>
      <c r="CI17">
        <v>26.9438</v>
      </c>
      <c r="CJ17">
        <v>20.006333333333298</v>
      </c>
      <c r="CK17">
        <v>986.13566666666702</v>
      </c>
      <c r="CL17">
        <v>27.547799999999999</v>
      </c>
      <c r="CM17">
        <v>400.01773333333301</v>
      </c>
      <c r="CN17">
        <v>98.333100000000002</v>
      </c>
      <c r="CO17">
        <v>0.10006092</v>
      </c>
      <c r="CP17">
        <v>42.572980000000001</v>
      </c>
      <c r="CQ17">
        <v>999.9</v>
      </c>
      <c r="CR17">
        <v>999.9</v>
      </c>
      <c r="CS17">
        <v>0</v>
      </c>
      <c r="CT17">
        <v>0</v>
      </c>
      <c r="CU17">
        <v>14002.5666666667</v>
      </c>
      <c r="CV17">
        <v>0</v>
      </c>
      <c r="CW17">
        <v>137.22620000000001</v>
      </c>
      <c r="CX17">
        <v>1999.9960000000001</v>
      </c>
      <c r="CY17">
        <v>0.50000006666666696</v>
      </c>
      <c r="CZ17">
        <v>0.49999993333333298</v>
      </c>
      <c r="DA17">
        <v>0</v>
      </c>
      <c r="DB17">
        <v>2.42248666666667</v>
      </c>
      <c r="DC17">
        <v>0</v>
      </c>
      <c r="DD17">
        <v>3861.3406666666701</v>
      </c>
      <c r="DE17">
        <v>12977.346666666699</v>
      </c>
      <c r="DF17">
        <v>44.936999999999998</v>
      </c>
      <c r="DG17">
        <v>45.987400000000001</v>
      </c>
      <c r="DH17">
        <v>45.653933333333299</v>
      </c>
      <c r="DI17">
        <v>44.875</v>
      </c>
      <c r="DJ17">
        <v>45.811999999999998</v>
      </c>
      <c r="DK17">
        <v>999.99800000000005</v>
      </c>
      <c r="DL17">
        <v>999.99800000000005</v>
      </c>
      <c r="DM17">
        <v>0</v>
      </c>
      <c r="DN17">
        <v>1697035475.4000001</v>
      </c>
      <c r="DO17">
        <v>0</v>
      </c>
      <c r="DP17">
        <v>1661988547</v>
      </c>
      <c r="DQ17" t="s">
        <v>302</v>
      </c>
      <c r="DR17">
        <v>1661988545</v>
      </c>
      <c r="DS17">
        <v>1661988547</v>
      </c>
      <c r="DT17">
        <v>10</v>
      </c>
      <c r="DU17">
        <v>-0.37</v>
      </c>
      <c r="DV17">
        <v>-7.0000000000000001E-3</v>
      </c>
      <c r="DW17">
        <v>1.901</v>
      </c>
      <c r="DX17">
        <v>-0.60399999999999998</v>
      </c>
      <c r="DY17">
        <v>1000</v>
      </c>
      <c r="DZ17">
        <v>20</v>
      </c>
      <c r="EA17">
        <v>0.15</v>
      </c>
      <c r="EB17">
        <v>0.02</v>
      </c>
      <c r="EC17">
        <v>-11.619199999999999</v>
      </c>
      <c r="ED17">
        <v>-0.11335324675324999</v>
      </c>
      <c r="EE17">
        <v>7.4240619096351199E-2</v>
      </c>
      <c r="EF17">
        <v>0</v>
      </c>
      <c r="EG17">
        <v>6.9207380952380904</v>
      </c>
      <c r="EH17">
        <v>-0.20927766233766901</v>
      </c>
      <c r="EI17">
        <v>2.48035753219739E-2</v>
      </c>
      <c r="EJ17">
        <v>0</v>
      </c>
      <c r="EK17">
        <v>0</v>
      </c>
      <c r="EL17">
        <v>2</v>
      </c>
      <c r="EM17" t="s">
        <v>276</v>
      </c>
      <c r="EN17">
        <v>100</v>
      </c>
      <c r="EO17">
        <v>100</v>
      </c>
      <c r="EP17">
        <v>1.901</v>
      </c>
      <c r="EQ17">
        <v>-0.60399999999999998</v>
      </c>
      <c r="ER17">
        <v>0.77965037608516496</v>
      </c>
      <c r="ES17">
        <v>1.82638250332287E-3</v>
      </c>
      <c r="ET17">
        <v>-3.3376277935660099E-7</v>
      </c>
      <c r="EU17">
        <v>5.0569635831270701E-13</v>
      </c>
      <c r="EV17">
        <v>-0.33751260998691601</v>
      </c>
      <c r="EW17">
        <v>-1.8342391301347901E-2</v>
      </c>
      <c r="EX17">
        <v>2.5609531295098801E-4</v>
      </c>
      <c r="EY17">
        <v>9.7789280158919E-7</v>
      </c>
      <c r="EZ17">
        <v>3</v>
      </c>
      <c r="FA17">
        <v>2048</v>
      </c>
      <c r="FB17">
        <v>1</v>
      </c>
      <c r="FC17">
        <v>26</v>
      </c>
      <c r="FD17">
        <v>8</v>
      </c>
      <c r="FE17">
        <v>8.1</v>
      </c>
      <c r="FF17">
        <v>2.21191</v>
      </c>
      <c r="FG17">
        <v>2.4523899999999998</v>
      </c>
      <c r="FH17">
        <v>1.5954600000000001</v>
      </c>
      <c r="FI17">
        <v>2.3083499999999999</v>
      </c>
      <c r="FJ17">
        <v>1.69556</v>
      </c>
      <c r="FK17">
        <v>2.4108900000000002</v>
      </c>
      <c r="FL17">
        <v>37.0032</v>
      </c>
      <c r="FM17">
        <v>23.8248</v>
      </c>
      <c r="FN17">
        <v>18</v>
      </c>
      <c r="FO17">
        <v>367.63099999999997</v>
      </c>
      <c r="FP17">
        <v>663.90099999999995</v>
      </c>
      <c r="FQ17">
        <v>44.999699999999997</v>
      </c>
      <c r="FR17">
        <v>28.438199999999998</v>
      </c>
      <c r="FS17">
        <v>30.0001</v>
      </c>
      <c r="FT17">
        <v>28.019600000000001</v>
      </c>
      <c r="FU17">
        <v>27.9267</v>
      </c>
      <c r="FV17">
        <v>44.327800000000003</v>
      </c>
      <c r="FW17">
        <v>68.243099999999998</v>
      </c>
      <c r="FX17">
        <v>74.335300000000004</v>
      </c>
      <c r="FY17">
        <v>45</v>
      </c>
      <c r="FZ17">
        <v>1000</v>
      </c>
      <c r="GA17">
        <v>20</v>
      </c>
      <c r="GB17">
        <v>100.294</v>
      </c>
      <c r="GC17">
        <v>98.189800000000005</v>
      </c>
    </row>
    <row r="18" spans="1:185" ht="16" x14ac:dyDescent="0.2">
      <c r="A18" s="1">
        <v>10</v>
      </c>
      <c r="B18">
        <v>1661989029.0999999</v>
      </c>
      <c r="C18">
        <v>4916.0999999046298</v>
      </c>
      <c r="D18" t="s">
        <v>303</v>
      </c>
      <c r="E18" t="s">
        <v>304</v>
      </c>
      <c r="F18">
        <v>15</v>
      </c>
      <c r="G18">
        <v>1661989020.5999999</v>
      </c>
      <c r="H18">
        <f t="shared" si="0"/>
        <v>1.993070625672195E-3</v>
      </c>
      <c r="I18" s="14">
        <f t="shared" si="1"/>
        <v>1.9888975776721951E-3</v>
      </c>
      <c r="J18">
        <f t="shared" si="2"/>
        <v>3.8650367660094293E-12</v>
      </c>
      <c r="K18">
        <f t="shared" si="3"/>
        <v>1.4236218754801392E-4</v>
      </c>
      <c r="L18">
        <f t="shared" si="4"/>
        <v>1.4236218754801392E-4</v>
      </c>
      <c r="M18">
        <f t="shared" si="5"/>
        <v>42.158700000000003</v>
      </c>
      <c r="N18">
        <f t="shared" si="6"/>
        <v>0.52948899999999999</v>
      </c>
      <c r="O18">
        <f t="shared" si="7"/>
        <v>13.29914925420707</v>
      </c>
      <c r="P18">
        <f t="shared" si="8"/>
        <v>1999.9481249999999</v>
      </c>
      <c r="Q18">
        <f t="shared" si="9"/>
        <v>167.07234711878672</v>
      </c>
      <c r="R18">
        <f t="shared" si="10"/>
        <v>0.48125000144374996</v>
      </c>
      <c r="S18">
        <f t="shared" si="11"/>
        <v>8.3538340335095801E-2</v>
      </c>
      <c r="T18">
        <f t="shared" si="12"/>
        <v>738.3335268612343</v>
      </c>
      <c r="U18">
        <f t="shared" si="13"/>
        <v>1292.8819691235542</v>
      </c>
      <c r="V18">
        <f t="shared" si="14"/>
        <v>1.0239625195458548</v>
      </c>
      <c r="W18">
        <v>14</v>
      </c>
      <c r="X18">
        <v>36833333.333333321</v>
      </c>
      <c r="Y18">
        <v>1</v>
      </c>
      <c r="Z18">
        <v>1</v>
      </c>
      <c r="AA18">
        <v>7</v>
      </c>
      <c r="AB18">
        <v>2.5</v>
      </c>
      <c r="AC18" t="b">
        <v>0</v>
      </c>
      <c r="AD18">
        <v>10</v>
      </c>
      <c r="AE18">
        <v>25</v>
      </c>
      <c r="AF18">
        <v>2.323</v>
      </c>
      <c r="AG18" t="b">
        <v>0</v>
      </c>
      <c r="AH18">
        <v>4</v>
      </c>
      <c r="AI18">
        <v>25</v>
      </c>
      <c r="AJ18">
        <v>2.677</v>
      </c>
      <c r="AK18">
        <v>1</v>
      </c>
      <c r="AL18" t="b">
        <v>1</v>
      </c>
      <c r="AM18">
        <v>4.5</v>
      </c>
      <c r="AN18">
        <v>0.88</v>
      </c>
      <c r="AO18">
        <v>0.81</v>
      </c>
      <c r="AP18">
        <v>0.64</v>
      </c>
      <c r="AQ18">
        <v>0.61</v>
      </c>
      <c r="AR18">
        <v>0.77</v>
      </c>
      <c r="AS18" t="b">
        <v>1</v>
      </c>
      <c r="AT18">
        <v>1.88402</v>
      </c>
      <c r="AU18">
        <v>1.88916</v>
      </c>
      <c r="AV18">
        <v>1.8847</v>
      </c>
      <c r="AW18">
        <v>1.8887</v>
      </c>
      <c r="AX18">
        <v>1.88317</v>
      </c>
      <c r="AY18">
        <v>1.88723</v>
      </c>
      <c r="AZ18">
        <v>1.8843300000000001</v>
      </c>
      <c r="BA18">
        <v>0.52948899999999999</v>
      </c>
      <c r="BB18">
        <v>5</v>
      </c>
      <c r="BC18">
        <v>0</v>
      </c>
      <c r="BD18">
        <v>0</v>
      </c>
      <c r="BE18">
        <v>4.5</v>
      </c>
      <c r="BF18" t="s">
        <v>271</v>
      </c>
      <c r="BG18" t="s">
        <v>272</v>
      </c>
      <c r="BH18" t="s">
        <v>273</v>
      </c>
      <c r="BI18" t="s">
        <v>274</v>
      </c>
      <c r="BJ18" t="s">
        <v>274</v>
      </c>
      <c r="BK18" t="s">
        <v>273</v>
      </c>
      <c r="BL18">
        <v>0</v>
      </c>
      <c r="BM18">
        <v>42.158700000000003</v>
      </c>
      <c r="BN18">
        <v>999.9</v>
      </c>
      <c r="BO18">
        <v>52.893000000000001</v>
      </c>
      <c r="BP18">
        <v>31.25</v>
      </c>
      <c r="BQ18">
        <v>24.611799999999999</v>
      </c>
      <c r="BR18">
        <v>88.942400000000006</v>
      </c>
      <c r="BS18">
        <v>15.821300000000001</v>
      </c>
      <c r="BT18">
        <v>1</v>
      </c>
      <c r="BU18">
        <v>7.8930899999999998E-2</v>
      </c>
      <c r="BV18">
        <v>-4.3083</v>
      </c>
      <c r="BW18">
        <v>19.645299999999999</v>
      </c>
      <c r="BX18">
        <v>5.2418500000000003</v>
      </c>
      <c r="BY18">
        <v>11.974</v>
      </c>
      <c r="BZ18">
        <v>4.98916</v>
      </c>
      <c r="CA18">
        <v>3.2989999999999999</v>
      </c>
      <c r="CB18">
        <v>9999</v>
      </c>
      <c r="CC18">
        <v>9999</v>
      </c>
      <c r="CD18">
        <v>999.9</v>
      </c>
      <c r="CE18">
        <v>9999</v>
      </c>
      <c r="CF18">
        <v>1661989020.5999999</v>
      </c>
      <c r="CG18">
        <v>689.79499999999996</v>
      </c>
      <c r="CH18">
        <v>700.029</v>
      </c>
      <c r="CI18">
        <v>27.380918749999999</v>
      </c>
      <c r="CJ18">
        <v>19.97618125</v>
      </c>
      <c r="CK18">
        <v>688.25699999999995</v>
      </c>
      <c r="CL18">
        <v>27.981918749999998</v>
      </c>
      <c r="CM18">
        <v>400.01762500000001</v>
      </c>
      <c r="CN18">
        <v>98.340931249999997</v>
      </c>
      <c r="CO18">
        <v>0.10013568125</v>
      </c>
      <c r="CP18">
        <v>42.678325000000001</v>
      </c>
      <c r="CQ18">
        <v>999.9</v>
      </c>
      <c r="CR18">
        <v>999.9</v>
      </c>
      <c r="CS18">
        <v>0</v>
      </c>
      <c r="CT18">
        <v>0</v>
      </c>
      <c r="CU18">
        <v>14000.34375</v>
      </c>
      <c r="CV18">
        <v>0</v>
      </c>
      <c r="CW18">
        <v>138.11525</v>
      </c>
      <c r="CX18">
        <v>1999.9481249999999</v>
      </c>
      <c r="CY18">
        <v>0.50000006249999995</v>
      </c>
      <c r="CZ18">
        <v>0.49999993749999999</v>
      </c>
      <c r="DA18">
        <v>0</v>
      </c>
      <c r="DB18">
        <v>2.4151437499999999</v>
      </c>
      <c r="DC18">
        <v>0</v>
      </c>
      <c r="DD18">
        <v>3834.5456250000002</v>
      </c>
      <c r="DE18">
        <v>12977.05</v>
      </c>
      <c r="DF18">
        <v>46.046500000000002</v>
      </c>
      <c r="DG18">
        <v>47.105312499999997</v>
      </c>
      <c r="DH18">
        <v>46.811999999999998</v>
      </c>
      <c r="DI18">
        <v>45.875</v>
      </c>
      <c r="DJ18">
        <v>46.811999999999998</v>
      </c>
      <c r="DK18">
        <v>999.97437500000001</v>
      </c>
      <c r="DL18">
        <v>999.97375</v>
      </c>
      <c r="DM18">
        <v>0</v>
      </c>
      <c r="DN18">
        <v>1697035993.2</v>
      </c>
      <c r="DO18">
        <v>0</v>
      </c>
      <c r="DP18">
        <v>1661989067.0999999</v>
      </c>
      <c r="DQ18" t="s">
        <v>305</v>
      </c>
      <c r="DR18">
        <v>1661989067.0999999</v>
      </c>
      <c r="DS18">
        <v>1661989065.0999999</v>
      </c>
      <c r="DT18">
        <v>11</v>
      </c>
      <c r="DU18">
        <v>1.4999999999999999E-2</v>
      </c>
      <c r="DV18">
        <v>3.0000000000000001E-3</v>
      </c>
      <c r="DW18">
        <v>1.538</v>
      </c>
      <c r="DX18">
        <v>-0.60099999999999998</v>
      </c>
      <c r="DY18">
        <v>700</v>
      </c>
      <c r="DZ18">
        <v>20</v>
      </c>
      <c r="EA18">
        <v>0.1</v>
      </c>
      <c r="EB18">
        <v>0.02</v>
      </c>
      <c r="EC18">
        <v>-10.2505619047619</v>
      </c>
      <c r="ED18">
        <v>-0.18920259740259801</v>
      </c>
      <c r="EE18">
        <v>3.88084364440133E-2</v>
      </c>
      <c r="EF18">
        <v>0</v>
      </c>
      <c r="EG18">
        <v>7.3801280952381001</v>
      </c>
      <c r="EH18">
        <v>-0.12651194805193799</v>
      </c>
      <c r="EI18">
        <v>2.1260687311169198E-2</v>
      </c>
      <c r="EJ18">
        <v>0</v>
      </c>
      <c r="EK18">
        <v>0</v>
      </c>
      <c r="EL18">
        <v>2</v>
      </c>
      <c r="EM18" t="s">
        <v>276</v>
      </c>
      <c r="EN18">
        <v>100</v>
      </c>
      <c r="EO18">
        <v>100</v>
      </c>
      <c r="EP18">
        <v>1.538</v>
      </c>
      <c r="EQ18">
        <v>-0.60099999999999998</v>
      </c>
      <c r="ER18">
        <v>0.40996803753521799</v>
      </c>
      <c r="ES18">
        <v>1.82638250332287E-3</v>
      </c>
      <c r="ET18">
        <v>-3.3376277935660099E-7</v>
      </c>
      <c r="EU18">
        <v>5.0569635831270701E-13</v>
      </c>
      <c r="EV18">
        <v>-0.34413437811129499</v>
      </c>
      <c r="EW18">
        <v>-1.8342391301347901E-2</v>
      </c>
      <c r="EX18">
        <v>2.5609531295098801E-4</v>
      </c>
      <c r="EY18">
        <v>9.7789280158919E-7</v>
      </c>
      <c r="EZ18">
        <v>3</v>
      </c>
      <c r="FA18">
        <v>2048</v>
      </c>
      <c r="FB18">
        <v>1</v>
      </c>
      <c r="FC18">
        <v>26</v>
      </c>
      <c r="FD18">
        <v>8.1</v>
      </c>
      <c r="FE18">
        <v>8</v>
      </c>
      <c r="FF18">
        <v>1.65283</v>
      </c>
      <c r="FG18">
        <v>2.4450699999999999</v>
      </c>
      <c r="FH18">
        <v>1.5954600000000001</v>
      </c>
      <c r="FI18">
        <v>2.3083499999999999</v>
      </c>
      <c r="FJ18">
        <v>1.69434</v>
      </c>
      <c r="FK18">
        <v>2.5415000000000001</v>
      </c>
      <c r="FL18">
        <v>37.122500000000002</v>
      </c>
      <c r="FM18">
        <v>23.8248</v>
      </c>
      <c r="FN18">
        <v>18</v>
      </c>
      <c r="FO18">
        <v>367.47300000000001</v>
      </c>
      <c r="FP18">
        <v>662.154</v>
      </c>
      <c r="FQ18">
        <v>44.999699999999997</v>
      </c>
      <c r="FR18">
        <v>28.533799999999999</v>
      </c>
      <c r="FS18">
        <v>30.0001</v>
      </c>
      <c r="FT18">
        <v>28.108899999999998</v>
      </c>
      <c r="FU18">
        <v>28.0138</v>
      </c>
      <c r="FV18">
        <v>33.154699999999998</v>
      </c>
      <c r="FW18">
        <v>66.422600000000003</v>
      </c>
      <c r="FX18">
        <v>72.479600000000005</v>
      </c>
      <c r="FY18">
        <v>45</v>
      </c>
      <c r="FZ18">
        <v>700</v>
      </c>
      <c r="GA18">
        <v>20</v>
      </c>
      <c r="GB18">
        <v>100.28100000000001</v>
      </c>
      <c r="GC18">
        <v>98.177000000000007</v>
      </c>
    </row>
    <row r="19" spans="1:185" ht="16" x14ac:dyDescent="0.2">
      <c r="A19" s="1">
        <v>11</v>
      </c>
      <c r="B19">
        <v>1661989549.0999999</v>
      </c>
      <c r="C19">
        <v>5436.0999999046298</v>
      </c>
      <c r="D19" t="s">
        <v>306</v>
      </c>
      <c r="E19" t="s">
        <v>307</v>
      </c>
      <c r="F19">
        <v>15</v>
      </c>
      <c r="G19">
        <v>1661989541.0999999</v>
      </c>
      <c r="H19">
        <f t="shared" si="0"/>
        <v>1.7054331929559859E-3</v>
      </c>
      <c r="I19" s="14">
        <f>H19+($L$2/100*6*($L$3-CG19))</f>
        <v>1.705537208955986E-3</v>
      </c>
      <c r="J19">
        <f t="shared" si="2"/>
        <v>3.3072395467795473E-12</v>
      </c>
      <c r="K19">
        <f t="shared" si="3"/>
        <v>1.2181665663971328E-4</v>
      </c>
      <c r="L19">
        <f t="shared" si="4"/>
        <v>1.2181665663971328E-4</v>
      </c>
      <c r="M19">
        <f t="shared" si="5"/>
        <v>42.189</v>
      </c>
      <c r="N19">
        <f t="shared" si="6"/>
        <v>0.52812199999999998</v>
      </c>
      <c r="O19">
        <f t="shared" si="7"/>
        <v>13.302913468045501</v>
      </c>
      <c r="P19">
        <f t="shared" si="8"/>
        <v>1999.9473333333301</v>
      </c>
      <c r="Q19">
        <f t="shared" si="9"/>
        <v>166.10864933157617</v>
      </c>
      <c r="R19">
        <f t="shared" si="10"/>
        <v>0.48125004003999999</v>
      </c>
      <c r="S19">
        <f t="shared" si="11"/>
        <v>8.3056511820599491E-2</v>
      </c>
      <c r="T19">
        <f t="shared" si="12"/>
        <v>737.00409090140511</v>
      </c>
      <c r="U19">
        <f t="shared" si="13"/>
        <v>1294.8172418000543</v>
      </c>
      <c r="V19">
        <f t="shared" si="14"/>
        <v>1.0254952555056429</v>
      </c>
      <c r="W19">
        <v>14</v>
      </c>
      <c r="X19">
        <v>36833333.333333321</v>
      </c>
      <c r="Y19">
        <v>1</v>
      </c>
      <c r="Z19">
        <v>1</v>
      </c>
      <c r="AA19">
        <v>7</v>
      </c>
      <c r="AB19">
        <v>2.5</v>
      </c>
      <c r="AC19" t="b">
        <v>0</v>
      </c>
      <c r="AD19">
        <v>10</v>
      </c>
      <c r="AE19">
        <v>25</v>
      </c>
      <c r="AF19">
        <v>2.323</v>
      </c>
      <c r="AG19" t="b">
        <v>0</v>
      </c>
      <c r="AH19">
        <v>4</v>
      </c>
      <c r="AI19">
        <v>25</v>
      </c>
      <c r="AJ19">
        <v>2.677</v>
      </c>
      <c r="AK19">
        <v>1</v>
      </c>
      <c r="AL19" t="b">
        <v>1</v>
      </c>
      <c r="AM19">
        <v>4.5</v>
      </c>
      <c r="AN19">
        <v>0.88</v>
      </c>
      <c r="AO19">
        <v>0.81</v>
      </c>
      <c r="AP19">
        <v>0.64</v>
      </c>
      <c r="AQ19">
        <v>0.61</v>
      </c>
      <c r="AR19">
        <v>0.77</v>
      </c>
      <c r="AS19" t="b">
        <v>1</v>
      </c>
      <c r="AT19">
        <v>1.8839999999999999</v>
      </c>
      <c r="AU19">
        <v>1.8891500000000001</v>
      </c>
      <c r="AV19">
        <v>1.8846499999999999</v>
      </c>
      <c r="AW19">
        <v>1.8886499999999999</v>
      </c>
      <c r="AX19">
        <v>1.8831199999999999</v>
      </c>
      <c r="AY19">
        <v>1.8872100000000001</v>
      </c>
      <c r="AZ19">
        <v>1.8843099999999999</v>
      </c>
      <c r="BA19">
        <v>0.52812199999999998</v>
      </c>
      <c r="BB19">
        <v>5</v>
      </c>
      <c r="BC19">
        <v>0</v>
      </c>
      <c r="BD19">
        <v>0</v>
      </c>
      <c r="BE19">
        <v>4.5</v>
      </c>
      <c r="BF19" t="s">
        <v>271</v>
      </c>
      <c r="BG19" t="s">
        <v>272</v>
      </c>
      <c r="BH19" t="s">
        <v>273</v>
      </c>
      <c r="BI19" t="s">
        <v>274</v>
      </c>
      <c r="BJ19" t="s">
        <v>274</v>
      </c>
      <c r="BK19" t="s">
        <v>273</v>
      </c>
      <c r="BL19">
        <v>0</v>
      </c>
      <c r="BM19">
        <v>42.189</v>
      </c>
      <c r="BN19">
        <v>999.9</v>
      </c>
      <c r="BO19">
        <v>52.271000000000001</v>
      </c>
      <c r="BP19">
        <v>31.401</v>
      </c>
      <c r="BQ19">
        <v>24.534099999999999</v>
      </c>
      <c r="BR19">
        <v>88.802599999999998</v>
      </c>
      <c r="BS19">
        <v>15.7692</v>
      </c>
      <c r="BT19">
        <v>1</v>
      </c>
      <c r="BU19">
        <v>7.6589400000000002E-2</v>
      </c>
      <c r="BV19">
        <v>-4.2929199999999996</v>
      </c>
      <c r="BW19">
        <v>19.646599999999999</v>
      </c>
      <c r="BX19">
        <v>5.2419700000000002</v>
      </c>
      <c r="BY19">
        <v>11.974</v>
      </c>
      <c r="BZ19">
        <v>4.9891199999999998</v>
      </c>
      <c r="CA19">
        <v>3.2989999999999999</v>
      </c>
      <c r="CB19">
        <v>9999</v>
      </c>
      <c r="CC19">
        <v>9999</v>
      </c>
      <c r="CD19">
        <v>999.9</v>
      </c>
      <c r="CE19">
        <v>9999</v>
      </c>
      <c r="CF19">
        <v>1661989541.0999999</v>
      </c>
      <c r="CG19">
        <v>392.77666666666698</v>
      </c>
      <c r="CH19">
        <v>399.99066666666698</v>
      </c>
      <c r="CI19">
        <v>27.264013333333299</v>
      </c>
      <c r="CJ19">
        <v>19.957133333333299</v>
      </c>
      <c r="CK19">
        <v>391.70766666666702</v>
      </c>
      <c r="CL19">
        <v>27.860013333333299</v>
      </c>
      <c r="CM19">
        <v>399.99953333333298</v>
      </c>
      <c r="CN19">
        <v>98.344873333333396</v>
      </c>
      <c r="CO19">
        <v>0.10002008666666699</v>
      </c>
      <c r="CP19">
        <v>42.759473333333297</v>
      </c>
      <c r="CQ19">
        <v>999.9</v>
      </c>
      <c r="CR19">
        <v>999.9</v>
      </c>
      <c r="CS19">
        <v>0</v>
      </c>
      <c r="CT19">
        <v>0</v>
      </c>
      <c r="CU19">
        <v>13999.0666666667</v>
      </c>
      <c r="CV19">
        <v>0</v>
      </c>
      <c r="CW19">
        <v>137.3186</v>
      </c>
      <c r="CX19">
        <v>1999.9473333333301</v>
      </c>
      <c r="CY19">
        <v>0.50000173333333298</v>
      </c>
      <c r="CZ19">
        <v>0.49999826666666702</v>
      </c>
      <c r="DA19">
        <v>0</v>
      </c>
      <c r="DB19">
        <v>2.49146</v>
      </c>
      <c r="DC19">
        <v>0</v>
      </c>
      <c r="DD19">
        <v>3847.13</v>
      </c>
      <c r="DE19">
        <v>12977.0466666667</v>
      </c>
      <c r="DF19">
        <v>46.5914</v>
      </c>
      <c r="DG19">
        <v>47.625</v>
      </c>
      <c r="DH19">
        <v>47.375</v>
      </c>
      <c r="DI19">
        <v>46.375</v>
      </c>
      <c r="DJ19">
        <v>47.320399999999999</v>
      </c>
      <c r="DK19">
        <v>999.976</v>
      </c>
      <c r="DL19">
        <v>999.97133333333295</v>
      </c>
      <c r="DM19">
        <v>0</v>
      </c>
      <c r="DN19">
        <v>1697036513.4000001</v>
      </c>
      <c r="DO19">
        <v>0</v>
      </c>
      <c r="DP19">
        <v>1661989590.0999999</v>
      </c>
      <c r="DQ19" t="s">
        <v>308</v>
      </c>
      <c r="DR19">
        <v>1661989584.0999999</v>
      </c>
      <c r="DS19">
        <v>1661989590.0999999</v>
      </c>
      <c r="DT19">
        <v>12</v>
      </c>
      <c r="DU19">
        <v>-3.2000000000000001E-2</v>
      </c>
      <c r="DV19">
        <v>5.0000000000000001E-3</v>
      </c>
      <c r="DW19">
        <v>1.069</v>
      </c>
      <c r="DX19">
        <v>-0.59599999999999997</v>
      </c>
      <c r="DY19">
        <v>400</v>
      </c>
      <c r="DZ19">
        <v>20</v>
      </c>
      <c r="EA19">
        <v>0.37</v>
      </c>
      <c r="EB19">
        <v>0.02</v>
      </c>
      <c r="EC19">
        <v>-7.1935060000000002</v>
      </c>
      <c r="ED19">
        <v>0.12897022556391899</v>
      </c>
      <c r="EE19">
        <v>3.9260925918780901E-2</v>
      </c>
      <c r="EF19">
        <v>0</v>
      </c>
      <c r="EG19">
        <v>7.2747840000000004</v>
      </c>
      <c r="EH19">
        <v>-8.5994887218051499E-2</v>
      </c>
      <c r="EI19">
        <v>9.3887855444673707E-3</v>
      </c>
      <c r="EJ19">
        <v>1</v>
      </c>
      <c r="EK19">
        <v>1</v>
      </c>
      <c r="EL19">
        <v>2</v>
      </c>
      <c r="EM19" t="s">
        <v>280</v>
      </c>
      <c r="EN19">
        <v>100</v>
      </c>
      <c r="EO19">
        <v>100</v>
      </c>
      <c r="EP19">
        <v>1.069</v>
      </c>
      <c r="EQ19">
        <v>-0.59599999999999997</v>
      </c>
      <c r="ER19">
        <v>0.42464281909382601</v>
      </c>
      <c r="ES19">
        <v>1.82638250332287E-3</v>
      </c>
      <c r="ET19">
        <v>-3.3376277935660099E-7</v>
      </c>
      <c r="EU19">
        <v>5.0569635831270701E-13</v>
      </c>
      <c r="EV19">
        <v>-0.34095561332302798</v>
      </c>
      <c r="EW19">
        <v>-1.8342391301347901E-2</v>
      </c>
      <c r="EX19">
        <v>2.5609531295098801E-4</v>
      </c>
      <c r="EY19">
        <v>9.7789280158919E-7</v>
      </c>
      <c r="EZ19">
        <v>3</v>
      </c>
      <c r="FA19">
        <v>2048</v>
      </c>
      <c r="FB19">
        <v>1</v>
      </c>
      <c r="FC19">
        <v>26</v>
      </c>
      <c r="FD19">
        <v>8</v>
      </c>
      <c r="FE19">
        <v>8.1</v>
      </c>
      <c r="FF19">
        <v>1.0522499999999999</v>
      </c>
      <c r="FG19">
        <v>2.4597199999999999</v>
      </c>
      <c r="FH19">
        <v>1.5954600000000001</v>
      </c>
      <c r="FI19">
        <v>2.3083499999999999</v>
      </c>
      <c r="FJ19">
        <v>1.69434</v>
      </c>
      <c r="FK19">
        <v>2.5537100000000001</v>
      </c>
      <c r="FL19">
        <v>37.241999999999997</v>
      </c>
      <c r="FM19">
        <v>23.8248</v>
      </c>
      <c r="FN19">
        <v>18</v>
      </c>
      <c r="FO19">
        <v>367.42</v>
      </c>
      <c r="FP19">
        <v>661.05899999999997</v>
      </c>
      <c r="FQ19">
        <v>44.999699999999997</v>
      </c>
      <c r="FR19">
        <v>28.507000000000001</v>
      </c>
      <c r="FS19">
        <v>30.0001</v>
      </c>
      <c r="FT19">
        <v>28.093</v>
      </c>
      <c r="FU19">
        <v>27.999700000000001</v>
      </c>
      <c r="FV19">
        <v>21.143000000000001</v>
      </c>
      <c r="FW19">
        <v>66.751499999999993</v>
      </c>
      <c r="FX19">
        <v>70.994200000000006</v>
      </c>
      <c r="FY19">
        <v>45</v>
      </c>
      <c r="FZ19">
        <v>400</v>
      </c>
      <c r="GA19">
        <v>20</v>
      </c>
      <c r="GB19">
        <v>100.291</v>
      </c>
      <c r="GC19">
        <v>98.1785</v>
      </c>
    </row>
    <row r="20" spans="1:185" ht="16" x14ac:dyDescent="0.2">
      <c r="A20" s="1">
        <v>12</v>
      </c>
      <c r="B20">
        <v>1661990072.0999999</v>
      </c>
      <c r="C20">
        <v>5959.0999999046298</v>
      </c>
      <c r="D20" t="s">
        <v>309</v>
      </c>
      <c r="E20" t="s">
        <v>310</v>
      </c>
      <c r="F20">
        <v>15</v>
      </c>
      <c r="G20">
        <v>1661990064.0999999</v>
      </c>
      <c r="H20">
        <f t="shared" si="0"/>
        <v>9.2820199851895819E-4</v>
      </c>
      <c r="I20" s="14">
        <f t="shared" si="1"/>
        <v>9.3113520459895815E-4</v>
      </c>
      <c r="J20">
        <f t="shared" si="2"/>
        <v>1.8000038756023759E-12</v>
      </c>
      <c r="K20">
        <f t="shared" si="3"/>
        <v>6.6300142751354153E-5</v>
      </c>
      <c r="L20">
        <f t="shared" si="4"/>
        <v>6.6300142751354153E-5</v>
      </c>
      <c r="M20">
        <f t="shared" si="5"/>
        <v>42.206400000000002</v>
      </c>
      <c r="N20">
        <f t="shared" si="6"/>
        <v>0.52990400000000004</v>
      </c>
      <c r="O20">
        <f t="shared" si="7"/>
        <v>13.296870027689305</v>
      </c>
      <c r="P20">
        <f t="shared" si="8"/>
        <v>1999.962</v>
      </c>
      <c r="Q20">
        <f t="shared" si="9"/>
        <v>176.83345570112405</v>
      </c>
      <c r="R20">
        <f t="shared" si="10"/>
        <v>0.48125008470000002</v>
      </c>
      <c r="S20">
        <f t="shared" si="11"/>
        <v>8.8418407800310239E-2</v>
      </c>
      <c r="T20">
        <f t="shared" si="12"/>
        <v>751.59633981039985</v>
      </c>
      <c r="U20">
        <f t="shared" si="13"/>
        <v>1273.434863307275</v>
      </c>
      <c r="V20">
        <f t="shared" si="14"/>
        <v>1.0085604117393618</v>
      </c>
      <c r="W20">
        <v>14</v>
      </c>
      <c r="X20">
        <v>36833333.333333321</v>
      </c>
      <c r="Y20">
        <v>1</v>
      </c>
      <c r="Z20">
        <v>1</v>
      </c>
      <c r="AA20">
        <v>7</v>
      </c>
      <c r="AB20">
        <v>2.5</v>
      </c>
      <c r="AC20" t="b">
        <v>0</v>
      </c>
      <c r="AD20">
        <v>10</v>
      </c>
      <c r="AE20">
        <v>25</v>
      </c>
      <c r="AF20">
        <v>2.323</v>
      </c>
      <c r="AG20" t="b">
        <v>0</v>
      </c>
      <c r="AH20">
        <v>4</v>
      </c>
      <c r="AI20">
        <v>25</v>
      </c>
      <c r="AJ20">
        <v>2.677</v>
      </c>
      <c r="AK20">
        <v>1</v>
      </c>
      <c r="AL20" t="b">
        <v>1</v>
      </c>
      <c r="AM20">
        <v>4.5</v>
      </c>
      <c r="AN20">
        <v>0.88</v>
      </c>
      <c r="AO20">
        <v>0.81</v>
      </c>
      <c r="AP20">
        <v>0.64</v>
      </c>
      <c r="AQ20">
        <v>0.61</v>
      </c>
      <c r="AR20">
        <v>0.77</v>
      </c>
      <c r="AS20" t="b">
        <v>1</v>
      </c>
      <c r="AT20">
        <v>1.8840300000000001</v>
      </c>
      <c r="AU20">
        <v>1.88917</v>
      </c>
      <c r="AV20">
        <v>1.88472</v>
      </c>
      <c r="AW20">
        <v>1.88866</v>
      </c>
      <c r="AX20">
        <v>1.88314</v>
      </c>
      <c r="AY20">
        <v>1.8872199999999999</v>
      </c>
      <c r="AZ20">
        <v>1.8843399999999999</v>
      </c>
      <c r="BA20">
        <v>0.52990400000000004</v>
      </c>
      <c r="BB20">
        <v>5</v>
      </c>
      <c r="BC20">
        <v>0</v>
      </c>
      <c r="BD20">
        <v>0</v>
      </c>
      <c r="BE20">
        <v>4.5</v>
      </c>
      <c r="BF20" t="s">
        <v>271</v>
      </c>
      <c r="BG20" t="s">
        <v>272</v>
      </c>
      <c r="BH20" t="s">
        <v>273</v>
      </c>
      <c r="BI20" t="s">
        <v>274</v>
      </c>
      <c r="BJ20" t="s">
        <v>274</v>
      </c>
      <c r="BK20" t="s">
        <v>273</v>
      </c>
      <c r="BL20">
        <v>0</v>
      </c>
      <c r="BM20">
        <v>42.206400000000002</v>
      </c>
      <c r="BN20">
        <v>999.9</v>
      </c>
      <c r="BO20">
        <v>51.720999999999997</v>
      </c>
      <c r="BP20">
        <v>31.521000000000001</v>
      </c>
      <c r="BQ20">
        <v>24.436599999999999</v>
      </c>
      <c r="BR20">
        <v>88.722700000000003</v>
      </c>
      <c r="BS20">
        <v>15.989599999999999</v>
      </c>
      <c r="BT20">
        <v>1</v>
      </c>
      <c r="BU20">
        <v>8.3477599999999999E-2</v>
      </c>
      <c r="BV20">
        <v>-4.2723699999999996</v>
      </c>
      <c r="BW20">
        <v>19.6479</v>
      </c>
      <c r="BX20">
        <v>5.2387300000000003</v>
      </c>
      <c r="BY20">
        <v>11.974</v>
      </c>
      <c r="BZ20">
        <v>4.9885200000000003</v>
      </c>
      <c r="CA20">
        <v>3.2985199999999999</v>
      </c>
      <c r="CB20">
        <v>9999</v>
      </c>
      <c r="CC20">
        <v>9999</v>
      </c>
      <c r="CD20">
        <v>999.9</v>
      </c>
      <c r="CE20">
        <v>9999</v>
      </c>
      <c r="CF20">
        <v>1661990064.0999999</v>
      </c>
      <c r="CG20">
        <v>196.305133333333</v>
      </c>
      <c r="CH20">
        <v>200.00233333333301</v>
      </c>
      <c r="CI20">
        <v>26.870706666666699</v>
      </c>
      <c r="CJ20">
        <v>20.046479999999999</v>
      </c>
      <c r="CK20">
        <v>195.595133333333</v>
      </c>
      <c r="CL20">
        <v>27.466706666666699</v>
      </c>
      <c r="CM20">
        <v>399.98733333333303</v>
      </c>
      <c r="CN20">
        <v>98.354133333333394</v>
      </c>
      <c r="CO20">
        <v>9.9944366666666701E-2</v>
      </c>
      <c r="CP20">
        <v>42.800426666666702</v>
      </c>
      <c r="CQ20">
        <v>999.9</v>
      </c>
      <c r="CR20">
        <v>999.9</v>
      </c>
      <c r="CS20">
        <v>0</v>
      </c>
      <c r="CT20">
        <v>0</v>
      </c>
      <c r="CU20">
        <v>14001.4</v>
      </c>
      <c r="CV20">
        <v>0</v>
      </c>
      <c r="CW20">
        <v>146.18459999999999</v>
      </c>
      <c r="CX20">
        <v>1999.962</v>
      </c>
      <c r="CY20">
        <v>0.50000366666666696</v>
      </c>
      <c r="CZ20">
        <v>0.49999633333333299</v>
      </c>
      <c r="DA20">
        <v>0</v>
      </c>
      <c r="DB20">
        <v>2.4330066666666701</v>
      </c>
      <c r="DC20">
        <v>0</v>
      </c>
      <c r="DD20">
        <v>3785.67333333333</v>
      </c>
      <c r="DE20">
        <v>12977.153333333301</v>
      </c>
      <c r="DF20">
        <v>46.936999999999998</v>
      </c>
      <c r="DG20">
        <v>48</v>
      </c>
      <c r="DH20">
        <v>47.75</v>
      </c>
      <c r="DI20">
        <v>46.733199999999997</v>
      </c>
      <c r="DJ20">
        <v>47.6332666666667</v>
      </c>
      <c r="DK20">
        <v>999.98800000000006</v>
      </c>
      <c r="DL20">
        <v>999.97400000000005</v>
      </c>
      <c r="DM20">
        <v>0</v>
      </c>
      <c r="DN20">
        <v>1697037036.5999999</v>
      </c>
      <c r="DO20">
        <v>0</v>
      </c>
      <c r="DP20">
        <v>1661990111.0999999</v>
      </c>
      <c r="DQ20" t="s">
        <v>311</v>
      </c>
      <c r="DR20">
        <v>1661990090.0999999</v>
      </c>
      <c r="DS20">
        <v>1661990111.0999999</v>
      </c>
      <c r="DT20">
        <v>13</v>
      </c>
      <c r="DU20">
        <v>-3.4000000000000002E-2</v>
      </c>
      <c r="DV20">
        <v>2E-3</v>
      </c>
      <c r="DW20">
        <v>0.71</v>
      </c>
      <c r="DX20">
        <v>-0.59599999999999997</v>
      </c>
      <c r="DY20">
        <v>200</v>
      </c>
      <c r="DZ20">
        <v>20</v>
      </c>
      <c r="EA20">
        <v>0.26</v>
      </c>
      <c r="EB20">
        <v>0.02</v>
      </c>
      <c r="EC20">
        <v>-3.6713514285714299</v>
      </c>
      <c r="ED20">
        <v>1.9168831168834501E-3</v>
      </c>
      <c r="EE20">
        <v>2.0578858611903301E-2</v>
      </c>
      <c r="EF20">
        <v>1</v>
      </c>
      <c r="EG20">
        <v>6.8320990476190504</v>
      </c>
      <c r="EH20">
        <v>-0.54524103896105203</v>
      </c>
      <c r="EI20">
        <v>7.9646953363235198E-2</v>
      </c>
      <c r="EJ20">
        <v>0</v>
      </c>
      <c r="EK20">
        <v>1</v>
      </c>
      <c r="EL20">
        <v>2</v>
      </c>
      <c r="EM20" t="s">
        <v>280</v>
      </c>
      <c r="EN20">
        <v>100</v>
      </c>
      <c r="EO20">
        <v>100</v>
      </c>
      <c r="EP20">
        <v>0.71</v>
      </c>
      <c r="EQ20">
        <v>-0.59599999999999997</v>
      </c>
      <c r="ER20">
        <v>0.39294974115430598</v>
      </c>
      <c r="ES20">
        <v>1.82638250332287E-3</v>
      </c>
      <c r="ET20">
        <v>-3.3376277935660099E-7</v>
      </c>
      <c r="EU20">
        <v>5.0569635831270701E-13</v>
      </c>
      <c r="EV20">
        <v>-0.33583458312209902</v>
      </c>
      <c r="EW20">
        <v>-1.8342391301347901E-2</v>
      </c>
      <c r="EX20">
        <v>2.5609531295098801E-4</v>
      </c>
      <c r="EY20">
        <v>9.7789280158919E-7</v>
      </c>
      <c r="EZ20">
        <v>3</v>
      </c>
      <c r="FA20">
        <v>2048</v>
      </c>
      <c r="FB20">
        <v>1</v>
      </c>
      <c r="FC20">
        <v>26</v>
      </c>
      <c r="FD20">
        <v>8.1</v>
      </c>
      <c r="FE20">
        <v>8</v>
      </c>
      <c r="FF20">
        <v>0.617676</v>
      </c>
      <c r="FG20">
        <v>2.47803</v>
      </c>
      <c r="FH20">
        <v>1.5954600000000001</v>
      </c>
      <c r="FI20">
        <v>2.3071299999999999</v>
      </c>
      <c r="FJ20">
        <v>1.69556</v>
      </c>
      <c r="FK20">
        <v>2.36816</v>
      </c>
      <c r="FL20">
        <v>37.337800000000001</v>
      </c>
      <c r="FM20">
        <v>23.816099999999999</v>
      </c>
      <c r="FN20">
        <v>18</v>
      </c>
      <c r="FO20">
        <v>367.46699999999998</v>
      </c>
      <c r="FP20">
        <v>659.94399999999996</v>
      </c>
      <c r="FQ20">
        <v>44.999899999999997</v>
      </c>
      <c r="FR20">
        <v>28.592400000000001</v>
      </c>
      <c r="FS20">
        <v>30.0002</v>
      </c>
      <c r="FT20">
        <v>28.171399999999998</v>
      </c>
      <c r="FU20">
        <v>28.076799999999999</v>
      </c>
      <c r="FV20">
        <v>12.4246</v>
      </c>
      <c r="FW20">
        <v>61.982999999999997</v>
      </c>
      <c r="FX20">
        <v>69.882599999999996</v>
      </c>
      <c r="FY20">
        <v>45</v>
      </c>
      <c r="FZ20">
        <v>200</v>
      </c>
      <c r="GA20">
        <v>20</v>
      </c>
      <c r="GB20">
        <v>100.276</v>
      </c>
      <c r="GC20">
        <v>98.1601</v>
      </c>
    </row>
    <row r="21" spans="1:185" ht="16" x14ac:dyDescent="0.2">
      <c r="A21" s="1">
        <v>13</v>
      </c>
      <c r="B21">
        <v>1661990594</v>
      </c>
      <c r="C21">
        <v>6481</v>
      </c>
      <c r="D21" t="s">
        <v>312</v>
      </c>
      <c r="E21" t="s">
        <v>313</v>
      </c>
      <c r="F21">
        <v>15</v>
      </c>
      <c r="G21">
        <v>1661990586</v>
      </c>
      <c r="H21">
        <f t="shared" si="0"/>
        <v>2.5408803569257251E-4</v>
      </c>
      <c r="I21" s="14">
        <f t="shared" si="1"/>
        <v>2.5842736596457249E-4</v>
      </c>
      <c r="J21">
        <f t="shared" si="2"/>
        <v>4.9273697936504062E-13</v>
      </c>
      <c r="K21">
        <f t="shared" si="3"/>
        <v>1.8149145406612324E-5</v>
      </c>
      <c r="L21">
        <f t="shared" si="4"/>
        <v>1.8149145406612324E-5</v>
      </c>
      <c r="M21">
        <f t="shared" si="5"/>
        <v>42.210700000000003</v>
      </c>
      <c r="N21">
        <f t="shared" si="6"/>
        <v>0.52781400000000001</v>
      </c>
      <c r="O21">
        <f t="shared" si="7"/>
        <v>13.303464187833171</v>
      </c>
      <c r="P21">
        <f t="shared" si="8"/>
        <v>1999.998</v>
      </c>
      <c r="Q21">
        <f t="shared" si="9"/>
        <v>180.11476952594563</v>
      </c>
      <c r="R21">
        <f t="shared" si="10"/>
        <v>0.48124996920000002</v>
      </c>
      <c r="S21">
        <f t="shared" si="11"/>
        <v>9.0057474820447639E-2</v>
      </c>
      <c r="T21">
        <f t="shared" si="12"/>
        <v>755.98295426559048</v>
      </c>
      <c r="U21">
        <f t="shared" si="13"/>
        <v>1266.9811376185373</v>
      </c>
      <c r="V21">
        <f t="shared" si="14"/>
        <v>1.0034490609938815</v>
      </c>
      <c r="W21">
        <v>14</v>
      </c>
      <c r="X21">
        <v>36833333.333333321</v>
      </c>
      <c r="Y21">
        <v>1</v>
      </c>
      <c r="Z21">
        <v>1</v>
      </c>
      <c r="AA21">
        <v>7</v>
      </c>
      <c r="AB21">
        <v>2.5</v>
      </c>
      <c r="AC21" t="b">
        <v>0</v>
      </c>
      <c r="AD21">
        <v>10</v>
      </c>
      <c r="AE21">
        <v>25</v>
      </c>
      <c r="AF21">
        <v>2.323</v>
      </c>
      <c r="AG21" t="b">
        <v>0</v>
      </c>
      <c r="AH21">
        <v>4</v>
      </c>
      <c r="AI21">
        <v>25</v>
      </c>
      <c r="AJ21">
        <v>2.677</v>
      </c>
      <c r="AK21">
        <v>1</v>
      </c>
      <c r="AL21" t="b">
        <v>1</v>
      </c>
      <c r="AM21">
        <v>4.5</v>
      </c>
      <c r="AN21">
        <v>0.88</v>
      </c>
      <c r="AO21">
        <v>0.81</v>
      </c>
      <c r="AP21">
        <v>0.64</v>
      </c>
      <c r="AQ21">
        <v>0.61</v>
      </c>
      <c r="AR21">
        <v>0.77</v>
      </c>
      <c r="AS21" t="b">
        <v>1</v>
      </c>
      <c r="AT21">
        <v>1.8840300000000001</v>
      </c>
      <c r="AU21">
        <v>1.88917</v>
      </c>
      <c r="AV21">
        <v>1.8847100000000001</v>
      </c>
      <c r="AW21">
        <v>1.8887100000000001</v>
      </c>
      <c r="AX21">
        <v>1.8832100000000001</v>
      </c>
      <c r="AY21">
        <v>1.8872500000000001</v>
      </c>
      <c r="AZ21">
        <v>1.8843300000000001</v>
      </c>
      <c r="BA21">
        <v>0.52781400000000001</v>
      </c>
      <c r="BB21">
        <v>5</v>
      </c>
      <c r="BC21">
        <v>0</v>
      </c>
      <c r="BD21">
        <v>0</v>
      </c>
      <c r="BE21">
        <v>4.5</v>
      </c>
      <c r="BF21" t="s">
        <v>271</v>
      </c>
      <c r="BG21" t="s">
        <v>272</v>
      </c>
      <c r="BH21" t="s">
        <v>273</v>
      </c>
      <c r="BI21" t="s">
        <v>274</v>
      </c>
      <c r="BJ21" t="s">
        <v>274</v>
      </c>
      <c r="BK21" t="s">
        <v>273</v>
      </c>
      <c r="BL21">
        <v>0</v>
      </c>
      <c r="BM21">
        <v>42.210700000000003</v>
      </c>
      <c r="BN21">
        <v>999.9</v>
      </c>
      <c r="BO21">
        <v>51.232999999999997</v>
      </c>
      <c r="BP21">
        <v>31.632000000000001</v>
      </c>
      <c r="BQ21">
        <v>24.361000000000001</v>
      </c>
      <c r="BR21">
        <v>88.902699999999996</v>
      </c>
      <c r="BS21">
        <v>15.837300000000001</v>
      </c>
      <c r="BT21">
        <v>1</v>
      </c>
      <c r="BU21">
        <v>8.7833300000000003E-2</v>
      </c>
      <c r="BV21">
        <v>-4.2709200000000003</v>
      </c>
      <c r="BW21">
        <v>19.6493</v>
      </c>
      <c r="BX21">
        <v>5.2410100000000002</v>
      </c>
      <c r="BY21">
        <v>11.974</v>
      </c>
      <c r="BZ21">
        <v>4.9877599999999997</v>
      </c>
      <c r="CA21">
        <v>3.2989999999999999</v>
      </c>
      <c r="CB21">
        <v>9999</v>
      </c>
      <c r="CC21">
        <v>9999</v>
      </c>
      <c r="CD21">
        <v>999.9</v>
      </c>
      <c r="CE21">
        <v>9999</v>
      </c>
      <c r="CF21">
        <v>1661990586</v>
      </c>
      <c r="CG21">
        <v>98.657619999999994</v>
      </c>
      <c r="CH21">
        <v>99.999853333333306</v>
      </c>
      <c r="CI21">
        <v>27.017526666666701</v>
      </c>
      <c r="CJ21">
        <v>20.0445733333333</v>
      </c>
      <c r="CK21">
        <v>98.135620000000003</v>
      </c>
      <c r="CL21">
        <v>27.620526666666699</v>
      </c>
      <c r="CM21">
        <v>400.01519999999999</v>
      </c>
      <c r="CN21">
        <v>98.354573333333306</v>
      </c>
      <c r="CO21">
        <v>0.100074513333333</v>
      </c>
      <c r="CP21">
        <v>42.809699999999999</v>
      </c>
      <c r="CQ21">
        <v>999.9</v>
      </c>
      <c r="CR21">
        <v>999.9</v>
      </c>
      <c r="CS21">
        <v>0</v>
      </c>
      <c r="CT21">
        <v>0</v>
      </c>
      <c r="CU21">
        <v>13997</v>
      </c>
      <c r="CV21">
        <v>0</v>
      </c>
      <c r="CW21">
        <v>148.89713333333299</v>
      </c>
      <c r="CX21">
        <v>1999.998</v>
      </c>
      <c r="CY21">
        <v>0.49999866666666698</v>
      </c>
      <c r="CZ21">
        <v>0.50000133333333296</v>
      </c>
      <c r="DA21">
        <v>0</v>
      </c>
      <c r="DB21">
        <v>2.3592666666666702</v>
      </c>
      <c r="DC21">
        <v>0</v>
      </c>
      <c r="DD21">
        <v>3771.74866666667</v>
      </c>
      <c r="DE21">
        <v>12977.3866666667</v>
      </c>
      <c r="DF21">
        <v>47.186999999999998</v>
      </c>
      <c r="DG21">
        <v>48.307866666666698</v>
      </c>
      <c r="DH21">
        <v>48</v>
      </c>
      <c r="DI21">
        <v>46.953800000000001</v>
      </c>
      <c r="DJ21">
        <v>47.875</v>
      </c>
      <c r="DK21">
        <v>999.99599999999998</v>
      </c>
      <c r="DL21">
        <v>1000.002</v>
      </c>
      <c r="DM21">
        <v>0</v>
      </c>
      <c r="DN21">
        <v>1697037558.5999999</v>
      </c>
      <c r="DO21">
        <v>0</v>
      </c>
      <c r="DP21">
        <v>1661990626</v>
      </c>
      <c r="DQ21" t="s">
        <v>314</v>
      </c>
      <c r="DR21">
        <v>1661990619</v>
      </c>
      <c r="DS21">
        <v>1661990626</v>
      </c>
      <c r="DT21">
        <v>14</v>
      </c>
      <c r="DU21">
        <v>-1.6E-2</v>
      </c>
      <c r="DV21">
        <v>-8.0000000000000002E-3</v>
      </c>
      <c r="DW21">
        <v>0.52200000000000002</v>
      </c>
      <c r="DX21">
        <v>-0.60299999999999998</v>
      </c>
      <c r="DY21">
        <v>100</v>
      </c>
      <c r="DZ21">
        <v>20</v>
      </c>
      <c r="EA21">
        <v>0.25</v>
      </c>
      <c r="EB21">
        <v>0.02</v>
      </c>
      <c r="EC21">
        <v>-1.3232561904761899</v>
      </c>
      <c r="ED21">
        <v>-3.3313246753249703E-2</v>
      </c>
      <c r="EE21">
        <v>2.6296631049150501E-2</v>
      </c>
      <c r="EF21">
        <v>1</v>
      </c>
      <c r="EG21">
        <v>6.9535504761904798</v>
      </c>
      <c r="EH21">
        <v>1.5797142857144598E-2</v>
      </c>
      <c r="EI21">
        <v>1.12899076195936E-2</v>
      </c>
      <c r="EJ21">
        <v>1</v>
      </c>
      <c r="EK21">
        <v>2</v>
      </c>
      <c r="EL21">
        <v>2</v>
      </c>
      <c r="EM21" t="s">
        <v>284</v>
      </c>
      <c r="EN21">
        <v>100</v>
      </c>
      <c r="EO21">
        <v>100</v>
      </c>
      <c r="EP21">
        <v>0.52200000000000002</v>
      </c>
      <c r="EQ21">
        <v>-0.60299999999999998</v>
      </c>
      <c r="ER21">
        <v>0.359031727570293</v>
      </c>
      <c r="ES21">
        <v>1.82638250332287E-3</v>
      </c>
      <c r="ET21">
        <v>-3.3376277935660099E-7</v>
      </c>
      <c r="EU21">
        <v>5.0569635831270701E-13</v>
      </c>
      <c r="EV21">
        <v>-0.33390522820790502</v>
      </c>
      <c r="EW21">
        <v>-1.8342391301347901E-2</v>
      </c>
      <c r="EX21">
        <v>2.5609531295098801E-4</v>
      </c>
      <c r="EY21">
        <v>9.7789280158919E-7</v>
      </c>
      <c r="EZ21">
        <v>3</v>
      </c>
      <c r="FA21">
        <v>2048</v>
      </c>
      <c r="FB21">
        <v>1</v>
      </c>
      <c r="FC21">
        <v>26</v>
      </c>
      <c r="FD21">
        <v>8.4</v>
      </c>
      <c r="FE21">
        <v>8</v>
      </c>
      <c r="FF21">
        <v>0.38818399999999997</v>
      </c>
      <c r="FG21">
        <v>2.4841299999999999</v>
      </c>
      <c r="FH21">
        <v>1.5954600000000001</v>
      </c>
      <c r="FI21">
        <v>2.3071299999999999</v>
      </c>
      <c r="FJ21">
        <v>1.69434</v>
      </c>
      <c r="FK21">
        <v>2.5842299999999998</v>
      </c>
      <c r="FL21">
        <v>37.409799999999997</v>
      </c>
      <c r="FM21">
        <v>23.8248</v>
      </c>
      <c r="FN21">
        <v>18</v>
      </c>
      <c r="FO21">
        <v>367.404</v>
      </c>
      <c r="FP21">
        <v>659.649</v>
      </c>
      <c r="FQ21">
        <v>44.999899999999997</v>
      </c>
      <c r="FR21">
        <v>28.653500000000001</v>
      </c>
      <c r="FS21">
        <v>29.9999</v>
      </c>
      <c r="FT21">
        <v>28.230899999999998</v>
      </c>
      <c r="FU21">
        <v>28.134399999999999</v>
      </c>
      <c r="FV21">
        <v>7.8224900000000002</v>
      </c>
      <c r="FW21">
        <v>62.652099999999997</v>
      </c>
      <c r="FX21">
        <v>69.140699999999995</v>
      </c>
      <c r="FY21">
        <v>45</v>
      </c>
      <c r="FZ21">
        <v>100</v>
      </c>
      <c r="GA21">
        <v>20</v>
      </c>
      <c r="GB21">
        <v>100.273</v>
      </c>
      <c r="GC21">
        <v>98.149600000000007</v>
      </c>
    </row>
    <row r="22" spans="1:185" ht="16" x14ac:dyDescent="0.2">
      <c r="A22" s="1">
        <v>14</v>
      </c>
      <c r="B22">
        <v>1661991108</v>
      </c>
      <c r="C22">
        <v>6995</v>
      </c>
      <c r="D22" t="s">
        <v>315</v>
      </c>
      <c r="E22" t="s">
        <v>316</v>
      </c>
      <c r="F22">
        <v>15</v>
      </c>
      <c r="G22">
        <v>1661991100</v>
      </c>
      <c r="H22">
        <f t="shared" si="0"/>
        <v>-1.1274454598309576E-4</v>
      </c>
      <c r="I22" s="14">
        <f t="shared" si="1"/>
        <v>-1.0770271065509576E-4</v>
      </c>
      <c r="J22">
        <f t="shared" si="2"/>
        <v>-2.1863842142811079E-13</v>
      </c>
      <c r="K22">
        <f t="shared" si="3"/>
        <v>-8.0531818559354117E-6</v>
      </c>
      <c r="L22">
        <f t="shared" si="4"/>
        <v>-8.0531818559354117E-6</v>
      </c>
      <c r="M22">
        <f t="shared" si="5"/>
        <v>42.253399999999999</v>
      </c>
      <c r="N22">
        <f t="shared" si="6"/>
        <v>0.52792399999999995</v>
      </c>
      <c r="O22">
        <f t="shared" si="7"/>
        <v>13.302259278752228</v>
      </c>
      <c r="P22">
        <f t="shared" si="8"/>
        <v>1999.9946666666699</v>
      </c>
      <c r="Q22">
        <f t="shared" si="9"/>
        <v>178.98342147225543</v>
      </c>
      <c r="R22">
        <f t="shared" si="10"/>
        <v>0.48124970894000002</v>
      </c>
      <c r="S22">
        <f t="shared" si="11"/>
        <v>8.9491949381325916E-2</v>
      </c>
      <c r="T22">
        <f t="shared" si="12"/>
        <v>754.47722901263921</v>
      </c>
      <c r="U22">
        <f t="shared" si="13"/>
        <v>1269.2099842844902</v>
      </c>
      <c r="V22">
        <f t="shared" si="14"/>
        <v>1.0052143075533162</v>
      </c>
      <c r="W22">
        <v>14</v>
      </c>
      <c r="X22">
        <v>36833333.333333321</v>
      </c>
      <c r="Y22">
        <v>1</v>
      </c>
      <c r="Z22">
        <v>1</v>
      </c>
      <c r="AA22">
        <v>7</v>
      </c>
      <c r="AB22">
        <v>2.5</v>
      </c>
      <c r="AC22" t="b">
        <v>0</v>
      </c>
      <c r="AD22">
        <v>10</v>
      </c>
      <c r="AE22">
        <v>25</v>
      </c>
      <c r="AF22">
        <v>2.323</v>
      </c>
      <c r="AG22" t="b">
        <v>0</v>
      </c>
      <c r="AH22">
        <v>4</v>
      </c>
      <c r="AI22">
        <v>25</v>
      </c>
      <c r="AJ22">
        <v>2.677</v>
      </c>
      <c r="AK22">
        <v>1</v>
      </c>
      <c r="AL22" t="b">
        <v>1</v>
      </c>
      <c r="AM22">
        <v>4.5</v>
      </c>
      <c r="AN22">
        <v>0.88</v>
      </c>
      <c r="AO22">
        <v>0.81</v>
      </c>
      <c r="AP22">
        <v>0.64</v>
      </c>
      <c r="AQ22">
        <v>0.61</v>
      </c>
      <c r="AR22">
        <v>0.77</v>
      </c>
      <c r="AS22" t="b">
        <v>1</v>
      </c>
      <c r="AT22">
        <v>1.88408</v>
      </c>
      <c r="AU22">
        <v>1.88916</v>
      </c>
      <c r="AV22">
        <v>1.8847</v>
      </c>
      <c r="AW22">
        <v>1.8887</v>
      </c>
      <c r="AX22">
        <v>1.8831899999999999</v>
      </c>
      <c r="AY22">
        <v>1.8872500000000001</v>
      </c>
      <c r="AZ22">
        <v>1.8843700000000001</v>
      </c>
      <c r="BA22">
        <v>0.52792399999999995</v>
      </c>
      <c r="BB22">
        <v>5</v>
      </c>
      <c r="BC22">
        <v>0</v>
      </c>
      <c r="BD22">
        <v>0</v>
      </c>
      <c r="BE22">
        <v>4.5</v>
      </c>
      <c r="BF22" t="s">
        <v>271</v>
      </c>
      <c r="BG22" t="s">
        <v>272</v>
      </c>
      <c r="BH22" t="s">
        <v>273</v>
      </c>
      <c r="BI22" t="s">
        <v>274</v>
      </c>
      <c r="BJ22" t="s">
        <v>274</v>
      </c>
      <c r="BK22" t="s">
        <v>273</v>
      </c>
      <c r="BL22">
        <v>0</v>
      </c>
      <c r="BM22">
        <v>42.253399999999999</v>
      </c>
      <c r="BN22">
        <v>999.9</v>
      </c>
      <c r="BO22">
        <v>51.134999999999998</v>
      </c>
      <c r="BP22">
        <v>31.713000000000001</v>
      </c>
      <c r="BQ22">
        <v>24.4268</v>
      </c>
      <c r="BR22">
        <v>88.882800000000003</v>
      </c>
      <c r="BS22">
        <v>15.901400000000001</v>
      </c>
      <c r="BT22">
        <v>1</v>
      </c>
      <c r="BU22">
        <v>9.1288599999999998E-2</v>
      </c>
      <c r="BV22">
        <v>-4.2184799999999996</v>
      </c>
      <c r="BW22">
        <v>19.653400000000001</v>
      </c>
      <c r="BX22">
        <v>5.24125</v>
      </c>
      <c r="BY22">
        <v>11.974</v>
      </c>
      <c r="BZ22">
        <v>4.9890400000000001</v>
      </c>
      <c r="CA22">
        <v>3.2989999999999999</v>
      </c>
      <c r="CB22">
        <v>9999</v>
      </c>
      <c r="CC22">
        <v>9999</v>
      </c>
      <c r="CD22">
        <v>999.9</v>
      </c>
      <c r="CE22">
        <v>9999</v>
      </c>
      <c r="CF22">
        <v>1661991100</v>
      </c>
      <c r="CG22">
        <v>49.8725466666667</v>
      </c>
      <c r="CH22">
        <v>49.9953</v>
      </c>
      <c r="CI22">
        <v>27.8267466666667</v>
      </c>
      <c r="CJ22">
        <v>19.939800000000002</v>
      </c>
      <c r="CK22">
        <v>49.408546666666702</v>
      </c>
      <c r="CL22">
        <v>28.4307466666667</v>
      </c>
      <c r="CM22">
        <v>400.01966666666698</v>
      </c>
      <c r="CN22">
        <v>98.350473333333298</v>
      </c>
      <c r="CO22">
        <v>0.10021458</v>
      </c>
      <c r="CP22">
        <v>42.8667533333333</v>
      </c>
      <c r="CQ22">
        <v>999.9</v>
      </c>
      <c r="CR22">
        <v>999.9</v>
      </c>
      <c r="CS22">
        <v>0</v>
      </c>
      <c r="CT22">
        <v>0</v>
      </c>
      <c r="CU22">
        <v>13996.6</v>
      </c>
      <c r="CV22">
        <v>0</v>
      </c>
      <c r="CW22">
        <v>147.961733333333</v>
      </c>
      <c r="CX22">
        <v>1999.9946666666699</v>
      </c>
      <c r="CY22">
        <v>0.49998740000000003</v>
      </c>
      <c r="CZ22">
        <v>0.50001260000000003</v>
      </c>
      <c r="DA22">
        <v>0</v>
      </c>
      <c r="DB22">
        <v>2.4829133333333302</v>
      </c>
      <c r="DC22">
        <v>0</v>
      </c>
      <c r="DD22">
        <v>3769.34533333333</v>
      </c>
      <c r="DE22">
        <v>12977.3266666667</v>
      </c>
      <c r="DF22">
        <v>47.75</v>
      </c>
      <c r="DG22">
        <v>48.820399999999999</v>
      </c>
      <c r="DH22">
        <v>48.5914</v>
      </c>
      <c r="DI22">
        <v>47.495800000000003</v>
      </c>
      <c r="DJ22">
        <v>48.375</v>
      </c>
      <c r="DK22">
        <v>999.97133333333295</v>
      </c>
      <c r="DL22">
        <v>1000.02333333333</v>
      </c>
      <c r="DM22">
        <v>0</v>
      </c>
      <c r="DN22">
        <v>1697038072.2</v>
      </c>
      <c r="DO22">
        <v>0</v>
      </c>
      <c r="DP22">
        <v>1661991149</v>
      </c>
      <c r="DQ22" t="s">
        <v>317</v>
      </c>
      <c r="DR22">
        <v>1661991130</v>
      </c>
      <c r="DS22">
        <v>1661991149</v>
      </c>
      <c r="DT22">
        <v>15</v>
      </c>
      <c r="DU22">
        <v>3.1E-2</v>
      </c>
      <c r="DV22">
        <v>-1E-3</v>
      </c>
      <c r="DW22">
        <v>0.46400000000000002</v>
      </c>
      <c r="DX22">
        <v>-0.60399999999999998</v>
      </c>
      <c r="DY22">
        <v>50</v>
      </c>
      <c r="DZ22">
        <v>20</v>
      </c>
      <c r="EA22">
        <v>0.28999999999999998</v>
      </c>
      <c r="EB22">
        <v>0.03</v>
      </c>
      <c r="EC22">
        <v>-0.15389264999999999</v>
      </c>
      <c r="ED22">
        <v>2.2063263157894499E-2</v>
      </c>
      <c r="EE22">
        <v>1.04480793559151E-2</v>
      </c>
      <c r="EF22">
        <v>1</v>
      </c>
      <c r="EG22">
        <v>7.8697755000000003</v>
      </c>
      <c r="EH22">
        <v>-0.232967368421056</v>
      </c>
      <c r="EI22">
        <v>2.3911670262656198E-2</v>
      </c>
      <c r="EJ22">
        <v>0</v>
      </c>
      <c r="EK22">
        <v>1</v>
      </c>
      <c r="EL22">
        <v>2</v>
      </c>
      <c r="EM22" t="s">
        <v>280</v>
      </c>
      <c r="EN22">
        <v>100</v>
      </c>
      <c r="EO22">
        <v>100</v>
      </c>
      <c r="EP22">
        <v>0.46400000000000002</v>
      </c>
      <c r="EQ22">
        <v>-0.60399999999999998</v>
      </c>
      <c r="ER22">
        <v>0.34318556769675901</v>
      </c>
      <c r="ES22">
        <v>1.82638250332287E-3</v>
      </c>
      <c r="ET22">
        <v>-3.3376277935660099E-7</v>
      </c>
      <c r="EU22">
        <v>5.0569635831270701E-13</v>
      </c>
      <c r="EV22">
        <v>-0.34225268920521801</v>
      </c>
      <c r="EW22">
        <v>-1.8342391301347901E-2</v>
      </c>
      <c r="EX22">
        <v>2.5609531295098801E-4</v>
      </c>
      <c r="EY22">
        <v>9.7789280158919E-7</v>
      </c>
      <c r="EZ22">
        <v>3</v>
      </c>
      <c r="FA22">
        <v>2048</v>
      </c>
      <c r="FB22">
        <v>1</v>
      </c>
      <c r="FC22">
        <v>26</v>
      </c>
      <c r="FD22">
        <v>8.1999999999999993</v>
      </c>
      <c r="FE22">
        <v>8</v>
      </c>
      <c r="FF22">
        <v>0.27221699999999999</v>
      </c>
      <c r="FG22">
        <v>2.50244</v>
      </c>
      <c r="FH22">
        <v>1.5954600000000001</v>
      </c>
      <c r="FI22">
        <v>2.3071299999999999</v>
      </c>
      <c r="FJ22">
        <v>1.69556</v>
      </c>
      <c r="FK22">
        <v>2.50122</v>
      </c>
      <c r="FL22">
        <v>37.457799999999999</v>
      </c>
      <c r="FM22">
        <v>23.8248</v>
      </c>
      <c r="FN22">
        <v>18</v>
      </c>
      <c r="FO22">
        <v>367.892</v>
      </c>
      <c r="FP22">
        <v>658.74300000000005</v>
      </c>
      <c r="FQ22">
        <v>45.000100000000003</v>
      </c>
      <c r="FR22">
        <v>28.700099999999999</v>
      </c>
      <c r="FS22">
        <v>30.0002</v>
      </c>
      <c r="FT22">
        <v>28.2805</v>
      </c>
      <c r="FU22">
        <v>28.186699999999998</v>
      </c>
      <c r="FV22">
        <v>5.4949700000000004</v>
      </c>
      <c r="FW22">
        <v>65.429299999999998</v>
      </c>
      <c r="FX22">
        <v>68.770499999999998</v>
      </c>
      <c r="FY22">
        <v>45</v>
      </c>
      <c r="FZ22">
        <v>50</v>
      </c>
      <c r="GA22">
        <v>20</v>
      </c>
      <c r="GB22">
        <v>100.26600000000001</v>
      </c>
      <c r="GC22">
        <v>98.141900000000007</v>
      </c>
    </row>
    <row r="23" spans="1:185" ht="16" x14ac:dyDescent="0.2">
      <c r="A23" s="1">
        <v>15</v>
      </c>
      <c r="B23">
        <v>1661991631</v>
      </c>
      <c r="C23">
        <v>7518</v>
      </c>
      <c r="D23" t="s">
        <v>318</v>
      </c>
      <c r="E23" t="s">
        <v>319</v>
      </c>
      <c r="F23">
        <v>15</v>
      </c>
      <c r="G23">
        <v>1661991623</v>
      </c>
      <c r="H23">
        <f t="shared" si="0"/>
        <v>-2.4217098718711867E-4</v>
      </c>
      <c r="I23" s="14">
        <f t="shared" si="1"/>
        <v>-2.3677687227511866E-4</v>
      </c>
      <c r="J23">
        <f t="shared" si="2"/>
        <v>-4.6962699519156838E-13</v>
      </c>
      <c r="K23">
        <f t="shared" si="3"/>
        <v>-1.7297927656222763E-5</v>
      </c>
      <c r="L23">
        <f t="shared" si="4"/>
        <v>-1.7297927656222763E-5</v>
      </c>
      <c r="M23">
        <f t="shared" si="5"/>
        <v>42.284500000000001</v>
      </c>
      <c r="N23">
        <f t="shared" si="6"/>
        <v>0.52791500000000002</v>
      </c>
      <c r="O23">
        <f t="shared" si="7"/>
        <v>13.301666671686199</v>
      </c>
      <c r="P23">
        <f t="shared" si="8"/>
        <v>2000.0406666666699</v>
      </c>
      <c r="Q23">
        <f t="shared" si="9"/>
        <v>177.94341366473122</v>
      </c>
      <c r="R23">
        <f t="shared" si="10"/>
        <v>0.48124974436000006</v>
      </c>
      <c r="S23">
        <f t="shared" si="11"/>
        <v>8.8969897777777321E-2</v>
      </c>
      <c r="T23">
        <f t="shared" si="12"/>
        <v>753.10166209463193</v>
      </c>
      <c r="U23">
        <f t="shared" si="13"/>
        <v>1271.3020945296148</v>
      </c>
      <c r="V23">
        <f t="shared" si="14"/>
        <v>1.0068712588674549</v>
      </c>
      <c r="W23">
        <v>14</v>
      </c>
      <c r="X23">
        <v>36833333.333333321</v>
      </c>
      <c r="Y23">
        <v>1</v>
      </c>
      <c r="Z23">
        <v>1</v>
      </c>
      <c r="AA23">
        <v>7</v>
      </c>
      <c r="AB23">
        <v>2.5</v>
      </c>
      <c r="AC23" t="b">
        <v>0</v>
      </c>
      <c r="AD23">
        <v>10</v>
      </c>
      <c r="AE23">
        <v>25</v>
      </c>
      <c r="AF23">
        <v>2.323</v>
      </c>
      <c r="AG23" t="b">
        <v>0</v>
      </c>
      <c r="AH23">
        <v>4</v>
      </c>
      <c r="AI23">
        <v>25</v>
      </c>
      <c r="AJ23">
        <v>2.677</v>
      </c>
      <c r="AK23">
        <v>1</v>
      </c>
      <c r="AL23" t="b">
        <v>1</v>
      </c>
      <c r="AM23">
        <v>4.5</v>
      </c>
      <c r="AN23">
        <v>0.88</v>
      </c>
      <c r="AO23">
        <v>0.81</v>
      </c>
      <c r="AP23">
        <v>0.64</v>
      </c>
      <c r="AQ23">
        <v>0.61</v>
      </c>
      <c r="AR23">
        <v>0.77</v>
      </c>
      <c r="AS23" t="b">
        <v>1</v>
      </c>
      <c r="AT23">
        <v>1.8841300000000001</v>
      </c>
      <c r="AU23">
        <v>1.8891899999999999</v>
      </c>
      <c r="AV23">
        <v>1.8847499999999999</v>
      </c>
      <c r="AW23">
        <v>1.88872</v>
      </c>
      <c r="AX23">
        <v>1.8831899999999999</v>
      </c>
      <c r="AY23">
        <v>1.88724</v>
      </c>
      <c r="AZ23">
        <v>1.88439</v>
      </c>
      <c r="BA23">
        <v>0.52791500000000002</v>
      </c>
      <c r="BB23">
        <v>5</v>
      </c>
      <c r="BC23">
        <v>0</v>
      </c>
      <c r="BD23">
        <v>0</v>
      </c>
      <c r="BE23">
        <v>4.5</v>
      </c>
      <c r="BF23" t="s">
        <v>271</v>
      </c>
      <c r="BG23" t="s">
        <v>272</v>
      </c>
      <c r="BH23" t="s">
        <v>273</v>
      </c>
      <c r="BI23" t="s">
        <v>274</v>
      </c>
      <c r="BJ23" t="s">
        <v>274</v>
      </c>
      <c r="BK23" t="s">
        <v>273</v>
      </c>
      <c r="BL23">
        <v>0</v>
      </c>
      <c r="BM23">
        <v>42.284500000000001</v>
      </c>
      <c r="BN23">
        <v>999.9</v>
      </c>
      <c r="BO23">
        <v>50.768999999999998</v>
      </c>
      <c r="BP23">
        <v>31.824000000000002</v>
      </c>
      <c r="BQ23">
        <v>24.402999999999999</v>
      </c>
      <c r="BR23">
        <v>88.893000000000001</v>
      </c>
      <c r="BS23">
        <v>15.757199999999999</v>
      </c>
      <c r="BT23">
        <v>1</v>
      </c>
      <c r="BU23">
        <v>9.3739799999999998E-2</v>
      </c>
      <c r="BV23">
        <v>-4.2143600000000001</v>
      </c>
      <c r="BW23">
        <v>19.654499999999999</v>
      </c>
      <c r="BX23">
        <v>5.2414899999999998</v>
      </c>
      <c r="BY23">
        <v>11.974</v>
      </c>
      <c r="BZ23">
        <v>4.9893999999999998</v>
      </c>
      <c r="CA23">
        <v>3.2989999999999999</v>
      </c>
      <c r="CB23">
        <v>9999</v>
      </c>
      <c r="CC23">
        <v>9999</v>
      </c>
      <c r="CD23">
        <v>999.9</v>
      </c>
      <c r="CE23">
        <v>9999</v>
      </c>
      <c r="CF23">
        <v>1661991623</v>
      </c>
      <c r="CG23">
        <v>25.4086866666667</v>
      </c>
      <c r="CH23">
        <v>25.003886666666698</v>
      </c>
      <c r="CI23">
        <v>27.649373333333301</v>
      </c>
      <c r="CJ23">
        <v>19.9722266666667</v>
      </c>
      <c r="CK23">
        <v>24.875686666666699</v>
      </c>
      <c r="CL23">
        <v>28.251373333333301</v>
      </c>
      <c r="CM23">
        <v>400.00953333333302</v>
      </c>
      <c r="CN23">
        <v>98.35324</v>
      </c>
      <c r="CO23">
        <v>0.10004155333333301</v>
      </c>
      <c r="CP23">
        <v>42.947099999999999</v>
      </c>
      <c r="CQ23">
        <v>999.9</v>
      </c>
      <c r="CR23">
        <v>999.9</v>
      </c>
      <c r="CS23">
        <v>0</v>
      </c>
      <c r="CT23">
        <v>0</v>
      </c>
      <c r="CU23">
        <v>13998.166666666701</v>
      </c>
      <c r="CV23">
        <v>0</v>
      </c>
      <c r="CW23">
        <v>147.102</v>
      </c>
      <c r="CX23">
        <v>2000.0406666666699</v>
      </c>
      <c r="CY23">
        <v>0.499988933333333</v>
      </c>
      <c r="CZ23">
        <v>0.50001106666666695</v>
      </c>
      <c r="DA23">
        <v>0</v>
      </c>
      <c r="DB23">
        <v>2.5126133333333298</v>
      </c>
      <c r="DC23">
        <v>0</v>
      </c>
      <c r="DD23">
        <v>3768.3366666666702</v>
      </c>
      <c r="DE23">
        <v>12977.6</v>
      </c>
      <c r="DF23">
        <v>48.0914</v>
      </c>
      <c r="DG23">
        <v>49.162199999999999</v>
      </c>
      <c r="DH23">
        <v>48.936999999999998</v>
      </c>
      <c r="DI23">
        <v>47.811999999999998</v>
      </c>
      <c r="DJ23">
        <v>48.703800000000001</v>
      </c>
      <c r="DK23">
        <v>999.99866666666696</v>
      </c>
      <c r="DL23">
        <v>1000.042</v>
      </c>
      <c r="DM23">
        <v>0</v>
      </c>
      <c r="DN23">
        <v>1697038595.4000001</v>
      </c>
      <c r="DO23">
        <v>0</v>
      </c>
      <c r="DP23">
        <v>1661991672</v>
      </c>
      <c r="DQ23" t="s">
        <v>320</v>
      </c>
      <c r="DR23">
        <v>1661991656</v>
      </c>
      <c r="DS23">
        <v>1661991672</v>
      </c>
      <c r="DT23">
        <v>16</v>
      </c>
      <c r="DU23">
        <v>0.114</v>
      </c>
      <c r="DV23">
        <v>1E-3</v>
      </c>
      <c r="DW23">
        <v>0.53300000000000003</v>
      </c>
      <c r="DX23">
        <v>-0.60199999999999998</v>
      </c>
      <c r="DY23">
        <v>25</v>
      </c>
      <c r="DZ23">
        <v>20</v>
      </c>
      <c r="EA23">
        <v>0.12</v>
      </c>
      <c r="EB23">
        <v>0.02</v>
      </c>
      <c r="EC23">
        <v>0.30479070000000003</v>
      </c>
      <c r="ED23">
        <v>-0.199410857142857</v>
      </c>
      <c r="EE23">
        <v>2.77385575780357E-2</v>
      </c>
      <c r="EF23">
        <v>0</v>
      </c>
      <c r="EG23">
        <v>7.6529309999999997</v>
      </c>
      <c r="EH23">
        <v>-0.229569022556391</v>
      </c>
      <c r="EI23">
        <v>2.4140977797098499E-2</v>
      </c>
      <c r="EJ23">
        <v>0</v>
      </c>
      <c r="EK23">
        <v>0</v>
      </c>
      <c r="EL23">
        <v>2</v>
      </c>
      <c r="EM23" t="s">
        <v>276</v>
      </c>
      <c r="EN23">
        <v>100</v>
      </c>
      <c r="EO23">
        <v>100</v>
      </c>
      <c r="EP23">
        <v>0.53300000000000003</v>
      </c>
      <c r="EQ23">
        <v>-0.60199999999999998</v>
      </c>
      <c r="ER23">
        <v>0.37410123058788802</v>
      </c>
      <c r="ES23">
        <v>1.82638250332287E-3</v>
      </c>
      <c r="ET23">
        <v>-3.3376277935660099E-7</v>
      </c>
      <c r="EU23">
        <v>5.0569635831270701E-13</v>
      </c>
      <c r="EV23">
        <v>-0.34288612475581798</v>
      </c>
      <c r="EW23">
        <v>-1.8342391301347901E-2</v>
      </c>
      <c r="EX23">
        <v>2.5609531295098801E-4</v>
      </c>
      <c r="EY23">
        <v>9.7789280158919E-7</v>
      </c>
      <c r="EZ23">
        <v>3</v>
      </c>
      <c r="FA23">
        <v>2048</v>
      </c>
      <c r="FB23">
        <v>1</v>
      </c>
      <c r="FC23">
        <v>26</v>
      </c>
      <c r="FD23">
        <v>8.3000000000000007</v>
      </c>
      <c r="FE23">
        <v>8</v>
      </c>
      <c r="FF23">
        <v>0.21484400000000001</v>
      </c>
      <c r="FG23">
        <v>2.5158700000000001</v>
      </c>
      <c r="FH23">
        <v>1.5954600000000001</v>
      </c>
      <c r="FI23">
        <v>2.3071299999999999</v>
      </c>
      <c r="FJ23">
        <v>1.69434</v>
      </c>
      <c r="FK23">
        <v>2.51953</v>
      </c>
      <c r="FL23">
        <v>37.554000000000002</v>
      </c>
      <c r="FM23">
        <v>23.8248</v>
      </c>
      <c r="FN23">
        <v>18</v>
      </c>
      <c r="FO23">
        <v>368.03199999999998</v>
      </c>
      <c r="FP23">
        <v>658.43600000000004</v>
      </c>
      <c r="FQ23">
        <v>45</v>
      </c>
      <c r="FR23">
        <v>28.732299999999999</v>
      </c>
      <c r="FS23">
        <v>30.0001</v>
      </c>
      <c r="FT23">
        <v>28.314800000000002</v>
      </c>
      <c r="FU23">
        <v>28.221900000000002</v>
      </c>
      <c r="FV23">
        <v>4.3497899999999996</v>
      </c>
      <c r="FW23">
        <v>63.668300000000002</v>
      </c>
      <c r="FX23">
        <v>67.658299999999997</v>
      </c>
      <c r="FY23">
        <v>45</v>
      </c>
      <c r="FZ23">
        <v>25</v>
      </c>
      <c r="GA23">
        <v>20</v>
      </c>
      <c r="GB23">
        <v>100.26</v>
      </c>
      <c r="GC23">
        <v>98.140799999999999</v>
      </c>
    </row>
    <row r="24" spans="1:185" ht="16" x14ac:dyDescent="0.2">
      <c r="A24" s="1">
        <v>16</v>
      </c>
      <c r="B24">
        <v>1661992154.0999999</v>
      </c>
      <c r="C24">
        <v>8041.0999999046298</v>
      </c>
      <c r="D24" t="s">
        <v>321</v>
      </c>
      <c r="E24" t="s">
        <v>322</v>
      </c>
      <c r="F24">
        <v>15</v>
      </c>
      <c r="G24">
        <v>1661992145.5999999</v>
      </c>
      <c r="H24">
        <f t="shared" si="0"/>
        <v>-3.3910508640009181E-4</v>
      </c>
      <c r="I24" s="14">
        <f t="shared" si="1"/>
        <v>-3.333477625806918E-4</v>
      </c>
      <c r="J24">
        <f t="shared" si="2"/>
        <v>-6.5760520956708192E-13</v>
      </c>
      <c r="K24">
        <f t="shared" si="3"/>
        <v>-2.4221791885720843E-5</v>
      </c>
      <c r="L24">
        <f t="shared" si="4"/>
        <v>-2.4221791885720843E-5</v>
      </c>
      <c r="M24">
        <f t="shared" si="5"/>
        <v>42.323599999999999</v>
      </c>
      <c r="N24">
        <f t="shared" si="6"/>
        <v>0.52752699999999997</v>
      </c>
      <c r="O24">
        <f t="shared" si="7"/>
        <v>13.302125313655406</v>
      </c>
      <c r="P24">
        <f t="shared" si="8"/>
        <v>2000.0362500000001</v>
      </c>
      <c r="Q24">
        <f t="shared" si="9"/>
        <v>177.6354543257678</v>
      </c>
      <c r="R24">
        <f t="shared" si="10"/>
        <v>0.48125014004375</v>
      </c>
      <c r="S24">
        <f t="shared" si="11"/>
        <v>8.881611737075655E-2</v>
      </c>
      <c r="T24">
        <f t="shared" si="12"/>
        <v>752.68893669127874</v>
      </c>
      <c r="U24">
        <f t="shared" si="13"/>
        <v>1271.9081106003903</v>
      </c>
      <c r="V24">
        <f t="shared" si="14"/>
        <v>1.0073512235955091</v>
      </c>
      <c r="W24">
        <v>14</v>
      </c>
      <c r="X24">
        <v>36833333.333333321</v>
      </c>
      <c r="Y24">
        <v>1</v>
      </c>
      <c r="Z24">
        <v>1</v>
      </c>
      <c r="AA24">
        <v>7</v>
      </c>
      <c r="AB24">
        <v>2.5</v>
      </c>
      <c r="AC24" t="b">
        <v>0</v>
      </c>
      <c r="AD24">
        <v>10</v>
      </c>
      <c r="AE24">
        <v>25</v>
      </c>
      <c r="AF24">
        <v>2.323</v>
      </c>
      <c r="AG24" t="b">
        <v>0</v>
      </c>
      <c r="AH24">
        <v>4</v>
      </c>
      <c r="AI24">
        <v>25</v>
      </c>
      <c r="AJ24">
        <v>2.677</v>
      </c>
      <c r="AK24">
        <v>1</v>
      </c>
      <c r="AL24" t="b">
        <v>1</v>
      </c>
      <c r="AM24">
        <v>4.5</v>
      </c>
      <c r="AN24">
        <v>0.88</v>
      </c>
      <c r="AO24">
        <v>0.81</v>
      </c>
      <c r="AP24">
        <v>0.64</v>
      </c>
      <c r="AQ24">
        <v>0.61</v>
      </c>
      <c r="AR24">
        <v>0.77</v>
      </c>
      <c r="AS24" t="b">
        <v>1</v>
      </c>
      <c r="AT24">
        <v>1.8841600000000001</v>
      </c>
      <c r="AU24">
        <v>1.8891899999999999</v>
      </c>
      <c r="AV24">
        <v>1.8847700000000001</v>
      </c>
      <c r="AW24">
        <v>1.88873</v>
      </c>
      <c r="AX24">
        <v>1.88323</v>
      </c>
      <c r="AY24">
        <v>1.8873</v>
      </c>
      <c r="AZ24">
        <v>1.88442</v>
      </c>
      <c r="BA24">
        <v>0.52752699999999997</v>
      </c>
      <c r="BB24">
        <v>5</v>
      </c>
      <c r="BC24">
        <v>0</v>
      </c>
      <c r="BD24">
        <v>0</v>
      </c>
      <c r="BE24">
        <v>4.5</v>
      </c>
      <c r="BF24" t="s">
        <v>271</v>
      </c>
      <c r="BG24" t="s">
        <v>272</v>
      </c>
      <c r="BH24" t="s">
        <v>273</v>
      </c>
      <c r="BI24" t="s">
        <v>274</v>
      </c>
      <c r="BJ24" t="s">
        <v>274</v>
      </c>
      <c r="BK24" t="s">
        <v>273</v>
      </c>
      <c r="BL24">
        <v>0</v>
      </c>
      <c r="BM24">
        <v>42.323599999999999</v>
      </c>
      <c r="BN24">
        <v>999.9</v>
      </c>
      <c r="BO24">
        <v>50.317</v>
      </c>
      <c r="BP24">
        <v>31.945</v>
      </c>
      <c r="BQ24">
        <v>24.352900000000002</v>
      </c>
      <c r="BR24">
        <v>88.823999999999998</v>
      </c>
      <c r="BS24">
        <v>15.9054</v>
      </c>
      <c r="BT24">
        <v>1</v>
      </c>
      <c r="BU24">
        <v>9.8916699999999996E-2</v>
      </c>
      <c r="BV24">
        <v>-4.1949899999999998</v>
      </c>
      <c r="BW24">
        <v>19.6554</v>
      </c>
      <c r="BX24">
        <v>5.2413699999999999</v>
      </c>
      <c r="BY24">
        <v>11.974</v>
      </c>
      <c r="BZ24">
        <v>4.9881599999999997</v>
      </c>
      <c r="CA24">
        <v>3.2989999999999999</v>
      </c>
      <c r="CB24">
        <v>9999</v>
      </c>
      <c r="CC24">
        <v>9999</v>
      </c>
      <c r="CD24">
        <v>999.9</v>
      </c>
      <c r="CE24">
        <v>9999</v>
      </c>
      <c r="CF24">
        <v>1661992145.5999999</v>
      </c>
      <c r="CG24">
        <v>0.18584587499999999</v>
      </c>
      <c r="CH24">
        <v>-0.6605268125</v>
      </c>
      <c r="CI24">
        <v>27.276487500000002</v>
      </c>
      <c r="CJ24">
        <v>19.971912499999998</v>
      </c>
      <c r="CK24">
        <v>-0.35615412499999999</v>
      </c>
      <c r="CL24">
        <v>27.875487499999998</v>
      </c>
      <c r="CM24">
        <v>399.99737499999998</v>
      </c>
      <c r="CN24">
        <v>98.345456249999998</v>
      </c>
      <c r="CO24">
        <v>0.10000120625</v>
      </c>
      <c r="CP24">
        <v>42.981850000000001</v>
      </c>
      <c r="CQ24">
        <v>999.9</v>
      </c>
      <c r="CR24">
        <v>999.9</v>
      </c>
      <c r="CS24">
        <v>0</v>
      </c>
      <c r="CT24">
        <v>0</v>
      </c>
      <c r="CU24">
        <v>13999.59375</v>
      </c>
      <c r="CV24">
        <v>0</v>
      </c>
      <c r="CW24">
        <v>146.84762499999999</v>
      </c>
      <c r="CX24">
        <v>2000.0362500000001</v>
      </c>
      <c r="CY24">
        <v>0.50000606250000001</v>
      </c>
      <c r="CZ24">
        <v>0.49999393749999999</v>
      </c>
      <c r="DA24">
        <v>0</v>
      </c>
      <c r="DB24">
        <v>2.4263187500000001</v>
      </c>
      <c r="DC24">
        <v>0</v>
      </c>
      <c r="DD24">
        <v>3879.915</v>
      </c>
      <c r="DE24">
        <v>12977.643749999999</v>
      </c>
      <c r="DF24">
        <v>48.190937499999997</v>
      </c>
      <c r="DG24">
        <v>49.308124999999997</v>
      </c>
      <c r="DH24">
        <v>49.061999999999998</v>
      </c>
      <c r="DI24">
        <v>47.929250000000003</v>
      </c>
      <c r="DJ24">
        <v>48.811999999999998</v>
      </c>
      <c r="DK24">
        <v>1000.030625</v>
      </c>
      <c r="DL24">
        <v>1000.005625</v>
      </c>
      <c r="DM24">
        <v>0</v>
      </c>
      <c r="DN24">
        <v>1697039118.5999999</v>
      </c>
      <c r="DO24">
        <v>0</v>
      </c>
      <c r="DP24">
        <v>1661992195.0999999</v>
      </c>
      <c r="DQ24" t="s">
        <v>323</v>
      </c>
      <c r="DR24">
        <v>1661992182.0999999</v>
      </c>
      <c r="DS24">
        <v>1661992195.0999999</v>
      </c>
      <c r="DT24">
        <v>17</v>
      </c>
      <c r="DU24">
        <v>5.5E-2</v>
      </c>
      <c r="DV24">
        <v>3.0000000000000001E-3</v>
      </c>
      <c r="DW24">
        <v>0.54200000000000004</v>
      </c>
      <c r="DX24">
        <v>-0.59899999999999998</v>
      </c>
      <c r="DY24">
        <v>-1</v>
      </c>
      <c r="DZ24">
        <v>20</v>
      </c>
      <c r="EA24">
        <v>0.05</v>
      </c>
      <c r="EB24">
        <v>0.02</v>
      </c>
      <c r="EC24">
        <v>0.79096680952381004</v>
      </c>
      <c r="ED24">
        <v>-1.29828311688324E-2</v>
      </c>
      <c r="EE24">
        <v>1.4973902934992501E-2</v>
      </c>
      <c r="EF24">
        <v>1</v>
      </c>
      <c r="EG24">
        <v>7.2714261904761903</v>
      </c>
      <c r="EH24">
        <v>-2.65036363636359E-2</v>
      </c>
      <c r="EI24">
        <v>4.8295237625715203E-3</v>
      </c>
      <c r="EJ24">
        <v>1</v>
      </c>
      <c r="EK24">
        <v>2</v>
      </c>
      <c r="EL24">
        <v>2</v>
      </c>
      <c r="EM24" t="s">
        <v>284</v>
      </c>
      <c r="EN24">
        <v>100</v>
      </c>
      <c r="EO24">
        <v>100</v>
      </c>
      <c r="EP24">
        <v>0.54200000000000004</v>
      </c>
      <c r="EQ24">
        <v>-0.59899999999999998</v>
      </c>
      <c r="ER24">
        <v>0.48853530495608999</v>
      </c>
      <c r="ES24">
        <v>1.82638250332287E-3</v>
      </c>
      <c r="ET24">
        <v>-3.3376277935660099E-7</v>
      </c>
      <c r="EU24">
        <v>5.0569635831270701E-13</v>
      </c>
      <c r="EV24">
        <v>-0.34177884147635801</v>
      </c>
      <c r="EW24">
        <v>-1.8342391301347901E-2</v>
      </c>
      <c r="EX24">
        <v>2.5609531295098801E-4</v>
      </c>
      <c r="EY24">
        <v>9.7789280158919E-7</v>
      </c>
      <c r="EZ24">
        <v>3</v>
      </c>
      <c r="FA24">
        <v>2048</v>
      </c>
      <c r="FB24">
        <v>1</v>
      </c>
      <c r="FC24">
        <v>26</v>
      </c>
      <c r="FD24">
        <v>8.3000000000000007</v>
      </c>
      <c r="FE24">
        <v>8</v>
      </c>
      <c r="FF24">
        <v>3.2959000000000002E-2</v>
      </c>
      <c r="FG24">
        <v>4.99878</v>
      </c>
      <c r="FH24">
        <v>1.5954600000000001</v>
      </c>
      <c r="FI24">
        <v>2.3059099999999999</v>
      </c>
      <c r="FJ24">
        <v>1.69434</v>
      </c>
      <c r="FK24">
        <v>2.5781200000000002</v>
      </c>
      <c r="FL24">
        <v>37.795299999999997</v>
      </c>
      <c r="FM24">
        <v>23.816099999999999</v>
      </c>
      <c r="FN24">
        <v>18</v>
      </c>
      <c r="FO24">
        <v>367.86200000000002</v>
      </c>
      <c r="FP24">
        <v>657.08399999999995</v>
      </c>
      <c r="FQ24">
        <v>44.999899999999997</v>
      </c>
      <c r="FR24">
        <v>28.795200000000001</v>
      </c>
      <c r="FS24">
        <v>30.0001</v>
      </c>
      <c r="FT24">
        <v>28.3735</v>
      </c>
      <c r="FU24">
        <v>28.280100000000001</v>
      </c>
      <c r="FV24">
        <v>0</v>
      </c>
      <c r="FW24">
        <v>62.173999999999999</v>
      </c>
      <c r="FX24">
        <v>66.917100000000005</v>
      </c>
      <c r="FY24">
        <v>45</v>
      </c>
      <c r="FZ24">
        <v>0</v>
      </c>
      <c r="GA24">
        <v>20</v>
      </c>
      <c r="GB24">
        <v>100.251</v>
      </c>
      <c r="GC24">
        <v>98.126400000000004</v>
      </c>
    </row>
    <row r="25" spans="1:185" ht="16" x14ac:dyDescent="0.2">
      <c r="A25" s="2">
        <v>17</v>
      </c>
      <c r="B25">
        <v>1661993808</v>
      </c>
      <c r="C25">
        <v>9695</v>
      </c>
      <c r="D25" t="s">
        <v>324</v>
      </c>
      <c r="E25" t="s">
        <v>325</v>
      </c>
      <c r="F25">
        <v>15</v>
      </c>
      <c r="G25">
        <v>1661993799.5</v>
      </c>
      <c r="H25">
        <f t="shared" si="0"/>
        <v>-1.5755609340665849E-4</v>
      </c>
      <c r="I25" s="14"/>
      <c r="J25">
        <f t="shared" si="2"/>
        <v>-7.0337541699401134E-13</v>
      </c>
      <c r="K25">
        <f t="shared" si="3"/>
        <v>-1.1254006671904178E-5</v>
      </c>
      <c r="L25">
        <f t="shared" si="4"/>
        <v>-1.1254006671904178E-5</v>
      </c>
      <c r="M25">
        <f t="shared" si="5"/>
        <v>42.140599999999999</v>
      </c>
      <c r="N25">
        <f t="shared" si="6"/>
        <v>0.52946800000000005</v>
      </c>
      <c r="O25">
        <f t="shared" si="7"/>
        <v>13.299578006448655</v>
      </c>
      <c r="P25">
        <f t="shared" si="8"/>
        <v>0</v>
      </c>
      <c r="Q25">
        <f t="shared" si="9"/>
        <v>0</v>
      </c>
      <c r="R25">
        <f t="shared" si="10"/>
        <v>0.46970000000000001</v>
      </c>
      <c r="S25" t="e">
        <f t="shared" si="11"/>
        <v>#DIV/0!</v>
      </c>
      <c r="T25" t="e">
        <f t="shared" si="12"/>
        <v>#DIV/0!</v>
      </c>
      <c r="U25" t="e">
        <f t="shared" si="13"/>
        <v>#DIV/0!</v>
      </c>
      <c r="V25" t="e">
        <f t="shared" si="14"/>
        <v>#DIV/0!</v>
      </c>
      <c r="W25">
        <v>14</v>
      </c>
      <c r="X25">
        <v>15999999.999999994</v>
      </c>
      <c r="Y25">
        <v>1</v>
      </c>
      <c r="Z25">
        <v>1</v>
      </c>
      <c r="AA25">
        <v>7</v>
      </c>
      <c r="AB25">
        <v>2.5</v>
      </c>
      <c r="AC25" t="b">
        <v>0</v>
      </c>
      <c r="AD25">
        <v>10</v>
      </c>
      <c r="AE25">
        <v>25</v>
      </c>
      <c r="AF25">
        <v>2.323</v>
      </c>
      <c r="AG25" t="b">
        <v>0</v>
      </c>
      <c r="AH25">
        <v>4</v>
      </c>
      <c r="AI25">
        <v>25</v>
      </c>
      <c r="AJ25">
        <v>2.677</v>
      </c>
      <c r="AK25">
        <v>1</v>
      </c>
      <c r="AL25" t="b">
        <v>1</v>
      </c>
      <c r="AM25">
        <v>4.5</v>
      </c>
      <c r="AN25">
        <v>0.88</v>
      </c>
      <c r="AO25">
        <v>0.81</v>
      </c>
      <c r="AP25">
        <v>0.64</v>
      </c>
      <c r="AQ25">
        <v>0.61</v>
      </c>
      <c r="AR25">
        <v>0.77</v>
      </c>
      <c r="AS25" t="b">
        <v>1</v>
      </c>
      <c r="AT25">
        <v>1.8841000000000001</v>
      </c>
      <c r="AU25">
        <v>1.88916</v>
      </c>
      <c r="AV25">
        <v>1.88469</v>
      </c>
      <c r="AW25">
        <v>1.8886400000000001</v>
      </c>
      <c r="AX25">
        <v>1.8832</v>
      </c>
      <c r="AY25">
        <v>1.8872100000000001</v>
      </c>
      <c r="AZ25">
        <v>1.8843300000000001</v>
      </c>
      <c r="BA25">
        <v>0.52946800000000005</v>
      </c>
      <c r="BB25">
        <v>5</v>
      </c>
      <c r="BC25">
        <v>0</v>
      </c>
      <c r="BD25">
        <v>0</v>
      </c>
      <c r="BE25">
        <v>4.5</v>
      </c>
      <c r="BF25" t="s">
        <v>271</v>
      </c>
      <c r="BG25" t="s">
        <v>272</v>
      </c>
      <c r="BH25" t="s">
        <v>273</v>
      </c>
      <c r="BI25" t="s">
        <v>274</v>
      </c>
      <c r="BJ25" t="s">
        <v>274</v>
      </c>
      <c r="BK25" t="s">
        <v>273</v>
      </c>
      <c r="BL25">
        <v>0</v>
      </c>
      <c r="BM25">
        <v>42.140599999999999</v>
      </c>
      <c r="BN25">
        <v>999.9</v>
      </c>
      <c r="BO25">
        <v>49.292000000000002</v>
      </c>
      <c r="BP25">
        <v>32.307000000000002</v>
      </c>
      <c r="BQ25">
        <v>24.347000000000001</v>
      </c>
      <c r="BR25">
        <v>88.834400000000002</v>
      </c>
      <c r="BS25">
        <v>15.9415</v>
      </c>
      <c r="BT25">
        <v>1</v>
      </c>
      <c r="BU25">
        <v>0.118949</v>
      </c>
      <c r="BV25">
        <v>-4.2031299999999998</v>
      </c>
      <c r="BW25">
        <v>19.6584</v>
      </c>
      <c r="BX25">
        <v>5.24125</v>
      </c>
      <c r="BY25">
        <v>11.974</v>
      </c>
      <c r="BZ25">
        <v>4.9887600000000001</v>
      </c>
      <c r="CA25">
        <v>3.2989999999999999</v>
      </c>
      <c r="CB25">
        <v>9999</v>
      </c>
      <c r="CC25">
        <v>9999</v>
      </c>
      <c r="CD25">
        <v>999.9</v>
      </c>
      <c r="CE25">
        <v>9999</v>
      </c>
      <c r="CF25">
        <v>1661993799.5</v>
      </c>
      <c r="CG25">
        <v>397.60331250000002</v>
      </c>
      <c r="CH25">
        <v>400.03162500000002</v>
      </c>
      <c r="CI25">
        <v>26.88691875</v>
      </c>
      <c r="CJ25">
        <v>19.979749999999999</v>
      </c>
      <c r="CK25">
        <v>396.37931250000003</v>
      </c>
      <c r="CL25">
        <v>27.48291875</v>
      </c>
      <c r="CM25">
        <v>400.00962500000003</v>
      </c>
      <c r="CN25">
        <v>98.370387500000007</v>
      </c>
      <c r="CO25">
        <v>9.9964512500000005E-2</v>
      </c>
      <c r="CP25">
        <v>42.353806249999998</v>
      </c>
      <c r="CQ25">
        <v>999.9</v>
      </c>
      <c r="CR25">
        <v>999.9</v>
      </c>
      <c r="CS25">
        <v>0</v>
      </c>
      <c r="CT25">
        <v>0</v>
      </c>
      <c r="CU25">
        <v>14001.78125</v>
      </c>
      <c r="CV25">
        <v>0</v>
      </c>
      <c r="CW25">
        <v>0.273011</v>
      </c>
      <c r="CX25">
        <v>0</v>
      </c>
      <c r="CY25">
        <v>0</v>
      </c>
      <c r="CZ25">
        <v>0</v>
      </c>
      <c r="DA25">
        <v>0</v>
      </c>
      <c r="DB25">
        <v>2.7937500000000002</v>
      </c>
      <c r="DC25">
        <v>0</v>
      </c>
      <c r="DD25">
        <v>-32.598750000000003</v>
      </c>
      <c r="DE25">
        <v>-2.17625</v>
      </c>
      <c r="DF25">
        <v>43.437125000000002</v>
      </c>
      <c r="DG25">
        <v>47.2926875</v>
      </c>
      <c r="DH25">
        <v>45.765500000000003</v>
      </c>
      <c r="DI25">
        <v>46.238124999999997</v>
      </c>
      <c r="DJ25">
        <v>45.105312499999997</v>
      </c>
      <c r="DK25">
        <v>0</v>
      </c>
      <c r="DL25">
        <v>0</v>
      </c>
      <c r="DM25">
        <v>0</v>
      </c>
      <c r="DN25">
        <v>1697040772.3</v>
      </c>
      <c r="DO25">
        <v>0</v>
      </c>
      <c r="DP25">
        <v>1661993840</v>
      </c>
      <c r="DQ25" t="s">
        <v>326</v>
      </c>
      <c r="DR25">
        <v>1661993832</v>
      </c>
      <c r="DS25">
        <v>1661993840</v>
      </c>
      <c r="DT25">
        <v>18</v>
      </c>
      <c r="DU25">
        <v>5.0000000000000001E-3</v>
      </c>
      <c r="DV25">
        <v>3.0000000000000001E-3</v>
      </c>
      <c r="DW25">
        <v>1.224</v>
      </c>
      <c r="DX25">
        <v>-0.59599999999999997</v>
      </c>
      <c r="DY25">
        <v>400</v>
      </c>
      <c r="DZ25">
        <v>20</v>
      </c>
      <c r="EA25">
        <v>0.2</v>
      </c>
      <c r="EB25">
        <v>0.01</v>
      </c>
      <c r="EC25">
        <v>-2.4246661904761901</v>
      </c>
      <c r="ED25">
        <v>-0.16704467532468101</v>
      </c>
      <c r="EE25">
        <v>3.12274339821026E-2</v>
      </c>
      <c r="EF25">
        <v>0</v>
      </c>
      <c r="EG25">
        <v>6.8778266666666701</v>
      </c>
      <c r="EH25">
        <v>-6.0324935064926401E-2</v>
      </c>
      <c r="EI25">
        <v>1.36691199888598E-2</v>
      </c>
      <c r="EJ25">
        <v>1</v>
      </c>
      <c r="EK25">
        <v>1</v>
      </c>
      <c r="EL25">
        <v>2</v>
      </c>
      <c r="EM25" t="s">
        <v>280</v>
      </c>
      <c r="EN25">
        <v>100</v>
      </c>
      <c r="EO25">
        <v>100</v>
      </c>
      <c r="EP25">
        <v>1.224</v>
      </c>
      <c r="EQ25">
        <v>-0.59599999999999997</v>
      </c>
      <c r="ER25">
        <v>0.54368143049454998</v>
      </c>
      <c r="ES25">
        <v>1.82638250332287E-3</v>
      </c>
      <c r="ET25">
        <v>-3.3376277935660099E-7</v>
      </c>
      <c r="EU25">
        <v>5.0569635831270701E-13</v>
      </c>
      <c r="EV25">
        <v>-0.338684371627404</v>
      </c>
      <c r="EW25">
        <v>-1.8342391301347901E-2</v>
      </c>
      <c r="EX25">
        <v>2.5609531295098801E-4</v>
      </c>
      <c r="EY25">
        <v>9.7789280158919E-7</v>
      </c>
      <c r="EZ25">
        <v>3</v>
      </c>
      <c r="FA25">
        <v>2048</v>
      </c>
      <c r="FB25">
        <v>1</v>
      </c>
      <c r="FC25">
        <v>26</v>
      </c>
      <c r="FD25">
        <v>27.1</v>
      </c>
      <c r="FE25">
        <v>26.9</v>
      </c>
      <c r="FF25">
        <v>1.0559099999999999</v>
      </c>
      <c r="FG25">
        <v>2.4890099999999999</v>
      </c>
      <c r="FH25">
        <v>1.5954600000000001</v>
      </c>
      <c r="FI25">
        <v>2.3071299999999999</v>
      </c>
      <c r="FJ25">
        <v>1.69556</v>
      </c>
      <c r="FK25">
        <v>2.4023400000000001</v>
      </c>
      <c r="FL25">
        <v>38.013399999999997</v>
      </c>
      <c r="FM25">
        <v>23.833600000000001</v>
      </c>
      <c r="FN25">
        <v>18</v>
      </c>
      <c r="FO25">
        <v>368.13</v>
      </c>
      <c r="FP25">
        <v>654.91899999999998</v>
      </c>
      <c r="FQ25">
        <v>44.999499999999998</v>
      </c>
      <c r="FR25">
        <v>29.060300000000002</v>
      </c>
      <c r="FS25">
        <v>30.000299999999999</v>
      </c>
      <c r="FT25">
        <v>28.6355</v>
      </c>
      <c r="FU25">
        <v>28.543299999999999</v>
      </c>
      <c r="FV25">
        <v>21.220700000000001</v>
      </c>
      <c r="FW25">
        <v>60.319099999999999</v>
      </c>
      <c r="FX25">
        <v>64.686199999999999</v>
      </c>
      <c r="FY25">
        <v>45</v>
      </c>
      <c r="FZ25">
        <v>400</v>
      </c>
      <c r="GA25">
        <v>20</v>
      </c>
      <c r="GB25">
        <v>100.214</v>
      </c>
      <c r="GC25">
        <v>98.086299999999994</v>
      </c>
    </row>
    <row r="26" spans="1:185" ht="16" x14ac:dyDescent="0.2">
      <c r="A26" s="2">
        <v>18</v>
      </c>
      <c r="B26">
        <v>1661994322</v>
      </c>
      <c r="C26">
        <v>10209</v>
      </c>
      <c r="D26" t="s">
        <v>327</v>
      </c>
      <c r="E26" t="s">
        <v>328</v>
      </c>
      <c r="F26">
        <v>15</v>
      </c>
      <c r="G26">
        <v>1661994314</v>
      </c>
      <c r="H26">
        <f t="shared" si="0"/>
        <v>-1.2283456153000722E-4</v>
      </c>
      <c r="I26" s="14"/>
      <c r="J26">
        <f t="shared" si="2"/>
        <v>-5.4836857825896105E-13</v>
      </c>
      <c r="K26">
        <f t="shared" si="3"/>
        <v>-8.7738972521433728E-6</v>
      </c>
      <c r="L26">
        <f t="shared" si="4"/>
        <v>-8.7738972521433728E-6</v>
      </c>
      <c r="M26">
        <f t="shared" si="5"/>
        <v>42.137099999999997</v>
      </c>
      <c r="N26">
        <f t="shared" si="6"/>
        <v>0.52864699999999998</v>
      </c>
      <c r="O26">
        <f t="shared" si="7"/>
        <v>13.302272615498701</v>
      </c>
      <c r="P26">
        <f t="shared" si="8"/>
        <v>4.9962619999999998</v>
      </c>
      <c r="Q26">
        <f t="shared" si="9"/>
        <v>0.76910478097821655</v>
      </c>
      <c r="R26">
        <f t="shared" si="10"/>
        <v>0.48188042056000002</v>
      </c>
      <c r="S26">
        <f t="shared" si="11"/>
        <v>0.15393603877823392</v>
      </c>
      <c r="T26">
        <f t="shared" si="12"/>
        <v>2.2590403465208104</v>
      </c>
      <c r="U26">
        <f t="shared" si="13"/>
        <v>2.5779238197006564</v>
      </c>
      <c r="V26">
        <f t="shared" si="14"/>
        <v>2.0417156652029196E-3</v>
      </c>
      <c r="W26">
        <v>14</v>
      </c>
      <c r="X26">
        <v>15999999.999999994</v>
      </c>
      <c r="Y26">
        <v>1</v>
      </c>
      <c r="Z26">
        <v>1</v>
      </c>
      <c r="AA26">
        <v>7</v>
      </c>
      <c r="AB26">
        <v>2.5</v>
      </c>
      <c r="AC26" t="b">
        <v>0</v>
      </c>
      <c r="AD26">
        <v>10</v>
      </c>
      <c r="AE26">
        <v>25</v>
      </c>
      <c r="AF26">
        <v>2.323</v>
      </c>
      <c r="AG26" t="b">
        <v>0</v>
      </c>
      <c r="AH26">
        <v>4</v>
      </c>
      <c r="AI26">
        <v>25</v>
      </c>
      <c r="AJ26">
        <v>2.677</v>
      </c>
      <c r="AK26">
        <v>1</v>
      </c>
      <c r="AL26" t="b">
        <v>1</v>
      </c>
      <c r="AM26">
        <v>4.5</v>
      </c>
      <c r="AN26">
        <v>0.88</v>
      </c>
      <c r="AO26">
        <v>0.81</v>
      </c>
      <c r="AP26">
        <v>0.64</v>
      </c>
      <c r="AQ26">
        <v>0.61</v>
      </c>
      <c r="AR26">
        <v>0.77</v>
      </c>
      <c r="AS26" t="b">
        <v>1</v>
      </c>
      <c r="AT26">
        <v>1.88408</v>
      </c>
      <c r="AU26">
        <v>1.8891500000000001</v>
      </c>
      <c r="AV26">
        <v>1.8846499999999999</v>
      </c>
      <c r="AW26">
        <v>1.8886499999999999</v>
      </c>
      <c r="AX26">
        <v>1.88314</v>
      </c>
      <c r="AY26">
        <v>1.88723</v>
      </c>
      <c r="AZ26">
        <v>1.88435</v>
      </c>
      <c r="BA26">
        <v>0.52864699999999998</v>
      </c>
      <c r="BB26">
        <v>5</v>
      </c>
      <c r="BC26">
        <v>0</v>
      </c>
      <c r="BD26">
        <v>0</v>
      </c>
      <c r="BE26">
        <v>4.5</v>
      </c>
      <c r="BF26" t="s">
        <v>271</v>
      </c>
      <c r="BG26" t="s">
        <v>272</v>
      </c>
      <c r="BH26" t="s">
        <v>273</v>
      </c>
      <c r="BI26" t="s">
        <v>274</v>
      </c>
      <c r="BJ26" t="s">
        <v>274</v>
      </c>
      <c r="BK26" t="s">
        <v>273</v>
      </c>
      <c r="BL26">
        <v>0</v>
      </c>
      <c r="BM26">
        <v>42.137099999999997</v>
      </c>
      <c r="BN26">
        <v>999.9</v>
      </c>
      <c r="BO26">
        <v>49.06</v>
      </c>
      <c r="BP26">
        <v>32.368000000000002</v>
      </c>
      <c r="BQ26">
        <v>24.315100000000001</v>
      </c>
      <c r="BR26">
        <v>88.9345</v>
      </c>
      <c r="BS26">
        <v>15.7652</v>
      </c>
      <c r="BT26">
        <v>1</v>
      </c>
      <c r="BU26">
        <v>0.12535399999999999</v>
      </c>
      <c r="BV26">
        <v>-4.2213099999999999</v>
      </c>
      <c r="BW26">
        <v>19.656300000000002</v>
      </c>
      <c r="BX26">
        <v>5.2411300000000001</v>
      </c>
      <c r="BY26">
        <v>11.974</v>
      </c>
      <c r="BZ26">
        <v>4.9879199999999999</v>
      </c>
      <c r="CA26">
        <v>3.2989999999999999</v>
      </c>
      <c r="CB26">
        <v>9999</v>
      </c>
      <c r="CC26">
        <v>9999</v>
      </c>
      <c r="CD26">
        <v>999.9</v>
      </c>
      <c r="CE26">
        <v>9999</v>
      </c>
      <c r="CF26">
        <v>1661994314</v>
      </c>
      <c r="CG26">
        <v>397.52093333333301</v>
      </c>
      <c r="CH26">
        <v>400.01066666666702</v>
      </c>
      <c r="CI26">
        <v>26.8004</v>
      </c>
      <c r="CJ26">
        <v>19.953293333333299</v>
      </c>
      <c r="CK26">
        <v>396.28593333333299</v>
      </c>
      <c r="CL26">
        <v>27.394400000000001</v>
      </c>
      <c r="CM26">
        <v>399.99413333333302</v>
      </c>
      <c r="CN26">
        <v>98.371133333333304</v>
      </c>
      <c r="CO26">
        <v>9.9831153333333297E-2</v>
      </c>
      <c r="CP26">
        <v>42.108646666666701</v>
      </c>
      <c r="CQ26">
        <v>999.9</v>
      </c>
      <c r="CR26">
        <v>999.9</v>
      </c>
      <c r="CS26">
        <v>0</v>
      </c>
      <c r="CT26">
        <v>0</v>
      </c>
      <c r="CU26">
        <v>13998.3</v>
      </c>
      <c r="CV26">
        <v>0</v>
      </c>
      <c r="CW26">
        <v>0.63724366666666699</v>
      </c>
      <c r="CX26">
        <v>4.9962619999999998</v>
      </c>
      <c r="CY26">
        <v>0.52729093333333299</v>
      </c>
      <c r="CZ26">
        <v>0.47270906666666701</v>
      </c>
      <c r="DA26">
        <v>0</v>
      </c>
      <c r="DB26">
        <v>2.4418266666666701</v>
      </c>
      <c r="DC26">
        <v>0</v>
      </c>
      <c r="DD26">
        <v>-26.00834</v>
      </c>
      <c r="DE26">
        <v>32.687280000000001</v>
      </c>
      <c r="DF26">
        <v>41.4664</v>
      </c>
      <c r="DG26">
        <v>45.495800000000003</v>
      </c>
      <c r="DH26">
        <v>43.745800000000003</v>
      </c>
      <c r="DI26">
        <v>44.5914</v>
      </c>
      <c r="DJ26">
        <v>43.299599999999998</v>
      </c>
      <c r="DK26">
        <v>2.6333333333333302</v>
      </c>
      <c r="DL26">
        <v>2.3620000000000001</v>
      </c>
      <c r="DM26">
        <v>0</v>
      </c>
      <c r="DN26">
        <v>1697041286.5</v>
      </c>
      <c r="DO26">
        <v>0</v>
      </c>
      <c r="DP26">
        <v>1661994356</v>
      </c>
      <c r="DQ26" t="s">
        <v>329</v>
      </c>
      <c r="DR26">
        <v>1661994350</v>
      </c>
      <c r="DS26">
        <v>1661994356</v>
      </c>
      <c r="DT26">
        <v>19</v>
      </c>
      <c r="DU26">
        <v>1.0999999999999999E-2</v>
      </c>
      <c r="DV26">
        <v>2E-3</v>
      </c>
      <c r="DW26">
        <v>1.2350000000000001</v>
      </c>
      <c r="DX26">
        <v>-0.59399999999999997</v>
      </c>
      <c r="DY26">
        <v>400</v>
      </c>
      <c r="DZ26">
        <v>20</v>
      </c>
      <c r="EA26">
        <v>0.26</v>
      </c>
      <c r="EB26">
        <v>0.01</v>
      </c>
      <c r="EC26">
        <v>-2.503247</v>
      </c>
      <c r="ED26">
        <v>-4.6318195488724602E-2</v>
      </c>
      <c r="EE26">
        <v>1.7356790630759001E-2</v>
      </c>
      <c r="EF26">
        <v>1</v>
      </c>
      <c r="EG26">
        <v>6.8136975</v>
      </c>
      <c r="EH26">
        <v>4.42001503759391E-2</v>
      </c>
      <c r="EI26">
        <v>7.2111003841300297E-3</v>
      </c>
      <c r="EJ26">
        <v>1</v>
      </c>
      <c r="EK26">
        <v>2</v>
      </c>
      <c r="EL26">
        <v>2</v>
      </c>
      <c r="EM26" t="s">
        <v>284</v>
      </c>
      <c r="EN26">
        <v>100</v>
      </c>
      <c r="EO26">
        <v>100</v>
      </c>
      <c r="EP26">
        <v>1.2350000000000001</v>
      </c>
      <c r="EQ26">
        <v>-0.59399999999999997</v>
      </c>
      <c r="ER26">
        <v>0.548450622645695</v>
      </c>
      <c r="ES26">
        <v>1.82638250332287E-3</v>
      </c>
      <c r="ET26">
        <v>-3.3376277935660099E-7</v>
      </c>
      <c r="EU26">
        <v>5.0569635831270701E-13</v>
      </c>
      <c r="EV26">
        <v>-0.33537148408328898</v>
      </c>
      <c r="EW26">
        <v>-1.8342391301347901E-2</v>
      </c>
      <c r="EX26">
        <v>2.5609531295098801E-4</v>
      </c>
      <c r="EY26">
        <v>9.7789280158919E-7</v>
      </c>
      <c r="EZ26">
        <v>3</v>
      </c>
      <c r="FA26">
        <v>2048</v>
      </c>
      <c r="FB26">
        <v>1</v>
      </c>
      <c r="FC26">
        <v>26</v>
      </c>
      <c r="FD26">
        <v>8.1999999999999993</v>
      </c>
      <c r="FE26">
        <v>8</v>
      </c>
      <c r="FF26">
        <v>1.0546899999999999</v>
      </c>
      <c r="FG26">
        <v>2.4706999999999999</v>
      </c>
      <c r="FH26">
        <v>1.5954600000000001</v>
      </c>
      <c r="FI26">
        <v>2.3071299999999999</v>
      </c>
      <c r="FJ26">
        <v>1.69434</v>
      </c>
      <c r="FK26">
        <v>2.5585900000000001</v>
      </c>
      <c r="FL26">
        <v>37.989100000000001</v>
      </c>
      <c r="FM26">
        <v>23.851099999999999</v>
      </c>
      <c r="FN26">
        <v>18</v>
      </c>
      <c r="FO26">
        <v>368.12700000000001</v>
      </c>
      <c r="FP26">
        <v>654.85500000000002</v>
      </c>
      <c r="FQ26">
        <v>45</v>
      </c>
      <c r="FR26">
        <v>29.146000000000001</v>
      </c>
      <c r="FS26">
        <v>30.0002</v>
      </c>
      <c r="FT26">
        <v>28.7182</v>
      </c>
      <c r="FU26">
        <v>28.625</v>
      </c>
      <c r="FV26">
        <v>21.185400000000001</v>
      </c>
      <c r="FW26">
        <v>58.320599999999999</v>
      </c>
      <c r="FX26">
        <v>64.315799999999996</v>
      </c>
      <c r="FY26">
        <v>45</v>
      </c>
      <c r="FZ26">
        <v>400</v>
      </c>
      <c r="GA26">
        <v>20</v>
      </c>
      <c r="GB26">
        <v>100.205</v>
      </c>
      <c r="GC26">
        <v>98.073700000000002</v>
      </c>
    </row>
    <row r="27" spans="1:185" ht="16" x14ac:dyDescent="0.2">
      <c r="A27" s="2">
        <v>19</v>
      </c>
      <c r="B27">
        <v>1661994838.0999999</v>
      </c>
      <c r="C27">
        <v>10725.0999999046</v>
      </c>
      <c r="D27" t="s">
        <v>330</v>
      </c>
      <c r="E27" t="s">
        <v>331</v>
      </c>
      <c r="F27">
        <v>15</v>
      </c>
      <c r="G27">
        <v>1661994829.5999999</v>
      </c>
      <c r="H27">
        <f t="shared" si="0"/>
        <v>-1.0237489017262962E-4</v>
      </c>
      <c r="I27" s="14"/>
      <c r="J27">
        <f t="shared" si="2"/>
        <v>-4.5703075969923961E-13</v>
      </c>
      <c r="K27">
        <f t="shared" si="3"/>
        <v>-7.3124921551878307E-6</v>
      </c>
      <c r="L27">
        <f t="shared" si="4"/>
        <v>-7.3124921551878307E-6</v>
      </c>
      <c r="M27">
        <f t="shared" si="5"/>
        <v>42.150100000000002</v>
      </c>
      <c r="N27">
        <f t="shared" si="6"/>
        <v>0.52825</v>
      </c>
      <c r="O27">
        <f t="shared" si="7"/>
        <v>13.303281897151319</v>
      </c>
      <c r="P27">
        <f t="shared" si="8"/>
        <v>10.00312375</v>
      </c>
      <c r="Q27">
        <f t="shared" si="9"/>
        <v>1.3470773708114916</v>
      </c>
      <c r="R27">
        <f t="shared" si="10"/>
        <v>0.48121798484375006</v>
      </c>
      <c r="S27">
        <f t="shared" si="11"/>
        <v>0.13466567089220421</v>
      </c>
      <c r="T27">
        <f t="shared" si="12"/>
        <v>4.3173160190521012</v>
      </c>
      <c r="U27">
        <f t="shared" si="13"/>
        <v>5.498210646557169</v>
      </c>
      <c r="V27">
        <f t="shared" si="14"/>
        <v>4.3545828320732775E-3</v>
      </c>
      <c r="W27">
        <v>14</v>
      </c>
      <c r="X27">
        <v>15999999.999999994</v>
      </c>
      <c r="Y27">
        <v>1</v>
      </c>
      <c r="Z27">
        <v>1</v>
      </c>
      <c r="AA27">
        <v>7</v>
      </c>
      <c r="AB27">
        <v>2.5</v>
      </c>
      <c r="AC27" t="b">
        <v>0</v>
      </c>
      <c r="AD27">
        <v>10</v>
      </c>
      <c r="AE27">
        <v>25</v>
      </c>
      <c r="AF27">
        <v>2.323</v>
      </c>
      <c r="AG27" t="b">
        <v>0</v>
      </c>
      <c r="AH27">
        <v>4</v>
      </c>
      <c r="AI27">
        <v>25</v>
      </c>
      <c r="AJ27">
        <v>2.677</v>
      </c>
      <c r="AK27">
        <v>1</v>
      </c>
      <c r="AL27" t="b">
        <v>1</v>
      </c>
      <c r="AM27">
        <v>4.5</v>
      </c>
      <c r="AN27">
        <v>0.88</v>
      </c>
      <c r="AO27">
        <v>0.81</v>
      </c>
      <c r="AP27">
        <v>0.64</v>
      </c>
      <c r="AQ27">
        <v>0.61</v>
      </c>
      <c r="AR27">
        <v>0.77</v>
      </c>
      <c r="AS27" t="b">
        <v>1</v>
      </c>
      <c r="AT27">
        <v>1.8840399999999999</v>
      </c>
      <c r="AU27">
        <v>1.88907</v>
      </c>
      <c r="AV27">
        <v>1.8846499999999999</v>
      </c>
      <c r="AW27">
        <v>1.8886099999999999</v>
      </c>
      <c r="AX27">
        <v>1.8831199999999999</v>
      </c>
      <c r="AY27">
        <v>1.8872100000000001</v>
      </c>
      <c r="AZ27">
        <v>1.8843099999999999</v>
      </c>
      <c r="BA27">
        <v>0.52825</v>
      </c>
      <c r="BB27">
        <v>5</v>
      </c>
      <c r="BC27">
        <v>0</v>
      </c>
      <c r="BD27">
        <v>0</v>
      </c>
      <c r="BE27">
        <v>4.5</v>
      </c>
      <c r="BF27" t="s">
        <v>271</v>
      </c>
      <c r="BG27" t="s">
        <v>272</v>
      </c>
      <c r="BH27" t="s">
        <v>273</v>
      </c>
      <c r="BI27" t="s">
        <v>274</v>
      </c>
      <c r="BJ27" t="s">
        <v>274</v>
      </c>
      <c r="BK27" t="s">
        <v>273</v>
      </c>
      <c r="BL27">
        <v>0</v>
      </c>
      <c r="BM27">
        <v>42.150100000000002</v>
      </c>
      <c r="BN27">
        <v>999.9</v>
      </c>
      <c r="BO27">
        <v>48.912999999999997</v>
      </c>
      <c r="BP27">
        <v>32.417999999999999</v>
      </c>
      <c r="BQ27">
        <v>24.3066</v>
      </c>
      <c r="BR27">
        <v>88.970100000000002</v>
      </c>
      <c r="BS27">
        <v>15.785299999999999</v>
      </c>
      <c r="BT27">
        <v>1</v>
      </c>
      <c r="BU27">
        <v>0.13251599999999999</v>
      </c>
      <c r="BV27">
        <v>-4.2058799999999996</v>
      </c>
      <c r="BW27">
        <v>19.657</v>
      </c>
      <c r="BX27">
        <v>5.2411300000000001</v>
      </c>
      <c r="BY27">
        <v>11.974</v>
      </c>
      <c r="BZ27">
        <v>4.9889599999999996</v>
      </c>
      <c r="CA27">
        <v>3.2989999999999999</v>
      </c>
      <c r="CB27">
        <v>9999</v>
      </c>
      <c r="CC27">
        <v>9999</v>
      </c>
      <c r="CD27">
        <v>999.9</v>
      </c>
      <c r="CE27">
        <v>9999</v>
      </c>
      <c r="CF27">
        <v>1661994829.5999999</v>
      </c>
      <c r="CG27">
        <v>397.42262499999998</v>
      </c>
      <c r="CH27">
        <v>400.02768750000001</v>
      </c>
      <c r="CI27">
        <v>26.935693749999999</v>
      </c>
      <c r="CJ27">
        <v>19.93075</v>
      </c>
      <c r="CK27">
        <v>396.17162500000001</v>
      </c>
      <c r="CL27">
        <v>27.53269375</v>
      </c>
      <c r="CM27">
        <v>400.02181250000001</v>
      </c>
      <c r="CN27">
        <v>98.383468750000006</v>
      </c>
      <c r="CO27">
        <v>0.1000694125</v>
      </c>
      <c r="CP27">
        <v>42.025925000000001</v>
      </c>
      <c r="CQ27">
        <v>999.9</v>
      </c>
      <c r="CR27">
        <v>999.9</v>
      </c>
      <c r="CS27">
        <v>0</v>
      </c>
      <c r="CT27">
        <v>0</v>
      </c>
      <c r="CU27">
        <v>13999.65625</v>
      </c>
      <c r="CV27">
        <v>0</v>
      </c>
      <c r="CW27">
        <v>1.1134731250000001</v>
      </c>
      <c r="CX27">
        <v>10.00312375</v>
      </c>
      <c r="CY27">
        <v>0.49861406250000001</v>
      </c>
      <c r="CZ27">
        <v>0.50138593750000005</v>
      </c>
      <c r="DA27">
        <v>0</v>
      </c>
      <c r="DB27">
        <v>2.3889</v>
      </c>
      <c r="DC27">
        <v>0</v>
      </c>
      <c r="DD27">
        <v>-18.449718749999999</v>
      </c>
      <c r="DE27">
        <v>64.879956250000006</v>
      </c>
      <c r="DF27">
        <v>40.573812500000003</v>
      </c>
      <c r="DG27">
        <v>44.561999999999998</v>
      </c>
      <c r="DH27">
        <v>42.769374999999997</v>
      </c>
      <c r="DI27">
        <v>43.780999999999999</v>
      </c>
      <c r="DJ27">
        <v>42.452750000000002</v>
      </c>
      <c r="DK27">
        <v>4.9874999999999998</v>
      </c>
      <c r="DL27">
        <v>5.015625</v>
      </c>
      <c r="DM27">
        <v>0</v>
      </c>
      <c r="DN27">
        <v>1697041802.5</v>
      </c>
      <c r="DO27">
        <v>0</v>
      </c>
      <c r="DP27">
        <v>1661994866.0999999</v>
      </c>
      <c r="DQ27" t="s">
        <v>332</v>
      </c>
      <c r="DR27">
        <v>1661994860.0999999</v>
      </c>
      <c r="DS27">
        <v>1661994866.0999999</v>
      </c>
      <c r="DT27">
        <v>20</v>
      </c>
      <c r="DU27">
        <v>1.4999999999999999E-2</v>
      </c>
      <c r="DV27">
        <v>-3.0000000000000001E-3</v>
      </c>
      <c r="DW27">
        <v>1.2509999999999999</v>
      </c>
      <c r="DX27">
        <v>-0.59699999999999998</v>
      </c>
      <c r="DY27">
        <v>400</v>
      </c>
      <c r="DZ27">
        <v>20</v>
      </c>
      <c r="EA27">
        <v>0.27</v>
      </c>
      <c r="EB27">
        <v>0.03</v>
      </c>
      <c r="EC27">
        <v>-2.630595</v>
      </c>
      <c r="ED27">
        <v>0.15929323308270299</v>
      </c>
      <c r="EE27">
        <v>2.5204000972067899E-2</v>
      </c>
      <c r="EF27">
        <v>0</v>
      </c>
      <c r="EG27">
        <v>6.9819820000000004</v>
      </c>
      <c r="EH27">
        <v>-0.36063879699248402</v>
      </c>
      <c r="EI27">
        <v>5.4608505161742003E-2</v>
      </c>
      <c r="EJ27">
        <v>0</v>
      </c>
      <c r="EK27">
        <v>0</v>
      </c>
      <c r="EL27">
        <v>2</v>
      </c>
      <c r="EM27" t="s">
        <v>276</v>
      </c>
      <c r="EN27">
        <v>100</v>
      </c>
      <c r="EO27">
        <v>100</v>
      </c>
      <c r="EP27">
        <v>1.2509999999999999</v>
      </c>
      <c r="EQ27">
        <v>-0.59699999999999998</v>
      </c>
      <c r="ER27">
        <v>0.55976326189399495</v>
      </c>
      <c r="ES27">
        <v>1.82638250332287E-3</v>
      </c>
      <c r="ET27">
        <v>-3.3376277935660099E-7</v>
      </c>
      <c r="EU27">
        <v>5.0569635831270701E-13</v>
      </c>
      <c r="EV27">
        <v>-0.333421397078842</v>
      </c>
      <c r="EW27">
        <v>-1.8342391301347901E-2</v>
      </c>
      <c r="EX27">
        <v>2.5609531295098801E-4</v>
      </c>
      <c r="EY27">
        <v>9.7789280158919E-7</v>
      </c>
      <c r="EZ27">
        <v>3</v>
      </c>
      <c r="FA27">
        <v>2048</v>
      </c>
      <c r="FB27">
        <v>1</v>
      </c>
      <c r="FC27">
        <v>26</v>
      </c>
      <c r="FD27">
        <v>8.1</v>
      </c>
      <c r="FE27">
        <v>8</v>
      </c>
      <c r="FF27">
        <v>1.0534699999999999</v>
      </c>
      <c r="FG27">
        <v>2.4694799999999999</v>
      </c>
      <c r="FH27">
        <v>1.5954600000000001</v>
      </c>
      <c r="FI27">
        <v>2.3071299999999999</v>
      </c>
      <c r="FJ27">
        <v>1.69434</v>
      </c>
      <c r="FK27">
        <v>2.50244</v>
      </c>
      <c r="FL27">
        <v>37.989100000000001</v>
      </c>
      <c r="FM27">
        <v>23.851099999999999</v>
      </c>
      <c r="FN27">
        <v>18</v>
      </c>
      <c r="FO27">
        <v>368.065</v>
      </c>
      <c r="FP27">
        <v>655.11900000000003</v>
      </c>
      <c r="FQ27">
        <v>44.9998</v>
      </c>
      <c r="FR27">
        <v>29.238700000000001</v>
      </c>
      <c r="FS27">
        <v>30.0001</v>
      </c>
      <c r="FT27">
        <v>28.808499999999999</v>
      </c>
      <c r="FU27">
        <v>28.715199999999999</v>
      </c>
      <c r="FV27">
        <v>21.169799999999999</v>
      </c>
      <c r="FW27">
        <v>63.191899999999997</v>
      </c>
      <c r="FX27">
        <v>63.945099999999996</v>
      </c>
      <c r="FY27">
        <v>45</v>
      </c>
      <c r="FZ27">
        <v>400</v>
      </c>
      <c r="GA27">
        <v>20</v>
      </c>
      <c r="GB27">
        <v>100.193</v>
      </c>
      <c r="GC27">
        <v>98.061499999999995</v>
      </c>
    </row>
    <row r="28" spans="1:185" ht="16" x14ac:dyDescent="0.2">
      <c r="A28" s="2">
        <v>20</v>
      </c>
      <c r="B28">
        <v>1661995348.0999999</v>
      </c>
      <c r="C28">
        <v>11235.0999999046</v>
      </c>
      <c r="D28" t="s">
        <v>333</v>
      </c>
      <c r="E28" t="s">
        <v>334</v>
      </c>
      <c r="F28">
        <v>15</v>
      </c>
      <c r="G28">
        <v>1661995340.0999999</v>
      </c>
      <c r="H28">
        <f t="shared" si="0"/>
        <v>-8.9189892408003888E-5</v>
      </c>
      <c r="I28" s="14"/>
      <c r="J28">
        <f t="shared" si="2"/>
        <v>-3.9816916253573182E-13</v>
      </c>
      <c r="K28">
        <f t="shared" si="3"/>
        <v>-6.3707066005717066E-6</v>
      </c>
      <c r="L28">
        <f t="shared" si="4"/>
        <v>-6.3707066005717066E-6</v>
      </c>
      <c r="M28">
        <f t="shared" si="5"/>
        <v>42.1631</v>
      </c>
      <c r="N28">
        <f t="shared" si="6"/>
        <v>0.52838399999999996</v>
      </c>
      <c r="O28">
        <f t="shared" si="7"/>
        <v>13.302593667056652</v>
      </c>
      <c r="P28">
        <f t="shared" si="8"/>
        <v>14.995566666666701</v>
      </c>
      <c r="Q28">
        <f t="shared" si="9"/>
        <v>1.9848736971863794</v>
      </c>
      <c r="R28">
        <f t="shared" si="10"/>
        <v>0.48112232014000006</v>
      </c>
      <c r="S28">
        <f t="shared" si="11"/>
        <v>0.13236403407138386</v>
      </c>
      <c r="T28">
        <f t="shared" si="12"/>
        <v>6.4339319646115429</v>
      </c>
      <c r="U28">
        <f t="shared" si="13"/>
        <v>8.3034112308752377</v>
      </c>
      <c r="V28">
        <f t="shared" si="14"/>
        <v>6.5763016948531877E-3</v>
      </c>
      <c r="W28">
        <v>14</v>
      </c>
      <c r="X28">
        <v>15999999.999999994</v>
      </c>
      <c r="Y28">
        <v>1</v>
      </c>
      <c r="Z28">
        <v>1</v>
      </c>
      <c r="AA28">
        <v>7</v>
      </c>
      <c r="AB28">
        <v>2.5</v>
      </c>
      <c r="AC28" t="b">
        <v>0</v>
      </c>
      <c r="AD28">
        <v>10</v>
      </c>
      <c r="AE28">
        <v>25</v>
      </c>
      <c r="AF28">
        <v>2.323</v>
      </c>
      <c r="AG28" t="b">
        <v>0</v>
      </c>
      <c r="AH28">
        <v>4</v>
      </c>
      <c r="AI28">
        <v>25</v>
      </c>
      <c r="AJ28">
        <v>2.677</v>
      </c>
      <c r="AK28">
        <v>1</v>
      </c>
      <c r="AL28" t="b">
        <v>1</v>
      </c>
      <c r="AM28">
        <v>4.5</v>
      </c>
      <c r="AN28">
        <v>0.88</v>
      </c>
      <c r="AO28">
        <v>0.81</v>
      </c>
      <c r="AP28">
        <v>0.64</v>
      </c>
      <c r="AQ28">
        <v>0.61</v>
      </c>
      <c r="AR28">
        <v>0.77</v>
      </c>
      <c r="AS28" t="b">
        <v>1</v>
      </c>
      <c r="AT28">
        <v>1.8840600000000001</v>
      </c>
      <c r="AU28">
        <v>1.88914</v>
      </c>
      <c r="AV28">
        <v>1.8847</v>
      </c>
      <c r="AW28">
        <v>1.8886799999999999</v>
      </c>
      <c r="AX28">
        <v>1.88314</v>
      </c>
      <c r="AY28">
        <v>1.8872199999999999</v>
      </c>
      <c r="AZ28">
        <v>1.8843399999999999</v>
      </c>
      <c r="BA28">
        <v>0.52838399999999996</v>
      </c>
      <c r="BB28">
        <v>5</v>
      </c>
      <c r="BC28">
        <v>0</v>
      </c>
      <c r="BD28">
        <v>0</v>
      </c>
      <c r="BE28">
        <v>4.5</v>
      </c>
      <c r="BF28" t="s">
        <v>271</v>
      </c>
      <c r="BG28" t="s">
        <v>272</v>
      </c>
      <c r="BH28" t="s">
        <v>273</v>
      </c>
      <c r="BI28" t="s">
        <v>274</v>
      </c>
      <c r="BJ28" t="s">
        <v>274</v>
      </c>
      <c r="BK28" t="s">
        <v>273</v>
      </c>
      <c r="BL28">
        <v>0</v>
      </c>
      <c r="BM28">
        <v>42.1631</v>
      </c>
      <c r="BN28">
        <v>999.9</v>
      </c>
      <c r="BO28">
        <v>48.790999999999997</v>
      </c>
      <c r="BP28">
        <v>32.457999999999998</v>
      </c>
      <c r="BQ28">
        <v>24.299099999999999</v>
      </c>
      <c r="BR28">
        <v>88.910300000000007</v>
      </c>
      <c r="BS28">
        <v>15.6571</v>
      </c>
      <c r="BT28">
        <v>1</v>
      </c>
      <c r="BU28">
        <v>0.13550799999999999</v>
      </c>
      <c r="BV28">
        <v>-4.2197300000000002</v>
      </c>
      <c r="BW28">
        <v>19.655899999999999</v>
      </c>
      <c r="BX28">
        <v>5.2411300000000001</v>
      </c>
      <c r="BY28">
        <v>11.974</v>
      </c>
      <c r="BZ28">
        <v>4.9885999999999999</v>
      </c>
      <c r="CA28">
        <v>3.2989999999999999</v>
      </c>
      <c r="CB28">
        <v>9999</v>
      </c>
      <c r="CC28">
        <v>9999</v>
      </c>
      <c r="CD28">
        <v>999.9</v>
      </c>
      <c r="CE28">
        <v>9999</v>
      </c>
      <c r="CF28">
        <v>1661995340.0999999</v>
      </c>
      <c r="CG28">
        <v>397.44206666666702</v>
      </c>
      <c r="CH28">
        <v>400.00900000000001</v>
      </c>
      <c r="CI28">
        <v>26.820606666666698</v>
      </c>
      <c r="CJ28">
        <v>19.989253333333298</v>
      </c>
      <c r="CK28">
        <v>396.16806666666702</v>
      </c>
      <c r="CL28">
        <v>27.410606666666698</v>
      </c>
      <c r="CM28">
        <v>400.02553333333299</v>
      </c>
      <c r="CN28">
        <v>98.393086666666704</v>
      </c>
      <c r="CO28">
        <v>9.9933439999999998E-2</v>
      </c>
      <c r="CP28">
        <v>42.014859999999999</v>
      </c>
      <c r="CQ28">
        <v>999.9</v>
      </c>
      <c r="CR28">
        <v>999.9</v>
      </c>
      <c r="CS28">
        <v>0</v>
      </c>
      <c r="CT28">
        <v>0</v>
      </c>
      <c r="CU28">
        <v>14002.0333333333</v>
      </c>
      <c r="CV28">
        <v>0</v>
      </c>
      <c r="CW28">
        <v>1.64010266666667</v>
      </c>
      <c r="CX28">
        <v>14.995566666666701</v>
      </c>
      <c r="CY28">
        <v>0.49447273333333303</v>
      </c>
      <c r="CZ28">
        <v>0.50552746666666704</v>
      </c>
      <c r="DA28">
        <v>0</v>
      </c>
      <c r="DB28">
        <v>2.42688666666667</v>
      </c>
      <c r="DC28">
        <v>0</v>
      </c>
      <c r="DD28">
        <v>-10.2748666666667</v>
      </c>
      <c r="DE28">
        <v>97.138626666666696</v>
      </c>
      <c r="DF28">
        <v>40.066200000000002</v>
      </c>
      <c r="DG28">
        <v>44.108199999999997</v>
      </c>
      <c r="DH28">
        <v>42.2541333333333</v>
      </c>
      <c r="DI28">
        <v>43.320399999999999</v>
      </c>
      <c r="DJ28">
        <v>42.0082666666667</v>
      </c>
      <c r="DK28">
        <v>7.4146666666666698</v>
      </c>
      <c r="DL28">
        <v>7.5806666666666596</v>
      </c>
      <c r="DM28">
        <v>0</v>
      </c>
      <c r="DN28">
        <v>1697042312.5</v>
      </c>
      <c r="DO28">
        <v>0</v>
      </c>
      <c r="DP28">
        <v>1661995386.0999999</v>
      </c>
      <c r="DQ28" t="s">
        <v>335</v>
      </c>
      <c r="DR28">
        <v>1661995368.0999999</v>
      </c>
      <c r="DS28">
        <v>1661995386.0999999</v>
      </c>
      <c r="DT28">
        <v>21</v>
      </c>
      <c r="DU28">
        <v>2.4E-2</v>
      </c>
      <c r="DV28">
        <v>6.0000000000000001E-3</v>
      </c>
      <c r="DW28">
        <v>1.274</v>
      </c>
      <c r="DX28">
        <v>-0.59</v>
      </c>
      <c r="DY28">
        <v>400</v>
      </c>
      <c r="DZ28">
        <v>20</v>
      </c>
      <c r="EA28">
        <v>0.3</v>
      </c>
      <c r="EB28">
        <v>0.01</v>
      </c>
      <c r="EC28">
        <v>-2.5845890476190498</v>
      </c>
      <c r="ED28">
        <v>7.7212987012994904E-3</v>
      </c>
      <c r="EE28">
        <v>3.6790984261127001E-2</v>
      </c>
      <c r="EF28">
        <v>1</v>
      </c>
      <c r="EG28">
        <v>6.7947390476190499</v>
      </c>
      <c r="EH28">
        <v>7.5974025974235595E-4</v>
      </c>
      <c r="EI28">
        <v>9.1210446899370398E-3</v>
      </c>
      <c r="EJ28">
        <v>1</v>
      </c>
      <c r="EK28">
        <v>2</v>
      </c>
      <c r="EL28">
        <v>2</v>
      </c>
      <c r="EM28" t="s">
        <v>284</v>
      </c>
      <c r="EN28">
        <v>100</v>
      </c>
      <c r="EO28">
        <v>100</v>
      </c>
      <c r="EP28">
        <v>1.274</v>
      </c>
      <c r="EQ28">
        <v>-0.59</v>
      </c>
      <c r="ER28">
        <v>0.57543285656310195</v>
      </c>
      <c r="ES28">
        <v>1.82638250332287E-3</v>
      </c>
      <c r="ET28">
        <v>-3.3376277935660099E-7</v>
      </c>
      <c r="EU28">
        <v>5.0569635831270701E-13</v>
      </c>
      <c r="EV28">
        <v>-0.33624278024103899</v>
      </c>
      <c r="EW28">
        <v>-1.8342391301347901E-2</v>
      </c>
      <c r="EX28">
        <v>2.5609531295098801E-4</v>
      </c>
      <c r="EY28">
        <v>9.7789280158919E-7</v>
      </c>
      <c r="EZ28">
        <v>3</v>
      </c>
      <c r="FA28">
        <v>2048</v>
      </c>
      <c r="FB28">
        <v>1</v>
      </c>
      <c r="FC28">
        <v>26</v>
      </c>
      <c r="FD28">
        <v>8.1</v>
      </c>
      <c r="FE28">
        <v>8</v>
      </c>
      <c r="FF28">
        <v>1.0534699999999999</v>
      </c>
      <c r="FG28">
        <v>2.48291</v>
      </c>
      <c r="FH28">
        <v>1.5954600000000001</v>
      </c>
      <c r="FI28">
        <v>2.3059099999999999</v>
      </c>
      <c r="FJ28">
        <v>1.69556</v>
      </c>
      <c r="FK28">
        <v>2.4572799999999999</v>
      </c>
      <c r="FL28">
        <v>38.013399999999997</v>
      </c>
      <c r="FM28">
        <v>23.842300000000002</v>
      </c>
      <c r="FN28">
        <v>18</v>
      </c>
      <c r="FO28">
        <v>367.87</v>
      </c>
      <c r="FP28">
        <v>655.34500000000003</v>
      </c>
      <c r="FQ28">
        <v>44.999699999999997</v>
      </c>
      <c r="FR28">
        <v>29.2865</v>
      </c>
      <c r="FS28">
        <v>30</v>
      </c>
      <c r="FT28">
        <v>28.8599</v>
      </c>
      <c r="FU28">
        <v>28.765699999999999</v>
      </c>
      <c r="FV28">
        <v>21.153400000000001</v>
      </c>
      <c r="FW28">
        <v>59.958399999999997</v>
      </c>
      <c r="FX28">
        <v>63.5749</v>
      </c>
      <c r="FY28">
        <v>45</v>
      </c>
      <c r="FZ28">
        <v>400</v>
      </c>
      <c r="GA28">
        <v>20</v>
      </c>
      <c r="GB28">
        <v>100.187</v>
      </c>
      <c r="GC28">
        <v>98.056299999999993</v>
      </c>
    </row>
    <row r="29" spans="1:185" ht="16" x14ac:dyDescent="0.2">
      <c r="A29" s="2">
        <v>21</v>
      </c>
      <c r="B29">
        <v>1661995868.0999999</v>
      </c>
      <c r="C29">
        <v>11755.0999999046</v>
      </c>
      <c r="D29" t="s">
        <v>336</v>
      </c>
      <c r="E29" t="s">
        <v>337</v>
      </c>
      <c r="F29">
        <v>15</v>
      </c>
      <c r="G29">
        <v>1661995860.0999999</v>
      </c>
      <c r="H29">
        <f t="shared" si="0"/>
        <v>-3.887112096966039E-5</v>
      </c>
      <c r="I29" s="14"/>
      <c r="J29">
        <f t="shared" si="2"/>
        <v>-1.735317900431268E-13</v>
      </c>
      <c r="K29">
        <f t="shared" si="3"/>
        <v>-2.7765086406900278E-6</v>
      </c>
      <c r="L29">
        <f t="shared" si="4"/>
        <v>-2.7765086406900278E-6</v>
      </c>
      <c r="M29">
        <f t="shared" si="5"/>
        <v>42.184699999999999</v>
      </c>
      <c r="N29">
        <f t="shared" si="6"/>
        <v>0.53072799999999998</v>
      </c>
      <c r="O29">
        <f t="shared" si="7"/>
        <v>13.294669481030791</v>
      </c>
      <c r="P29">
        <f t="shared" si="8"/>
        <v>19.982099999999999</v>
      </c>
      <c r="Q29">
        <f t="shared" si="9"/>
        <v>2.5978447618192546</v>
      </c>
      <c r="R29">
        <f t="shared" si="10"/>
        <v>0.48118716800000011</v>
      </c>
      <c r="S29">
        <f t="shared" si="11"/>
        <v>0.13000859578418958</v>
      </c>
      <c r="T29">
        <f t="shared" si="12"/>
        <v>8.5210474367300524</v>
      </c>
      <c r="U29">
        <f t="shared" si="13"/>
        <v>11.151117818621506</v>
      </c>
      <c r="V29">
        <f t="shared" si="14"/>
        <v>8.8316853123482329E-3</v>
      </c>
      <c r="W29">
        <v>14</v>
      </c>
      <c r="X29">
        <v>15999999.999999994</v>
      </c>
      <c r="Y29">
        <v>1</v>
      </c>
      <c r="Z29">
        <v>1</v>
      </c>
      <c r="AA29">
        <v>7</v>
      </c>
      <c r="AB29">
        <v>2.5</v>
      </c>
      <c r="AC29" t="b">
        <v>0</v>
      </c>
      <c r="AD29">
        <v>10</v>
      </c>
      <c r="AE29">
        <v>25</v>
      </c>
      <c r="AF29">
        <v>2.323</v>
      </c>
      <c r="AG29" t="b">
        <v>0</v>
      </c>
      <c r="AH29">
        <v>4</v>
      </c>
      <c r="AI29">
        <v>25</v>
      </c>
      <c r="AJ29">
        <v>2.677</v>
      </c>
      <c r="AK29">
        <v>1</v>
      </c>
      <c r="AL29" t="b">
        <v>1</v>
      </c>
      <c r="AM29">
        <v>4.5</v>
      </c>
      <c r="AN29">
        <v>0.88</v>
      </c>
      <c r="AO29">
        <v>0.81</v>
      </c>
      <c r="AP29">
        <v>0.64</v>
      </c>
      <c r="AQ29">
        <v>0.61</v>
      </c>
      <c r="AR29">
        <v>0.77</v>
      </c>
      <c r="AS29" t="b">
        <v>1</v>
      </c>
      <c r="AT29">
        <v>1.8841300000000001</v>
      </c>
      <c r="AU29">
        <v>1.88917</v>
      </c>
      <c r="AV29">
        <v>1.8847100000000001</v>
      </c>
      <c r="AW29">
        <v>1.88869</v>
      </c>
      <c r="AX29">
        <v>1.8832</v>
      </c>
      <c r="AY29">
        <v>1.88723</v>
      </c>
      <c r="AZ29">
        <v>1.88435</v>
      </c>
      <c r="BA29">
        <v>0.53072799999999998</v>
      </c>
      <c r="BB29">
        <v>5</v>
      </c>
      <c r="BC29">
        <v>0</v>
      </c>
      <c r="BD29">
        <v>0</v>
      </c>
      <c r="BE29">
        <v>4.5</v>
      </c>
      <c r="BF29" t="s">
        <v>271</v>
      </c>
      <c r="BG29" t="s">
        <v>272</v>
      </c>
      <c r="BH29" t="s">
        <v>273</v>
      </c>
      <c r="BI29" t="s">
        <v>274</v>
      </c>
      <c r="BJ29" t="s">
        <v>274</v>
      </c>
      <c r="BK29" t="s">
        <v>273</v>
      </c>
      <c r="BL29">
        <v>0</v>
      </c>
      <c r="BM29">
        <v>42.184699999999999</v>
      </c>
      <c r="BN29">
        <v>999.9</v>
      </c>
      <c r="BO29">
        <v>48.656999999999996</v>
      </c>
      <c r="BP29">
        <v>32.518999999999998</v>
      </c>
      <c r="BQ29">
        <v>24.3155</v>
      </c>
      <c r="BR29">
        <v>88.950299999999999</v>
      </c>
      <c r="BS29">
        <v>15.661099999999999</v>
      </c>
      <c r="BT29">
        <v>1</v>
      </c>
      <c r="BU29">
        <v>0.132579</v>
      </c>
      <c r="BV29">
        <v>-4.2330500000000004</v>
      </c>
      <c r="BW29">
        <v>19.653600000000001</v>
      </c>
      <c r="BX29">
        <v>5.24125</v>
      </c>
      <c r="BY29">
        <v>11.974</v>
      </c>
      <c r="BZ29">
        <v>4.9877599999999997</v>
      </c>
      <c r="CA29">
        <v>3.2989999999999999</v>
      </c>
      <c r="CB29">
        <v>9999</v>
      </c>
      <c r="CC29">
        <v>9999</v>
      </c>
      <c r="CD29">
        <v>999.9</v>
      </c>
      <c r="CE29">
        <v>9999</v>
      </c>
      <c r="CF29">
        <v>1661995860.0999999</v>
      </c>
      <c r="CG29">
        <v>397.48506666666702</v>
      </c>
      <c r="CH29">
        <v>399.98706666666698</v>
      </c>
      <c r="CI29">
        <v>26.3286266666667</v>
      </c>
      <c r="CJ29">
        <v>19.961739999999999</v>
      </c>
      <c r="CK29">
        <v>396.24006666666702</v>
      </c>
      <c r="CL29">
        <v>26.919626666666701</v>
      </c>
      <c r="CM29">
        <v>400.01119999999997</v>
      </c>
      <c r="CN29">
        <v>98.394373333333306</v>
      </c>
      <c r="CO29">
        <v>9.9960599999999997E-2</v>
      </c>
      <c r="CP29">
        <v>42.001346666666699</v>
      </c>
      <c r="CQ29">
        <v>999.9</v>
      </c>
      <c r="CR29">
        <v>999.9</v>
      </c>
      <c r="CS29">
        <v>0</v>
      </c>
      <c r="CT29">
        <v>0</v>
      </c>
      <c r="CU29">
        <v>13999.5333333333</v>
      </c>
      <c r="CV29">
        <v>0</v>
      </c>
      <c r="CW29">
        <v>2.1471006666666699</v>
      </c>
      <c r="CX29">
        <v>19.982099999999999</v>
      </c>
      <c r="CY29">
        <v>0.49728</v>
      </c>
      <c r="CZ29">
        <v>0.50271999999999994</v>
      </c>
      <c r="DA29">
        <v>0</v>
      </c>
      <c r="DB29">
        <v>2.45367333333333</v>
      </c>
      <c r="DC29">
        <v>0</v>
      </c>
      <c r="DD29">
        <v>-1.17266</v>
      </c>
      <c r="DE29">
        <v>129.551533333333</v>
      </c>
      <c r="DF29">
        <v>39.75</v>
      </c>
      <c r="DG29">
        <v>43.75</v>
      </c>
      <c r="DH29">
        <v>41.936999999999998</v>
      </c>
      <c r="DI29">
        <v>43.020666666666699</v>
      </c>
      <c r="DJ29">
        <v>41.737400000000001</v>
      </c>
      <c r="DK29">
        <v>9.9366666666666692</v>
      </c>
      <c r="DL29">
        <v>10.0453333333333</v>
      </c>
      <c r="DM29">
        <v>0</v>
      </c>
      <c r="DN29">
        <v>1697042832.7</v>
      </c>
      <c r="DO29">
        <v>0</v>
      </c>
      <c r="DP29">
        <v>1661995902.0999999</v>
      </c>
      <c r="DQ29" t="s">
        <v>338</v>
      </c>
      <c r="DR29">
        <v>1661995892.0999999</v>
      </c>
      <c r="DS29">
        <v>1661995902.0999999</v>
      </c>
      <c r="DT29">
        <v>22</v>
      </c>
      <c r="DU29">
        <v>-0.03</v>
      </c>
      <c r="DV29">
        <v>-2E-3</v>
      </c>
      <c r="DW29">
        <v>1.2450000000000001</v>
      </c>
      <c r="DX29">
        <v>-0.59099999999999997</v>
      </c>
      <c r="DY29">
        <v>400</v>
      </c>
      <c r="DZ29">
        <v>20</v>
      </c>
      <c r="EA29">
        <v>0.32</v>
      </c>
      <c r="EB29">
        <v>0.01</v>
      </c>
      <c r="EC29">
        <v>-2.4702850000000001</v>
      </c>
      <c r="ED29">
        <v>-5.41786466165394E-2</v>
      </c>
      <c r="EE29">
        <v>1.8423803760353099E-2</v>
      </c>
      <c r="EF29">
        <v>1</v>
      </c>
      <c r="EG29">
        <v>6.3406095000000002</v>
      </c>
      <c r="EH29">
        <v>2.8848270676694401E-2</v>
      </c>
      <c r="EI29">
        <v>1.08383409592982E-2</v>
      </c>
      <c r="EJ29">
        <v>1</v>
      </c>
      <c r="EK29">
        <v>2</v>
      </c>
      <c r="EL29">
        <v>2</v>
      </c>
      <c r="EM29" t="s">
        <v>284</v>
      </c>
      <c r="EN29">
        <v>100</v>
      </c>
      <c r="EO29">
        <v>100</v>
      </c>
      <c r="EP29">
        <v>1.2450000000000001</v>
      </c>
      <c r="EQ29">
        <v>-0.59099999999999997</v>
      </c>
      <c r="ER29">
        <v>0.59923223238971401</v>
      </c>
      <c r="ES29">
        <v>1.82638250332287E-3</v>
      </c>
      <c r="ET29">
        <v>-3.3376277935660099E-7</v>
      </c>
      <c r="EU29">
        <v>5.0569635831270701E-13</v>
      </c>
      <c r="EV29">
        <v>-0.32992289077006998</v>
      </c>
      <c r="EW29">
        <v>-1.8342391301347901E-2</v>
      </c>
      <c r="EX29">
        <v>2.5609531295098801E-4</v>
      </c>
      <c r="EY29">
        <v>9.7789280158919E-7</v>
      </c>
      <c r="EZ29">
        <v>3</v>
      </c>
      <c r="FA29">
        <v>2048</v>
      </c>
      <c r="FB29">
        <v>1</v>
      </c>
      <c r="FC29">
        <v>26</v>
      </c>
      <c r="FD29">
        <v>8.3000000000000007</v>
      </c>
      <c r="FE29">
        <v>8</v>
      </c>
      <c r="FF29">
        <v>1.0522499999999999</v>
      </c>
      <c r="FG29">
        <v>2.47681</v>
      </c>
      <c r="FH29">
        <v>1.5954600000000001</v>
      </c>
      <c r="FI29">
        <v>2.3059099999999999</v>
      </c>
      <c r="FJ29">
        <v>1.69556</v>
      </c>
      <c r="FK29">
        <v>2.5561500000000001</v>
      </c>
      <c r="FL29">
        <v>38.061999999999998</v>
      </c>
      <c r="FM29">
        <v>23.842300000000002</v>
      </c>
      <c r="FN29">
        <v>18</v>
      </c>
      <c r="FO29">
        <v>367.89600000000002</v>
      </c>
      <c r="FP29">
        <v>655.21299999999997</v>
      </c>
      <c r="FQ29">
        <v>44.999899999999997</v>
      </c>
      <c r="FR29">
        <v>29.251300000000001</v>
      </c>
      <c r="FS29">
        <v>30</v>
      </c>
      <c r="FT29">
        <v>28.832999999999998</v>
      </c>
      <c r="FU29">
        <v>28.7395</v>
      </c>
      <c r="FV29">
        <v>21.142700000000001</v>
      </c>
      <c r="FW29">
        <v>59.399099999999997</v>
      </c>
      <c r="FX29">
        <v>63.204300000000003</v>
      </c>
      <c r="FY29">
        <v>45</v>
      </c>
      <c r="FZ29">
        <v>400</v>
      </c>
      <c r="GA29">
        <v>20</v>
      </c>
      <c r="GB29">
        <v>100.197</v>
      </c>
      <c r="GC29">
        <v>98.060599999999994</v>
      </c>
    </row>
    <row r="30" spans="1:185" ht="16" x14ac:dyDescent="0.2">
      <c r="A30" s="2">
        <v>22</v>
      </c>
      <c r="B30">
        <v>1661996385</v>
      </c>
      <c r="C30">
        <v>12272</v>
      </c>
      <c r="D30" t="s">
        <v>339</v>
      </c>
      <c r="E30" t="s">
        <v>340</v>
      </c>
      <c r="F30">
        <v>15</v>
      </c>
      <c r="G30">
        <v>1661996377</v>
      </c>
      <c r="H30">
        <f t="shared" si="0"/>
        <v>-7.8671618056048079E-6</v>
      </c>
      <c r="I30" s="14"/>
      <c r="J30">
        <f t="shared" si="2"/>
        <v>-3.5121258060735764E-14</v>
      </c>
      <c r="K30">
        <f t="shared" si="3"/>
        <v>-5.6194012897177194E-7</v>
      </c>
      <c r="L30">
        <f t="shared" si="4"/>
        <v>-5.6194012897177194E-7</v>
      </c>
      <c r="M30">
        <f t="shared" si="5"/>
        <v>42.167400000000001</v>
      </c>
      <c r="N30">
        <f t="shared" si="6"/>
        <v>0.52979399999999999</v>
      </c>
      <c r="O30">
        <f t="shared" si="7"/>
        <v>13.298000483639662</v>
      </c>
      <c r="P30">
        <f t="shared" si="8"/>
        <v>24.992100000000001</v>
      </c>
      <c r="Q30">
        <f t="shared" si="9"/>
        <v>3.2134027030058676</v>
      </c>
      <c r="R30">
        <f t="shared" si="10"/>
        <v>0.48124760684000001</v>
      </c>
      <c r="S30">
        <f t="shared" si="11"/>
        <v>0.12857673836955949</v>
      </c>
      <c r="T30">
        <f t="shared" si="12"/>
        <v>10.617387513026117</v>
      </c>
      <c r="U30">
        <f t="shared" si="13"/>
        <v>14.013422770123405</v>
      </c>
      <c r="V30">
        <f t="shared" si="14"/>
        <v>1.1098630833937737E-2</v>
      </c>
      <c r="W30">
        <v>14</v>
      </c>
      <c r="X30">
        <v>15999999.999999994</v>
      </c>
      <c r="Y30">
        <v>1</v>
      </c>
      <c r="Z30">
        <v>1</v>
      </c>
      <c r="AA30">
        <v>7</v>
      </c>
      <c r="AB30">
        <v>2.5</v>
      </c>
      <c r="AC30" t="b">
        <v>0</v>
      </c>
      <c r="AD30">
        <v>10</v>
      </c>
      <c r="AE30">
        <v>25</v>
      </c>
      <c r="AF30">
        <v>2.323</v>
      </c>
      <c r="AG30" t="b">
        <v>0</v>
      </c>
      <c r="AH30">
        <v>4</v>
      </c>
      <c r="AI30">
        <v>25</v>
      </c>
      <c r="AJ30">
        <v>2.677</v>
      </c>
      <c r="AK30">
        <v>1</v>
      </c>
      <c r="AL30" t="b">
        <v>1</v>
      </c>
      <c r="AM30">
        <v>4.5</v>
      </c>
      <c r="AN30">
        <v>0.88</v>
      </c>
      <c r="AO30">
        <v>0.81</v>
      </c>
      <c r="AP30">
        <v>0.64</v>
      </c>
      <c r="AQ30">
        <v>0.61</v>
      </c>
      <c r="AR30">
        <v>0.77</v>
      </c>
      <c r="AS30" t="b">
        <v>1</v>
      </c>
      <c r="AT30">
        <v>1.8841399999999999</v>
      </c>
      <c r="AU30">
        <v>1.8891899999999999</v>
      </c>
      <c r="AV30">
        <v>1.88473</v>
      </c>
      <c r="AW30">
        <v>1.88872</v>
      </c>
      <c r="AX30">
        <v>1.8831899999999999</v>
      </c>
      <c r="AY30">
        <v>1.88724</v>
      </c>
      <c r="AZ30">
        <v>1.8843700000000001</v>
      </c>
      <c r="BA30">
        <v>0.52979399999999999</v>
      </c>
      <c r="BB30">
        <v>5</v>
      </c>
      <c r="BC30">
        <v>0</v>
      </c>
      <c r="BD30">
        <v>0</v>
      </c>
      <c r="BE30">
        <v>4.5</v>
      </c>
      <c r="BF30" t="s">
        <v>271</v>
      </c>
      <c r="BG30" t="s">
        <v>272</v>
      </c>
      <c r="BH30" t="s">
        <v>273</v>
      </c>
      <c r="BI30" t="s">
        <v>274</v>
      </c>
      <c r="BJ30" t="s">
        <v>274</v>
      </c>
      <c r="BK30" t="s">
        <v>273</v>
      </c>
      <c r="BL30">
        <v>0</v>
      </c>
      <c r="BM30">
        <v>42.167400000000001</v>
      </c>
      <c r="BN30">
        <v>999.9</v>
      </c>
      <c r="BO30">
        <v>48.462000000000003</v>
      </c>
      <c r="BP30">
        <v>32.579000000000001</v>
      </c>
      <c r="BQ30">
        <v>24.301100000000002</v>
      </c>
      <c r="BR30">
        <v>88.810500000000005</v>
      </c>
      <c r="BS30">
        <v>15.7973</v>
      </c>
      <c r="BT30">
        <v>1</v>
      </c>
      <c r="BU30">
        <v>0.12998799999999999</v>
      </c>
      <c r="BV30">
        <v>-4.23977</v>
      </c>
      <c r="BW30">
        <v>19.653500000000001</v>
      </c>
      <c r="BX30">
        <v>5.2411300000000001</v>
      </c>
      <c r="BY30">
        <v>11.974</v>
      </c>
      <c r="BZ30">
        <v>4.9888399999999997</v>
      </c>
      <c r="CA30">
        <v>3.2989999999999999</v>
      </c>
      <c r="CB30">
        <v>9999</v>
      </c>
      <c r="CC30">
        <v>9999</v>
      </c>
      <c r="CD30">
        <v>999.9</v>
      </c>
      <c r="CE30">
        <v>9999</v>
      </c>
      <c r="CF30">
        <v>1661996377</v>
      </c>
      <c r="CG30">
        <v>397.70406666666702</v>
      </c>
      <c r="CH30">
        <v>399.99313333333299</v>
      </c>
      <c r="CI30">
        <v>25.617073333333298</v>
      </c>
      <c r="CJ30">
        <v>19.960626666666698</v>
      </c>
      <c r="CK30">
        <v>396.47506666666698</v>
      </c>
      <c r="CL30">
        <v>26.210073333333298</v>
      </c>
      <c r="CM30">
        <v>399.99386666666697</v>
      </c>
      <c r="CN30">
        <v>98.391373333333306</v>
      </c>
      <c r="CO30">
        <v>9.9884066666666702E-2</v>
      </c>
      <c r="CP30">
        <v>41.975740000000002</v>
      </c>
      <c r="CQ30">
        <v>999.9</v>
      </c>
      <c r="CR30">
        <v>999.9</v>
      </c>
      <c r="CS30">
        <v>0</v>
      </c>
      <c r="CT30">
        <v>0</v>
      </c>
      <c r="CU30">
        <v>13998.8666666667</v>
      </c>
      <c r="CV30">
        <v>0</v>
      </c>
      <c r="CW30">
        <v>2.6564306666666702</v>
      </c>
      <c r="CX30">
        <v>24.992100000000001</v>
      </c>
      <c r="CY30">
        <v>0.49989640000000002</v>
      </c>
      <c r="CZ30">
        <v>0.50010359999999998</v>
      </c>
      <c r="DA30">
        <v>0</v>
      </c>
      <c r="DB30">
        <v>2.51820666666667</v>
      </c>
      <c r="DC30">
        <v>0</v>
      </c>
      <c r="DD30">
        <v>8.0448266666666708</v>
      </c>
      <c r="DE30">
        <v>162.162133333333</v>
      </c>
      <c r="DF30">
        <v>39.4664</v>
      </c>
      <c r="DG30">
        <v>43.453800000000001</v>
      </c>
      <c r="DH30">
        <v>41.612400000000001</v>
      </c>
      <c r="DI30">
        <v>42.75</v>
      </c>
      <c r="DJ30">
        <v>41.436999999999998</v>
      </c>
      <c r="DK30">
        <v>12.494666666666699</v>
      </c>
      <c r="DL30">
        <v>12.498666666666701</v>
      </c>
      <c r="DM30">
        <v>0</v>
      </c>
      <c r="DN30">
        <v>1697043349.3</v>
      </c>
      <c r="DO30">
        <v>0</v>
      </c>
      <c r="DP30">
        <v>1661996419</v>
      </c>
      <c r="DQ30" t="s">
        <v>341</v>
      </c>
      <c r="DR30">
        <v>1661996419</v>
      </c>
      <c r="DS30">
        <v>1661996411</v>
      </c>
      <c r="DT30">
        <v>23</v>
      </c>
      <c r="DU30">
        <v>-1.4999999999999999E-2</v>
      </c>
      <c r="DV30">
        <v>-1E-3</v>
      </c>
      <c r="DW30">
        <v>1.2290000000000001</v>
      </c>
      <c r="DX30">
        <v>-0.59299999999999997</v>
      </c>
      <c r="DY30">
        <v>400</v>
      </c>
      <c r="DZ30">
        <v>20</v>
      </c>
      <c r="EA30">
        <v>0.19</v>
      </c>
      <c r="EB30">
        <v>0.01</v>
      </c>
      <c r="EC30">
        <v>-2.2981438095238098</v>
      </c>
      <c r="ED30">
        <v>0.277593506493505</v>
      </c>
      <c r="EE30">
        <v>4.2753367617421503E-2</v>
      </c>
      <c r="EF30">
        <v>0</v>
      </c>
      <c r="EG30">
        <v>5.63099666666667</v>
      </c>
      <c r="EH30">
        <v>-2.3204415584414401E-2</v>
      </c>
      <c r="EI30">
        <v>7.88513268501655E-3</v>
      </c>
      <c r="EJ30">
        <v>1</v>
      </c>
      <c r="EK30">
        <v>1</v>
      </c>
      <c r="EL30">
        <v>2</v>
      </c>
      <c r="EM30" t="s">
        <v>280</v>
      </c>
      <c r="EN30">
        <v>100</v>
      </c>
      <c r="EO30">
        <v>100</v>
      </c>
      <c r="EP30">
        <v>1.2290000000000001</v>
      </c>
      <c r="EQ30">
        <v>-0.59299999999999997</v>
      </c>
      <c r="ER30">
        <v>0.569454679683569</v>
      </c>
      <c r="ES30">
        <v>1.82638250332287E-3</v>
      </c>
      <c r="ET30">
        <v>-3.3376277935660099E-7</v>
      </c>
      <c r="EU30">
        <v>5.0569635831270701E-13</v>
      </c>
      <c r="EV30">
        <v>-0.33144609269402198</v>
      </c>
      <c r="EW30">
        <v>-1.8342391301347901E-2</v>
      </c>
      <c r="EX30">
        <v>2.5609531295098801E-4</v>
      </c>
      <c r="EY30">
        <v>9.7789280158919E-7</v>
      </c>
      <c r="EZ30">
        <v>3</v>
      </c>
      <c r="FA30">
        <v>2048</v>
      </c>
      <c r="FB30">
        <v>1</v>
      </c>
      <c r="FC30">
        <v>26</v>
      </c>
      <c r="FD30">
        <v>8.1999999999999993</v>
      </c>
      <c r="FE30">
        <v>8</v>
      </c>
      <c r="FF30">
        <v>1.0522499999999999</v>
      </c>
      <c r="FG30">
        <v>2.47925</v>
      </c>
      <c r="FH30">
        <v>1.5954600000000001</v>
      </c>
      <c r="FI30">
        <v>2.3071299999999999</v>
      </c>
      <c r="FJ30">
        <v>1.69434</v>
      </c>
      <c r="FK30">
        <v>2.5622600000000002</v>
      </c>
      <c r="FL30">
        <v>38.061999999999998</v>
      </c>
      <c r="FM30">
        <v>23.851099999999999</v>
      </c>
      <c r="FN30">
        <v>18</v>
      </c>
      <c r="FO30">
        <v>367.65</v>
      </c>
      <c r="FP30">
        <v>655.19100000000003</v>
      </c>
      <c r="FQ30">
        <v>44.999899999999997</v>
      </c>
      <c r="FR30">
        <v>29.2212</v>
      </c>
      <c r="FS30">
        <v>30</v>
      </c>
      <c r="FT30">
        <v>28.806100000000001</v>
      </c>
      <c r="FU30">
        <v>28.711200000000002</v>
      </c>
      <c r="FV30">
        <v>21.136299999999999</v>
      </c>
      <c r="FW30">
        <v>60.279000000000003</v>
      </c>
      <c r="FX30">
        <v>62.8324</v>
      </c>
      <c r="FY30">
        <v>45</v>
      </c>
      <c r="FZ30">
        <v>400</v>
      </c>
      <c r="GA30">
        <v>20</v>
      </c>
      <c r="GB30">
        <v>100.206</v>
      </c>
      <c r="GC30">
        <v>98.063900000000004</v>
      </c>
    </row>
    <row r="31" spans="1:185" ht="16" x14ac:dyDescent="0.2">
      <c r="A31" s="2">
        <v>23</v>
      </c>
      <c r="B31">
        <v>1661996901</v>
      </c>
      <c r="C31">
        <v>12788</v>
      </c>
      <c r="D31" t="s">
        <v>342</v>
      </c>
      <c r="E31" t="s">
        <v>343</v>
      </c>
      <c r="F31">
        <v>15</v>
      </c>
      <c r="G31">
        <v>1661996893</v>
      </c>
      <c r="H31">
        <f t="shared" si="0"/>
        <v>1.9359047578672883E-5</v>
      </c>
      <c r="I31" s="14"/>
      <c r="J31">
        <f t="shared" si="2"/>
        <v>8.642431954764684E-14</v>
      </c>
      <c r="K31">
        <f t="shared" si="3"/>
        <v>1.3827891127623487E-6</v>
      </c>
      <c r="L31">
        <f t="shared" si="4"/>
        <v>1.3827891127623487E-6</v>
      </c>
      <c r="M31">
        <f t="shared" si="5"/>
        <v>42.184699999999999</v>
      </c>
      <c r="N31">
        <f t="shared" si="6"/>
        <v>0.52836899999999998</v>
      </c>
      <c r="O31">
        <f t="shared" si="7"/>
        <v>13.302209894597709</v>
      </c>
      <c r="P31">
        <f t="shared" si="8"/>
        <v>29.994140000000002</v>
      </c>
      <c r="Q31">
        <f t="shared" si="9"/>
        <v>3.8187451538653701</v>
      </c>
      <c r="R31">
        <f t="shared" si="10"/>
        <v>0.48123684993999999</v>
      </c>
      <c r="S31">
        <f t="shared" si="11"/>
        <v>0.1273163742606179</v>
      </c>
      <c r="T31">
        <f t="shared" si="12"/>
        <v>12.69984309773856</v>
      </c>
      <c r="U31">
        <f t="shared" si="13"/>
        <v>16.88678388090069</v>
      </c>
      <c r="V31">
        <f t="shared" si="14"/>
        <v>1.3374332833673347E-2</v>
      </c>
      <c r="W31">
        <v>14</v>
      </c>
      <c r="X31">
        <v>15999999.999999994</v>
      </c>
      <c r="Y31">
        <v>1</v>
      </c>
      <c r="Z31">
        <v>1</v>
      </c>
      <c r="AA31">
        <v>7</v>
      </c>
      <c r="AB31">
        <v>2.5</v>
      </c>
      <c r="AC31" t="b">
        <v>0</v>
      </c>
      <c r="AD31">
        <v>10</v>
      </c>
      <c r="AE31">
        <v>25</v>
      </c>
      <c r="AF31">
        <v>2.323</v>
      </c>
      <c r="AG31" t="b">
        <v>0</v>
      </c>
      <c r="AH31">
        <v>4</v>
      </c>
      <c r="AI31">
        <v>25</v>
      </c>
      <c r="AJ31">
        <v>2.677</v>
      </c>
      <c r="AK31">
        <v>1</v>
      </c>
      <c r="AL31" t="b">
        <v>1</v>
      </c>
      <c r="AM31">
        <v>4.5</v>
      </c>
      <c r="AN31">
        <v>0.88</v>
      </c>
      <c r="AO31">
        <v>0.81</v>
      </c>
      <c r="AP31">
        <v>0.64</v>
      </c>
      <c r="AQ31">
        <v>0.61</v>
      </c>
      <c r="AR31">
        <v>0.77</v>
      </c>
      <c r="AS31" t="b">
        <v>1</v>
      </c>
      <c r="AT31">
        <v>1.8841399999999999</v>
      </c>
      <c r="AU31">
        <v>1.8891800000000001</v>
      </c>
      <c r="AV31">
        <v>1.88473</v>
      </c>
      <c r="AW31">
        <v>1.88872</v>
      </c>
      <c r="AX31">
        <v>1.8832199999999999</v>
      </c>
      <c r="AY31">
        <v>1.88724</v>
      </c>
      <c r="AZ31">
        <v>1.88432</v>
      </c>
      <c r="BA31">
        <v>0.52836899999999998</v>
      </c>
      <c r="BB31">
        <v>5</v>
      </c>
      <c r="BC31">
        <v>0</v>
      </c>
      <c r="BD31">
        <v>0</v>
      </c>
      <c r="BE31">
        <v>4.5</v>
      </c>
      <c r="BF31" t="s">
        <v>271</v>
      </c>
      <c r="BG31" t="s">
        <v>272</v>
      </c>
      <c r="BH31" t="s">
        <v>273</v>
      </c>
      <c r="BI31" t="s">
        <v>274</v>
      </c>
      <c r="BJ31" t="s">
        <v>274</v>
      </c>
      <c r="BK31" t="s">
        <v>273</v>
      </c>
      <c r="BL31">
        <v>0</v>
      </c>
      <c r="BM31">
        <v>42.184699999999999</v>
      </c>
      <c r="BN31">
        <v>999.9</v>
      </c>
      <c r="BO31">
        <v>48.314999999999998</v>
      </c>
      <c r="BP31">
        <v>32.609000000000002</v>
      </c>
      <c r="BQ31">
        <v>24.268599999999999</v>
      </c>
      <c r="BR31">
        <v>88.930700000000002</v>
      </c>
      <c r="BS31">
        <v>15.641</v>
      </c>
      <c r="BT31">
        <v>1</v>
      </c>
      <c r="BU31">
        <v>0.12751999999999999</v>
      </c>
      <c r="BV31">
        <v>-4.2486899999999999</v>
      </c>
      <c r="BW31">
        <v>19.652699999999999</v>
      </c>
      <c r="BX31">
        <v>5.24125</v>
      </c>
      <c r="BY31">
        <v>11.974</v>
      </c>
      <c r="BZ31">
        <v>4.9882799999999996</v>
      </c>
      <c r="CA31">
        <v>3.2989999999999999</v>
      </c>
      <c r="CB31">
        <v>9999</v>
      </c>
      <c r="CC31">
        <v>9999</v>
      </c>
      <c r="CD31">
        <v>999.9</v>
      </c>
      <c r="CE31">
        <v>9999</v>
      </c>
      <c r="CF31">
        <v>1661996893</v>
      </c>
      <c r="CG31">
        <v>397.72686666666698</v>
      </c>
      <c r="CH31">
        <v>400.01253333333301</v>
      </c>
      <c r="CI31">
        <v>25.4524066666667</v>
      </c>
      <c r="CJ31">
        <v>19.97044</v>
      </c>
      <c r="CK31">
        <v>396.44786666666698</v>
      </c>
      <c r="CL31">
        <v>26.0424066666667</v>
      </c>
      <c r="CM31">
        <v>400.00220000000002</v>
      </c>
      <c r="CN31">
        <v>98.380653333333299</v>
      </c>
      <c r="CO31">
        <v>9.9887539999999997E-2</v>
      </c>
      <c r="CP31">
        <v>41.963180000000001</v>
      </c>
      <c r="CQ31">
        <v>999.9</v>
      </c>
      <c r="CR31">
        <v>999.9</v>
      </c>
      <c r="CS31">
        <v>0</v>
      </c>
      <c r="CT31">
        <v>0</v>
      </c>
      <c r="CU31">
        <v>13997.4</v>
      </c>
      <c r="CV31">
        <v>0</v>
      </c>
      <c r="CW31">
        <v>3.1567286666666701</v>
      </c>
      <c r="CX31">
        <v>29.994140000000002</v>
      </c>
      <c r="CY31">
        <v>0.49943073333333299</v>
      </c>
      <c r="CZ31">
        <v>0.50056926666666701</v>
      </c>
      <c r="DA31">
        <v>0</v>
      </c>
      <c r="DB31">
        <v>2.4860466666666698</v>
      </c>
      <c r="DC31">
        <v>0</v>
      </c>
      <c r="DD31">
        <v>17.559713333333299</v>
      </c>
      <c r="DE31">
        <v>194.59039999999999</v>
      </c>
      <c r="DF31">
        <v>39.320399999999999</v>
      </c>
      <c r="DG31">
        <v>43.299599999999998</v>
      </c>
      <c r="DH31">
        <v>41.449599999999997</v>
      </c>
      <c r="DI31">
        <v>42.599800000000002</v>
      </c>
      <c r="DJ31">
        <v>41.324599999999997</v>
      </c>
      <c r="DK31">
        <v>14.979333333333299</v>
      </c>
      <c r="DL31">
        <v>15.0126666666667</v>
      </c>
      <c r="DM31">
        <v>0</v>
      </c>
      <c r="DN31">
        <v>1697043865.3</v>
      </c>
      <c r="DO31">
        <v>0</v>
      </c>
      <c r="DP31">
        <v>1661996936</v>
      </c>
      <c r="DQ31" t="s">
        <v>344</v>
      </c>
      <c r="DR31">
        <v>1661996924</v>
      </c>
      <c r="DS31">
        <v>1661996936</v>
      </c>
      <c r="DT31">
        <v>24</v>
      </c>
      <c r="DU31">
        <v>0.05</v>
      </c>
      <c r="DV31">
        <v>3.0000000000000001E-3</v>
      </c>
      <c r="DW31">
        <v>1.2789999999999999</v>
      </c>
      <c r="DX31">
        <v>-0.59</v>
      </c>
      <c r="DY31">
        <v>400</v>
      </c>
      <c r="DZ31">
        <v>20</v>
      </c>
      <c r="EA31">
        <v>0.25</v>
      </c>
      <c r="EB31">
        <v>0.03</v>
      </c>
      <c r="EC31">
        <v>-2.3269919047619001</v>
      </c>
      <c r="ED31">
        <v>-1.7922077922122E-3</v>
      </c>
      <c r="EE31">
        <v>4.9234062697539098E-2</v>
      </c>
      <c r="EF31">
        <v>1</v>
      </c>
      <c r="EG31">
        <v>5.4231309523809497</v>
      </c>
      <c r="EH31">
        <v>0.386922077922084</v>
      </c>
      <c r="EI31">
        <v>5.4835131848179702E-2</v>
      </c>
      <c r="EJ31">
        <v>0</v>
      </c>
      <c r="EK31">
        <v>1</v>
      </c>
      <c r="EL31">
        <v>2</v>
      </c>
      <c r="EM31" t="s">
        <v>280</v>
      </c>
      <c r="EN31">
        <v>100</v>
      </c>
      <c r="EO31">
        <v>100</v>
      </c>
      <c r="EP31">
        <v>1.2789999999999999</v>
      </c>
      <c r="EQ31">
        <v>-0.59</v>
      </c>
      <c r="ER31">
        <v>0.55380274032163301</v>
      </c>
      <c r="ES31">
        <v>1.82638250332287E-3</v>
      </c>
      <c r="ET31">
        <v>-3.3376277935660099E-7</v>
      </c>
      <c r="EU31">
        <v>5.0569635831270701E-13</v>
      </c>
      <c r="EV31">
        <v>-0.332717885107708</v>
      </c>
      <c r="EW31">
        <v>-1.8342391301347901E-2</v>
      </c>
      <c r="EX31">
        <v>2.5609531295098801E-4</v>
      </c>
      <c r="EY31">
        <v>9.7789280158919E-7</v>
      </c>
      <c r="EZ31">
        <v>3</v>
      </c>
      <c r="FA31">
        <v>2048</v>
      </c>
      <c r="FB31">
        <v>1</v>
      </c>
      <c r="FC31">
        <v>26</v>
      </c>
      <c r="FD31">
        <v>8</v>
      </c>
      <c r="FE31">
        <v>8.1999999999999993</v>
      </c>
      <c r="FF31">
        <v>1.0522499999999999</v>
      </c>
      <c r="FG31">
        <v>2.4841299999999999</v>
      </c>
      <c r="FH31">
        <v>1.5954600000000001</v>
      </c>
      <c r="FI31">
        <v>2.3071299999999999</v>
      </c>
      <c r="FJ31">
        <v>1.69556</v>
      </c>
      <c r="FK31">
        <v>2.5293000000000001</v>
      </c>
      <c r="FL31">
        <v>38.134999999999998</v>
      </c>
      <c r="FM31">
        <v>23.842300000000002</v>
      </c>
      <c r="FN31">
        <v>18</v>
      </c>
      <c r="FO31">
        <v>367.31400000000002</v>
      </c>
      <c r="FP31">
        <v>655.24599999999998</v>
      </c>
      <c r="FQ31">
        <v>44.999400000000001</v>
      </c>
      <c r="FR31">
        <v>29.183599999999998</v>
      </c>
      <c r="FS31">
        <v>30</v>
      </c>
      <c r="FT31">
        <v>28.766999999999999</v>
      </c>
      <c r="FU31">
        <v>28.6739</v>
      </c>
      <c r="FV31">
        <v>21.1325</v>
      </c>
      <c r="FW31">
        <v>59.651800000000001</v>
      </c>
      <c r="FX31">
        <v>62.457900000000002</v>
      </c>
      <c r="FY31">
        <v>45</v>
      </c>
      <c r="FZ31">
        <v>400</v>
      </c>
      <c r="GA31">
        <v>20</v>
      </c>
      <c r="GB31">
        <v>100.209</v>
      </c>
      <c r="GC31">
        <v>98.066400000000002</v>
      </c>
    </row>
    <row r="32" spans="1:185" ht="16" x14ac:dyDescent="0.2">
      <c r="A32" s="2">
        <v>24</v>
      </c>
      <c r="B32">
        <v>1661997542</v>
      </c>
      <c r="C32">
        <v>13429</v>
      </c>
      <c r="D32" t="s">
        <v>345</v>
      </c>
      <c r="E32" t="s">
        <v>346</v>
      </c>
      <c r="F32">
        <v>15</v>
      </c>
      <c r="G32">
        <v>1661997534</v>
      </c>
      <c r="H32">
        <f t="shared" si="0"/>
        <v>4.5134846175211031E-4</v>
      </c>
      <c r="I32" s="14"/>
      <c r="J32">
        <f t="shared" si="2"/>
        <v>2.0149484899647789E-12</v>
      </c>
      <c r="K32">
        <f t="shared" si="3"/>
        <v>3.223917583943645E-5</v>
      </c>
      <c r="L32">
        <f t="shared" si="4"/>
        <v>3.223917583943645E-5</v>
      </c>
      <c r="M32">
        <f t="shared" si="5"/>
        <v>42.301900000000003</v>
      </c>
      <c r="N32">
        <f t="shared" si="6"/>
        <v>0.52875099999999997</v>
      </c>
      <c r="O32">
        <f t="shared" si="7"/>
        <v>13.298647843141856</v>
      </c>
      <c r="P32">
        <f t="shared" si="8"/>
        <v>2000.20266666667</v>
      </c>
      <c r="Q32">
        <f t="shared" si="9"/>
        <v>250.55594688711338</v>
      </c>
      <c r="R32">
        <f t="shared" si="10"/>
        <v>0.48124989374000005</v>
      </c>
      <c r="S32">
        <f t="shared" si="11"/>
        <v>0.12526527989519376</v>
      </c>
      <c r="T32">
        <f t="shared" si="12"/>
        <v>842.26089137613099</v>
      </c>
      <c r="U32">
        <f t="shared" si="13"/>
        <v>1133.6435324263994</v>
      </c>
      <c r="V32">
        <f t="shared" si="14"/>
        <v>0.8978456776817082</v>
      </c>
      <c r="W32">
        <v>14</v>
      </c>
      <c r="X32">
        <v>15999999.999999994</v>
      </c>
      <c r="Y32">
        <v>1</v>
      </c>
      <c r="Z32">
        <v>1</v>
      </c>
      <c r="AA32">
        <v>7</v>
      </c>
      <c r="AB32">
        <v>2.5</v>
      </c>
      <c r="AC32" t="b">
        <v>0</v>
      </c>
      <c r="AD32">
        <v>10</v>
      </c>
      <c r="AE32">
        <v>25</v>
      </c>
      <c r="AF32">
        <v>2.323</v>
      </c>
      <c r="AG32" t="b">
        <v>0</v>
      </c>
      <c r="AH32">
        <v>4</v>
      </c>
      <c r="AI32">
        <v>25</v>
      </c>
      <c r="AJ32">
        <v>2.677</v>
      </c>
      <c r="AK32">
        <v>1</v>
      </c>
      <c r="AL32" t="b">
        <v>1</v>
      </c>
      <c r="AM32">
        <v>4.5</v>
      </c>
      <c r="AN32">
        <v>0.88</v>
      </c>
      <c r="AO32">
        <v>0.81</v>
      </c>
      <c r="AP32">
        <v>0.64</v>
      </c>
      <c r="AQ32">
        <v>0.61</v>
      </c>
      <c r="AR32">
        <v>0.77</v>
      </c>
      <c r="AS32" t="b">
        <v>1</v>
      </c>
      <c r="AT32">
        <v>1.88411</v>
      </c>
      <c r="AU32">
        <v>1.88916</v>
      </c>
      <c r="AV32">
        <v>1.88472</v>
      </c>
      <c r="AW32">
        <v>1.8887</v>
      </c>
      <c r="AX32">
        <v>1.8831899999999999</v>
      </c>
      <c r="AY32">
        <v>1.8872199999999999</v>
      </c>
      <c r="AZ32">
        <v>1.88432</v>
      </c>
      <c r="BA32">
        <v>0.52875099999999997</v>
      </c>
      <c r="BB32">
        <v>5</v>
      </c>
      <c r="BC32">
        <v>0</v>
      </c>
      <c r="BD32">
        <v>0</v>
      </c>
      <c r="BE32">
        <v>4.5</v>
      </c>
      <c r="BF32" t="s">
        <v>271</v>
      </c>
      <c r="BG32" t="s">
        <v>272</v>
      </c>
      <c r="BH32" t="s">
        <v>273</v>
      </c>
      <c r="BI32" t="s">
        <v>274</v>
      </c>
      <c r="BJ32" t="s">
        <v>274</v>
      </c>
      <c r="BK32" t="s">
        <v>273</v>
      </c>
      <c r="BL32">
        <v>0</v>
      </c>
      <c r="BM32">
        <v>42.301900000000003</v>
      </c>
      <c r="BN32">
        <v>999.9</v>
      </c>
      <c r="BO32">
        <v>48.204999999999998</v>
      </c>
      <c r="BP32">
        <v>32.67</v>
      </c>
      <c r="BQ32">
        <v>24.297699999999999</v>
      </c>
      <c r="BR32">
        <v>88.770899999999997</v>
      </c>
      <c r="BS32">
        <v>15.7212</v>
      </c>
      <c r="BT32">
        <v>1</v>
      </c>
      <c r="BU32">
        <v>0.13314200000000001</v>
      </c>
      <c r="BV32">
        <v>-4.1739100000000002</v>
      </c>
      <c r="BW32">
        <v>19.652699999999999</v>
      </c>
      <c r="BX32">
        <v>5.2410100000000002</v>
      </c>
      <c r="BY32">
        <v>11.974</v>
      </c>
      <c r="BZ32">
        <v>4.9882400000000002</v>
      </c>
      <c r="CA32">
        <v>3.2989999999999999</v>
      </c>
      <c r="CB32">
        <v>9999</v>
      </c>
      <c r="CC32">
        <v>9999</v>
      </c>
      <c r="CD32">
        <v>999.9</v>
      </c>
      <c r="CE32">
        <v>9999</v>
      </c>
      <c r="CF32">
        <v>1661997534</v>
      </c>
      <c r="CG32">
        <v>1986.1673333333299</v>
      </c>
      <c r="CH32">
        <v>1999.93333333333</v>
      </c>
      <c r="CI32">
        <v>26.248139999999999</v>
      </c>
      <c r="CJ32">
        <v>20.052320000000002</v>
      </c>
      <c r="CK32">
        <v>1982.71333333333</v>
      </c>
      <c r="CL32">
        <v>26.83914</v>
      </c>
      <c r="CM32">
        <v>400.00753333333301</v>
      </c>
      <c r="CN32">
        <v>98.393439999999998</v>
      </c>
      <c r="CO32">
        <v>9.9990819999999994E-2</v>
      </c>
      <c r="CP32">
        <v>42.505713333333297</v>
      </c>
      <c r="CQ32">
        <v>999.9</v>
      </c>
      <c r="CR32">
        <v>999.9</v>
      </c>
      <c r="CS32">
        <v>0</v>
      </c>
      <c r="CT32">
        <v>0</v>
      </c>
      <c r="CU32">
        <v>14000.166666666701</v>
      </c>
      <c r="CV32">
        <v>0</v>
      </c>
      <c r="CW32">
        <v>207.12933333333299</v>
      </c>
      <c r="CX32">
        <v>2000.20266666667</v>
      </c>
      <c r="CY32">
        <v>0.49999539999999998</v>
      </c>
      <c r="CZ32">
        <v>0.50000460000000002</v>
      </c>
      <c r="DA32">
        <v>0</v>
      </c>
      <c r="DB32">
        <v>2.4108000000000001</v>
      </c>
      <c r="DC32">
        <v>0</v>
      </c>
      <c r="DD32">
        <v>2760.7386666666698</v>
      </c>
      <c r="DE32">
        <v>12978.6933333333</v>
      </c>
      <c r="DF32">
        <v>44.116533333333301</v>
      </c>
      <c r="DG32">
        <v>45.370733333333298</v>
      </c>
      <c r="DH32">
        <v>44.808</v>
      </c>
      <c r="DI32">
        <v>44.3874</v>
      </c>
      <c r="DJ32">
        <v>45.033066666666699</v>
      </c>
      <c r="DK32">
        <v>1000.09266666667</v>
      </c>
      <c r="DL32">
        <v>1000.11</v>
      </c>
      <c r="DM32">
        <v>0</v>
      </c>
      <c r="DN32">
        <v>1697044506.7</v>
      </c>
      <c r="DO32">
        <v>0</v>
      </c>
      <c r="DP32">
        <v>1661997583</v>
      </c>
      <c r="DQ32" t="s">
        <v>347</v>
      </c>
      <c r="DR32">
        <v>1661997583</v>
      </c>
      <c r="DS32">
        <v>1661997574</v>
      </c>
      <c r="DT32">
        <v>25</v>
      </c>
      <c r="DU32">
        <v>0.52900000000000003</v>
      </c>
      <c r="DV32">
        <v>0</v>
      </c>
      <c r="DW32">
        <v>3.4540000000000002</v>
      </c>
      <c r="DX32">
        <v>-0.59099999999999997</v>
      </c>
      <c r="DY32">
        <v>2000</v>
      </c>
      <c r="DZ32">
        <v>20</v>
      </c>
      <c r="EA32">
        <v>0.39</v>
      </c>
      <c r="EB32">
        <v>0.01</v>
      </c>
      <c r="EC32">
        <v>-14.32002</v>
      </c>
      <c r="ED32">
        <v>0.38397293233081697</v>
      </c>
      <c r="EE32">
        <v>8.5277544523749096E-2</v>
      </c>
      <c r="EF32">
        <v>0</v>
      </c>
      <c r="EG32">
        <v>6.1758740000000003</v>
      </c>
      <c r="EH32">
        <v>-0.2424830075188</v>
      </c>
      <c r="EI32">
        <v>2.4842072055285502E-2</v>
      </c>
      <c r="EJ32">
        <v>0</v>
      </c>
      <c r="EK32">
        <v>0</v>
      </c>
      <c r="EL32">
        <v>2</v>
      </c>
      <c r="EM32" t="s">
        <v>276</v>
      </c>
      <c r="EN32">
        <v>100</v>
      </c>
      <c r="EO32">
        <v>100</v>
      </c>
      <c r="EP32">
        <v>3.4540000000000002</v>
      </c>
      <c r="EQ32">
        <v>-0.59099999999999997</v>
      </c>
      <c r="ER32">
        <v>0.604034622199069</v>
      </c>
      <c r="ES32">
        <v>1.82638250332287E-3</v>
      </c>
      <c r="ET32">
        <v>-3.3376277935660099E-7</v>
      </c>
      <c r="EU32">
        <v>5.0569635831270701E-13</v>
      </c>
      <c r="EV32">
        <v>-0.32996570027392003</v>
      </c>
      <c r="EW32">
        <v>-1.8342391301347901E-2</v>
      </c>
      <c r="EX32">
        <v>2.5609531295098801E-4</v>
      </c>
      <c r="EY32">
        <v>9.7789280158919E-7</v>
      </c>
      <c r="EZ32">
        <v>3</v>
      </c>
      <c r="FA32">
        <v>2048</v>
      </c>
      <c r="FB32">
        <v>1</v>
      </c>
      <c r="FC32">
        <v>26</v>
      </c>
      <c r="FD32">
        <v>10.3</v>
      </c>
      <c r="FE32">
        <v>10.1</v>
      </c>
      <c r="FF32">
        <v>3.8684099999999999</v>
      </c>
      <c r="FG32">
        <v>2.4133300000000002</v>
      </c>
      <c r="FH32">
        <v>1.5954600000000001</v>
      </c>
      <c r="FI32">
        <v>2.3059099999999999</v>
      </c>
      <c r="FJ32">
        <v>1.69556</v>
      </c>
      <c r="FK32">
        <v>2.5695800000000002</v>
      </c>
      <c r="FL32">
        <v>38.207999999999998</v>
      </c>
      <c r="FM32">
        <v>23.8248</v>
      </c>
      <c r="FN32">
        <v>18</v>
      </c>
      <c r="FO32">
        <v>368.18099999999998</v>
      </c>
      <c r="FP32">
        <v>658</v>
      </c>
      <c r="FQ32">
        <v>44.999600000000001</v>
      </c>
      <c r="FR32">
        <v>29.2484</v>
      </c>
      <c r="FS32">
        <v>30.0002</v>
      </c>
      <c r="FT32">
        <v>28.8232</v>
      </c>
      <c r="FU32">
        <v>28.729700000000001</v>
      </c>
      <c r="FV32">
        <v>77.519199999999998</v>
      </c>
      <c r="FW32">
        <v>58.826000000000001</v>
      </c>
      <c r="FX32">
        <v>62.082999999999998</v>
      </c>
      <c r="FY32">
        <v>45</v>
      </c>
      <c r="FZ32">
        <v>2000</v>
      </c>
      <c r="GA32">
        <v>20</v>
      </c>
      <c r="GB32">
        <v>100.197</v>
      </c>
      <c r="GC32">
        <v>98.058000000000007</v>
      </c>
    </row>
    <row r="33" spans="1:185" ht="16" x14ac:dyDescent="0.2">
      <c r="A33" s="2">
        <v>25</v>
      </c>
      <c r="B33">
        <v>1661998065.0999999</v>
      </c>
      <c r="C33">
        <v>13952.0999999046</v>
      </c>
      <c r="D33" t="s">
        <v>348</v>
      </c>
      <c r="E33" t="s">
        <v>349</v>
      </c>
      <c r="F33">
        <v>15</v>
      </c>
      <c r="G33">
        <v>1661998056.5999999</v>
      </c>
      <c r="H33">
        <f t="shared" si="0"/>
        <v>5.7773983346743176E-4</v>
      </c>
      <c r="I33" s="14"/>
      <c r="J33">
        <f t="shared" si="2"/>
        <v>2.5791956851224641E-12</v>
      </c>
      <c r="K33">
        <f t="shared" si="3"/>
        <v>4.1267130961959413E-5</v>
      </c>
      <c r="L33">
        <f t="shared" si="4"/>
        <v>4.1267130961959413E-5</v>
      </c>
      <c r="M33">
        <f t="shared" si="5"/>
        <v>42.3185</v>
      </c>
      <c r="N33">
        <f t="shared" si="6"/>
        <v>0.52961400000000003</v>
      </c>
      <c r="O33">
        <f t="shared" si="7"/>
        <v>13.295559045356352</v>
      </c>
      <c r="P33">
        <f t="shared" si="8"/>
        <v>1999.971875</v>
      </c>
      <c r="Q33">
        <f t="shared" si="9"/>
        <v>252.99868472782691</v>
      </c>
      <c r="R33">
        <f t="shared" si="10"/>
        <v>0.48124988594374996</v>
      </c>
      <c r="S33">
        <f t="shared" si="11"/>
        <v>0.12650112128593155</v>
      </c>
      <c r="T33">
        <f t="shared" si="12"/>
        <v>844.96720762184361</v>
      </c>
      <c r="U33">
        <f t="shared" si="13"/>
        <v>1128.9906744476611</v>
      </c>
      <c r="V33">
        <f t="shared" si="14"/>
        <v>0.89416061416254755</v>
      </c>
      <c r="W33">
        <v>14</v>
      </c>
      <c r="X33">
        <v>15999999.999999994</v>
      </c>
      <c r="Y33">
        <v>1</v>
      </c>
      <c r="Z33">
        <v>1</v>
      </c>
      <c r="AA33">
        <v>7</v>
      </c>
      <c r="AB33">
        <v>2.5</v>
      </c>
      <c r="AC33" t="b">
        <v>0</v>
      </c>
      <c r="AD33">
        <v>10</v>
      </c>
      <c r="AE33">
        <v>25</v>
      </c>
      <c r="AF33">
        <v>2.323</v>
      </c>
      <c r="AG33" t="b">
        <v>0</v>
      </c>
      <c r="AH33">
        <v>4</v>
      </c>
      <c r="AI33">
        <v>25</v>
      </c>
      <c r="AJ33">
        <v>2.677</v>
      </c>
      <c r="AK33">
        <v>1</v>
      </c>
      <c r="AL33" t="b">
        <v>1</v>
      </c>
      <c r="AM33">
        <v>4.5</v>
      </c>
      <c r="AN33">
        <v>0.88</v>
      </c>
      <c r="AO33">
        <v>0.81</v>
      </c>
      <c r="AP33">
        <v>0.64</v>
      </c>
      <c r="AQ33">
        <v>0.61</v>
      </c>
      <c r="AR33">
        <v>0.77</v>
      </c>
      <c r="AS33" t="b">
        <v>1</v>
      </c>
      <c r="AT33">
        <v>1.8841399999999999</v>
      </c>
      <c r="AU33">
        <v>1.88917</v>
      </c>
      <c r="AV33">
        <v>1.8847</v>
      </c>
      <c r="AW33">
        <v>1.8886799999999999</v>
      </c>
      <c r="AX33">
        <v>1.8832100000000001</v>
      </c>
      <c r="AY33">
        <v>1.88724</v>
      </c>
      <c r="AZ33">
        <v>1.8843399999999999</v>
      </c>
      <c r="BA33">
        <v>0.52961400000000003</v>
      </c>
      <c r="BB33">
        <v>5</v>
      </c>
      <c r="BC33">
        <v>0</v>
      </c>
      <c r="BD33">
        <v>0</v>
      </c>
      <c r="BE33">
        <v>4.5</v>
      </c>
      <c r="BF33" t="s">
        <v>271</v>
      </c>
      <c r="BG33" t="s">
        <v>272</v>
      </c>
      <c r="BH33" t="s">
        <v>273</v>
      </c>
      <c r="BI33" t="s">
        <v>274</v>
      </c>
      <c r="BJ33" t="s">
        <v>274</v>
      </c>
      <c r="BK33" t="s">
        <v>273</v>
      </c>
      <c r="BL33">
        <v>0</v>
      </c>
      <c r="BM33">
        <v>42.3185</v>
      </c>
      <c r="BN33">
        <v>999.9</v>
      </c>
      <c r="BO33">
        <v>48.033999999999999</v>
      </c>
      <c r="BP33">
        <v>32.71</v>
      </c>
      <c r="BQ33">
        <v>24.266100000000002</v>
      </c>
      <c r="BR33">
        <v>88.819199999999995</v>
      </c>
      <c r="BS33">
        <v>15.6731</v>
      </c>
      <c r="BT33">
        <v>1</v>
      </c>
      <c r="BU33">
        <v>0.12693299999999999</v>
      </c>
      <c r="BV33">
        <v>-4.1965599999999998</v>
      </c>
      <c r="BW33">
        <v>19.651700000000002</v>
      </c>
      <c r="BX33">
        <v>5.2406499999999996</v>
      </c>
      <c r="BY33">
        <v>11.974</v>
      </c>
      <c r="BZ33">
        <v>4.9875999999999996</v>
      </c>
      <c r="CA33">
        <v>3.2989999999999999</v>
      </c>
      <c r="CB33">
        <v>9999</v>
      </c>
      <c r="CC33">
        <v>9999</v>
      </c>
      <c r="CD33">
        <v>999.9</v>
      </c>
      <c r="CE33">
        <v>9999</v>
      </c>
      <c r="CF33">
        <v>1661998056.5999999</v>
      </c>
      <c r="CG33">
        <v>992.77250000000004</v>
      </c>
      <c r="CH33">
        <v>999.99775</v>
      </c>
      <c r="CI33">
        <v>25.684043750000001</v>
      </c>
      <c r="CJ33">
        <v>20.010574999999999</v>
      </c>
      <c r="CK33">
        <v>990.57550000000003</v>
      </c>
      <c r="CL33">
        <v>26.27904375</v>
      </c>
      <c r="CM33">
        <v>400.0114375</v>
      </c>
      <c r="CN33">
        <v>98.381162500000002</v>
      </c>
      <c r="CO33">
        <v>9.9908700000000003E-2</v>
      </c>
      <c r="CP33">
        <v>42.737712500000001</v>
      </c>
      <c r="CQ33">
        <v>999.9</v>
      </c>
      <c r="CR33">
        <v>999.9</v>
      </c>
      <c r="CS33">
        <v>0</v>
      </c>
      <c r="CT33">
        <v>0</v>
      </c>
      <c r="CU33">
        <v>14002.96875</v>
      </c>
      <c r="CV33">
        <v>0</v>
      </c>
      <c r="CW33">
        <v>209.14868749999999</v>
      </c>
      <c r="CX33">
        <v>1999.971875</v>
      </c>
      <c r="CY33">
        <v>0.49999506249999998</v>
      </c>
      <c r="CZ33">
        <v>0.50000493749999997</v>
      </c>
      <c r="DA33">
        <v>0</v>
      </c>
      <c r="DB33">
        <v>2.41224375</v>
      </c>
      <c r="DC33">
        <v>0</v>
      </c>
      <c r="DD33">
        <v>2679.6475</v>
      </c>
      <c r="DE33">
        <v>12977.2</v>
      </c>
      <c r="DF33">
        <v>46.198812500000003</v>
      </c>
      <c r="DG33">
        <v>47.375</v>
      </c>
      <c r="DH33">
        <v>46.996062500000001</v>
      </c>
      <c r="DI33">
        <v>46.152124999999998</v>
      </c>
      <c r="DJ33">
        <v>46.956687500000001</v>
      </c>
      <c r="DK33">
        <v>999.97500000000002</v>
      </c>
      <c r="DL33">
        <v>999.99687500000005</v>
      </c>
      <c r="DM33">
        <v>0</v>
      </c>
      <c r="DN33">
        <v>1697045029.9000001</v>
      </c>
      <c r="DO33">
        <v>0</v>
      </c>
      <c r="DP33">
        <v>1661998103.0999999</v>
      </c>
      <c r="DQ33" t="s">
        <v>350</v>
      </c>
      <c r="DR33">
        <v>1661998103.0999999</v>
      </c>
      <c r="DS33">
        <v>1661998100.0999999</v>
      </c>
      <c r="DT33">
        <v>26</v>
      </c>
      <c r="DU33">
        <v>-0.42699999999999999</v>
      </c>
      <c r="DV33">
        <v>-5.0000000000000001E-3</v>
      </c>
      <c r="DW33">
        <v>2.1970000000000001</v>
      </c>
      <c r="DX33">
        <v>-0.59499999999999997</v>
      </c>
      <c r="DY33">
        <v>1000</v>
      </c>
      <c r="DZ33">
        <v>20</v>
      </c>
      <c r="EA33">
        <v>0.47</v>
      </c>
      <c r="EB33">
        <v>0.01</v>
      </c>
      <c r="EC33">
        <v>-6.7973460000000001</v>
      </c>
      <c r="ED33">
        <v>-5.6172631578947502E-2</v>
      </c>
      <c r="EE33">
        <v>4.4780577084267199E-2</v>
      </c>
      <c r="EF33">
        <v>1</v>
      </c>
      <c r="EG33">
        <v>5.6506040000000004</v>
      </c>
      <c r="EH33">
        <v>1.5398796992479299E-2</v>
      </c>
      <c r="EI33">
        <v>9.4949973143755601E-3</v>
      </c>
      <c r="EJ33">
        <v>1</v>
      </c>
      <c r="EK33">
        <v>2</v>
      </c>
      <c r="EL33">
        <v>2</v>
      </c>
      <c r="EM33" t="s">
        <v>284</v>
      </c>
      <c r="EN33">
        <v>100</v>
      </c>
      <c r="EO33">
        <v>100</v>
      </c>
      <c r="EP33">
        <v>2.1970000000000001</v>
      </c>
      <c r="EQ33">
        <v>-0.59499999999999997</v>
      </c>
      <c r="ER33">
        <v>1.13343473456252</v>
      </c>
      <c r="ES33">
        <v>1.82638250332287E-3</v>
      </c>
      <c r="ET33">
        <v>-3.3376277935660099E-7</v>
      </c>
      <c r="EU33">
        <v>5.0569635831270701E-13</v>
      </c>
      <c r="EV33">
        <v>-0.32964408056885602</v>
      </c>
      <c r="EW33">
        <v>-1.8342391301347901E-2</v>
      </c>
      <c r="EX33">
        <v>2.5609531295098801E-4</v>
      </c>
      <c r="EY33">
        <v>9.7789280158919E-7</v>
      </c>
      <c r="EZ33">
        <v>3</v>
      </c>
      <c r="FA33">
        <v>2048</v>
      </c>
      <c r="FB33">
        <v>1</v>
      </c>
      <c r="FC33">
        <v>26</v>
      </c>
      <c r="FD33">
        <v>8</v>
      </c>
      <c r="FE33">
        <v>8.1999999999999993</v>
      </c>
      <c r="FF33">
        <v>2.21191</v>
      </c>
      <c r="FG33">
        <v>2.4621599999999999</v>
      </c>
      <c r="FH33">
        <v>1.5954600000000001</v>
      </c>
      <c r="FI33">
        <v>2.3059099999999999</v>
      </c>
      <c r="FJ33">
        <v>1.69556</v>
      </c>
      <c r="FK33">
        <v>2.36938</v>
      </c>
      <c r="FL33">
        <v>38.232399999999998</v>
      </c>
      <c r="FM33">
        <v>23.8248</v>
      </c>
      <c r="FN33">
        <v>18</v>
      </c>
      <c r="FO33">
        <v>367.63900000000001</v>
      </c>
      <c r="FP33">
        <v>656.49199999999996</v>
      </c>
      <c r="FQ33">
        <v>44.999899999999997</v>
      </c>
      <c r="FR33">
        <v>29.192</v>
      </c>
      <c r="FS33">
        <v>30</v>
      </c>
      <c r="FT33">
        <v>28.781600000000001</v>
      </c>
      <c r="FU33">
        <v>28.686</v>
      </c>
      <c r="FV33">
        <v>44.344999999999999</v>
      </c>
      <c r="FW33">
        <v>58.047199999999997</v>
      </c>
      <c r="FX33">
        <v>61.711799999999997</v>
      </c>
      <c r="FY33">
        <v>45</v>
      </c>
      <c r="FZ33">
        <v>1000</v>
      </c>
      <c r="GA33">
        <v>20</v>
      </c>
      <c r="GB33">
        <v>100.21299999999999</v>
      </c>
      <c r="GC33">
        <v>98.067599999999999</v>
      </c>
    </row>
    <row r="34" spans="1:185" ht="16" x14ac:dyDescent="0.2">
      <c r="A34" s="2">
        <v>26</v>
      </c>
      <c r="B34">
        <v>1661998585.0999999</v>
      </c>
      <c r="C34">
        <v>14472.0999999046</v>
      </c>
      <c r="D34" t="s">
        <v>351</v>
      </c>
      <c r="E34" t="s">
        <v>352</v>
      </c>
      <c r="F34">
        <v>15</v>
      </c>
      <c r="G34">
        <v>1661998577.0999999</v>
      </c>
      <c r="H34">
        <f t="shared" si="0"/>
        <v>6.4878150044700076E-4</v>
      </c>
      <c r="I34" s="14"/>
      <c r="J34">
        <f t="shared" si="2"/>
        <v>2.8963459841383973E-12</v>
      </c>
      <c r="K34">
        <f t="shared" si="3"/>
        <v>4.6341535746214342E-5</v>
      </c>
      <c r="L34">
        <f t="shared" si="4"/>
        <v>4.6341535746214342E-5</v>
      </c>
      <c r="M34">
        <f t="shared" si="5"/>
        <v>42.341200000000001</v>
      </c>
      <c r="N34">
        <f t="shared" si="6"/>
        <v>0.52777399999999997</v>
      </c>
      <c r="O34">
        <f t="shared" si="7"/>
        <v>13.300984612883022</v>
      </c>
      <c r="P34">
        <f t="shared" si="8"/>
        <v>1999.8053333333301</v>
      </c>
      <c r="Q34">
        <f t="shared" si="9"/>
        <v>253.19716015023531</v>
      </c>
      <c r="R34">
        <f t="shared" si="10"/>
        <v>0.48125020174000005</v>
      </c>
      <c r="S34">
        <f t="shared" si="11"/>
        <v>0.1266109035363954</v>
      </c>
      <c r="T34">
        <f t="shared" si="12"/>
        <v>845.14525441482215</v>
      </c>
      <c r="U34">
        <f t="shared" si="13"/>
        <v>1128.4959941023667</v>
      </c>
      <c r="V34">
        <f t="shared" si="14"/>
        <v>0.89376882732907437</v>
      </c>
      <c r="W34">
        <v>14</v>
      </c>
      <c r="X34">
        <v>15999999.999999994</v>
      </c>
      <c r="Y34">
        <v>1</v>
      </c>
      <c r="Z34">
        <v>1</v>
      </c>
      <c r="AA34">
        <v>7</v>
      </c>
      <c r="AB34">
        <v>2.5</v>
      </c>
      <c r="AC34" t="b">
        <v>0</v>
      </c>
      <c r="AD34">
        <v>10</v>
      </c>
      <c r="AE34">
        <v>25</v>
      </c>
      <c r="AF34">
        <v>2.323</v>
      </c>
      <c r="AG34" t="b">
        <v>0</v>
      </c>
      <c r="AH34">
        <v>4</v>
      </c>
      <c r="AI34">
        <v>25</v>
      </c>
      <c r="AJ34">
        <v>2.677</v>
      </c>
      <c r="AK34">
        <v>1</v>
      </c>
      <c r="AL34" t="b">
        <v>1</v>
      </c>
      <c r="AM34">
        <v>4.5</v>
      </c>
      <c r="AN34">
        <v>0.88</v>
      </c>
      <c r="AO34">
        <v>0.81</v>
      </c>
      <c r="AP34">
        <v>0.64</v>
      </c>
      <c r="AQ34">
        <v>0.61</v>
      </c>
      <c r="AR34">
        <v>0.77</v>
      </c>
      <c r="AS34" t="b">
        <v>1</v>
      </c>
      <c r="AT34">
        <v>1.88415</v>
      </c>
      <c r="AU34">
        <v>1.88917</v>
      </c>
      <c r="AV34">
        <v>1.88472</v>
      </c>
      <c r="AW34">
        <v>1.8887100000000001</v>
      </c>
      <c r="AX34">
        <v>1.8832</v>
      </c>
      <c r="AY34">
        <v>1.8872500000000001</v>
      </c>
      <c r="AZ34">
        <v>1.8843300000000001</v>
      </c>
      <c r="BA34">
        <v>0.52777399999999997</v>
      </c>
      <c r="BB34">
        <v>5</v>
      </c>
      <c r="BC34">
        <v>0</v>
      </c>
      <c r="BD34">
        <v>0</v>
      </c>
      <c r="BE34">
        <v>4.5</v>
      </c>
      <c r="BF34" t="s">
        <v>271</v>
      </c>
      <c r="BG34" t="s">
        <v>272</v>
      </c>
      <c r="BH34" t="s">
        <v>273</v>
      </c>
      <c r="BI34" t="s">
        <v>274</v>
      </c>
      <c r="BJ34" t="s">
        <v>274</v>
      </c>
      <c r="BK34" t="s">
        <v>273</v>
      </c>
      <c r="BL34">
        <v>0</v>
      </c>
      <c r="BM34">
        <v>42.341200000000001</v>
      </c>
      <c r="BN34">
        <v>999.9</v>
      </c>
      <c r="BO34">
        <v>47.753999999999998</v>
      </c>
      <c r="BP34">
        <v>32.71</v>
      </c>
      <c r="BQ34">
        <v>24.126200000000001</v>
      </c>
      <c r="BR34">
        <v>88.889300000000006</v>
      </c>
      <c r="BS34">
        <v>15.7532</v>
      </c>
      <c r="BT34">
        <v>1</v>
      </c>
      <c r="BU34">
        <v>0.11162999999999999</v>
      </c>
      <c r="BV34">
        <v>-4.2237299999999998</v>
      </c>
      <c r="BW34">
        <v>19.650700000000001</v>
      </c>
      <c r="BX34">
        <v>5.24125</v>
      </c>
      <c r="BY34">
        <v>11.974</v>
      </c>
      <c r="BZ34">
        <v>4.9879600000000002</v>
      </c>
      <c r="CA34">
        <v>3.2989999999999999</v>
      </c>
      <c r="CB34">
        <v>9999</v>
      </c>
      <c r="CC34">
        <v>9999</v>
      </c>
      <c r="CD34">
        <v>999.9</v>
      </c>
      <c r="CE34">
        <v>9999</v>
      </c>
      <c r="CF34">
        <v>1661998577.0999999</v>
      </c>
      <c r="CG34">
        <v>694.38466666666704</v>
      </c>
      <c r="CH34">
        <v>699.989466666667</v>
      </c>
      <c r="CI34">
        <v>25.560700000000001</v>
      </c>
      <c r="CJ34">
        <v>19.971486666666699</v>
      </c>
      <c r="CK34">
        <v>692.59966666666696</v>
      </c>
      <c r="CL34">
        <v>26.150700000000001</v>
      </c>
      <c r="CM34">
        <v>400.00560000000002</v>
      </c>
      <c r="CN34">
        <v>98.379413333333304</v>
      </c>
      <c r="CO34">
        <v>9.9916953333333294E-2</v>
      </c>
      <c r="CP34">
        <v>42.871099999999998</v>
      </c>
      <c r="CQ34">
        <v>999.9</v>
      </c>
      <c r="CR34">
        <v>999.9</v>
      </c>
      <c r="CS34">
        <v>0</v>
      </c>
      <c r="CT34">
        <v>0</v>
      </c>
      <c r="CU34">
        <v>14000.766666666699</v>
      </c>
      <c r="CV34">
        <v>0</v>
      </c>
      <c r="CW34">
        <v>209.31299999999999</v>
      </c>
      <c r="CX34">
        <v>1999.8053333333301</v>
      </c>
      <c r="CY34">
        <v>0.50000873333333296</v>
      </c>
      <c r="CZ34">
        <v>0.49999126666666699</v>
      </c>
      <c r="DA34">
        <v>0</v>
      </c>
      <c r="DB34">
        <v>2.30969333333333</v>
      </c>
      <c r="DC34">
        <v>0</v>
      </c>
      <c r="DD34">
        <v>2640.7013333333298</v>
      </c>
      <c r="DE34">
        <v>12976.153333333301</v>
      </c>
      <c r="DF34">
        <v>47.1332666666667</v>
      </c>
      <c r="DG34">
        <v>48.311999999999998</v>
      </c>
      <c r="DH34">
        <v>47.978999999999999</v>
      </c>
      <c r="DI34">
        <v>46.987333333333297</v>
      </c>
      <c r="DJ34">
        <v>47.862400000000001</v>
      </c>
      <c r="DK34">
        <v>999.92200000000003</v>
      </c>
      <c r="DL34">
        <v>999.88333333333298</v>
      </c>
      <c r="DM34">
        <v>0</v>
      </c>
      <c r="DN34">
        <v>1697045549.5</v>
      </c>
      <c r="DO34">
        <v>0</v>
      </c>
      <c r="DP34">
        <v>1661998621.0999999</v>
      </c>
      <c r="DQ34" t="s">
        <v>353</v>
      </c>
      <c r="DR34">
        <v>1661998614.0999999</v>
      </c>
      <c r="DS34">
        <v>1661998621.0999999</v>
      </c>
      <c r="DT34">
        <v>27</v>
      </c>
      <c r="DU34">
        <v>-3.5000000000000003E-2</v>
      </c>
      <c r="DV34">
        <v>4.0000000000000001E-3</v>
      </c>
      <c r="DW34">
        <v>1.7849999999999999</v>
      </c>
      <c r="DX34">
        <v>-0.59</v>
      </c>
      <c r="DY34">
        <v>700</v>
      </c>
      <c r="DZ34">
        <v>20</v>
      </c>
      <c r="EA34">
        <v>0.27</v>
      </c>
      <c r="EB34">
        <v>0.02</v>
      </c>
      <c r="EC34">
        <v>-5.5990434999999996</v>
      </c>
      <c r="ED34">
        <v>0.19637187969924799</v>
      </c>
      <c r="EE34">
        <v>5.6154646760085601E-2</v>
      </c>
      <c r="EF34">
        <v>0</v>
      </c>
      <c r="EG34">
        <v>5.5522049999999998</v>
      </c>
      <c r="EH34">
        <v>0.124815338345852</v>
      </c>
      <c r="EI34">
        <v>1.39157847425145E-2</v>
      </c>
      <c r="EJ34">
        <v>0</v>
      </c>
      <c r="EK34">
        <v>0</v>
      </c>
      <c r="EL34">
        <v>2</v>
      </c>
      <c r="EM34" t="s">
        <v>276</v>
      </c>
      <c r="EN34">
        <v>100</v>
      </c>
      <c r="EO34">
        <v>100</v>
      </c>
      <c r="EP34">
        <v>1.7849999999999999</v>
      </c>
      <c r="EQ34">
        <v>-0.59</v>
      </c>
      <c r="ER34">
        <v>0.70663850562186903</v>
      </c>
      <c r="ES34">
        <v>1.82638250332287E-3</v>
      </c>
      <c r="ET34">
        <v>-3.3376277935660099E-7</v>
      </c>
      <c r="EU34">
        <v>5.0569635831270701E-13</v>
      </c>
      <c r="EV34">
        <v>-0.33470468214869098</v>
      </c>
      <c r="EW34">
        <v>-1.8342391301347901E-2</v>
      </c>
      <c r="EX34">
        <v>2.5609531295098801E-4</v>
      </c>
      <c r="EY34">
        <v>9.7789280158919E-7</v>
      </c>
      <c r="EZ34">
        <v>3</v>
      </c>
      <c r="FA34">
        <v>2048</v>
      </c>
      <c r="FB34">
        <v>1</v>
      </c>
      <c r="FC34">
        <v>26</v>
      </c>
      <c r="FD34">
        <v>8</v>
      </c>
      <c r="FE34">
        <v>8.1</v>
      </c>
      <c r="FF34">
        <v>1.65283</v>
      </c>
      <c r="FG34">
        <v>2.4560499999999998</v>
      </c>
      <c r="FH34">
        <v>1.5954600000000001</v>
      </c>
      <c r="FI34">
        <v>2.3059099999999999</v>
      </c>
      <c r="FJ34">
        <v>1.69434</v>
      </c>
      <c r="FK34">
        <v>2.4865699999999999</v>
      </c>
      <c r="FL34">
        <v>38.183700000000002</v>
      </c>
      <c r="FM34">
        <v>23.833600000000001</v>
      </c>
      <c r="FN34">
        <v>18</v>
      </c>
      <c r="FO34">
        <v>367.65600000000001</v>
      </c>
      <c r="FP34">
        <v>656.36900000000003</v>
      </c>
      <c r="FQ34">
        <v>44.9998</v>
      </c>
      <c r="FR34">
        <v>28.994299999999999</v>
      </c>
      <c r="FS34">
        <v>29.9999</v>
      </c>
      <c r="FT34">
        <v>28.598500000000001</v>
      </c>
      <c r="FU34">
        <v>28.503699999999998</v>
      </c>
      <c r="FV34">
        <v>33.1556</v>
      </c>
      <c r="FW34">
        <v>57.017899999999997</v>
      </c>
      <c r="FX34">
        <v>61.711799999999997</v>
      </c>
      <c r="FY34">
        <v>45</v>
      </c>
      <c r="FZ34">
        <v>700</v>
      </c>
      <c r="GA34">
        <v>20</v>
      </c>
      <c r="GB34">
        <v>100.238</v>
      </c>
      <c r="GC34">
        <v>98.097499999999997</v>
      </c>
    </row>
    <row r="35" spans="1:185" ht="16" x14ac:dyDescent="0.2">
      <c r="A35" s="2">
        <v>27</v>
      </c>
      <c r="B35">
        <v>1661999103.0999999</v>
      </c>
      <c r="C35">
        <v>14990.0999999046</v>
      </c>
      <c r="D35" t="s">
        <v>354</v>
      </c>
      <c r="E35" t="s">
        <v>355</v>
      </c>
      <c r="F35">
        <v>15</v>
      </c>
      <c r="G35">
        <v>1661999095.0999999</v>
      </c>
      <c r="H35">
        <f t="shared" si="0"/>
        <v>5.9162160050513625E-4</v>
      </c>
      <c r="I35" s="14"/>
      <c r="J35">
        <f t="shared" si="2"/>
        <v>2.6411678593979307E-12</v>
      </c>
      <c r="K35">
        <f t="shared" si="3"/>
        <v>4.2258685750366872E-5</v>
      </c>
      <c r="L35">
        <f t="shared" si="4"/>
        <v>4.2258685750366872E-5</v>
      </c>
      <c r="M35">
        <f t="shared" si="5"/>
        <v>42.332299999999996</v>
      </c>
      <c r="N35">
        <f t="shared" si="6"/>
        <v>0.52823799999999999</v>
      </c>
      <c r="O35">
        <f t="shared" si="7"/>
        <v>13.299679911995064</v>
      </c>
      <c r="P35">
        <f t="shared" si="8"/>
        <v>2000.0160000000001</v>
      </c>
      <c r="Q35">
        <f t="shared" si="9"/>
        <v>257.39646369049177</v>
      </c>
      <c r="R35">
        <f t="shared" si="10"/>
        <v>0.48125025256000004</v>
      </c>
      <c r="S35">
        <f t="shared" si="11"/>
        <v>0.12869720226762774</v>
      </c>
      <c r="T35">
        <f t="shared" si="12"/>
        <v>849.93686292311202</v>
      </c>
      <c r="U35">
        <f t="shared" si="13"/>
        <v>1121.003017937609</v>
      </c>
      <c r="V35">
        <f t="shared" si="14"/>
        <v>0.88783439020658628</v>
      </c>
      <c r="W35">
        <v>14</v>
      </c>
      <c r="X35">
        <v>15999999.999999994</v>
      </c>
      <c r="Y35">
        <v>1</v>
      </c>
      <c r="Z35">
        <v>1</v>
      </c>
      <c r="AA35">
        <v>7</v>
      </c>
      <c r="AB35">
        <v>2.5</v>
      </c>
      <c r="AC35" t="b">
        <v>0</v>
      </c>
      <c r="AD35">
        <v>10</v>
      </c>
      <c r="AE35">
        <v>25</v>
      </c>
      <c r="AF35">
        <v>2.323</v>
      </c>
      <c r="AG35" t="b">
        <v>0</v>
      </c>
      <c r="AH35">
        <v>4</v>
      </c>
      <c r="AI35">
        <v>25</v>
      </c>
      <c r="AJ35">
        <v>2.677</v>
      </c>
      <c r="AK35">
        <v>1</v>
      </c>
      <c r="AL35" t="b">
        <v>1</v>
      </c>
      <c r="AM35">
        <v>4.5</v>
      </c>
      <c r="AN35">
        <v>0.88</v>
      </c>
      <c r="AO35">
        <v>0.81</v>
      </c>
      <c r="AP35">
        <v>0.64</v>
      </c>
      <c r="AQ35">
        <v>0.61</v>
      </c>
      <c r="AR35">
        <v>0.77</v>
      </c>
      <c r="AS35" t="b">
        <v>1</v>
      </c>
      <c r="AT35">
        <v>1.8841000000000001</v>
      </c>
      <c r="AU35">
        <v>1.8891800000000001</v>
      </c>
      <c r="AV35">
        <v>1.8846499999999999</v>
      </c>
      <c r="AW35">
        <v>1.8887100000000001</v>
      </c>
      <c r="AX35">
        <v>1.88317</v>
      </c>
      <c r="AY35">
        <v>1.8872199999999999</v>
      </c>
      <c r="AZ35">
        <v>1.88432</v>
      </c>
      <c r="BA35">
        <v>0.52823799999999999</v>
      </c>
      <c r="BB35">
        <v>5</v>
      </c>
      <c r="BC35">
        <v>0</v>
      </c>
      <c r="BD35">
        <v>0</v>
      </c>
      <c r="BE35">
        <v>4.5</v>
      </c>
      <c r="BF35" t="s">
        <v>271</v>
      </c>
      <c r="BG35" t="s">
        <v>272</v>
      </c>
      <c r="BH35" t="s">
        <v>273</v>
      </c>
      <c r="BI35" t="s">
        <v>274</v>
      </c>
      <c r="BJ35" t="s">
        <v>274</v>
      </c>
      <c r="BK35" t="s">
        <v>273</v>
      </c>
      <c r="BL35">
        <v>0</v>
      </c>
      <c r="BM35">
        <v>42.332299999999996</v>
      </c>
      <c r="BN35">
        <v>999.9</v>
      </c>
      <c r="BO35">
        <v>47.655999999999999</v>
      </c>
      <c r="BP35">
        <v>32.69</v>
      </c>
      <c r="BQ35">
        <v>24.052700000000002</v>
      </c>
      <c r="BR35">
        <v>88.909400000000005</v>
      </c>
      <c r="BS35">
        <v>15.6731</v>
      </c>
      <c r="BT35">
        <v>1</v>
      </c>
      <c r="BU35">
        <v>9.5965400000000006E-2</v>
      </c>
      <c r="BV35">
        <v>-4.2433699999999996</v>
      </c>
      <c r="BW35">
        <v>19.6495</v>
      </c>
      <c r="BX35">
        <v>5.2417299999999996</v>
      </c>
      <c r="BY35">
        <v>11.974</v>
      </c>
      <c r="BZ35">
        <v>4.98916</v>
      </c>
      <c r="CA35">
        <v>3.2989999999999999</v>
      </c>
      <c r="CB35">
        <v>9999</v>
      </c>
      <c r="CC35">
        <v>9999</v>
      </c>
      <c r="CD35">
        <v>999.9</v>
      </c>
      <c r="CE35">
        <v>9999</v>
      </c>
      <c r="CF35">
        <v>1661999095.0999999</v>
      </c>
      <c r="CG35">
        <v>396.38200000000001</v>
      </c>
      <c r="CH35">
        <v>399.996933333333</v>
      </c>
      <c r="CI35">
        <v>25.20298</v>
      </c>
      <c r="CJ35">
        <v>19.950140000000001</v>
      </c>
      <c r="CK35">
        <v>395.16300000000001</v>
      </c>
      <c r="CL35">
        <v>25.794979999999999</v>
      </c>
      <c r="CM35">
        <v>400.02286666666703</v>
      </c>
      <c r="CN35">
        <v>98.369053333333298</v>
      </c>
      <c r="CO35">
        <v>0.10003946</v>
      </c>
      <c r="CP35">
        <v>42.876833333333302</v>
      </c>
      <c r="CQ35">
        <v>999.9</v>
      </c>
      <c r="CR35">
        <v>999.9</v>
      </c>
      <c r="CS35">
        <v>0</v>
      </c>
      <c r="CT35">
        <v>0</v>
      </c>
      <c r="CU35">
        <v>14001.9</v>
      </c>
      <c r="CV35">
        <v>0</v>
      </c>
      <c r="CW35">
        <v>212.784533333333</v>
      </c>
      <c r="CX35">
        <v>2000.0160000000001</v>
      </c>
      <c r="CY35">
        <v>0.50001093333333302</v>
      </c>
      <c r="CZ35">
        <v>0.49998900000000002</v>
      </c>
      <c r="DA35">
        <v>0</v>
      </c>
      <c r="DB35">
        <v>2.3664800000000001</v>
      </c>
      <c r="DC35">
        <v>0</v>
      </c>
      <c r="DD35">
        <v>2609.4253333333299</v>
      </c>
      <c r="DE35">
        <v>12977.5333333333</v>
      </c>
      <c r="DF35">
        <v>47.370800000000003</v>
      </c>
      <c r="DG35">
        <v>48.5</v>
      </c>
      <c r="DH35">
        <v>48.191200000000002</v>
      </c>
      <c r="DI35">
        <v>47.182866666666698</v>
      </c>
      <c r="DJ35">
        <v>48.057866666666698</v>
      </c>
      <c r="DK35">
        <v>1000.03066666667</v>
      </c>
      <c r="DL35">
        <v>999.98533333333296</v>
      </c>
      <c r="DM35">
        <v>0</v>
      </c>
      <c r="DN35">
        <v>1697046067.9000001</v>
      </c>
      <c r="DO35">
        <v>0</v>
      </c>
      <c r="DP35">
        <v>1661999131.0999999</v>
      </c>
      <c r="DQ35" t="s">
        <v>356</v>
      </c>
      <c r="DR35">
        <v>1661999129.0999999</v>
      </c>
      <c r="DS35">
        <v>1661999131.0999999</v>
      </c>
      <c r="DT35">
        <v>28</v>
      </c>
      <c r="DU35">
        <v>-0.128</v>
      </c>
      <c r="DV35">
        <v>-2E-3</v>
      </c>
      <c r="DW35">
        <v>1.2190000000000001</v>
      </c>
      <c r="DX35">
        <v>-0.59199999999999997</v>
      </c>
      <c r="DY35">
        <v>400</v>
      </c>
      <c r="DZ35">
        <v>20</v>
      </c>
      <c r="EA35">
        <v>0.24</v>
      </c>
      <c r="EB35">
        <v>0.01</v>
      </c>
      <c r="EC35">
        <v>-3.4972490000000001</v>
      </c>
      <c r="ED35">
        <v>3.0109172932332999E-2</v>
      </c>
      <c r="EE35">
        <v>1.7037529427707601E-2</v>
      </c>
      <c r="EF35">
        <v>1</v>
      </c>
      <c r="EG35">
        <v>5.2395595000000004</v>
      </c>
      <c r="EH35">
        <v>-0.147348721804519</v>
      </c>
      <c r="EI35">
        <v>2.2316088025234201E-2</v>
      </c>
      <c r="EJ35">
        <v>0</v>
      </c>
      <c r="EK35">
        <v>1</v>
      </c>
      <c r="EL35">
        <v>2</v>
      </c>
      <c r="EM35" t="s">
        <v>280</v>
      </c>
      <c r="EN35">
        <v>100</v>
      </c>
      <c r="EO35">
        <v>100</v>
      </c>
      <c r="EP35">
        <v>1.2190000000000001</v>
      </c>
      <c r="EQ35">
        <v>-0.59199999999999997</v>
      </c>
      <c r="ER35">
        <v>0.67229430718426397</v>
      </c>
      <c r="ES35">
        <v>1.82638250332287E-3</v>
      </c>
      <c r="ET35">
        <v>-3.3376277935660099E-7</v>
      </c>
      <c r="EU35">
        <v>5.0569635831270701E-13</v>
      </c>
      <c r="EV35">
        <v>-0.33031997412300301</v>
      </c>
      <c r="EW35">
        <v>-1.8342391301347901E-2</v>
      </c>
      <c r="EX35">
        <v>2.5609531295098801E-4</v>
      </c>
      <c r="EY35">
        <v>9.7789280158919E-7</v>
      </c>
      <c r="EZ35">
        <v>3</v>
      </c>
      <c r="FA35">
        <v>2048</v>
      </c>
      <c r="FB35">
        <v>1</v>
      </c>
      <c r="FC35">
        <v>26</v>
      </c>
      <c r="FD35">
        <v>8.1999999999999993</v>
      </c>
      <c r="FE35">
        <v>8</v>
      </c>
      <c r="FF35">
        <v>1.0522499999999999</v>
      </c>
      <c r="FG35">
        <v>2.4706999999999999</v>
      </c>
      <c r="FH35">
        <v>1.5954600000000001</v>
      </c>
      <c r="FI35">
        <v>2.3059099999999999</v>
      </c>
      <c r="FJ35">
        <v>1.69556</v>
      </c>
      <c r="FK35">
        <v>2.4487299999999999</v>
      </c>
      <c r="FL35">
        <v>38.110599999999998</v>
      </c>
      <c r="FM35">
        <v>23.8248</v>
      </c>
      <c r="FN35">
        <v>18</v>
      </c>
      <c r="FO35">
        <v>366.86700000000002</v>
      </c>
      <c r="FP35">
        <v>656.36599999999999</v>
      </c>
      <c r="FQ35">
        <v>44.999699999999997</v>
      </c>
      <c r="FR35">
        <v>28.7821</v>
      </c>
      <c r="FS35">
        <v>29.9999</v>
      </c>
      <c r="FT35">
        <v>28.391500000000001</v>
      </c>
      <c r="FU35">
        <v>28.298100000000002</v>
      </c>
      <c r="FV35">
        <v>21.120699999999999</v>
      </c>
      <c r="FW35">
        <v>63.6494</v>
      </c>
      <c r="FX35">
        <v>61.711799999999997</v>
      </c>
      <c r="FY35">
        <v>45</v>
      </c>
      <c r="FZ35">
        <v>400</v>
      </c>
      <c r="GA35">
        <v>20</v>
      </c>
      <c r="GB35">
        <v>100.267</v>
      </c>
      <c r="GC35">
        <v>98.123199999999997</v>
      </c>
    </row>
    <row r="36" spans="1:185" ht="16" x14ac:dyDescent="0.2">
      <c r="A36" s="2">
        <v>28</v>
      </c>
      <c r="B36">
        <v>1661999614</v>
      </c>
      <c r="C36">
        <v>15501</v>
      </c>
      <c r="D36" t="s">
        <v>357</v>
      </c>
      <c r="E36" t="s">
        <v>358</v>
      </c>
      <c r="F36">
        <v>15</v>
      </c>
      <c r="G36">
        <v>1661999605.5</v>
      </c>
      <c r="H36">
        <f t="shared" si="0"/>
        <v>3.6849181398488398E-4</v>
      </c>
      <c r="I36" s="14"/>
      <c r="J36">
        <f t="shared" si="2"/>
        <v>1.6450527410039471E-12</v>
      </c>
      <c r="K36">
        <f t="shared" si="3"/>
        <v>2.632084385606314E-5</v>
      </c>
      <c r="L36">
        <f t="shared" si="4"/>
        <v>2.632084385606314E-5</v>
      </c>
      <c r="M36">
        <f t="shared" si="5"/>
        <v>42.321899999999999</v>
      </c>
      <c r="N36">
        <f t="shared" si="6"/>
        <v>0.52917499999999995</v>
      </c>
      <c r="O36">
        <f t="shared" si="7"/>
        <v>13.296893823982423</v>
      </c>
      <c r="P36">
        <f t="shared" si="8"/>
        <v>2000.11625</v>
      </c>
      <c r="Q36">
        <f t="shared" si="9"/>
        <v>256.66302831873077</v>
      </c>
      <c r="R36">
        <f t="shared" si="10"/>
        <v>0.48124990471250001</v>
      </c>
      <c r="S36">
        <f t="shared" si="11"/>
        <v>0.12832405532364968</v>
      </c>
      <c r="T36">
        <f t="shared" si="12"/>
        <v>849.14092544176845</v>
      </c>
      <c r="U36">
        <f t="shared" si="13"/>
        <v>1122.4182126557509</v>
      </c>
      <c r="V36">
        <f t="shared" si="14"/>
        <v>0.88895522442335473</v>
      </c>
      <c r="W36">
        <v>14</v>
      </c>
      <c r="X36">
        <v>15999999.999999994</v>
      </c>
      <c r="Y36">
        <v>1</v>
      </c>
      <c r="Z36">
        <v>1</v>
      </c>
      <c r="AA36">
        <v>7</v>
      </c>
      <c r="AB36">
        <v>2.5</v>
      </c>
      <c r="AC36" t="b">
        <v>0</v>
      </c>
      <c r="AD36">
        <v>10</v>
      </c>
      <c r="AE36">
        <v>25</v>
      </c>
      <c r="AF36">
        <v>2.323</v>
      </c>
      <c r="AG36" t="b">
        <v>0</v>
      </c>
      <c r="AH36">
        <v>4</v>
      </c>
      <c r="AI36">
        <v>25</v>
      </c>
      <c r="AJ36">
        <v>2.677</v>
      </c>
      <c r="AK36">
        <v>1</v>
      </c>
      <c r="AL36" t="b">
        <v>1</v>
      </c>
      <c r="AM36">
        <v>4.5</v>
      </c>
      <c r="AN36">
        <v>0.88</v>
      </c>
      <c r="AO36">
        <v>0.81</v>
      </c>
      <c r="AP36">
        <v>0.64</v>
      </c>
      <c r="AQ36">
        <v>0.61</v>
      </c>
      <c r="AR36">
        <v>0.77</v>
      </c>
      <c r="AS36" t="b">
        <v>1</v>
      </c>
      <c r="AT36">
        <v>1.8840600000000001</v>
      </c>
      <c r="AU36">
        <v>1.8891800000000001</v>
      </c>
      <c r="AV36">
        <v>1.8847</v>
      </c>
      <c r="AW36">
        <v>1.8887</v>
      </c>
      <c r="AX36">
        <v>1.8831599999999999</v>
      </c>
      <c r="AY36">
        <v>1.8872100000000001</v>
      </c>
      <c r="AZ36">
        <v>1.88432</v>
      </c>
      <c r="BA36">
        <v>0.52917499999999995</v>
      </c>
      <c r="BB36">
        <v>5</v>
      </c>
      <c r="BC36">
        <v>0</v>
      </c>
      <c r="BD36">
        <v>0</v>
      </c>
      <c r="BE36">
        <v>4.5</v>
      </c>
      <c r="BF36" t="s">
        <v>271</v>
      </c>
      <c r="BG36" t="s">
        <v>272</v>
      </c>
      <c r="BH36" t="s">
        <v>273</v>
      </c>
      <c r="BI36" t="s">
        <v>274</v>
      </c>
      <c r="BJ36" t="s">
        <v>274</v>
      </c>
      <c r="BK36" t="s">
        <v>273</v>
      </c>
      <c r="BL36">
        <v>0</v>
      </c>
      <c r="BM36">
        <v>42.321899999999999</v>
      </c>
      <c r="BN36">
        <v>999.9</v>
      </c>
      <c r="BO36">
        <v>47.436</v>
      </c>
      <c r="BP36">
        <v>32.659999999999997</v>
      </c>
      <c r="BQ36">
        <v>23.902699999999999</v>
      </c>
      <c r="BR36">
        <v>88.799700000000001</v>
      </c>
      <c r="BS36">
        <v>15.801299999999999</v>
      </c>
      <c r="BT36">
        <v>1</v>
      </c>
      <c r="BU36">
        <v>9.2329300000000003E-2</v>
      </c>
      <c r="BV36">
        <v>-4.2507799999999998</v>
      </c>
      <c r="BW36">
        <v>19.648399999999999</v>
      </c>
      <c r="BX36">
        <v>5.2411300000000001</v>
      </c>
      <c r="BY36">
        <v>11.974</v>
      </c>
      <c r="BZ36">
        <v>4.9877599999999997</v>
      </c>
      <c r="CA36">
        <v>3.2989999999999999</v>
      </c>
      <c r="CB36">
        <v>9999</v>
      </c>
      <c r="CC36">
        <v>9999</v>
      </c>
      <c r="CD36">
        <v>999.9</v>
      </c>
      <c r="CE36">
        <v>9999</v>
      </c>
      <c r="CF36">
        <v>1661999605.5</v>
      </c>
      <c r="CG36">
        <v>198.00375</v>
      </c>
      <c r="CH36">
        <v>199.99562499999999</v>
      </c>
      <c r="CI36">
        <v>25.319675</v>
      </c>
      <c r="CJ36">
        <v>20.049412499999999</v>
      </c>
      <c r="CK36">
        <v>197.16374999999999</v>
      </c>
      <c r="CL36">
        <v>25.909675</v>
      </c>
      <c r="CM36">
        <v>399.99762500000003</v>
      </c>
      <c r="CN36">
        <v>98.360812499999994</v>
      </c>
      <c r="CO36">
        <v>9.9813550000000001E-2</v>
      </c>
      <c r="CP36">
        <v>42.845068750000003</v>
      </c>
      <c r="CQ36">
        <v>999.9</v>
      </c>
      <c r="CR36">
        <v>999.9</v>
      </c>
      <c r="CS36">
        <v>0</v>
      </c>
      <c r="CT36">
        <v>0</v>
      </c>
      <c r="CU36">
        <v>13998.9375</v>
      </c>
      <c r="CV36">
        <v>0</v>
      </c>
      <c r="CW36">
        <v>212.17793750000001</v>
      </c>
      <c r="CX36">
        <v>2000.11625</v>
      </c>
      <c r="CY36">
        <v>0.49999587499999998</v>
      </c>
      <c r="CZ36">
        <v>0.50000412500000002</v>
      </c>
      <c r="DA36">
        <v>0</v>
      </c>
      <c r="DB36">
        <v>2.2860624999999999</v>
      </c>
      <c r="DC36">
        <v>0</v>
      </c>
      <c r="DD36">
        <v>2597.1424999999999</v>
      </c>
      <c r="DE36">
        <v>12978.13125</v>
      </c>
      <c r="DF36">
        <v>47.5</v>
      </c>
      <c r="DG36">
        <v>48.686999999999998</v>
      </c>
      <c r="DH36">
        <v>48.375</v>
      </c>
      <c r="DI36">
        <v>47.311999999999998</v>
      </c>
      <c r="DJ36">
        <v>48.136625000000002</v>
      </c>
      <c r="DK36">
        <v>1000.05</v>
      </c>
      <c r="DL36">
        <v>1000.06625</v>
      </c>
      <c r="DM36">
        <v>0</v>
      </c>
      <c r="DN36">
        <v>1697046578.5</v>
      </c>
      <c r="DO36">
        <v>0</v>
      </c>
      <c r="DP36">
        <v>1661999645</v>
      </c>
      <c r="DQ36" t="s">
        <v>359</v>
      </c>
      <c r="DR36">
        <v>1661999634</v>
      </c>
      <c r="DS36">
        <v>1661999645</v>
      </c>
      <c r="DT36">
        <v>29</v>
      </c>
      <c r="DU36">
        <v>-5.3999999999999999E-2</v>
      </c>
      <c r="DV36">
        <v>6.0000000000000001E-3</v>
      </c>
      <c r="DW36">
        <v>0.84</v>
      </c>
      <c r="DX36">
        <v>-0.59</v>
      </c>
      <c r="DY36">
        <v>200</v>
      </c>
      <c r="DZ36">
        <v>20</v>
      </c>
      <c r="EA36">
        <v>0.16</v>
      </c>
      <c r="EB36">
        <v>0.03</v>
      </c>
      <c r="EC36">
        <v>-1.94061285714286</v>
      </c>
      <c r="ED36">
        <v>1.44093506493477E-2</v>
      </c>
      <c r="EE36">
        <v>2.12826936495264E-2</v>
      </c>
      <c r="EF36">
        <v>1</v>
      </c>
      <c r="EG36">
        <v>5.2350185714285704</v>
      </c>
      <c r="EH36">
        <v>8.9603376623384606E-2</v>
      </c>
      <c r="EI36">
        <v>1.59016807394733E-2</v>
      </c>
      <c r="EJ36">
        <v>1</v>
      </c>
      <c r="EK36">
        <v>2</v>
      </c>
      <c r="EL36">
        <v>2</v>
      </c>
      <c r="EM36" t="s">
        <v>284</v>
      </c>
      <c r="EN36">
        <v>100</v>
      </c>
      <c r="EO36">
        <v>100</v>
      </c>
      <c r="EP36">
        <v>0.84</v>
      </c>
      <c r="EQ36">
        <v>-0.59</v>
      </c>
      <c r="ER36">
        <v>0.54375265116401905</v>
      </c>
      <c r="ES36">
        <v>1.82638250332287E-3</v>
      </c>
      <c r="ET36">
        <v>-3.3376277935660099E-7</v>
      </c>
      <c r="EU36">
        <v>5.0569635831270701E-13</v>
      </c>
      <c r="EV36">
        <v>-0.33223308108141802</v>
      </c>
      <c r="EW36">
        <v>-1.8342391301347901E-2</v>
      </c>
      <c r="EX36">
        <v>2.5609531295098801E-4</v>
      </c>
      <c r="EY36">
        <v>9.7789280158919E-7</v>
      </c>
      <c r="EZ36">
        <v>3</v>
      </c>
      <c r="FA36">
        <v>2048</v>
      </c>
      <c r="FB36">
        <v>1</v>
      </c>
      <c r="FC36">
        <v>26</v>
      </c>
      <c r="FD36">
        <v>8.1</v>
      </c>
      <c r="FE36">
        <v>8</v>
      </c>
      <c r="FF36">
        <v>0.61523399999999995</v>
      </c>
      <c r="FG36">
        <v>2.47925</v>
      </c>
      <c r="FH36">
        <v>1.5954600000000001</v>
      </c>
      <c r="FI36">
        <v>2.3071299999999999</v>
      </c>
      <c r="FJ36">
        <v>1.69434</v>
      </c>
      <c r="FK36">
        <v>2.5805699999999998</v>
      </c>
      <c r="FL36">
        <v>38.061999999999998</v>
      </c>
      <c r="FM36">
        <v>23.833600000000001</v>
      </c>
      <c r="FN36">
        <v>18</v>
      </c>
      <c r="FO36">
        <v>366.66899999999998</v>
      </c>
      <c r="FP36">
        <v>656.23599999999999</v>
      </c>
      <c r="FQ36">
        <v>45</v>
      </c>
      <c r="FR36">
        <v>28.7149</v>
      </c>
      <c r="FS36">
        <v>30.0001</v>
      </c>
      <c r="FT36">
        <v>28.3124</v>
      </c>
      <c r="FU36">
        <v>28.217500000000001</v>
      </c>
      <c r="FV36">
        <v>12.385400000000001</v>
      </c>
      <c r="FW36">
        <v>59.0428</v>
      </c>
      <c r="FX36">
        <v>61.711799999999997</v>
      </c>
      <c r="FY36">
        <v>45</v>
      </c>
      <c r="FZ36">
        <v>200</v>
      </c>
      <c r="GA36">
        <v>20</v>
      </c>
      <c r="GB36">
        <v>100.271</v>
      </c>
      <c r="GC36">
        <v>98.125399999999999</v>
      </c>
    </row>
    <row r="37" spans="1:185" ht="16" x14ac:dyDescent="0.2">
      <c r="A37" s="2">
        <v>29</v>
      </c>
      <c r="B37">
        <v>1662000127</v>
      </c>
      <c r="C37">
        <v>16014</v>
      </c>
      <c r="D37" t="s">
        <v>360</v>
      </c>
      <c r="E37" t="s">
        <v>361</v>
      </c>
      <c r="F37">
        <v>15</v>
      </c>
      <c r="G37">
        <v>1662000119</v>
      </c>
      <c r="H37">
        <f t="shared" si="0"/>
        <v>9.3282580734401586E-5</v>
      </c>
      <c r="I37" s="14"/>
      <c r="J37">
        <f t="shared" si="2"/>
        <v>4.1644009256429298E-13</v>
      </c>
      <c r="K37">
        <f t="shared" si="3"/>
        <v>6.6630414810286844E-6</v>
      </c>
      <c r="L37">
        <f t="shared" si="4"/>
        <v>6.6630414810286844E-6</v>
      </c>
      <c r="M37">
        <f t="shared" si="5"/>
        <v>42.319299999999998</v>
      </c>
      <c r="N37">
        <f t="shared" si="6"/>
        <v>0.52839999999999998</v>
      </c>
      <c r="O37">
        <f t="shared" si="7"/>
        <v>13.299421908883051</v>
      </c>
      <c r="P37">
        <f t="shared" si="8"/>
        <v>2000.26066666667</v>
      </c>
      <c r="Q37">
        <f t="shared" si="9"/>
        <v>258.3322420212578</v>
      </c>
      <c r="R37">
        <f t="shared" si="10"/>
        <v>0.48124985061999997</v>
      </c>
      <c r="S37">
        <f t="shared" si="11"/>
        <v>0.12914928855335389</v>
      </c>
      <c r="T37">
        <f t="shared" si="12"/>
        <v>851.0553512707562</v>
      </c>
      <c r="U37">
        <f t="shared" si="13"/>
        <v>1119.4931690247395</v>
      </c>
      <c r="V37">
        <f t="shared" si="14"/>
        <v>0.88663858986759359</v>
      </c>
      <c r="W37">
        <v>14</v>
      </c>
      <c r="X37">
        <v>15999999.999999994</v>
      </c>
      <c r="Y37">
        <v>1</v>
      </c>
      <c r="Z37">
        <v>1</v>
      </c>
      <c r="AA37">
        <v>7</v>
      </c>
      <c r="AB37">
        <v>2.5</v>
      </c>
      <c r="AC37" t="b">
        <v>0</v>
      </c>
      <c r="AD37">
        <v>10</v>
      </c>
      <c r="AE37">
        <v>25</v>
      </c>
      <c r="AF37">
        <v>2.323</v>
      </c>
      <c r="AG37" t="b">
        <v>0</v>
      </c>
      <c r="AH37">
        <v>4</v>
      </c>
      <c r="AI37">
        <v>25</v>
      </c>
      <c r="AJ37">
        <v>2.677</v>
      </c>
      <c r="AK37">
        <v>1</v>
      </c>
      <c r="AL37" t="b">
        <v>1</v>
      </c>
      <c r="AM37">
        <v>4.5</v>
      </c>
      <c r="AN37">
        <v>0.88</v>
      </c>
      <c r="AO37">
        <v>0.81</v>
      </c>
      <c r="AP37">
        <v>0.64</v>
      </c>
      <c r="AQ37">
        <v>0.61</v>
      </c>
      <c r="AR37">
        <v>0.77</v>
      </c>
      <c r="AS37" t="b">
        <v>1</v>
      </c>
      <c r="AT37">
        <v>1.8841000000000001</v>
      </c>
      <c r="AU37">
        <v>1.8891500000000001</v>
      </c>
      <c r="AV37">
        <v>1.8846499999999999</v>
      </c>
      <c r="AW37">
        <v>1.8886400000000001</v>
      </c>
      <c r="AX37">
        <v>1.88314</v>
      </c>
      <c r="AY37">
        <v>1.88723</v>
      </c>
      <c r="AZ37">
        <v>1.88432</v>
      </c>
      <c r="BA37">
        <v>0.52839999999999998</v>
      </c>
      <c r="BB37">
        <v>5</v>
      </c>
      <c r="BC37">
        <v>0</v>
      </c>
      <c r="BD37">
        <v>0</v>
      </c>
      <c r="BE37">
        <v>4.5</v>
      </c>
      <c r="BF37" t="s">
        <v>271</v>
      </c>
      <c r="BG37" t="s">
        <v>272</v>
      </c>
      <c r="BH37" t="s">
        <v>273</v>
      </c>
      <c r="BI37" t="s">
        <v>274</v>
      </c>
      <c r="BJ37" t="s">
        <v>274</v>
      </c>
      <c r="BK37" t="s">
        <v>273</v>
      </c>
      <c r="BL37">
        <v>0</v>
      </c>
      <c r="BM37">
        <v>42.319299999999998</v>
      </c>
      <c r="BN37">
        <v>999.9</v>
      </c>
      <c r="BO37">
        <v>47.350999999999999</v>
      </c>
      <c r="BP37">
        <v>32.609000000000002</v>
      </c>
      <c r="BQ37">
        <v>23.790800000000001</v>
      </c>
      <c r="BR37">
        <v>88.769900000000007</v>
      </c>
      <c r="BS37">
        <v>15.8734</v>
      </c>
      <c r="BT37">
        <v>1</v>
      </c>
      <c r="BU37">
        <v>8.5717500000000002E-2</v>
      </c>
      <c r="BV37">
        <v>-4.2524800000000003</v>
      </c>
      <c r="BW37">
        <v>19.649000000000001</v>
      </c>
      <c r="BX37">
        <v>5.2411300000000001</v>
      </c>
      <c r="BY37">
        <v>11.974</v>
      </c>
      <c r="BZ37">
        <v>4.9878</v>
      </c>
      <c r="CA37">
        <v>3.2989999999999999</v>
      </c>
      <c r="CB37">
        <v>9999</v>
      </c>
      <c r="CC37">
        <v>9999</v>
      </c>
      <c r="CD37">
        <v>999.9</v>
      </c>
      <c r="CE37">
        <v>9999</v>
      </c>
      <c r="CF37">
        <v>1662000119</v>
      </c>
      <c r="CG37">
        <v>99.2137666666667</v>
      </c>
      <c r="CH37">
        <v>99.996193333333295</v>
      </c>
      <c r="CI37">
        <v>25.6486466666667</v>
      </c>
      <c r="CJ37">
        <v>20.254646666666702</v>
      </c>
      <c r="CK37">
        <v>98.589766666666705</v>
      </c>
      <c r="CL37">
        <v>26.242646666666701</v>
      </c>
      <c r="CM37">
        <v>400.04506666666703</v>
      </c>
      <c r="CN37">
        <v>98.363266666666703</v>
      </c>
      <c r="CO37">
        <v>0.100147373333333</v>
      </c>
      <c r="CP37">
        <v>42.899693333333303</v>
      </c>
      <c r="CQ37">
        <v>999.9</v>
      </c>
      <c r="CR37">
        <v>999.9</v>
      </c>
      <c r="CS37">
        <v>0</v>
      </c>
      <c r="CT37">
        <v>0</v>
      </c>
      <c r="CU37">
        <v>13998.6</v>
      </c>
      <c r="CV37">
        <v>0</v>
      </c>
      <c r="CW37">
        <v>213.55779999999999</v>
      </c>
      <c r="CX37">
        <v>2000.26066666667</v>
      </c>
      <c r="CY37">
        <v>0.49999353333333302</v>
      </c>
      <c r="CZ37">
        <v>0.50000646666666704</v>
      </c>
      <c r="DA37">
        <v>0</v>
      </c>
      <c r="DB37">
        <v>2.4638133333333299</v>
      </c>
      <c r="DC37">
        <v>0</v>
      </c>
      <c r="DD37">
        <v>2573.9899999999998</v>
      </c>
      <c r="DE37">
        <v>12979.053333333301</v>
      </c>
      <c r="DF37">
        <v>47.436999999999998</v>
      </c>
      <c r="DG37">
        <v>48.561999999999998</v>
      </c>
      <c r="DH37">
        <v>48.299599999999998</v>
      </c>
      <c r="DI37">
        <v>47.25</v>
      </c>
      <c r="DJ37">
        <v>48.125</v>
      </c>
      <c r="DK37">
        <v>1000.1180000000001</v>
      </c>
      <c r="DL37">
        <v>1000.14266666667</v>
      </c>
      <c r="DM37">
        <v>0</v>
      </c>
      <c r="DN37">
        <v>1697047091.5</v>
      </c>
      <c r="DO37">
        <v>0</v>
      </c>
      <c r="DP37">
        <v>1662000159</v>
      </c>
      <c r="DQ37" t="s">
        <v>362</v>
      </c>
      <c r="DR37">
        <v>1662000149</v>
      </c>
      <c r="DS37">
        <v>1662000159</v>
      </c>
      <c r="DT37">
        <v>30</v>
      </c>
      <c r="DU37">
        <v>-4.3999999999999997E-2</v>
      </c>
      <c r="DV37">
        <v>-8.9999999999999993E-3</v>
      </c>
      <c r="DW37">
        <v>0.624</v>
      </c>
      <c r="DX37">
        <v>-0.59399999999999997</v>
      </c>
      <c r="DY37">
        <v>100</v>
      </c>
      <c r="DZ37">
        <v>20</v>
      </c>
      <c r="EA37">
        <v>0.14000000000000001</v>
      </c>
      <c r="EB37">
        <v>0.01</v>
      </c>
      <c r="EC37">
        <v>-0.73295528571428603</v>
      </c>
      <c r="ED37">
        <v>-8.9972571428572803E-2</v>
      </c>
      <c r="EE37">
        <v>1.5513213066049599E-2</v>
      </c>
      <c r="EF37">
        <v>1</v>
      </c>
      <c r="EG37">
        <v>5.2335709523809504</v>
      </c>
      <c r="EH37">
        <v>2.8576761038960998</v>
      </c>
      <c r="EI37">
        <v>0.32719224060692298</v>
      </c>
      <c r="EJ37">
        <v>0</v>
      </c>
      <c r="EK37">
        <v>1</v>
      </c>
      <c r="EL37">
        <v>2</v>
      </c>
      <c r="EM37" t="s">
        <v>280</v>
      </c>
      <c r="EN37">
        <v>100</v>
      </c>
      <c r="EO37">
        <v>100</v>
      </c>
      <c r="EP37">
        <v>0.624</v>
      </c>
      <c r="EQ37">
        <v>-0.59399999999999997</v>
      </c>
      <c r="ER37">
        <v>0.48973680744680298</v>
      </c>
      <c r="ES37">
        <v>1.82638250332287E-3</v>
      </c>
      <c r="ET37">
        <v>-3.3376277935660099E-7</v>
      </c>
      <c r="EU37">
        <v>5.0569635831270701E-13</v>
      </c>
      <c r="EV37">
        <v>-0.32640363435251601</v>
      </c>
      <c r="EW37">
        <v>-1.8342391301347901E-2</v>
      </c>
      <c r="EX37">
        <v>2.5609531295098801E-4</v>
      </c>
      <c r="EY37">
        <v>9.7789280158919E-7</v>
      </c>
      <c r="EZ37">
        <v>3</v>
      </c>
      <c r="FA37">
        <v>2048</v>
      </c>
      <c r="FB37">
        <v>1</v>
      </c>
      <c r="FC37">
        <v>26</v>
      </c>
      <c r="FD37">
        <v>8.1999999999999993</v>
      </c>
      <c r="FE37">
        <v>8</v>
      </c>
      <c r="FF37">
        <v>0.38574199999999997</v>
      </c>
      <c r="FG37">
        <v>2.5</v>
      </c>
      <c r="FH37">
        <v>1.5954600000000001</v>
      </c>
      <c r="FI37">
        <v>2.3071299999999999</v>
      </c>
      <c r="FJ37">
        <v>1.69556</v>
      </c>
      <c r="FK37">
        <v>2.4011200000000001</v>
      </c>
      <c r="FL37">
        <v>38.037700000000001</v>
      </c>
      <c r="FM37">
        <v>23.8248</v>
      </c>
      <c r="FN37">
        <v>18</v>
      </c>
      <c r="FO37">
        <v>366.64499999999998</v>
      </c>
      <c r="FP37">
        <v>656.39300000000003</v>
      </c>
      <c r="FQ37">
        <v>44.999899999999997</v>
      </c>
      <c r="FR37">
        <v>28.6402</v>
      </c>
      <c r="FS37">
        <v>29.9999</v>
      </c>
      <c r="FT37">
        <v>28.234200000000001</v>
      </c>
      <c r="FU37">
        <v>28.139099999999999</v>
      </c>
      <c r="FV37">
        <v>7.7709599999999996</v>
      </c>
      <c r="FW37">
        <v>60.889400000000002</v>
      </c>
      <c r="FX37">
        <v>61.711799999999997</v>
      </c>
      <c r="FY37">
        <v>45</v>
      </c>
      <c r="FZ37">
        <v>100</v>
      </c>
      <c r="GA37">
        <v>20</v>
      </c>
      <c r="GB37">
        <v>100.28400000000001</v>
      </c>
      <c r="GC37">
        <v>98.134799999999998</v>
      </c>
    </row>
    <row r="38" spans="1:185" ht="16" x14ac:dyDescent="0.2">
      <c r="A38" s="2">
        <v>30</v>
      </c>
      <c r="B38">
        <v>1662000641</v>
      </c>
      <c r="C38">
        <v>16528</v>
      </c>
      <c r="D38" t="s">
        <v>363</v>
      </c>
      <c r="E38" t="s">
        <v>364</v>
      </c>
      <c r="F38">
        <v>15</v>
      </c>
      <c r="G38">
        <v>1662000633</v>
      </c>
      <c r="H38">
        <f t="shared" si="0"/>
        <v>-6.7290302689368173E-5</v>
      </c>
      <c r="I38" s="14"/>
      <c r="J38">
        <f t="shared" si="2"/>
        <v>-3.0040313700610805E-13</v>
      </c>
      <c r="K38">
        <f t="shared" si="3"/>
        <v>-4.8064501920977266E-6</v>
      </c>
      <c r="L38">
        <f t="shared" si="4"/>
        <v>-4.8064501920977266E-6</v>
      </c>
      <c r="M38">
        <f t="shared" si="5"/>
        <v>42.323599999999999</v>
      </c>
      <c r="N38">
        <f t="shared" si="6"/>
        <v>0.527451</v>
      </c>
      <c r="O38">
        <f t="shared" si="7"/>
        <v>13.30236813650968</v>
      </c>
      <c r="P38">
        <f t="shared" si="8"/>
        <v>1999.85733333333</v>
      </c>
      <c r="Q38">
        <f t="shared" si="9"/>
        <v>259.11857051377302</v>
      </c>
      <c r="R38">
        <f t="shared" si="10"/>
        <v>0.48125023099999997</v>
      </c>
      <c r="S38">
        <f t="shared" si="11"/>
        <v>0.12956852781187064</v>
      </c>
      <c r="T38">
        <f t="shared" si="12"/>
        <v>851.82290247734738</v>
      </c>
      <c r="U38">
        <f t="shared" si="13"/>
        <v>1117.7428175427294</v>
      </c>
      <c r="V38">
        <f t="shared" si="14"/>
        <v>0.88525231149384165</v>
      </c>
      <c r="W38">
        <v>14</v>
      </c>
      <c r="X38">
        <v>15999999.999999994</v>
      </c>
      <c r="Y38">
        <v>1</v>
      </c>
      <c r="Z38">
        <v>1</v>
      </c>
      <c r="AA38">
        <v>7</v>
      </c>
      <c r="AB38">
        <v>2.5</v>
      </c>
      <c r="AC38" t="b">
        <v>0</v>
      </c>
      <c r="AD38">
        <v>10</v>
      </c>
      <c r="AE38">
        <v>25</v>
      </c>
      <c r="AF38">
        <v>2.323</v>
      </c>
      <c r="AG38" t="b">
        <v>0</v>
      </c>
      <c r="AH38">
        <v>4</v>
      </c>
      <c r="AI38">
        <v>25</v>
      </c>
      <c r="AJ38">
        <v>2.677</v>
      </c>
      <c r="AK38">
        <v>1</v>
      </c>
      <c r="AL38" t="b">
        <v>1</v>
      </c>
      <c r="AM38">
        <v>4.5</v>
      </c>
      <c r="AN38">
        <v>0.88</v>
      </c>
      <c r="AO38">
        <v>0.81</v>
      </c>
      <c r="AP38">
        <v>0.64</v>
      </c>
      <c r="AQ38">
        <v>0.61</v>
      </c>
      <c r="AR38">
        <v>0.77</v>
      </c>
      <c r="AS38" t="b">
        <v>1</v>
      </c>
      <c r="AT38">
        <v>1.8841000000000001</v>
      </c>
      <c r="AU38">
        <v>1.8891199999999999</v>
      </c>
      <c r="AV38">
        <v>1.8846799999999999</v>
      </c>
      <c r="AW38">
        <v>1.8886799999999999</v>
      </c>
      <c r="AX38">
        <v>1.88317</v>
      </c>
      <c r="AY38">
        <v>1.88723</v>
      </c>
      <c r="AZ38">
        <v>1.8843300000000001</v>
      </c>
      <c r="BA38">
        <v>0.527451</v>
      </c>
      <c r="BB38">
        <v>5</v>
      </c>
      <c r="BC38">
        <v>0</v>
      </c>
      <c r="BD38">
        <v>0</v>
      </c>
      <c r="BE38">
        <v>4.5</v>
      </c>
      <c r="BF38" t="s">
        <v>271</v>
      </c>
      <c r="BG38" t="s">
        <v>272</v>
      </c>
      <c r="BH38" t="s">
        <v>273</v>
      </c>
      <c r="BI38" t="s">
        <v>274</v>
      </c>
      <c r="BJ38" t="s">
        <v>274</v>
      </c>
      <c r="BK38" t="s">
        <v>273</v>
      </c>
      <c r="BL38">
        <v>0</v>
      </c>
      <c r="BM38">
        <v>42.323599999999999</v>
      </c>
      <c r="BN38">
        <v>999.9</v>
      </c>
      <c r="BO38">
        <v>47.326000000000001</v>
      </c>
      <c r="BP38">
        <v>32.609000000000002</v>
      </c>
      <c r="BQ38">
        <v>23.785</v>
      </c>
      <c r="BR38">
        <v>88.870099999999994</v>
      </c>
      <c r="BS38">
        <v>15.9415</v>
      </c>
      <c r="BT38">
        <v>1</v>
      </c>
      <c r="BU38">
        <v>8.37561E-2</v>
      </c>
      <c r="BV38">
        <v>-4.2524199999999999</v>
      </c>
      <c r="BW38">
        <v>19.649899999999999</v>
      </c>
      <c r="BX38">
        <v>5.2419700000000002</v>
      </c>
      <c r="BY38">
        <v>11.974</v>
      </c>
      <c r="BZ38">
        <v>4.9894400000000001</v>
      </c>
      <c r="CA38">
        <v>3.2989999999999999</v>
      </c>
      <c r="CB38">
        <v>9999</v>
      </c>
      <c r="CC38">
        <v>9999</v>
      </c>
      <c r="CD38">
        <v>999.9</v>
      </c>
      <c r="CE38">
        <v>9999</v>
      </c>
      <c r="CF38">
        <v>1662000633</v>
      </c>
      <c r="CG38">
        <v>49.753106666666703</v>
      </c>
      <c r="CH38">
        <v>50.004673333333301</v>
      </c>
      <c r="CI38">
        <v>28.03912</v>
      </c>
      <c r="CJ38">
        <v>19.838053333333299</v>
      </c>
      <c r="CK38">
        <v>49.221106666666699</v>
      </c>
      <c r="CL38">
        <v>28.64012</v>
      </c>
      <c r="CM38">
        <v>399.98353333333301</v>
      </c>
      <c r="CN38">
        <v>98.343386666666703</v>
      </c>
      <c r="CO38">
        <v>9.9927100000000005E-2</v>
      </c>
      <c r="CP38">
        <v>42.897773333333298</v>
      </c>
      <c r="CQ38">
        <v>999.9</v>
      </c>
      <c r="CR38">
        <v>999.9</v>
      </c>
      <c r="CS38">
        <v>0</v>
      </c>
      <c r="CT38">
        <v>0</v>
      </c>
      <c r="CU38">
        <v>14000.5666666667</v>
      </c>
      <c r="CV38">
        <v>0</v>
      </c>
      <c r="CW38">
        <v>214.208133333333</v>
      </c>
      <c r="CX38">
        <v>1999.85733333333</v>
      </c>
      <c r="CY38">
        <v>0.50000999999999995</v>
      </c>
      <c r="CZ38">
        <v>0.49998999999999999</v>
      </c>
      <c r="DA38">
        <v>0</v>
      </c>
      <c r="DB38">
        <v>2.4684733333333302</v>
      </c>
      <c r="DC38">
        <v>0</v>
      </c>
      <c r="DD38">
        <v>2530.3206666666701</v>
      </c>
      <c r="DE38">
        <v>12976.506666666701</v>
      </c>
      <c r="DF38">
        <v>47.291333333333299</v>
      </c>
      <c r="DG38">
        <v>48.375</v>
      </c>
      <c r="DH38">
        <v>48.125</v>
      </c>
      <c r="DI38">
        <v>47.082999999999998</v>
      </c>
      <c r="DJ38">
        <v>47.995800000000003</v>
      </c>
      <c r="DK38">
        <v>999.94733333333295</v>
      </c>
      <c r="DL38">
        <v>999.91</v>
      </c>
      <c r="DM38">
        <v>0</v>
      </c>
      <c r="DN38">
        <v>1697047605.7</v>
      </c>
      <c r="DO38">
        <v>0</v>
      </c>
      <c r="DP38">
        <v>1662000681</v>
      </c>
      <c r="DQ38" t="s">
        <v>365</v>
      </c>
      <c r="DR38">
        <v>1662000661</v>
      </c>
      <c r="DS38">
        <v>1662000681</v>
      </c>
      <c r="DT38">
        <v>31</v>
      </c>
      <c r="DU38">
        <v>-3.0000000000000001E-3</v>
      </c>
      <c r="DV38">
        <v>-4.0000000000000001E-3</v>
      </c>
      <c r="DW38">
        <v>0.53200000000000003</v>
      </c>
      <c r="DX38">
        <v>-0.60099999999999998</v>
      </c>
      <c r="DY38">
        <v>50</v>
      </c>
      <c r="DZ38">
        <v>20</v>
      </c>
      <c r="EA38">
        <v>0.1</v>
      </c>
      <c r="EB38">
        <v>0.01</v>
      </c>
      <c r="EC38">
        <v>-0.24929561904761899</v>
      </c>
      <c r="ED38">
        <v>2.3685974025972698E-3</v>
      </c>
      <c r="EE38">
        <v>7.3503729187947599E-3</v>
      </c>
      <c r="EF38">
        <v>1</v>
      </c>
      <c r="EG38">
        <v>8.1915295238095194</v>
      </c>
      <c r="EH38">
        <v>-0.50793506493506002</v>
      </c>
      <c r="EI38">
        <v>7.5473794031355901E-2</v>
      </c>
      <c r="EJ38">
        <v>0</v>
      </c>
      <c r="EK38">
        <v>1</v>
      </c>
      <c r="EL38">
        <v>2</v>
      </c>
      <c r="EM38" t="s">
        <v>280</v>
      </c>
      <c r="EN38">
        <v>100</v>
      </c>
      <c r="EO38">
        <v>100</v>
      </c>
      <c r="EP38">
        <v>0.53200000000000003</v>
      </c>
      <c r="EQ38">
        <v>-0.60099999999999998</v>
      </c>
      <c r="ER38">
        <v>0.44536229433618002</v>
      </c>
      <c r="ES38">
        <v>1.82638250332287E-3</v>
      </c>
      <c r="ET38">
        <v>-3.3376277935660099E-7</v>
      </c>
      <c r="EU38">
        <v>5.0569635831270701E-13</v>
      </c>
      <c r="EV38">
        <v>-0.62170576406460099</v>
      </c>
      <c r="EW38">
        <v>0</v>
      </c>
      <c r="EX38">
        <v>0</v>
      </c>
      <c r="EY38">
        <v>0</v>
      </c>
      <c r="EZ38">
        <v>3</v>
      </c>
      <c r="FA38">
        <v>2048</v>
      </c>
      <c r="FB38">
        <v>1</v>
      </c>
      <c r="FC38">
        <v>26</v>
      </c>
      <c r="FD38">
        <v>8.1999999999999993</v>
      </c>
      <c r="FE38">
        <v>8</v>
      </c>
      <c r="FF38">
        <v>0.26977499999999999</v>
      </c>
      <c r="FG38">
        <v>2.51709</v>
      </c>
      <c r="FH38">
        <v>1.5954600000000001</v>
      </c>
      <c r="FI38">
        <v>2.3059099999999999</v>
      </c>
      <c r="FJ38">
        <v>1.69434</v>
      </c>
      <c r="FK38">
        <v>2.5317400000000001</v>
      </c>
      <c r="FL38">
        <v>38.013399999999997</v>
      </c>
      <c r="FM38">
        <v>23.8248</v>
      </c>
      <c r="FN38">
        <v>18</v>
      </c>
      <c r="FO38">
        <v>367.44299999999998</v>
      </c>
      <c r="FP38">
        <v>655.89200000000005</v>
      </c>
      <c r="FQ38">
        <v>44.9998</v>
      </c>
      <c r="FR38">
        <v>28.6022</v>
      </c>
      <c r="FS38">
        <v>30.0002</v>
      </c>
      <c r="FT38">
        <v>28.192900000000002</v>
      </c>
      <c r="FU38">
        <v>28.101199999999999</v>
      </c>
      <c r="FV38">
        <v>5.4428000000000001</v>
      </c>
      <c r="FW38">
        <v>58.983199999999997</v>
      </c>
      <c r="FX38">
        <v>61.711799999999997</v>
      </c>
      <c r="FY38">
        <v>45</v>
      </c>
      <c r="FZ38">
        <v>50</v>
      </c>
      <c r="GA38">
        <v>20</v>
      </c>
      <c r="GB38">
        <v>100.271</v>
      </c>
      <c r="GC38">
        <v>98.137200000000007</v>
      </c>
    </row>
    <row r="39" spans="1:185" ht="16" x14ac:dyDescent="0.2">
      <c r="A39" s="2">
        <v>31</v>
      </c>
      <c r="B39">
        <v>1662001163.0999999</v>
      </c>
      <c r="C39">
        <v>17050.0999999046</v>
      </c>
      <c r="D39" t="s">
        <v>366</v>
      </c>
      <c r="E39" t="s">
        <v>367</v>
      </c>
      <c r="F39">
        <v>15</v>
      </c>
      <c r="G39">
        <v>1662001155.0999999</v>
      </c>
      <c r="H39">
        <f t="shared" si="0"/>
        <v>-1.8739597047016677E-4</v>
      </c>
      <c r="I39" s="14"/>
      <c r="J39">
        <f t="shared" si="2"/>
        <v>-8.3658915388467339E-13</v>
      </c>
      <c r="K39">
        <f t="shared" si="3"/>
        <v>-1.3385426462154769E-5</v>
      </c>
      <c r="L39">
        <f t="shared" si="4"/>
        <v>-1.3385426462154769E-5</v>
      </c>
      <c r="M39">
        <f t="shared" si="5"/>
        <v>42.319299999999998</v>
      </c>
      <c r="N39">
        <f t="shared" si="6"/>
        <v>0.52836899999999998</v>
      </c>
      <c r="O39">
        <f t="shared" si="7"/>
        <v>13.299520956397343</v>
      </c>
      <c r="P39">
        <f t="shared" si="8"/>
        <v>2000.2280000000001</v>
      </c>
      <c r="Q39">
        <f t="shared" si="9"/>
        <v>263.86212844978115</v>
      </c>
      <c r="R39">
        <f t="shared" si="10"/>
        <v>0.48124962886</v>
      </c>
      <c r="S39">
        <f t="shared" si="11"/>
        <v>0.13191602579794962</v>
      </c>
      <c r="T39">
        <f t="shared" si="12"/>
        <v>857.21497803697309</v>
      </c>
      <c r="U39">
        <f t="shared" si="13"/>
        <v>1109.4252626337241</v>
      </c>
      <c r="V39">
        <f t="shared" si="14"/>
        <v>0.8786648080059094</v>
      </c>
      <c r="W39">
        <v>14</v>
      </c>
      <c r="X39">
        <v>15999999.999999994</v>
      </c>
      <c r="Y39">
        <v>1</v>
      </c>
      <c r="Z39">
        <v>1</v>
      </c>
      <c r="AA39">
        <v>7</v>
      </c>
      <c r="AB39">
        <v>2.5</v>
      </c>
      <c r="AC39" t="b">
        <v>0</v>
      </c>
      <c r="AD39">
        <v>10</v>
      </c>
      <c r="AE39">
        <v>25</v>
      </c>
      <c r="AF39">
        <v>2.323</v>
      </c>
      <c r="AG39" t="b">
        <v>0</v>
      </c>
      <c r="AH39">
        <v>4</v>
      </c>
      <c r="AI39">
        <v>25</v>
      </c>
      <c r="AJ39">
        <v>2.677</v>
      </c>
      <c r="AK39">
        <v>1</v>
      </c>
      <c r="AL39" t="b">
        <v>1</v>
      </c>
      <c r="AM39">
        <v>4.5</v>
      </c>
      <c r="AN39">
        <v>0.88</v>
      </c>
      <c r="AO39">
        <v>0.81</v>
      </c>
      <c r="AP39">
        <v>0.64</v>
      </c>
      <c r="AQ39">
        <v>0.61</v>
      </c>
      <c r="AR39">
        <v>0.77</v>
      </c>
      <c r="AS39" t="b">
        <v>1</v>
      </c>
      <c r="AT39">
        <v>1.88405</v>
      </c>
      <c r="AU39">
        <v>1.8891</v>
      </c>
      <c r="AV39">
        <v>1.8846400000000001</v>
      </c>
      <c r="AW39">
        <v>1.8886799999999999</v>
      </c>
      <c r="AX39">
        <v>1.8832</v>
      </c>
      <c r="AY39">
        <v>1.8872199999999999</v>
      </c>
      <c r="AZ39">
        <v>1.8843300000000001</v>
      </c>
      <c r="BA39">
        <v>0.52836899999999998</v>
      </c>
      <c r="BB39">
        <v>5</v>
      </c>
      <c r="BC39">
        <v>0</v>
      </c>
      <c r="BD39">
        <v>0</v>
      </c>
      <c r="BE39">
        <v>4.5</v>
      </c>
      <c r="BF39" t="s">
        <v>271</v>
      </c>
      <c r="BG39" t="s">
        <v>272</v>
      </c>
      <c r="BH39" t="s">
        <v>273</v>
      </c>
      <c r="BI39" t="s">
        <v>274</v>
      </c>
      <c r="BJ39" t="s">
        <v>274</v>
      </c>
      <c r="BK39" t="s">
        <v>273</v>
      </c>
      <c r="BL39">
        <v>0</v>
      </c>
      <c r="BM39">
        <v>42.319299999999998</v>
      </c>
      <c r="BN39">
        <v>999.9</v>
      </c>
      <c r="BO39">
        <v>47.423999999999999</v>
      </c>
      <c r="BP39">
        <v>32.579000000000001</v>
      </c>
      <c r="BQ39">
        <v>23.793099999999999</v>
      </c>
      <c r="BR39">
        <v>88.815700000000007</v>
      </c>
      <c r="BS39">
        <v>15.777200000000001</v>
      </c>
      <c r="BT39">
        <v>1</v>
      </c>
      <c r="BU39">
        <v>9.2278499999999999E-2</v>
      </c>
      <c r="BV39">
        <v>-4.2319800000000001</v>
      </c>
      <c r="BW39">
        <v>19.6508</v>
      </c>
      <c r="BX39">
        <v>5.24125</v>
      </c>
      <c r="BY39">
        <v>11.974</v>
      </c>
      <c r="BZ39">
        <v>4.9878799999999996</v>
      </c>
      <c r="CA39">
        <v>3.2989999999999999</v>
      </c>
      <c r="CB39">
        <v>9999</v>
      </c>
      <c r="CC39">
        <v>9999</v>
      </c>
      <c r="CD39">
        <v>999.9</v>
      </c>
      <c r="CE39">
        <v>9999</v>
      </c>
      <c r="CF39">
        <v>1662001155.0999999</v>
      </c>
      <c r="CG39">
        <v>25.2929933333333</v>
      </c>
      <c r="CH39">
        <v>25.002759999999999</v>
      </c>
      <c r="CI39">
        <v>26.780953333333301</v>
      </c>
      <c r="CJ39">
        <v>19.922513333333299</v>
      </c>
      <c r="CK39">
        <v>24.675993333333299</v>
      </c>
      <c r="CL39">
        <v>27.382953333333301</v>
      </c>
      <c r="CM39">
        <v>400.01073333333301</v>
      </c>
      <c r="CN39">
        <v>98.334000000000003</v>
      </c>
      <c r="CO39">
        <v>9.9965739999999997E-2</v>
      </c>
      <c r="CP39">
        <v>42.856000000000002</v>
      </c>
      <c r="CQ39">
        <v>999.9</v>
      </c>
      <c r="CR39">
        <v>999.9</v>
      </c>
      <c r="CS39">
        <v>0</v>
      </c>
      <c r="CT39">
        <v>0</v>
      </c>
      <c r="CU39">
        <v>14002.7</v>
      </c>
      <c r="CV39">
        <v>0</v>
      </c>
      <c r="CW39">
        <v>218.129066666667</v>
      </c>
      <c r="CX39">
        <v>2000.2280000000001</v>
      </c>
      <c r="CY39">
        <v>0.49998393333333302</v>
      </c>
      <c r="CZ39">
        <v>0.50001606666666698</v>
      </c>
      <c r="DA39">
        <v>0</v>
      </c>
      <c r="DB39">
        <v>2.3203200000000002</v>
      </c>
      <c r="DC39">
        <v>0</v>
      </c>
      <c r="DD39">
        <v>2503.49933333333</v>
      </c>
      <c r="DE39">
        <v>12978.8066666667</v>
      </c>
      <c r="DF39">
        <v>47.5</v>
      </c>
      <c r="DG39">
        <v>48.625</v>
      </c>
      <c r="DH39">
        <v>48.337200000000003</v>
      </c>
      <c r="DI39">
        <v>47.311999999999998</v>
      </c>
      <c r="DJ39">
        <v>48.186999999999998</v>
      </c>
      <c r="DK39">
        <v>1000.08</v>
      </c>
      <c r="DL39">
        <v>1000.148</v>
      </c>
      <c r="DM39">
        <v>0</v>
      </c>
      <c r="DN39">
        <v>1697048127.7</v>
      </c>
      <c r="DO39">
        <v>0</v>
      </c>
      <c r="DP39">
        <v>1662001197.0999999</v>
      </c>
      <c r="DQ39" t="s">
        <v>368</v>
      </c>
      <c r="DR39">
        <v>1662001194.0999999</v>
      </c>
      <c r="DS39">
        <v>1662001197.0999999</v>
      </c>
      <c r="DT39">
        <v>32</v>
      </c>
      <c r="DU39">
        <v>0.13100000000000001</v>
      </c>
      <c r="DV39">
        <v>-1E-3</v>
      </c>
      <c r="DW39">
        <v>0.61699999999999999</v>
      </c>
      <c r="DX39">
        <v>-0.60199999999999998</v>
      </c>
      <c r="DY39">
        <v>25</v>
      </c>
      <c r="DZ39">
        <v>20</v>
      </c>
      <c r="EA39">
        <v>0.25</v>
      </c>
      <c r="EB39">
        <v>0.01</v>
      </c>
      <c r="EC39">
        <v>0.16566729999999999</v>
      </c>
      <c r="ED39">
        <v>-0.117706827067669</v>
      </c>
      <c r="EE39">
        <v>2.0640777066525399E-2</v>
      </c>
      <c r="EF39">
        <v>0</v>
      </c>
      <c r="EG39">
        <v>6.8551630000000001</v>
      </c>
      <c r="EH39">
        <v>-0.20974375939850601</v>
      </c>
      <c r="EI39">
        <v>3.5893075251362802E-2</v>
      </c>
      <c r="EJ39">
        <v>0</v>
      </c>
      <c r="EK39">
        <v>0</v>
      </c>
      <c r="EL39">
        <v>2</v>
      </c>
      <c r="EM39" t="s">
        <v>276</v>
      </c>
      <c r="EN39">
        <v>100</v>
      </c>
      <c r="EO39">
        <v>100</v>
      </c>
      <c r="EP39">
        <v>0.61699999999999999</v>
      </c>
      <c r="EQ39">
        <v>-0.60199999999999998</v>
      </c>
      <c r="ER39">
        <v>0.44211350153707002</v>
      </c>
      <c r="ES39">
        <v>1.82638250332287E-3</v>
      </c>
      <c r="ET39">
        <v>-3.3376277935660099E-7</v>
      </c>
      <c r="EU39">
        <v>5.0569635831270701E-13</v>
      </c>
      <c r="EV39">
        <v>-0.62611047348970805</v>
      </c>
      <c r="EW39">
        <v>0</v>
      </c>
      <c r="EX39">
        <v>0</v>
      </c>
      <c r="EY39">
        <v>0</v>
      </c>
      <c r="EZ39">
        <v>3</v>
      </c>
      <c r="FA39">
        <v>2048</v>
      </c>
      <c r="FB39">
        <v>1</v>
      </c>
      <c r="FC39">
        <v>26</v>
      </c>
      <c r="FD39">
        <v>8.4</v>
      </c>
      <c r="FE39">
        <v>8</v>
      </c>
      <c r="FF39">
        <v>0.21240200000000001</v>
      </c>
      <c r="FG39">
        <v>2.5305200000000001</v>
      </c>
      <c r="FH39">
        <v>1.5954600000000001</v>
      </c>
      <c r="FI39">
        <v>2.3071299999999999</v>
      </c>
      <c r="FJ39">
        <v>1.69434</v>
      </c>
      <c r="FK39">
        <v>2.4475099999999999</v>
      </c>
      <c r="FL39">
        <v>38.013399999999997</v>
      </c>
      <c r="FM39">
        <v>23.8248</v>
      </c>
      <c r="FN39">
        <v>18</v>
      </c>
      <c r="FO39">
        <v>366.28699999999998</v>
      </c>
      <c r="FP39">
        <v>655.51900000000001</v>
      </c>
      <c r="FQ39">
        <v>44.999899999999997</v>
      </c>
      <c r="FR39">
        <v>28.701699999999999</v>
      </c>
      <c r="FS39">
        <v>30.0002</v>
      </c>
      <c r="FT39">
        <v>28.279399999999999</v>
      </c>
      <c r="FU39">
        <v>28.186699999999998</v>
      </c>
      <c r="FV39">
        <v>4.2908200000000001</v>
      </c>
      <c r="FW39">
        <v>59.744199999999999</v>
      </c>
      <c r="FX39">
        <v>62.4559</v>
      </c>
      <c r="FY39">
        <v>45</v>
      </c>
      <c r="FZ39">
        <v>25</v>
      </c>
      <c r="GA39">
        <v>20</v>
      </c>
      <c r="GB39">
        <v>100.261</v>
      </c>
      <c r="GC39">
        <v>98.117699999999999</v>
      </c>
    </row>
    <row r="40" spans="1:185" ht="16" x14ac:dyDescent="0.2">
      <c r="A40" s="2">
        <v>32</v>
      </c>
      <c r="B40">
        <v>1662001679.0999999</v>
      </c>
      <c r="C40">
        <v>17566.0999999046</v>
      </c>
      <c r="D40" t="s">
        <v>369</v>
      </c>
      <c r="E40" t="s">
        <v>370</v>
      </c>
      <c r="F40">
        <v>15</v>
      </c>
      <c r="G40">
        <v>1662001671.0999999</v>
      </c>
      <c r="H40">
        <f t="shared" si="0"/>
        <v>-2.2982382494685232E-4</v>
      </c>
      <c r="I40" s="14"/>
      <c r="J40">
        <f t="shared" si="2"/>
        <v>-1.0259992185127341E-12</v>
      </c>
      <c r="K40">
        <f t="shared" si="3"/>
        <v>-1.6415987496203736E-5</v>
      </c>
      <c r="L40">
        <f t="shared" si="4"/>
        <v>-1.6415987496203736E-5</v>
      </c>
      <c r="M40">
        <f t="shared" si="5"/>
        <v>42.280099999999997</v>
      </c>
      <c r="N40">
        <f t="shared" si="6"/>
        <v>0.52810100000000004</v>
      </c>
      <c r="O40">
        <f t="shared" si="7"/>
        <v>13.301160216003483</v>
      </c>
      <c r="P40">
        <f t="shared" si="8"/>
        <v>2000.05866666667</v>
      </c>
      <c r="Q40">
        <f t="shared" si="9"/>
        <v>264.34356745369502</v>
      </c>
      <c r="R40">
        <f t="shared" si="10"/>
        <v>0.48124997536000003</v>
      </c>
      <c r="S40">
        <f t="shared" si="11"/>
        <v>0.13216790680158111</v>
      </c>
      <c r="T40">
        <f t="shared" si="12"/>
        <v>857.70143627123412</v>
      </c>
      <c r="U40">
        <f t="shared" si="13"/>
        <v>1108.4193272856551</v>
      </c>
      <c r="V40">
        <f t="shared" si="14"/>
        <v>0.87786810721023878</v>
      </c>
      <c r="W40">
        <v>14</v>
      </c>
      <c r="X40">
        <v>15999999.999999994</v>
      </c>
      <c r="Y40">
        <v>1</v>
      </c>
      <c r="Z40">
        <v>1</v>
      </c>
      <c r="AA40">
        <v>7</v>
      </c>
      <c r="AB40">
        <v>2.5</v>
      </c>
      <c r="AC40" t="b">
        <v>0</v>
      </c>
      <c r="AD40">
        <v>10</v>
      </c>
      <c r="AE40">
        <v>25</v>
      </c>
      <c r="AF40">
        <v>2.323</v>
      </c>
      <c r="AG40" t="b">
        <v>0</v>
      </c>
      <c r="AH40">
        <v>4</v>
      </c>
      <c r="AI40">
        <v>25</v>
      </c>
      <c r="AJ40">
        <v>2.677</v>
      </c>
      <c r="AK40">
        <v>1</v>
      </c>
      <c r="AL40" t="b">
        <v>1</v>
      </c>
      <c r="AM40">
        <v>4.5</v>
      </c>
      <c r="AN40">
        <v>0.88</v>
      </c>
      <c r="AO40">
        <v>0.81</v>
      </c>
      <c r="AP40">
        <v>0.64</v>
      </c>
      <c r="AQ40">
        <v>0.61</v>
      </c>
      <c r="AR40">
        <v>0.77</v>
      </c>
      <c r="AS40" t="b">
        <v>1</v>
      </c>
      <c r="AT40">
        <v>1.88415</v>
      </c>
      <c r="AU40">
        <v>1.8891800000000001</v>
      </c>
      <c r="AV40">
        <v>1.88469</v>
      </c>
      <c r="AW40">
        <v>1.88873</v>
      </c>
      <c r="AX40">
        <v>1.88323</v>
      </c>
      <c r="AY40">
        <v>1.88724</v>
      </c>
      <c r="AZ40">
        <v>1.8843700000000001</v>
      </c>
      <c r="BA40">
        <v>0.52810100000000004</v>
      </c>
      <c r="BB40">
        <v>5</v>
      </c>
      <c r="BC40">
        <v>0</v>
      </c>
      <c r="BD40">
        <v>0</v>
      </c>
      <c r="BE40">
        <v>4.5</v>
      </c>
      <c r="BF40" t="s">
        <v>271</v>
      </c>
      <c r="BG40" t="s">
        <v>272</v>
      </c>
      <c r="BH40" t="s">
        <v>273</v>
      </c>
      <c r="BI40" t="s">
        <v>274</v>
      </c>
      <c r="BJ40" t="s">
        <v>274</v>
      </c>
      <c r="BK40" t="s">
        <v>273</v>
      </c>
      <c r="BL40">
        <v>0</v>
      </c>
      <c r="BM40">
        <v>42.280099999999997</v>
      </c>
      <c r="BN40">
        <v>999.9</v>
      </c>
      <c r="BO40">
        <v>47.521999999999998</v>
      </c>
      <c r="BP40">
        <v>32.558999999999997</v>
      </c>
      <c r="BQ40">
        <v>23.8142</v>
      </c>
      <c r="BR40">
        <v>88.605900000000005</v>
      </c>
      <c r="BS40">
        <v>15.7051</v>
      </c>
      <c r="BT40">
        <v>1</v>
      </c>
      <c r="BU40">
        <v>9.9552799999999997E-2</v>
      </c>
      <c r="BV40">
        <v>-4.2317299999999998</v>
      </c>
      <c r="BW40">
        <v>19.6508</v>
      </c>
      <c r="BX40">
        <v>5.2410100000000002</v>
      </c>
      <c r="BY40">
        <v>11.974</v>
      </c>
      <c r="BZ40">
        <v>4.9876399999999999</v>
      </c>
      <c r="CA40">
        <v>3.2989999999999999</v>
      </c>
      <c r="CB40">
        <v>9999</v>
      </c>
      <c r="CC40">
        <v>9999</v>
      </c>
      <c r="CD40">
        <v>999.9</v>
      </c>
      <c r="CE40">
        <v>9999</v>
      </c>
      <c r="CF40">
        <v>1662001671.0999999</v>
      </c>
      <c r="CG40">
        <v>1.12683466666667</v>
      </c>
      <c r="CH40">
        <v>0.55873753333333298</v>
      </c>
      <c r="CI40">
        <v>25.641306666666701</v>
      </c>
      <c r="CJ40">
        <v>20.083966666666701</v>
      </c>
      <c r="CK40">
        <v>0.53683466666666702</v>
      </c>
      <c r="CL40">
        <v>26.2453066666667</v>
      </c>
      <c r="CM40">
        <v>400.02466666666697</v>
      </c>
      <c r="CN40">
        <v>98.338786666666707</v>
      </c>
      <c r="CO40">
        <v>0.100076753333333</v>
      </c>
      <c r="CP40">
        <v>42.799493333333302</v>
      </c>
      <c r="CQ40">
        <v>999.9</v>
      </c>
      <c r="CR40">
        <v>999.9</v>
      </c>
      <c r="CS40">
        <v>0</v>
      </c>
      <c r="CT40">
        <v>0</v>
      </c>
      <c r="CU40">
        <v>14000.6</v>
      </c>
      <c r="CV40">
        <v>0</v>
      </c>
      <c r="CW40">
        <v>218.52733333333299</v>
      </c>
      <c r="CX40">
        <v>2000.05866666667</v>
      </c>
      <c r="CY40">
        <v>0.49999893333333301</v>
      </c>
      <c r="CZ40">
        <v>0.50000106666666699</v>
      </c>
      <c r="DA40">
        <v>0</v>
      </c>
      <c r="DB40">
        <v>2.4741599999999999</v>
      </c>
      <c r="DC40">
        <v>0</v>
      </c>
      <c r="DD40">
        <v>2479.5320000000002</v>
      </c>
      <c r="DE40">
        <v>12977.78</v>
      </c>
      <c r="DF40">
        <v>47.5</v>
      </c>
      <c r="DG40">
        <v>48.625</v>
      </c>
      <c r="DH40">
        <v>48.370800000000003</v>
      </c>
      <c r="DI40">
        <v>47.311999999999998</v>
      </c>
      <c r="DJ40">
        <v>48.186999999999998</v>
      </c>
      <c r="DK40">
        <v>1000.028</v>
      </c>
      <c r="DL40">
        <v>1000.03066666667</v>
      </c>
      <c r="DM40">
        <v>0</v>
      </c>
      <c r="DN40">
        <v>1697048643.7</v>
      </c>
      <c r="DO40">
        <v>0</v>
      </c>
      <c r="DP40">
        <v>1662001705.0999999</v>
      </c>
      <c r="DQ40" t="s">
        <v>371</v>
      </c>
      <c r="DR40">
        <v>1662001703.0999999</v>
      </c>
      <c r="DS40">
        <v>1662001705.0999999</v>
      </c>
      <c r="DT40">
        <v>33</v>
      </c>
      <c r="DU40">
        <v>1.7999999999999999E-2</v>
      </c>
      <c r="DV40">
        <v>-2E-3</v>
      </c>
      <c r="DW40">
        <v>0.59</v>
      </c>
      <c r="DX40">
        <v>-0.60399999999999998</v>
      </c>
      <c r="DY40">
        <v>1</v>
      </c>
      <c r="DZ40">
        <v>20</v>
      </c>
      <c r="EA40">
        <v>0.15</v>
      </c>
      <c r="EB40">
        <v>0.02</v>
      </c>
      <c r="EC40">
        <v>0.55034749999999999</v>
      </c>
      <c r="ED40">
        <v>4.5088330827067903E-2</v>
      </c>
      <c r="EE40">
        <v>9.01335932103009E-3</v>
      </c>
      <c r="EF40">
        <v>1</v>
      </c>
      <c r="EG40">
        <v>5.5558864999999997</v>
      </c>
      <c r="EH40">
        <v>-0.36098030075187698</v>
      </c>
      <c r="EI40">
        <v>4.2180224190371499E-2</v>
      </c>
      <c r="EJ40">
        <v>0</v>
      </c>
      <c r="EK40">
        <v>1</v>
      </c>
      <c r="EL40">
        <v>2</v>
      </c>
      <c r="EM40" t="s">
        <v>280</v>
      </c>
      <c r="EN40">
        <v>100</v>
      </c>
      <c r="EO40">
        <v>100</v>
      </c>
      <c r="EP40">
        <v>0.59</v>
      </c>
      <c r="EQ40">
        <v>-0.60399999999999998</v>
      </c>
      <c r="ER40">
        <v>0.57261268812708099</v>
      </c>
      <c r="ES40">
        <v>1.82638250332287E-3</v>
      </c>
      <c r="ET40">
        <v>-3.3376277935660099E-7</v>
      </c>
      <c r="EU40">
        <v>5.0569635831270701E-13</v>
      </c>
      <c r="EV40">
        <v>-0.34085691600220702</v>
      </c>
      <c r="EW40">
        <v>-1.8342391301347901E-2</v>
      </c>
      <c r="EX40">
        <v>2.5609531295098801E-4</v>
      </c>
      <c r="EY40">
        <v>9.7789280158919E-7</v>
      </c>
      <c r="EZ40">
        <v>3</v>
      </c>
      <c r="FA40">
        <v>2048</v>
      </c>
      <c r="FB40">
        <v>1</v>
      </c>
      <c r="FC40">
        <v>26</v>
      </c>
      <c r="FD40">
        <v>8.1</v>
      </c>
      <c r="FE40">
        <v>8</v>
      </c>
      <c r="FF40">
        <v>3.2959000000000002E-2</v>
      </c>
      <c r="FG40">
        <v>4.99878</v>
      </c>
      <c r="FH40">
        <v>1.5954600000000001</v>
      </c>
      <c r="FI40">
        <v>2.3071299999999999</v>
      </c>
      <c r="FJ40">
        <v>1.69434</v>
      </c>
      <c r="FK40">
        <v>2.5354000000000001</v>
      </c>
      <c r="FL40">
        <v>38.183700000000002</v>
      </c>
      <c r="FM40">
        <v>23.816099999999999</v>
      </c>
      <c r="FN40">
        <v>18</v>
      </c>
      <c r="FO40">
        <v>365.892</v>
      </c>
      <c r="FP40">
        <v>655.33699999999999</v>
      </c>
      <c r="FQ40">
        <v>44.999899999999997</v>
      </c>
      <c r="FR40">
        <v>28.8034</v>
      </c>
      <c r="FS40">
        <v>30.0001</v>
      </c>
      <c r="FT40">
        <v>28.3748</v>
      </c>
      <c r="FU40">
        <v>28.283300000000001</v>
      </c>
      <c r="FV40">
        <v>0</v>
      </c>
      <c r="FW40">
        <v>62.633099999999999</v>
      </c>
      <c r="FX40">
        <v>62.4559</v>
      </c>
      <c r="FY40">
        <v>45</v>
      </c>
      <c r="FZ40">
        <v>0</v>
      </c>
      <c r="GA40">
        <v>20</v>
      </c>
      <c r="GB40">
        <v>100.253</v>
      </c>
      <c r="GC40">
        <v>98.1036</v>
      </c>
    </row>
    <row r="41" spans="1:185" ht="16" x14ac:dyDescent="0.2">
      <c r="A41" s="3">
        <v>33</v>
      </c>
      <c r="B41">
        <v>1662003614</v>
      </c>
      <c r="C41">
        <v>19501</v>
      </c>
      <c r="D41" t="s">
        <v>372</v>
      </c>
      <c r="E41" t="s">
        <v>373</v>
      </c>
      <c r="F41">
        <v>15</v>
      </c>
      <c r="G41">
        <v>1662003605.5</v>
      </c>
      <c r="H41">
        <f t="shared" si="0"/>
        <v>-1.6081961217042081E-4</v>
      </c>
      <c r="J41">
        <f t="shared" si="2"/>
        <v>-3.6563761766673937E-13</v>
      </c>
      <c r="K41">
        <f t="shared" si="3"/>
        <v>-1.1487115155030058E-5</v>
      </c>
      <c r="L41">
        <f t="shared" si="4"/>
        <v>-1.1487115155030058E-5</v>
      </c>
      <c r="M41">
        <f t="shared" si="5"/>
        <v>41.960599999999999</v>
      </c>
      <c r="N41">
        <f t="shared" si="6"/>
        <v>0.52953499999999998</v>
      </c>
      <c r="O41">
        <f t="shared" si="7"/>
        <v>13.302962187720755</v>
      </c>
      <c r="P41">
        <f t="shared" si="8"/>
        <v>0</v>
      </c>
      <c r="Q41">
        <f t="shared" si="9"/>
        <v>0</v>
      </c>
      <c r="R41">
        <f t="shared" si="10"/>
        <v>0.46970000000000001</v>
      </c>
      <c r="S41" t="e">
        <f t="shared" si="11"/>
        <v>#DIV/0!</v>
      </c>
      <c r="T41" t="e">
        <f t="shared" si="12"/>
        <v>#DIV/0!</v>
      </c>
      <c r="U41" t="e">
        <f t="shared" si="13"/>
        <v>#DIV/0!</v>
      </c>
      <c r="V41" t="e">
        <f t="shared" si="14"/>
        <v>#DIV/0!</v>
      </c>
      <c r="W41">
        <v>14</v>
      </c>
      <c r="X41">
        <v>31416666.666666657</v>
      </c>
      <c r="Y41">
        <v>1</v>
      </c>
      <c r="Z41">
        <v>1</v>
      </c>
      <c r="AA41">
        <v>7</v>
      </c>
      <c r="AB41">
        <v>2.5</v>
      </c>
      <c r="AC41" t="b">
        <v>0</v>
      </c>
      <c r="AD41">
        <v>10</v>
      </c>
      <c r="AE41">
        <v>25</v>
      </c>
      <c r="AF41">
        <v>2.323</v>
      </c>
      <c r="AG41" t="b">
        <v>0</v>
      </c>
      <c r="AH41">
        <v>4</v>
      </c>
      <c r="AI41">
        <v>25</v>
      </c>
      <c r="AJ41">
        <v>2.677</v>
      </c>
      <c r="AK41">
        <v>1</v>
      </c>
      <c r="AL41" t="b">
        <v>1</v>
      </c>
      <c r="AM41">
        <v>4.5</v>
      </c>
      <c r="AN41">
        <v>0.88</v>
      </c>
      <c r="AO41">
        <v>0.81</v>
      </c>
      <c r="AP41">
        <v>0.64</v>
      </c>
      <c r="AQ41">
        <v>0.61</v>
      </c>
      <c r="AR41">
        <v>0.77</v>
      </c>
      <c r="AS41" t="b">
        <v>1</v>
      </c>
      <c r="AT41">
        <v>1.88411</v>
      </c>
      <c r="AU41">
        <v>1.8891199999999999</v>
      </c>
      <c r="AV41">
        <v>1.8846499999999999</v>
      </c>
      <c r="AW41">
        <v>1.8886700000000001</v>
      </c>
      <c r="AX41">
        <v>1.8832199999999999</v>
      </c>
      <c r="AY41">
        <v>1.8872100000000001</v>
      </c>
      <c r="AZ41">
        <v>1.88432</v>
      </c>
      <c r="BA41">
        <v>0.52953499999999998</v>
      </c>
      <c r="BB41">
        <v>5</v>
      </c>
      <c r="BC41">
        <v>0</v>
      </c>
      <c r="BD41">
        <v>0</v>
      </c>
      <c r="BE41">
        <v>4.5</v>
      </c>
      <c r="BF41" t="s">
        <v>271</v>
      </c>
      <c r="BG41" t="s">
        <v>272</v>
      </c>
      <c r="BH41" t="s">
        <v>273</v>
      </c>
      <c r="BI41" t="s">
        <v>274</v>
      </c>
      <c r="BJ41" t="s">
        <v>274</v>
      </c>
      <c r="BK41" t="s">
        <v>273</v>
      </c>
      <c r="BL41">
        <v>0</v>
      </c>
      <c r="BM41">
        <v>41.960599999999999</v>
      </c>
      <c r="BN41">
        <v>999.9</v>
      </c>
      <c r="BO41">
        <v>47.460999999999999</v>
      </c>
      <c r="BP41">
        <v>32.71</v>
      </c>
      <c r="BQ41">
        <v>23.991</v>
      </c>
      <c r="BR41">
        <v>88.816299999999998</v>
      </c>
      <c r="BS41">
        <v>15.7812</v>
      </c>
      <c r="BT41">
        <v>1</v>
      </c>
      <c r="BU41">
        <v>9.8804900000000001E-2</v>
      </c>
      <c r="BV41">
        <v>-4.3210499999999996</v>
      </c>
      <c r="BW41">
        <v>19.648599999999998</v>
      </c>
      <c r="BX41">
        <v>5.24125</v>
      </c>
      <c r="BY41">
        <v>11.974</v>
      </c>
      <c r="BZ41">
        <v>4.9884000000000004</v>
      </c>
      <c r="CA41">
        <v>3.2989999999999999</v>
      </c>
      <c r="CB41">
        <v>9999</v>
      </c>
      <c r="CC41">
        <v>9999</v>
      </c>
      <c r="CD41">
        <v>999.9</v>
      </c>
      <c r="CE41">
        <v>9999</v>
      </c>
      <c r="CF41">
        <v>1662003605.5</v>
      </c>
      <c r="CG41">
        <v>398.09556250000003</v>
      </c>
      <c r="CH41">
        <v>400.00662499999999</v>
      </c>
      <c r="CI41">
        <v>25.630981250000001</v>
      </c>
      <c r="CJ41">
        <v>19.9695</v>
      </c>
      <c r="CK41">
        <v>396.82156250000003</v>
      </c>
      <c r="CL41">
        <v>26.22298125</v>
      </c>
      <c r="CM41">
        <v>400.0139375</v>
      </c>
      <c r="CN41">
        <v>98.327868749999993</v>
      </c>
      <c r="CO41">
        <v>9.9940606249999994E-2</v>
      </c>
      <c r="CP41">
        <v>41.957450000000001</v>
      </c>
      <c r="CQ41">
        <v>999.9</v>
      </c>
      <c r="CR41">
        <v>999.9</v>
      </c>
      <c r="CS41">
        <v>0</v>
      </c>
      <c r="CT41">
        <v>0</v>
      </c>
      <c r="CU41">
        <v>14002.15625</v>
      </c>
      <c r="CV41">
        <v>0</v>
      </c>
      <c r="CW41">
        <v>0.273011</v>
      </c>
      <c r="CX41">
        <v>0</v>
      </c>
      <c r="CY41">
        <v>0</v>
      </c>
      <c r="CZ41">
        <v>0</v>
      </c>
      <c r="DA41">
        <v>0</v>
      </c>
      <c r="DB41">
        <v>2.7862499999999999</v>
      </c>
      <c r="DC41">
        <v>0</v>
      </c>
      <c r="DD41">
        <v>-43.690624999999997</v>
      </c>
      <c r="DE41">
        <v>-2.401875</v>
      </c>
      <c r="DF41">
        <v>40.257750000000001</v>
      </c>
      <c r="DG41">
        <v>44.280999999999999</v>
      </c>
      <c r="DH41">
        <v>42.468499999999999</v>
      </c>
      <c r="DI41">
        <v>43.436999999999998</v>
      </c>
      <c r="DJ41">
        <v>42.183124999999997</v>
      </c>
      <c r="DK41">
        <v>0</v>
      </c>
      <c r="DL41">
        <v>0</v>
      </c>
      <c r="DM41">
        <v>0</v>
      </c>
      <c r="DN41">
        <v>1697050578.5999999</v>
      </c>
      <c r="DO41">
        <v>0</v>
      </c>
      <c r="DP41">
        <v>1662003647</v>
      </c>
      <c r="DQ41" t="s">
        <v>374</v>
      </c>
      <c r="DR41">
        <v>1662003640</v>
      </c>
      <c r="DS41">
        <v>1662003647</v>
      </c>
      <c r="DT41">
        <v>34</v>
      </c>
      <c r="DU41">
        <v>8.0000000000000002E-3</v>
      </c>
      <c r="DV41">
        <v>1.0999999999999999E-2</v>
      </c>
      <c r="DW41">
        <v>1.274</v>
      </c>
      <c r="DX41">
        <v>-0.59199999999999997</v>
      </c>
      <c r="DY41">
        <v>400</v>
      </c>
      <c r="DZ41">
        <v>20</v>
      </c>
      <c r="EA41">
        <v>0.27</v>
      </c>
      <c r="EB41">
        <v>0.01</v>
      </c>
      <c r="EC41">
        <v>-1.9287300000000001</v>
      </c>
      <c r="ED41">
        <v>4.5527532467531703E-2</v>
      </c>
      <c r="EE41">
        <v>2.0044293095898499E-2</v>
      </c>
      <c r="EF41">
        <v>1</v>
      </c>
      <c r="EG41">
        <v>5.6279076190476198</v>
      </c>
      <c r="EH41">
        <v>-7.7222337662335799E-2</v>
      </c>
      <c r="EI41">
        <v>9.0679881239876994E-3</v>
      </c>
      <c r="EJ41">
        <v>1</v>
      </c>
      <c r="EK41">
        <v>2</v>
      </c>
      <c r="EL41">
        <v>2</v>
      </c>
      <c r="EM41" t="s">
        <v>284</v>
      </c>
      <c r="EN41">
        <v>100</v>
      </c>
      <c r="EO41">
        <v>100</v>
      </c>
      <c r="EP41">
        <v>1.274</v>
      </c>
      <c r="EQ41">
        <v>-0.59199999999999997</v>
      </c>
      <c r="ER41">
        <v>0.59053229340727698</v>
      </c>
      <c r="ES41">
        <v>1.82638250332287E-3</v>
      </c>
      <c r="ET41">
        <v>-3.3376277935660099E-7</v>
      </c>
      <c r="EU41">
        <v>5.0569635831270701E-13</v>
      </c>
      <c r="EV41">
        <v>-0.34235105461356302</v>
      </c>
      <c r="EW41">
        <v>-1.8342391301347901E-2</v>
      </c>
      <c r="EX41">
        <v>2.5609531295098801E-4</v>
      </c>
      <c r="EY41">
        <v>9.7789280158919E-7</v>
      </c>
      <c r="EZ41">
        <v>3</v>
      </c>
      <c r="FA41">
        <v>2048</v>
      </c>
      <c r="FB41">
        <v>1</v>
      </c>
      <c r="FC41">
        <v>26</v>
      </c>
      <c r="FD41">
        <v>31.8</v>
      </c>
      <c r="FE41">
        <v>31.8</v>
      </c>
      <c r="FF41">
        <v>1.0559099999999999</v>
      </c>
      <c r="FG41">
        <v>2.48047</v>
      </c>
      <c r="FH41">
        <v>1.5954600000000001</v>
      </c>
      <c r="FI41">
        <v>2.3059099999999999</v>
      </c>
      <c r="FJ41">
        <v>1.69434</v>
      </c>
      <c r="FK41">
        <v>2.5</v>
      </c>
      <c r="FL41">
        <v>38.354500000000002</v>
      </c>
      <c r="FM41">
        <v>23.851099999999999</v>
      </c>
      <c r="FN41">
        <v>18</v>
      </c>
      <c r="FO41">
        <v>367.411</v>
      </c>
      <c r="FP41">
        <v>654.072</v>
      </c>
      <c r="FQ41">
        <v>45</v>
      </c>
      <c r="FR41">
        <v>28.795999999999999</v>
      </c>
      <c r="FS41">
        <v>30</v>
      </c>
      <c r="FT41">
        <v>28.383400000000002</v>
      </c>
      <c r="FU41">
        <v>28.289400000000001</v>
      </c>
      <c r="FV41">
        <v>21.211400000000001</v>
      </c>
      <c r="FW41">
        <v>54.516100000000002</v>
      </c>
      <c r="FX41">
        <v>62.4559</v>
      </c>
      <c r="FY41">
        <v>45</v>
      </c>
      <c r="FZ41">
        <v>400</v>
      </c>
      <c r="GA41">
        <v>20</v>
      </c>
      <c r="GB41">
        <v>100.255</v>
      </c>
      <c r="GC41">
        <v>98.103999999999999</v>
      </c>
    </row>
    <row r="42" spans="1:185" ht="16" x14ac:dyDescent="0.2">
      <c r="A42" s="3">
        <v>34</v>
      </c>
      <c r="B42">
        <v>1662004129</v>
      </c>
      <c r="C42">
        <v>20016</v>
      </c>
      <c r="D42" t="s">
        <v>375</v>
      </c>
      <c r="E42" t="s">
        <v>376</v>
      </c>
      <c r="F42">
        <v>15</v>
      </c>
      <c r="G42">
        <v>1662004121</v>
      </c>
      <c r="H42">
        <f t="shared" si="0"/>
        <v>-1.0667401294151513E-4</v>
      </c>
      <c r="J42">
        <f t="shared" si="2"/>
        <v>-2.425328069909401E-13</v>
      </c>
      <c r="K42">
        <f t="shared" si="3"/>
        <v>-7.6195723529653664E-6</v>
      </c>
      <c r="L42">
        <f t="shared" si="4"/>
        <v>-7.6195723529653664E-6</v>
      </c>
      <c r="M42">
        <f t="shared" si="5"/>
        <v>42.007800000000003</v>
      </c>
      <c r="N42">
        <f t="shared" si="6"/>
        <v>0.52918399999999999</v>
      </c>
      <c r="O42">
        <f t="shared" si="7"/>
        <v>13.303140798672921</v>
      </c>
      <c r="P42">
        <f t="shared" si="8"/>
        <v>4.9938613333333297</v>
      </c>
      <c r="Q42">
        <f t="shared" si="9"/>
        <v>0.59332301648554964</v>
      </c>
      <c r="R42">
        <f t="shared" si="10"/>
        <v>0.48177835090000004</v>
      </c>
      <c r="S42">
        <f t="shared" si="11"/>
        <v>0.11881047087254927</v>
      </c>
      <c r="T42">
        <f t="shared" si="12"/>
        <v>2.0657614795302099</v>
      </c>
      <c r="U42">
        <f t="shared" si="13"/>
        <v>2.8919723443059233</v>
      </c>
      <c r="V42">
        <f t="shared" si="14"/>
        <v>2.2904420966902909E-3</v>
      </c>
      <c r="W42">
        <v>14</v>
      </c>
      <c r="X42">
        <v>31416666.666666657</v>
      </c>
      <c r="Y42">
        <v>1</v>
      </c>
      <c r="Z42">
        <v>1</v>
      </c>
      <c r="AA42">
        <v>7</v>
      </c>
      <c r="AB42">
        <v>2.5</v>
      </c>
      <c r="AC42" t="b">
        <v>0</v>
      </c>
      <c r="AD42">
        <v>10</v>
      </c>
      <c r="AE42">
        <v>25</v>
      </c>
      <c r="AF42">
        <v>2.323</v>
      </c>
      <c r="AG42" t="b">
        <v>0</v>
      </c>
      <c r="AH42">
        <v>4</v>
      </c>
      <c r="AI42">
        <v>25</v>
      </c>
      <c r="AJ42">
        <v>2.677</v>
      </c>
      <c r="AK42">
        <v>1</v>
      </c>
      <c r="AL42" t="b">
        <v>1</v>
      </c>
      <c r="AM42">
        <v>4.5</v>
      </c>
      <c r="AN42">
        <v>0.88</v>
      </c>
      <c r="AO42">
        <v>0.81</v>
      </c>
      <c r="AP42">
        <v>0.64</v>
      </c>
      <c r="AQ42">
        <v>0.61</v>
      </c>
      <c r="AR42">
        <v>0.77</v>
      </c>
      <c r="AS42" t="b">
        <v>1</v>
      </c>
      <c r="AT42">
        <v>1.88408</v>
      </c>
      <c r="AU42">
        <v>1.88913</v>
      </c>
      <c r="AV42">
        <v>1.88472</v>
      </c>
      <c r="AW42">
        <v>1.8887100000000001</v>
      </c>
      <c r="AX42">
        <v>1.8832</v>
      </c>
      <c r="AY42">
        <v>1.88723</v>
      </c>
      <c r="AZ42">
        <v>1.88435</v>
      </c>
      <c r="BA42">
        <v>0.52918399999999999</v>
      </c>
      <c r="BB42">
        <v>5</v>
      </c>
      <c r="BC42">
        <v>0</v>
      </c>
      <c r="BD42">
        <v>0</v>
      </c>
      <c r="BE42">
        <v>4.5</v>
      </c>
      <c r="BF42" t="s">
        <v>271</v>
      </c>
      <c r="BG42" t="s">
        <v>272</v>
      </c>
      <c r="BH42" t="s">
        <v>273</v>
      </c>
      <c r="BI42" t="s">
        <v>274</v>
      </c>
      <c r="BJ42" t="s">
        <v>274</v>
      </c>
      <c r="BK42" t="s">
        <v>273</v>
      </c>
      <c r="BL42">
        <v>0</v>
      </c>
      <c r="BM42">
        <v>42.007800000000003</v>
      </c>
      <c r="BN42">
        <v>999.9</v>
      </c>
      <c r="BO42">
        <v>47.411999999999999</v>
      </c>
      <c r="BP42">
        <v>32.71</v>
      </c>
      <c r="BQ42">
        <v>23.963999999999999</v>
      </c>
      <c r="BR42">
        <v>88.746399999999994</v>
      </c>
      <c r="BS42">
        <v>15.789300000000001</v>
      </c>
      <c r="BT42">
        <v>1</v>
      </c>
      <c r="BU42">
        <v>0.100346</v>
      </c>
      <c r="BV42">
        <v>-4.3388499999999999</v>
      </c>
      <c r="BW42">
        <v>19.646699999999999</v>
      </c>
      <c r="BX42">
        <v>5.2411300000000001</v>
      </c>
      <c r="BY42">
        <v>11.974</v>
      </c>
      <c r="BZ42">
        <v>4.9877200000000004</v>
      </c>
      <c r="CA42">
        <v>3.2989999999999999</v>
      </c>
      <c r="CB42">
        <v>9999</v>
      </c>
      <c r="CC42">
        <v>9999</v>
      </c>
      <c r="CD42">
        <v>999.9</v>
      </c>
      <c r="CE42">
        <v>9999</v>
      </c>
      <c r="CF42">
        <v>1662004121</v>
      </c>
      <c r="CG42">
        <v>398.04326666666702</v>
      </c>
      <c r="CH42">
        <v>400.01060000000001</v>
      </c>
      <c r="CI42">
        <v>25.471499999999999</v>
      </c>
      <c r="CJ42">
        <v>20.001933333333302</v>
      </c>
      <c r="CK42">
        <v>396.72826666666703</v>
      </c>
      <c r="CL42">
        <v>26.060500000000001</v>
      </c>
      <c r="CM42">
        <v>399.98520000000002</v>
      </c>
      <c r="CN42">
        <v>98.339053333333297</v>
      </c>
      <c r="CO42">
        <v>9.9905193333333295E-2</v>
      </c>
      <c r="CP42">
        <v>41.919146666666698</v>
      </c>
      <c r="CQ42">
        <v>999.9</v>
      </c>
      <c r="CR42">
        <v>999.9</v>
      </c>
      <c r="CS42">
        <v>0</v>
      </c>
      <c r="CT42">
        <v>0</v>
      </c>
      <c r="CU42">
        <v>14001.5666666667</v>
      </c>
      <c r="CV42">
        <v>0</v>
      </c>
      <c r="CW42">
        <v>0.49141899999999999</v>
      </c>
      <c r="CX42">
        <v>4.9938613333333297</v>
      </c>
      <c r="CY42">
        <v>0.52287233333333305</v>
      </c>
      <c r="CZ42">
        <v>0.47712759999999999</v>
      </c>
      <c r="DA42">
        <v>0</v>
      </c>
      <c r="DB42">
        <v>2.44750666666667</v>
      </c>
      <c r="DC42">
        <v>0</v>
      </c>
      <c r="DD42">
        <v>-30.403379999999999</v>
      </c>
      <c r="DE42">
        <v>32.628106666666703</v>
      </c>
      <c r="DF42">
        <v>39.3874</v>
      </c>
      <c r="DG42">
        <v>43.3915333333333</v>
      </c>
      <c r="DH42">
        <v>41.561999999999998</v>
      </c>
      <c r="DI42">
        <v>42.678733333333298</v>
      </c>
      <c r="DJ42">
        <v>41.3832666666667</v>
      </c>
      <c r="DK42">
        <v>2.61133333333333</v>
      </c>
      <c r="DL42">
        <v>2.3839999999999999</v>
      </c>
      <c r="DM42">
        <v>0</v>
      </c>
      <c r="DN42">
        <v>1697051094</v>
      </c>
      <c r="DO42">
        <v>0</v>
      </c>
      <c r="DP42">
        <v>1662004165.0999999</v>
      </c>
      <c r="DQ42" t="s">
        <v>377</v>
      </c>
      <c r="DR42">
        <v>1662004150.0999999</v>
      </c>
      <c r="DS42">
        <v>1662004165.0999999</v>
      </c>
      <c r="DT42">
        <v>35</v>
      </c>
      <c r="DU42">
        <v>4.1000000000000002E-2</v>
      </c>
      <c r="DV42">
        <v>3.0000000000000001E-3</v>
      </c>
      <c r="DW42">
        <v>1.3149999999999999</v>
      </c>
      <c r="DX42">
        <v>-0.58899999999999997</v>
      </c>
      <c r="DY42">
        <v>400</v>
      </c>
      <c r="DZ42">
        <v>20</v>
      </c>
      <c r="EA42">
        <v>0.26</v>
      </c>
      <c r="EB42">
        <v>0.01</v>
      </c>
      <c r="EC42">
        <v>-2.0068452380952402</v>
      </c>
      <c r="ED42">
        <v>-6.1805454545457002E-2</v>
      </c>
      <c r="EE42">
        <v>1.9357070719715701E-2</v>
      </c>
      <c r="EF42">
        <v>1</v>
      </c>
      <c r="EG42">
        <v>5.4400590476190498</v>
      </c>
      <c r="EH42">
        <v>-4.3379220779176299E-3</v>
      </c>
      <c r="EI42">
        <v>3.9062878551453899E-3</v>
      </c>
      <c r="EJ42">
        <v>1</v>
      </c>
      <c r="EK42">
        <v>2</v>
      </c>
      <c r="EL42">
        <v>2</v>
      </c>
      <c r="EM42" t="s">
        <v>284</v>
      </c>
      <c r="EN42">
        <v>100</v>
      </c>
      <c r="EO42">
        <v>100</v>
      </c>
      <c r="EP42">
        <v>1.3149999999999999</v>
      </c>
      <c r="EQ42">
        <v>-0.58899999999999997</v>
      </c>
      <c r="ER42">
        <v>0.59894048007049505</v>
      </c>
      <c r="ES42">
        <v>1.82638250332287E-3</v>
      </c>
      <c r="ET42">
        <v>-3.3376277935660099E-7</v>
      </c>
      <c r="EU42">
        <v>5.0569635831270701E-13</v>
      </c>
      <c r="EV42">
        <v>-0.331668380274528</v>
      </c>
      <c r="EW42">
        <v>-1.8342391301347901E-2</v>
      </c>
      <c r="EX42">
        <v>2.5609531295098801E-4</v>
      </c>
      <c r="EY42">
        <v>9.7789280158919E-7</v>
      </c>
      <c r="EZ42">
        <v>3</v>
      </c>
      <c r="FA42">
        <v>2048</v>
      </c>
      <c r="FB42">
        <v>1</v>
      </c>
      <c r="FC42">
        <v>26</v>
      </c>
      <c r="FD42">
        <v>8.1999999999999993</v>
      </c>
      <c r="FE42">
        <v>8</v>
      </c>
      <c r="FF42">
        <v>1.0534699999999999</v>
      </c>
      <c r="FG42">
        <v>2.4877899999999999</v>
      </c>
      <c r="FH42">
        <v>1.5954600000000001</v>
      </c>
      <c r="FI42">
        <v>2.3059099999999999</v>
      </c>
      <c r="FJ42">
        <v>1.69556</v>
      </c>
      <c r="FK42">
        <v>2.5585900000000001</v>
      </c>
      <c r="FL42">
        <v>38.232399999999998</v>
      </c>
      <c r="FM42">
        <v>23.842300000000002</v>
      </c>
      <c r="FN42">
        <v>18</v>
      </c>
      <c r="FO42">
        <v>367.35500000000002</v>
      </c>
      <c r="FP42">
        <v>654.53800000000001</v>
      </c>
      <c r="FQ42">
        <v>44.999600000000001</v>
      </c>
      <c r="FR42">
        <v>28.828499999999998</v>
      </c>
      <c r="FS42">
        <v>29.9999</v>
      </c>
      <c r="FT42">
        <v>28.408300000000001</v>
      </c>
      <c r="FU42">
        <v>28.312899999999999</v>
      </c>
      <c r="FV42">
        <v>21.159400000000002</v>
      </c>
      <c r="FW42">
        <v>55.0625</v>
      </c>
      <c r="FX42">
        <v>62.4559</v>
      </c>
      <c r="FY42">
        <v>45</v>
      </c>
      <c r="FZ42">
        <v>400</v>
      </c>
      <c r="GA42">
        <v>20</v>
      </c>
      <c r="GB42">
        <v>100.253</v>
      </c>
      <c r="GC42">
        <v>98.099299999999999</v>
      </c>
    </row>
    <row r="43" spans="1:185" ht="16" x14ac:dyDescent="0.2">
      <c r="A43" s="3">
        <v>35</v>
      </c>
      <c r="B43">
        <v>1662004647.0999999</v>
      </c>
      <c r="C43">
        <v>20534.0999999046</v>
      </c>
      <c r="D43" t="s">
        <v>378</v>
      </c>
      <c r="E43" t="s">
        <v>379</v>
      </c>
      <c r="F43">
        <v>15</v>
      </c>
      <c r="G43">
        <v>1662004639.0999999</v>
      </c>
      <c r="H43">
        <f t="shared" si="0"/>
        <v>-6.8921913632211714E-5</v>
      </c>
      <c r="J43">
        <f t="shared" si="2"/>
        <v>-1.5670006888718091E-13</v>
      </c>
      <c r="K43">
        <f t="shared" si="3"/>
        <v>-4.9229938308722652E-6</v>
      </c>
      <c r="L43">
        <f t="shared" si="4"/>
        <v>-4.9229938308722652E-6</v>
      </c>
      <c r="M43">
        <f t="shared" si="5"/>
        <v>42.0336</v>
      </c>
      <c r="N43">
        <f t="shared" si="6"/>
        <v>0.53027000000000002</v>
      </c>
      <c r="O43">
        <f t="shared" si="7"/>
        <v>13.299151838801258</v>
      </c>
      <c r="P43">
        <f t="shared" si="8"/>
        <v>9.9975973333333297</v>
      </c>
      <c r="Q43">
        <f t="shared" si="9"/>
        <v>1.0571759012229773</v>
      </c>
      <c r="R43">
        <f t="shared" si="10"/>
        <v>0.48115091793999998</v>
      </c>
      <c r="S43">
        <f t="shared" si="11"/>
        <v>0.10574299663962372</v>
      </c>
      <c r="T43">
        <f t="shared" si="12"/>
        <v>3.9792796048623611</v>
      </c>
      <c r="U43">
        <f t="shared" si="13"/>
        <v>6.02928271267852</v>
      </c>
      <c r="V43">
        <f t="shared" si="14"/>
        <v>4.7751919084413879E-3</v>
      </c>
      <c r="W43">
        <v>14</v>
      </c>
      <c r="X43">
        <v>31416666.666666657</v>
      </c>
      <c r="Y43">
        <v>1</v>
      </c>
      <c r="Z43">
        <v>1</v>
      </c>
      <c r="AA43">
        <v>7</v>
      </c>
      <c r="AB43">
        <v>2.5</v>
      </c>
      <c r="AC43" t="b">
        <v>0</v>
      </c>
      <c r="AD43">
        <v>10</v>
      </c>
      <c r="AE43">
        <v>25</v>
      </c>
      <c r="AF43">
        <v>2.323</v>
      </c>
      <c r="AG43" t="b">
        <v>0</v>
      </c>
      <c r="AH43">
        <v>4</v>
      </c>
      <c r="AI43">
        <v>25</v>
      </c>
      <c r="AJ43">
        <v>2.677</v>
      </c>
      <c r="AK43">
        <v>1</v>
      </c>
      <c r="AL43" t="b">
        <v>1</v>
      </c>
      <c r="AM43">
        <v>4.5</v>
      </c>
      <c r="AN43">
        <v>0.88</v>
      </c>
      <c r="AO43">
        <v>0.81</v>
      </c>
      <c r="AP43">
        <v>0.64</v>
      </c>
      <c r="AQ43">
        <v>0.61</v>
      </c>
      <c r="AR43">
        <v>0.77</v>
      </c>
      <c r="AS43" t="b">
        <v>1</v>
      </c>
      <c r="AT43">
        <v>1.88411</v>
      </c>
      <c r="AU43">
        <v>1.88916</v>
      </c>
      <c r="AV43">
        <v>1.88469</v>
      </c>
      <c r="AW43">
        <v>1.88869</v>
      </c>
      <c r="AX43">
        <v>1.8831899999999999</v>
      </c>
      <c r="AY43">
        <v>1.88723</v>
      </c>
      <c r="AZ43">
        <v>1.88436</v>
      </c>
      <c r="BA43">
        <v>0.53027000000000002</v>
      </c>
      <c r="BB43">
        <v>5</v>
      </c>
      <c r="BC43">
        <v>0</v>
      </c>
      <c r="BD43">
        <v>0</v>
      </c>
      <c r="BE43">
        <v>4.5</v>
      </c>
      <c r="BF43" t="s">
        <v>271</v>
      </c>
      <c r="BG43" t="s">
        <v>272</v>
      </c>
      <c r="BH43" t="s">
        <v>273</v>
      </c>
      <c r="BI43" t="s">
        <v>274</v>
      </c>
      <c r="BJ43" t="s">
        <v>274</v>
      </c>
      <c r="BK43" t="s">
        <v>273</v>
      </c>
      <c r="BL43">
        <v>0</v>
      </c>
      <c r="BM43">
        <v>42.0336</v>
      </c>
      <c r="BN43">
        <v>999.9</v>
      </c>
      <c r="BO43">
        <v>47.411999999999999</v>
      </c>
      <c r="BP43">
        <v>32.71</v>
      </c>
      <c r="BQ43">
        <v>23.9635</v>
      </c>
      <c r="BR43">
        <v>88.840100000000007</v>
      </c>
      <c r="BS43">
        <v>15.7652</v>
      </c>
      <c r="BT43">
        <v>1</v>
      </c>
      <c r="BU43">
        <v>9.5095499999999999E-2</v>
      </c>
      <c r="BV43">
        <v>-4.3470300000000002</v>
      </c>
      <c r="BW43">
        <v>19.645700000000001</v>
      </c>
      <c r="BX43">
        <v>5.2418500000000003</v>
      </c>
      <c r="BY43">
        <v>11.974</v>
      </c>
      <c r="BZ43">
        <v>4.9884399999999998</v>
      </c>
      <c r="CA43">
        <v>3.2989999999999999</v>
      </c>
      <c r="CB43">
        <v>9999</v>
      </c>
      <c r="CC43">
        <v>9999</v>
      </c>
      <c r="CD43">
        <v>999.9</v>
      </c>
      <c r="CE43">
        <v>9999</v>
      </c>
      <c r="CF43">
        <v>1662004639.0999999</v>
      </c>
      <c r="CG43">
        <v>398.04413333333298</v>
      </c>
      <c r="CH43">
        <v>400.00246666666698</v>
      </c>
      <c r="CI43">
        <v>25.18938</v>
      </c>
      <c r="CJ43">
        <v>19.9714666666667</v>
      </c>
      <c r="CK43">
        <v>396.76113333333302</v>
      </c>
      <c r="CL43">
        <v>25.778379999999999</v>
      </c>
      <c r="CM43">
        <v>400.02113333333301</v>
      </c>
      <c r="CN43">
        <v>98.337333333333305</v>
      </c>
      <c r="CO43">
        <v>0.100200833333333</v>
      </c>
      <c r="CP43">
        <v>41.873593333333297</v>
      </c>
      <c r="CQ43">
        <v>999.9</v>
      </c>
      <c r="CR43">
        <v>999.9</v>
      </c>
      <c r="CS43">
        <v>0</v>
      </c>
      <c r="CT43">
        <v>0</v>
      </c>
      <c r="CU43">
        <v>13999.4</v>
      </c>
      <c r="CV43">
        <v>0</v>
      </c>
      <c r="CW43">
        <v>0.87363500000000005</v>
      </c>
      <c r="CX43">
        <v>9.9975973333333297</v>
      </c>
      <c r="CY43">
        <v>0.49571073333333299</v>
      </c>
      <c r="CZ43">
        <v>0.50428926666666696</v>
      </c>
      <c r="DA43">
        <v>0</v>
      </c>
      <c r="DB43">
        <v>2.45162666666667</v>
      </c>
      <c r="DC43">
        <v>0</v>
      </c>
      <c r="DD43">
        <v>-17.60304</v>
      </c>
      <c r="DE43">
        <v>64.787000000000006</v>
      </c>
      <c r="DF43">
        <v>38.8791333333333</v>
      </c>
      <c r="DG43">
        <v>42.875</v>
      </c>
      <c r="DH43">
        <v>41.024799999999999</v>
      </c>
      <c r="DI43">
        <v>42.186999999999998</v>
      </c>
      <c r="DJ43">
        <v>40.936999999999998</v>
      </c>
      <c r="DK43">
        <v>4.9553333333333303</v>
      </c>
      <c r="DL43">
        <v>5.0406666666666702</v>
      </c>
      <c r="DM43">
        <v>0</v>
      </c>
      <c r="DN43">
        <v>1697051611.8</v>
      </c>
      <c r="DO43">
        <v>0</v>
      </c>
      <c r="DP43">
        <v>1662004682.0999999</v>
      </c>
      <c r="DQ43" t="s">
        <v>380</v>
      </c>
      <c r="DR43">
        <v>1662004667.0999999</v>
      </c>
      <c r="DS43">
        <v>1662004682.0999999</v>
      </c>
      <c r="DT43">
        <v>36</v>
      </c>
      <c r="DU43">
        <v>-3.2000000000000001E-2</v>
      </c>
      <c r="DV43">
        <v>0</v>
      </c>
      <c r="DW43">
        <v>1.2829999999999999</v>
      </c>
      <c r="DX43">
        <v>-0.58899999999999997</v>
      </c>
      <c r="DY43">
        <v>400</v>
      </c>
      <c r="DZ43">
        <v>20</v>
      </c>
      <c r="EA43">
        <v>0.25</v>
      </c>
      <c r="EB43">
        <v>0.02</v>
      </c>
      <c r="EC43">
        <v>-1.9369455</v>
      </c>
      <c r="ED43">
        <v>5.80705263157879E-2</v>
      </c>
      <c r="EE43">
        <v>2.9116340339232199E-2</v>
      </c>
      <c r="EF43">
        <v>1</v>
      </c>
      <c r="EG43">
        <v>5.1911304999999999</v>
      </c>
      <c r="EH43">
        <v>2.1345112781957502E-2</v>
      </c>
      <c r="EI43">
        <v>3.4497905371196E-3</v>
      </c>
      <c r="EJ43">
        <v>1</v>
      </c>
      <c r="EK43">
        <v>2</v>
      </c>
      <c r="EL43">
        <v>2</v>
      </c>
      <c r="EM43" t="s">
        <v>284</v>
      </c>
      <c r="EN43">
        <v>100</v>
      </c>
      <c r="EO43">
        <v>100</v>
      </c>
      <c r="EP43">
        <v>1.2829999999999999</v>
      </c>
      <c r="EQ43">
        <v>-0.58899999999999997</v>
      </c>
      <c r="ER43">
        <v>0.63969737165129203</v>
      </c>
      <c r="ES43">
        <v>1.82638250332287E-3</v>
      </c>
      <c r="ET43">
        <v>-3.3376277935660099E-7</v>
      </c>
      <c r="EU43">
        <v>5.0569635831270701E-13</v>
      </c>
      <c r="EV43">
        <v>-0.32885461728947801</v>
      </c>
      <c r="EW43">
        <v>-1.8342391301347901E-2</v>
      </c>
      <c r="EX43">
        <v>2.5609531295098801E-4</v>
      </c>
      <c r="EY43">
        <v>9.7789280158919E-7</v>
      </c>
      <c r="EZ43">
        <v>3</v>
      </c>
      <c r="FA43">
        <v>2048</v>
      </c>
      <c r="FB43">
        <v>1</v>
      </c>
      <c r="FC43">
        <v>26</v>
      </c>
      <c r="FD43">
        <v>8.3000000000000007</v>
      </c>
      <c r="FE43">
        <v>8</v>
      </c>
      <c r="FF43">
        <v>1.0510299999999999</v>
      </c>
      <c r="FG43">
        <v>2.4865699999999999</v>
      </c>
      <c r="FH43">
        <v>1.5954600000000001</v>
      </c>
      <c r="FI43">
        <v>2.3059099999999999</v>
      </c>
      <c r="FJ43">
        <v>1.69434</v>
      </c>
      <c r="FK43">
        <v>2.5695800000000002</v>
      </c>
      <c r="FL43">
        <v>38.159300000000002</v>
      </c>
      <c r="FM43">
        <v>23.842300000000002</v>
      </c>
      <c r="FN43">
        <v>18</v>
      </c>
      <c r="FO43">
        <v>367.13099999999997</v>
      </c>
      <c r="FP43">
        <v>655.33100000000002</v>
      </c>
      <c r="FQ43">
        <v>44.999699999999997</v>
      </c>
      <c r="FR43">
        <v>28.749300000000002</v>
      </c>
      <c r="FS43">
        <v>30.0001</v>
      </c>
      <c r="FT43">
        <v>28.338699999999999</v>
      </c>
      <c r="FU43">
        <v>28.245200000000001</v>
      </c>
      <c r="FV43">
        <v>21.123000000000001</v>
      </c>
      <c r="FW43">
        <v>54.150599999999997</v>
      </c>
      <c r="FX43">
        <v>62.4559</v>
      </c>
      <c r="FY43">
        <v>45</v>
      </c>
      <c r="FZ43">
        <v>400</v>
      </c>
      <c r="GA43">
        <v>20</v>
      </c>
      <c r="GB43">
        <v>100.264</v>
      </c>
      <c r="GC43">
        <v>98.105199999999996</v>
      </c>
    </row>
    <row r="44" spans="1:185" ht="16" x14ac:dyDescent="0.2">
      <c r="A44" s="3">
        <v>36</v>
      </c>
      <c r="B44">
        <v>1662005164.0999999</v>
      </c>
      <c r="C44">
        <v>21051.0999999046</v>
      </c>
      <c r="D44" t="s">
        <v>381</v>
      </c>
      <c r="E44" t="s">
        <v>382</v>
      </c>
      <c r="F44">
        <v>15</v>
      </c>
      <c r="G44">
        <v>1662005156.0999999</v>
      </c>
      <c r="H44">
        <f t="shared" si="0"/>
        <v>-2.8474639169582718E-5</v>
      </c>
      <c r="J44">
        <f t="shared" si="2"/>
        <v>-6.4739611601931173E-14</v>
      </c>
      <c r="K44">
        <f t="shared" si="3"/>
        <v>-2.0339027978273369E-6</v>
      </c>
      <c r="L44">
        <f t="shared" si="4"/>
        <v>-2.0339027978273369E-6</v>
      </c>
      <c r="M44">
        <f t="shared" si="5"/>
        <v>42.044899999999998</v>
      </c>
      <c r="N44">
        <f t="shared" si="6"/>
        <v>0.528949</v>
      </c>
      <c r="O44">
        <f t="shared" si="7"/>
        <v>13.30315038552337</v>
      </c>
      <c r="P44">
        <f t="shared" si="8"/>
        <v>14.992793333333299</v>
      </c>
      <c r="Q44">
        <f t="shared" si="9"/>
        <v>1.4920351546848907</v>
      </c>
      <c r="R44">
        <f t="shared" si="10"/>
        <v>0.48116629638000002</v>
      </c>
      <c r="S44">
        <f t="shared" si="11"/>
        <v>9.9516822616881315E-2</v>
      </c>
      <c r="T44">
        <f t="shared" si="12"/>
        <v>5.8509971526179321</v>
      </c>
      <c r="U44">
        <f t="shared" si="13"/>
        <v>9.2205059965489919</v>
      </c>
      <c r="V44">
        <f t="shared" si="14"/>
        <v>7.3026407492668014E-3</v>
      </c>
      <c r="W44">
        <v>14</v>
      </c>
      <c r="X44">
        <v>31416666.666666657</v>
      </c>
      <c r="Y44">
        <v>1</v>
      </c>
      <c r="Z44">
        <v>1</v>
      </c>
      <c r="AA44">
        <v>7</v>
      </c>
      <c r="AB44">
        <v>2.5</v>
      </c>
      <c r="AC44" t="b">
        <v>0</v>
      </c>
      <c r="AD44">
        <v>10</v>
      </c>
      <c r="AE44">
        <v>25</v>
      </c>
      <c r="AF44">
        <v>2.323</v>
      </c>
      <c r="AG44" t="b">
        <v>0</v>
      </c>
      <c r="AH44">
        <v>4</v>
      </c>
      <c r="AI44">
        <v>25</v>
      </c>
      <c r="AJ44">
        <v>2.677</v>
      </c>
      <c r="AK44">
        <v>1</v>
      </c>
      <c r="AL44" t="b">
        <v>1</v>
      </c>
      <c r="AM44">
        <v>4.5</v>
      </c>
      <c r="AN44">
        <v>0.88</v>
      </c>
      <c r="AO44">
        <v>0.81</v>
      </c>
      <c r="AP44">
        <v>0.64</v>
      </c>
      <c r="AQ44">
        <v>0.61</v>
      </c>
      <c r="AR44">
        <v>0.77</v>
      </c>
      <c r="AS44" t="b">
        <v>1</v>
      </c>
      <c r="AT44">
        <v>1.8841300000000001</v>
      </c>
      <c r="AU44">
        <v>1.8891800000000001</v>
      </c>
      <c r="AV44">
        <v>1.8846499999999999</v>
      </c>
      <c r="AW44">
        <v>1.88869</v>
      </c>
      <c r="AX44">
        <v>1.8831599999999999</v>
      </c>
      <c r="AY44">
        <v>1.88723</v>
      </c>
      <c r="AZ44">
        <v>1.88435</v>
      </c>
      <c r="BA44">
        <v>0.528949</v>
      </c>
      <c r="BB44">
        <v>5</v>
      </c>
      <c r="BC44">
        <v>0</v>
      </c>
      <c r="BD44">
        <v>0</v>
      </c>
      <c r="BE44">
        <v>4.5</v>
      </c>
      <c r="BF44" t="s">
        <v>271</v>
      </c>
      <c r="BG44" t="s">
        <v>272</v>
      </c>
      <c r="BH44" t="s">
        <v>273</v>
      </c>
      <c r="BI44" t="s">
        <v>274</v>
      </c>
      <c r="BJ44" t="s">
        <v>274</v>
      </c>
      <c r="BK44" t="s">
        <v>273</v>
      </c>
      <c r="BL44">
        <v>0</v>
      </c>
      <c r="BM44">
        <v>42.044899999999998</v>
      </c>
      <c r="BN44">
        <v>999.9</v>
      </c>
      <c r="BO44">
        <v>47.460999999999999</v>
      </c>
      <c r="BP44">
        <v>32.700000000000003</v>
      </c>
      <c r="BQ44">
        <v>23.973199999999999</v>
      </c>
      <c r="BR44">
        <v>88.940200000000004</v>
      </c>
      <c r="BS44">
        <v>15.681100000000001</v>
      </c>
      <c r="BT44">
        <v>1</v>
      </c>
      <c r="BU44">
        <v>9.09634E-2</v>
      </c>
      <c r="BV44">
        <v>-4.3688700000000003</v>
      </c>
      <c r="BW44">
        <v>19.642600000000002</v>
      </c>
      <c r="BX44">
        <v>5.24125</v>
      </c>
      <c r="BY44">
        <v>11.974</v>
      </c>
      <c r="BZ44">
        <v>4.9878400000000003</v>
      </c>
      <c r="CA44">
        <v>3.2989999999999999</v>
      </c>
      <c r="CB44">
        <v>9999</v>
      </c>
      <c r="CC44">
        <v>9999</v>
      </c>
      <c r="CD44">
        <v>999.9</v>
      </c>
      <c r="CE44">
        <v>9999</v>
      </c>
      <c r="CF44">
        <v>1662005156.0999999</v>
      </c>
      <c r="CG44">
        <v>398.05413333333303</v>
      </c>
      <c r="CH44">
        <v>400.01726666666701</v>
      </c>
      <c r="CI44">
        <v>24.976240000000001</v>
      </c>
      <c r="CJ44">
        <v>19.9932266666667</v>
      </c>
      <c r="CK44">
        <v>396.75313333333298</v>
      </c>
      <c r="CL44">
        <v>25.566240000000001</v>
      </c>
      <c r="CM44">
        <v>400.00700000000001</v>
      </c>
      <c r="CN44">
        <v>98.343706666666606</v>
      </c>
      <c r="CO44">
        <v>9.9905140000000003E-2</v>
      </c>
      <c r="CP44">
        <v>41.825913333333297</v>
      </c>
      <c r="CQ44">
        <v>999.9</v>
      </c>
      <c r="CR44">
        <v>999.9</v>
      </c>
      <c r="CS44">
        <v>0</v>
      </c>
      <c r="CT44">
        <v>0</v>
      </c>
      <c r="CU44">
        <v>14000.5333333333</v>
      </c>
      <c r="CV44">
        <v>0</v>
      </c>
      <c r="CW44">
        <v>1.2330639999999999</v>
      </c>
      <c r="CX44">
        <v>14.992793333333299</v>
      </c>
      <c r="CY44">
        <v>0.49637646666666702</v>
      </c>
      <c r="CZ44">
        <v>0.50362386666666603</v>
      </c>
      <c r="DA44">
        <v>0</v>
      </c>
      <c r="DB44">
        <v>2.5012333333333299</v>
      </c>
      <c r="DC44">
        <v>0</v>
      </c>
      <c r="DD44">
        <v>-5.2225799999999998</v>
      </c>
      <c r="DE44">
        <v>97.177819999999997</v>
      </c>
      <c r="DF44">
        <v>38.561999999999998</v>
      </c>
      <c r="DG44">
        <v>42.5</v>
      </c>
      <c r="DH44">
        <v>40.682866666666698</v>
      </c>
      <c r="DI44">
        <v>41.816200000000002</v>
      </c>
      <c r="DJ44">
        <v>40.625</v>
      </c>
      <c r="DK44">
        <v>7.4426666666666703</v>
      </c>
      <c r="DL44">
        <v>7.55</v>
      </c>
      <c r="DM44">
        <v>0</v>
      </c>
      <c r="DN44">
        <v>1697052129</v>
      </c>
      <c r="DO44">
        <v>0</v>
      </c>
      <c r="DP44">
        <v>1662005196.0999999</v>
      </c>
      <c r="DQ44" t="s">
        <v>383</v>
      </c>
      <c r="DR44">
        <v>1662005186.0999999</v>
      </c>
      <c r="DS44">
        <v>1662005196.0999999</v>
      </c>
      <c r="DT44">
        <v>37</v>
      </c>
      <c r="DU44">
        <v>1.7999999999999999E-2</v>
      </c>
      <c r="DV44">
        <v>0</v>
      </c>
      <c r="DW44">
        <v>1.3009999999999999</v>
      </c>
      <c r="DX44">
        <v>-0.59</v>
      </c>
      <c r="DY44">
        <v>400</v>
      </c>
      <c r="DZ44">
        <v>20</v>
      </c>
      <c r="EA44">
        <v>0.41</v>
      </c>
      <c r="EB44">
        <v>0.01</v>
      </c>
      <c r="EC44">
        <v>-1.97975428571429</v>
      </c>
      <c r="ED44">
        <v>5.2780519480518998E-2</v>
      </c>
      <c r="EE44">
        <v>3.8747654991585501E-2</v>
      </c>
      <c r="EF44">
        <v>1</v>
      </c>
      <c r="EG44">
        <v>4.9591928571428596</v>
      </c>
      <c r="EH44">
        <v>-6.9872727272743702E-3</v>
      </c>
      <c r="EI44">
        <v>6.4502197399682899E-3</v>
      </c>
      <c r="EJ44">
        <v>1</v>
      </c>
      <c r="EK44">
        <v>2</v>
      </c>
      <c r="EL44">
        <v>2</v>
      </c>
      <c r="EM44" t="s">
        <v>284</v>
      </c>
      <c r="EN44">
        <v>100</v>
      </c>
      <c r="EO44">
        <v>100</v>
      </c>
      <c r="EP44">
        <v>1.3009999999999999</v>
      </c>
      <c r="EQ44">
        <v>-0.59</v>
      </c>
      <c r="ER44">
        <v>0.60748588781808399</v>
      </c>
      <c r="ES44">
        <v>1.82638250332287E-3</v>
      </c>
      <c r="ET44">
        <v>-3.3376277935660099E-7</v>
      </c>
      <c r="EU44">
        <v>5.0569635831270701E-13</v>
      </c>
      <c r="EV44">
        <v>-0.32922418018218702</v>
      </c>
      <c r="EW44">
        <v>-1.8342391301347901E-2</v>
      </c>
      <c r="EX44">
        <v>2.5609531295098801E-4</v>
      </c>
      <c r="EY44">
        <v>9.7789280158919E-7</v>
      </c>
      <c r="EZ44">
        <v>3</v>
      </c>
      <c r="FA44">
        <v>2048</v>
      </c>
      <c r="FB44">
        <v>1</v>
      </c>
      <c r="FC44">
        <v>26</v>
      </c>
      <c r="FD44">
        <v>8.3000000000000007</v>
      </c>
      <c r="FE44">
        <v>8</v>
      </c>
      <c r="FF44">
        <v>1.0498000000000001</v>
      </c>
      <c r="FG44">
        <v>2.4902299999999999</v>
      </c>
      <c r="FH44">
        <v>1.5954600000000001</v>
      </c>
      <c r="FI44">
        <v>2.3059099999999999</v>
      </c>
      <c r="FJ44">
        <v>1.69434</v>
      </c>
      <c r="FK44">
        <v>2.4182100000000002</v>
      </c>
      <c r="FL44">
        <v>38.134999999999998</v>
      </c>
      <c r="FM44">
        <v>23.842300000000002</v>
      </c>
      <c r="FN44">
        <v>18</v>
      </c>
      <c r="FO44">
        <v>366.88499999999999</v>
      </c>
      <c r="FP44">
        <v>656.06100000000004</v>
      </c>
      <c r="FQ44">
        <v>44.999699999999997</v>
      </c>
      <c r="FR44">
        <v>28.6952</v>
      </c>
      <c r="FS44">
        <v>30</v>
      </c>
      <c r="FT44">
        <v>28.286000000000001</v>
      </c>
      <c r="FU44">
        <v>28.192299999999999</v>
      </c>
      <c r="FV44">
        <v>21.100100000000001</v>
      </c>
      <c r="FW44">
        <v>54.211100000000002</v>
      </c>
      <c r="FX44">
        <v>62.4559</v>
      </c>
      <c r="FY44">
        <v>45</v>
      </c>
      <c r="FZ44">
        <v>400</v>
      </c>
      <c r="GA44">
        <v>20</v>
      </c>
      <c r="GB44">
        <v>100.274</v>
      </c>
      <c r="GC44">
        <v>98.114000000000004</v>
      </c>
    </row>
    <row r="45" spans="1:185" ht="16" x14ac:dyDescent="0.2">
      <c r="A45" s="3">
        <v>37</v>
      </c>
      <c r="B45">
        <v>1662005678.0999999</v>
      </c>
      <c r="C45">
        <v>21565.0999999046</v>
      </c>
      <c r="D45" t="s">
        <v>384</v>
      </c>
      <c r="E45" t="s">
        <v>385</v>
      </c>
      <c r="F45">
        <v>15</v>
      </c>
      <c r="G45">
        <v>1662005670.0999999</v>
      </c>
      <c r="H45">
        <f t="shared" si="0"/>
        <v>3.0163551418170598E-5</v>
      </c>
      <c r="J45">
        <f t="shared" si="2"/>
        <v>6.8579503034870647E-14</v>
      </c>
      <c r="K45">
        <f t="shared" si="3"/>
        <v>2.1545393870121855E-6</v>
      </c>
      <c r="L45">
        <f t="shared" si="4"/>
        <v>2.1545393870121855E-6</v>
      </c>
      <c r="M45">
        <f t="shared" si="5"/>
        <v>42.0379</v>
      </c>
      <c r="N45">
        <f t="shared" si="6"/>
        <v>0.52804899999999999</v>
      </c>
      <c r="O45">
        <f t="shared" si="7"/>
        <v>13.306168512338196</v>
      </c>
      <c r="P45">
        <f t="shared" si="8"/>
        <v>20.0110666666667</v>
      </c>
      <c r="Q45">
        <f t="shared" si="9"/>
        <v>1.9454240628667954</v>
      </c>
      <c r="R45">
        <f t="shared" si="10"/>
        <v>0.48124541387999997</v>
      </c>
      <c r="S45">
        <f t="shared" si="11"/>
        <v>9.721740951007736E-2</v>
      </c>
      <c r="T45">
        <f t="shared" si="12"/>
        <v>7.7508151671517931</v>
      </c>
      <c r="U45">
        <f t="shared" si="13"/>
        <v>12.396867445744268</v>
      </c>
      <c r="V45">
        <f t="shared" si="14"/>
        <v>9.8183190170294601E-3</v>
      </c>
      <c r="W45">
        <v>14</v>
      </c>
      <c r="X45">
        <v>31416666.666666657</v>
      </c>
      <c r="Y45">
        <v>1</v>
      </c>
      <c r="Z45">
        <v>1</v>
      </c>
      <c r="AA45">
        <v>7</v>
      </c>
      <c r="AB45">
        <v>2.5</v>
      </c>
      <c r="AC45" t="b">
        <v>0</v>
      </c>
      <c r="AD45">
        <v>10</v>
      </c>
      <c r="AE45">
        <v>25</v>
      </c>
      <c r="AF45">
        <v>2.323</v>
      </c>
      <c r="AG45" t="b">
        <v>0</v>
      </c>
      <c r="AH45">
        <v>4</v>
      </c>
      <c r="AI45">
        <v>25</v>
      </c>
      <c r="AJ45">
        <v>2.677</v>
      </c>
      <c r="AK45">
        <v>1</v>
      </c>
      <c r="AL45" t="b">
        <v>1</v>
      </c>
      <c r="AM45">
        <v>4.5</v>
      </c>
      <c r="AN45">
        <v>0.88</v>
      </c>
      <c r="AO45">
        <v>0.81</v>
      </c>
      <c r="AP45">
        <v>0.64</v>
      </c>
      <c r="AQ45">
        <v>0.61</v>
      </c>
      <c r="AR45">
        <v>0.77</v>
      </c>
      <c r="AS45" t="b">
        <v>1</v>
      </c>
      <c r="AT45">
        <v>1.88411</v>
      </c>
      <c r="AU45">
        <v>1.8891800000000001</v>
      </c>
      <c r="AV45">
        <v>1.88473</v>
      </c>
      <c r="AW45">
        <v>1.88869</v>
      </c>
      <c r="AX45">
        <v>1.8832100000000001</v>
      </c>
      <c r="AY45">
        <v>1.88724</v>
      </c>
      <c r="AZ45">
        <v>1.8843700000000001</v>
      </c>
      <c r="BA45">
        <v>0.52804899999999999</v>
      </c>
      <c r="BB45">
        <v>5</v>
      </c>
      <c r="BC45">
        <v>0</v>
      </c>
      <c r="BD45">
        <v>0</v>
      </c>
      <c r="BE45">
        <v>4.5</v>
      </c>
      <c r="BF45" t="s">
        <v>271</v>
      </c>
      <c r="BG45" t="s">
        <v>272</v>
      </c>
      <c r="BH45" t="s">
        <v>273</v>
      </c>
      <c r="BI45" t="s">
        <v>274</v>
      </c>
      <c r="BJ45" t="s">
        <v>274</v>
      </c>
      <c r="BK45" t="s">
        <v>273</v>
      </c>
      <c r="BL45">
        <v>0</v>
      </c>
      <c r="BM45">
        <v>42.0379</v>
      </c>
      <c r="BN45">
        <v>999.9</v>
      </c>
      <c r="BO45">
        <v>47.533999999999999</v>
      </c>
      <c r="BP45">
        <v>32.67</v>
      </c>
      <c r="BQ45">
        <v>23.9681</v>
      </c>
      <c r="BR45">
        <v>88.770300000000006</v>
      </c>
      <c r="BS45">
        <v>15.881399999999999</v>
      </c>
      <c r="BT45">
        <v>1</v>
      </c>
      <c r="BU45">
        <v>8.7313000000000002E-2</v>
      </c>
      <c r="BV45">
        <v>-4.3725699999999996</v>
      </c>
      <c r="BW45">
        <v>19.6432</v>
      </c>
      <c r="BX45">
        <v>5.2417299999999996</v>
      </c>
      <c r="BY45">
        <v>11.974</v>
      </c>
      <c r="BZ45">
        <v>4.9892799999999999</v>
      </c>
      <c r="CA45">
        <v>3.2989999999999999</v>
      </c>
      <c r="CB45">
        <v>9999</v>
      </c>
      <c r="CC45">
        <v>9999</v>
      </c>
      <c r="CD45">
        <v>999.9</v>
      </c>
      <c r="CE45">
        <v>9999</v>
      </c>
      <c r="CF45">
        <v>1662005670.0999999</v>
      </c>
      <c r="CG45">
        <v>397.941933333333</v>
      </c>
      <c r="CH45">
        <v>400.00313333333298</v>
      </c>
      <c r="CI45">
        <v>24.856439999999999</v>
      </c>
      <c r="CJ45">
        <v>19.990320000000001</v>
      </c>
      <c r="CK45">
        <v>396.65793333333301</v>
      </c>
      <c r="CL45">
        <v>25.448440000000002</v>
      </c>
      <c r="CM45">
        <v>400.00966666666699</v>
      </c>
      <c r="CN45">
        <v>98.350853333333305</v>
      </c>
      <c r="CO45">
        <v>0.10011677333333301</v>
      </c>
      <c r="CP45">
        <v>41.785893333333298</v>
      </c>
      <c r="CQ45">
        <v>999.9</v>
      </c>
      <c r="CR45">
        <v>999.9</v>
      </c>
      <c r="CS45">
        <v>0</v>
      </c>
      <c r="CT45">
        <v>0</v>
      </c>
      <c r="CU45">
        <v>14000.9333333333</v>
      </c>
      <c r="CV45">
        <v>0</v>
      </c>
      <c r="CW45">
        <v>1.60821533333333</v>
      </c>
      <c r="CX45">
        <v>20.0110666666667</v>
      </c>
      <c r="CY45">
        <v>0.49980146666666703</v>
      </c>
      <c r="CZ45">
        <v>0.50019853333333297</v>
      </c>
      <c r="DA45">
        <v>0</v>
      </c>
      <c r="DB45">
        <v>2.48678</v>
      </c>
      <c r="DC45">
        <v>0</v>
      </c>
      <c r="DD45">
        <v>7.3482066666666697</v>
      </c>
      <c r="DE45">
        <v>129.83940000000001</v>
      </c>
      <c r="DF45">
        <v>38.320399999999999</v>
      </c>
      <c r="DG45">
        <v>42.291333333333299</v>
      </c>
      <c r="DH45">
        <v>40.436999999999998</v>
      </c>
      <c r="DI45">
        <v>41.625</v>
      </c>
      <c r="DJ45">
        <v>40.3832666666667</v>
      </c>
      <c r="DK45">
        <v>10.0026666666667</v>
      </c>
      <c r="DL45">
        <v>10.0086666666667</v>
      </c>
      <c r="DM45">
        <v>0</v>
      </c>
      <c r="DN45">
        <v>1697052642.5999999</v>
      </c>
      <c r="DO45">
        <v>0</v>
      </c>
      <c r="DP45">
        <v>1662005708.0999999</v>
      </c>
      <c r="DQ45" t="s">
        <v>386</v>
      </c>
      <c r="DR45">
        <v>1662005700.0999999</v>
      </c>
      <c r="DS45">
        <v>1662005708.0999999</v>
      </c>
      <c r="DT45">
        <v>38</v>
      </c>
      <c r="DU45">
        <v>-1.7000000000000001E-2</v>
      </c>
      <c r="DV45">
        <v>-2E-3</v>
      </c>
      <c r="DW45">
        <v>1.284</v>
      </c>
      <c r="DX45">
        <v>-0.59199999999999997</v>
      </c>
      <c r="DY45">
        <v>400</v>
      </c>
      <c r="DZ45">
        <v>20</v>
      </c>
      <c r="EA45">
        <v>0.22</v>
      </c>
      <c r="EB45">
        <v>0.01</v>
      </c>
      <c r="EC45">
        <v>-2.0581866666666699</v>
      </c>
      <c r="ED45">
        <v>0.30039272727272298</v>
      </c>
      <c r="EE45">
        <v>4.7802699598337398E-2</v>
      </c>
      <c r="EF45">
        <v>0</v>
      </c>
      <c r="EG45">
        <v>4.8433771428571397</v>
      </c>
      <c r="EH45">
        <v>-9.0638961038971098E-3</v>
      </c>
      <c r="EI45">
        <v>3.9217539113892098E-3</v>
      </c>
      <c r="EJ45">
        <v>1</v>
      </c>
      <c r="EK45">
        <v>1</v>
      </c>
      <c r="EL45">
        <v>2</v>
      </c>
      <c r="EM45" t="s">
        <v>280</v>
      </c>
      <c r="EN45">
        <v>100</v>
      </c>
      <c r="EO45">
        <v>100</v>
      </c>
      <c r="EP45">
        <v>1.284</v>
      </c>
      <c r="EQ45">
        <v>-0.59199999999999997</v>
      </c>
      <c r="ER45">
        <v>0.62564464134433595</v>
      </c>
      <c r="ES45">
        <v>1.82638250332287E-3</v>
      </c>
      <c r="ET45">
        <v>-3.3376277935660099E-7</v>
      </c>
      <c r="EU45">
        <v>5.0569635831270701E-13</v>
      </c>
      <c r="EV45">
        <v>-0.32947916290680901</v>
      </c>
      <c r="EW45">
        <v>-1.8342391301347901E-2</v>
      </c>
      <c r="EX45">
        <v>2.5609531295098801E-4</v>
      </c>
      <c r="EY45">
        <v>9.7789280158919E-7</v>
      </c>
      <c r="EZ45">
        <v>3</v>
      </c>
      <c r="FA45">
        <v>2048</v>
      </c>
      <c r="FB45">
        <v>1</v>
      </c>
      <c r="FC45">
        <v>26</v>
      </c>
      <c r="FD45">
        <v>8.1999999999999993</v>
      </c>
      <c r="FE45">
        <v>8</v>
      </c>
      <c r="FF45">
        <v>1.0498000000000001</v>
      </c>
      <c r="FG45">
        <v>2.47681</v>
      </c>
      <c r="FH45">
        <v>1.5954600000000001</v>
      </c>
      <c r="FI45">
        <v>2.3059099999999999</v>
      </c>
      <c r="FJ45">
        <v>1.69434</v>
      </c>
      <c r="FK45">
        <v>2.5756800000000002</v>
      </c>
      <c r="FL45">
        <v>38.110599999999998</v>
      </c>
      <c r="FM45">
        <v>23.851099999999999</v>
      </c>
      <c r="FN45">
        <v>18</v>
      </c>
      <c r="FO45">
        <v>366.93900000000002</v>
      </c>
      <c r="FP45">
        <v>656.096</v>
      </c>
      <c r="FQ45">
        <v>44.9998</v>
      </c>
      <c r="FR45">
        <v>28.643699999999999</v>
      </c>
      <c r="FS45">
        <v>30</v>
      </c>
      <c r="FT45">
        <v>28.233499999999999</v>
      </c>
      <c r="FU45">
        <v>28.139099999999999</v>
      </c>
      <c r="FV45">
        <v>21.0825</v>
      </c>
      <c r="FW45">
        <v>53.357999999999997</v>
      </c>
      <c r="FX45">
        <v>62.4559</v>
      </c>
      <c r="FY45">
        <v>45</v>
      </c>
      <c r="FZ45">
        <v>400</v>
      </c>
      <c r="GA45">
        <v>20</v>
      </c>
      <c r="GB45">
        <v>100.276</v>
      </c>
      <c r="GC45">
        <v>98.120900000000006</v>
      </c>
    </row>
    <row r="46" spans="1:185" ht="16" x14ac:dyDescent="0.2">
      <c r="A46" s="3">
        <v>38</v>
      </c>
      <c r="B46">
        <v>1662006191</v>
      </c>
      <c r="C46">
        <v>22078</v>
      </c>
      <c r="D46" t="s">
        <v>387</v>
      </c>
      <c r="E46" t="s">
        <v>388</v>
      </c>
      <c r="F46">
        <v>15</v>
      </c>
      <c r="G46">
        <v>1662006183</v>
      </c>
      <c r="H46">
        <f t="shared" si="0"/>
        <v>7.6620786954952627E-5</v>
      </c>
      <c r="J46">
        <f t="shared" si="2"/>
        <v>1.7420413858647818E-13</v>
      </c>
      <c r="K46">
        <f t="shared" si="3"/>
        <v>5.472913353925188E-6</v>
      </c>
      <c r="L46">
        <f t="shared" si="4"/>
        <v>5.472913353925188E-6</v>
      </c>
      <c r="M46">
        <f t="shared" si="5"/>
        <v>42.016300000000001</v>
      </c>
      <c r="N46">
        <f t="shared" si="6"/>
        <v>0.52937599999999996</v>
      </c>
      <c r="O46">
        <f t="shared" si="7"/>
        <v>13.302356758320926</v>
      </c>
      <c r="P46">
        <f t="shared" si="8"/>
        <v>25.018139999999999</v>
      </c>
      <c r="Q46">
        <f t="shared" si="9"/>
        <v>2.4279605686540124</v>
      </c>
      <c r="R46">
        <f t="shared" si="10"/>
        <v>0.48126444058000006</v>
      </c>
      <c r="S46">
        <f t="shared" si="11"/>
        <v>9.7048004713940067E-2</v>
      </c>
      <c r="T46">
        <f t="shared" si="12"/>
        <v>9.6847586362299971</v>
      </c>
      <c r="U46">
        <f t="shared" si="13"/>
        <v>15.507343593519884</v>
      </c>
      <c r="V46">
        <f t="shared" si="14"/>
        <v>1.2281816126067747E-2</v>
      </c>
      <c r="W46">
        <v>14</v>
      </c>
      <c r="X46">
        <v>31416666.666666657</v>
      </c>
      <c r="Y46">
        <v>1</v>
      </c>
      <c r="Z46">
        <v>1</v>
      </c>
      <c r="AA46">
        <v>7</v>
      </c>
      <c r="AB46">
        <v>2.5</v>
      </c>
      <c r="AC46" t="b">
        <v>0</v>
      </c>
      <c r="AD46">
        <v>10</v>
      </c>
      <c r="AE46">
        <v>25</v>
      </c>
      <c r="AF46">
        <v>2.323</v>
      </c>
      <c r="AG46" t="b">
        <v>0</v>
      </c>
      <c r="AH46">
        <v>4</v>
      </c>
      <c r="AI46">
        <v>25</v>
      </c>
      <c r="AJ46">
        <v>2.677</v>
      </c>
      <c r="AK46">
        <v>1</v>
      </c>
      <c r="AL46" t="b">
        <v>1</v>
      </c>
      <c r="AM46">
        <v>4.5</v>
      </c>
      <c r="AN46">
        <v>0.88</v>
      </c>
      <c r="AO46">
        <v>0.81</v>
      </c>
      <c r="AP46">
        <v>0.64</v>
      </c>
      <c r="AQ46">
        <v>0.61</v>
      </c>
      <c r="AR46">
        <v>0.77</v>
      </c>
      <c r="AS46" t="b">
        <v>1</v>
      </c>
      <c r="AT46">
        <v>1.8841300000000001</v>
      </c>
      <c r="AU46">
        <v>1.8891899999999999</v>
      </c>
      <c r="AV46">
        <v>1.8847100000000001</v>
      </c>
      <c r="AW46">
        <v>1.8887</v>
      </c>
      <c r="AX46">
        <v>1.8832100000000001</v>
      </c>
      <c r="AY46">
        <v>1.88727</v>
      </c>
      <c r="AZ46">
        <v>1.8844000000000001</v>
      </c>
      <c r="BA46">
        <v>0.52937599999999996</v>
      </c>
      <c r="BB46">
        <v>5</v>
      </c>
      <c r="BC46">
        <v>0</v>
      </c>
      <c r="BD46">
        <v>0</v>
      </c>
      <c r="BE46">
        <v>4.5</v>
      </c>
      <c r="BF46" t="s">
        <v>271</v>
      </c>
      <c r="BG46" t="s">
        <v>272</v>
      </c>
      <c r="BH46" t="s">
        <v>273</v>
      </c>
      <c r="BI46" t="s">
        <v>274</v>
      </c>
      <c r="BJ46" t="s">
        <v>274</v>
      </c>
      <c r="BK46" t="s">
        <v>273</v>
      </c>
      <c r="BL46">
        <v>0</v>
      </c>
      <c r="BM46">
        <v>42.016300000000001</v>
      </c>
      <c r="BN46">
        <v>999.9</v>
      </c>
      <c r="BO46">
        <v>47.509</v>
      </c>
      <c r="BP46">
        <v>32.659999999999997</v>
      </c>
      <c r="BQ46">
        <v>23.944900000000001</v>
      </c>
      <c r="BR46">
        <v>88.800399999999996</v>
      </c>
      <c r="BS46">
        <v>15.632999999999999</v>
      </c>
      <c r="BT46">
        <v>1</v>
      </c>
      <c r="BU46">
        <v>9.8115900000000006E-2</v>
      </c>
      <c r="BV46">
        <v>-4.3601200000000002</v>
      </c>
      <c r="BW46">
        <v>19.642399999999999</v>
      </c>
      <c r="BX46">
        <v>5.2410100000000002</v>
      </c>
      <c r="BY46">
        <v>11.974</v>
      </c>
      <c r="BZ46">
        <v>4.9888000000000003</v>
      </c>
      <c r="CA46">
        <v>3.2989999999999999</v>
      </c>
      <c r="CB46">
        <v>9999</v>
      </c>
      <c r="CC46">
        <v>9999</v>
      </c>
      <c r="CD46">
        <v>999.9</v>
      </c>
      <c r="CE46">
        <v>9999</v>
      </c>
      <c r="CF46">
        <v>1662006183</v>
      </c>
      <c r="CG46">
        <v>397.35573333333298</v>
      </c>
      <c r="CH46">
        <v>399.99293333333299</v>
      </c>
      <c r="CI46">
        <v>26.001380000000001</v>
      </c>
      <c r="CJ46">
        <v>20.006599999999999</v>
      </c>
      <c r="CK46">
        <v>396.068733333333</v>
      </c>
      <c r="CL46">
        <v>26.59338</v>
      </c>
      <c r="CM46">
        <v>400.00513333333299</v>
      </c>
      <c r="CN46">
        <v>98.342813333333297</v>
      </c>
      <c r="CO46">
        <v>0.100066033333333</v>
      </c>
      <c r="CP46">
        <v>41.723133333333301</v>
      </c>
      <c r="CQ46">
        <v>999.9</v>
      </c>
      <c r="CR46">
        <v>999.9</v>
      </c>
      <c r="CS46">
        <v>0</v>
      </c>
      <c r="CT46">
        <v>0</v>
      </c>
      <c r="CU46">
        <v>13997.8666666667</v>
      </c>
      <c r="CV46">
        <v>0</v>
      </c>
      <c r="CW46">
        <v>2.00724866666667</v>
      </c>
      <c r="CX46">
        <v>25.018139999999999</v>
      </c>
      <c r="CY46">
        <v>0.50062513333333303</v>
      </c>
      <c r="CZ46">
        <v>0.49937486666666703</v>
      </c>
      <c r="DA46">
        <v>0</v>
      </c>
      <c r="DB46">
        <v>2.3811866666666699</v>
      </c>
      <c r="DC46">
        <v>0</v>
      </c>
      <c r="DD46">
        <v>19.697479999999999</v>
      </c>
      <c r="DE46">
        <v>162.36713333333299</v>
      </c>
      <c r="DF46">
        <v>38.495800000000003</v>
      </c>
      <c r="DG46">
        <v>42.5</v>
      </c>
      <c r="DH46">
        <v>40.616599999999998</v>
      </c>
      <c r="DI46">
        <v>41.795466666666698</v>
      </c>
      <c r="DJ46">
        <v>40.5</v>
      </c>
      <c r="DK46">
        <v>12.5253333333333</v>
      </c>
      <c r="DL46">
        <v>12.4926666666667</v>
      </c>
      <c r="DM46">
        <v>0</v>
      </c>
      <c r="DN46">
        <v>1697053155.5999999</v>
      </c>
      <c r="DO46">
        <v>0</v>
      </c>
      <c r="DP46">
        <v>1662006225</v>
      </c>
      <c r="DQ46" t="s">
        <v>389</v>
      </c>
      <c r="DR46">
        <v>1662006217</v>
      </c>
      <c r="DS46">
        <v>1662006225</v>
      </c>
      <c r="DT46">
        <v>39</v>
      </c>
      <c r="DU46">
        <v>3.0000000000000001E-3</v>
      </c>
      <c r="DV46">
        <v>1E-3</v>
      </c>
      <c r="DW46">
        <v>1.2869999999999999</v>
      </c>
      <c r="DX46">
        <v>-0.59199999999999997</v>
      </c>
      <c r="DY46">
        <v>400</v>
      </c>
      <c r="DZ46">
        <v>20</v>
      </c>
      <c r="EA46">
        <v>0.26</v>
      </c>
      <c r="EB46">
        <v>0.01</v>
      </c>
      <c r="EC46">
        <v>-2.6450633333333302</v>
      </c>
      <c r="ED46">
        <v>6.1472727272729601E-2</v>
      </c>
      <c r="EE46">
        <v>4.3130439735134099E-2</v>
      </c>
      <c r="EF46">
        <v>1</v>
      </c>
      <c r="EG46">
        <v>5.9867804761904804</v>
      </c>
      <c r="EH46">
        <v>-0.43649844155844397</v>
      </c>
      <c r="EI46">
        <v>4.5467164549311899E-2</v>
      </c>
      <c r="EJ46">
        <v>0</v>
      </c>
      <c r="EK46">
        <v>1</v>
      </c>
      <c r="EL46">
        <v>2</v>
      </c>
      <c r="EM46" t="s">
        <v>280</v>
      </c>
      <c r="EN46">
        <v>100</v>
      </c>
      <c r="EO46">
        <v>100</v>
      </c>
      <c r="EP46">
        <v>1.2869999999999999</v>
      </c>
      <c r="EQ46">
        <v>-0.59199999999999997</v>
      </c>
      <c r="ER46">
        <v>0.60849699094051701</v>
      </c>
      <c r="ES46">
        <v>1.82638250332287E-3</v>
      </c>
      <c r="ET46">
        <v>-3.3376277935660099E-7</v>
      </c>
      <c r="EU46">
        <v>5.0569635831270701E-13</v>
      </c>
      <c r="EV46">
        <v>-0.33162528988433498</v>
      </c>
      <c r="EW46">
        <v>-1.8342391301347901E-2</v>
      </c>
      <c r="EX46">
        <v>2.5609531295098801E-4</v>
      </c>
      <c r="EY46">
        <v>9.7789280158919E-7</v>
      </c>
      <c r="EZ46">
        <v>3</v>
      </c>
      <c r="FA46">
        <v>2048</v>
      </c>
      <c r="FB46">
        <v>1</v>
      </c>
      <c r="FC46">
        <v>26</v>
      </c>
      <c r="FD46">
        <v>8.1999999999999993</v>
      </c>
      <c r="FE46">
        <v>8</v>
      </c>
      <c r="FF46">
        <v>1.0485800000000001</v>
      </c>
      <c r="FG46">
        <v>2.47681</v>
      </c>
      <c r="FH46">
        <v>1.5954600000000001</v>
      </c>
      <c r="FI46">
        <v>2.3071299999999999</v>
      </c>
      <c r="FJ46">
        <v>1.69434</v>
      </c>
      <c r="FK46">
        <v>2.52075</v>
      </c>
      <c r="FL46">
        <v>38.086300000000001</v>
      </c>
      <c r="FM46">
        <v>23.851099999999999</v>
      </c>
      <c r="FN46">
        <v>18</v>
      </c>
      <c r="FO46">
        <v>367.197</v>
      </c>
      <c r="FP46">
        <v>656.06100000000004</v>
      </c>
      <c r="FQ46">
        <v>44.999899999999997</v>
      </c>
      <c r="FR46">
        <v>28.771899999999999</v>
      </c>
      <c r="FS46">
        <v>30.0001</v>
      </c>
      <c r="FT46">
        <v>28.3416</v>
      </c>
      <c r="FU46">
        <v>28.2499</v>
      </c>
      <c r="FV46">
        <v>21.076699999999999</v>
      </c>
      <c r="FW46">
        <v>58.319400000000002</v>
      </c>
      <c r="FX46">
        <v>62.4559</v>
      </c>
      <c r="FY46">
        <v>45</v>
      </c>
      <c r="FZ46">
        <v>400</v>
      </c>
      <c r="GA46">
        <v>20</v>
      </c>
      <c r="GB46">
        <v>100.253</v>
      </c>
      <c r="GC46">
        <v>98.094200000000001</v>
      </c>
    </row>
    <row r="47" spans="1:185" ht="16" x14ac:dyDescent="0.2">
      <c r="A47" s="3">
        <v>39</v>
      </c>
      <c r="B47">
        <v>1662006707</v>
      </c>
      <c r="C47">
        <v>22594</v>
      </c>
      <c r="D47" t="s">
        <v>390</v>
      </c>
      <c r="E47" t="s">
        <v>391</v>
      </c>
      <c r="F47">
        <v>15</v>
      </c>
      <c r="G47">
        <v>1662006699</v>
      </c>
      <c r="H47">
        <f t="shared" si="0"/>
        <v>1.3657762661148845E-4</v>
      </c>
      <c r="J47">
        <f t="shared" si="2"/>
        <v>3.1052131855586623E-13</v>
      </c>
      <c r="K47">
        <f t="shared" si="3"/>
        <v>9.7555447579634607E-6</v>
      </c>
      <c r="L47">
        <f t="shared" si="4"/>
        <v>9.7555447579634607E-6</v>
      </c>
      <c r="M47">
        <f t="shared" si="5"/>
        <v>42.055199999999999</v>
      </c>
      <c r="N47">
        <f t="shared" si="6"/>
        <v>0.52848799999999996</v>
      </c>
      <c r="O47">
        <f t="shared" si="7"/>
        <v>13.304418583195964</v>
      </c>
      <c r="P47">
        <f t="shared" si="8"/>
        <v>29.979986666666701</v>
      </c>
      <c r="Q47">
        <f t="shared" si="9"/>
        <v>2.9301019452891821</v>
      </c>
      <c r="R47">
        <f t="shared" si="10"/>
        <v>0.48123834220000006</v>
      </c>
      <c r="S47">
        <f t="shared" si="11"/>
        <v>9.7735265124284432E-2</v>
      </c>
      <c r="T47">
        <f t="shared" si="12"/>
        <v>11.631893277490176</v>
      </c>
      <c r="U47">
        <f t="shared" si="13"/>
        <v>18.542403759585572</v>
      </c>
      <c r="V47">
        <f t="shared" si="14"/>
        <v>1.4685583777591773E-2</v>
      </c>
      <c r="W47">
        <v>14</v>
      </c>
      <c r="X47">
        <v>31416666.666666657</v>
      </c>
      <c r="Y47">
        <v>1</v>
      </c>
      <c r="Z47">
        <v>1</v>
      </c>
      <c r="AA47">
        <v>7</v>
      </c>
      <c r="AB47">
        <v>2.5</v>
      </c>
      <c r="AC47" t="b">
        <v>0</v>
      </c>
      <c r="AD47">
        <v>10</v>
      </c>
      <c r="AE47">
        <v>25</v>
      </c>
      <c r="AF47">
        <v>2.323</v>
      </c>
      <c r="AG47" t="b">
        <v>0</v>
      </c>
      <c r="AH47">
        <v>4</v>
      </c>
      <c r="AI47">
        <v>25</v>
      </c>
      <c r="AJ47">
        <v>2.677</v>
      </c>
      <c r="AK47">
        <v>1</v>
      </c>
      <c r="AL47" t="b">
        <v>1</v>
      </c>
      <c r="AM47">
        <v>4.5</v>
      </c>
      <c r="AN47">
        <v>0.88</v>
      </c>
      <c r="AO47">
        <v>0.81</v>
      </c>
      <c r="AP47">
        <v>0.64</v>
      </c>
      <c r="AQ47">
        <v>0.61</v>
      </c>
      <c r="AR47">
        <v>0.77</v>
      </c>
      <c r="AS47" t="b">
        <v>1</v>
      </c>
      <c r="AT47">
        <v>1.8841300000000001</v>
      </c>
      <c r="AU47">
        <v>1.88917</v>
      </c>
      <c r="AV47">
        <v>1.8847</v>
      </c>
      <c r="AW47">
        <v>1.88869</v>
      </c>
      <c r="AX47">
        <v>1.8832</v>
      </c>
      <c r="AY47">
        <v>1.88727</v>
      </c>
      <c r="AZ47">
        <v>1.8843799999999999</v>
      </c>
      <c r="BA47">
        <v>0.52848799999999996</v>
      </c>
      <c r="BB47">
        <v>5</v>
      </c>
      <c r="BC47">
        <v>0</v>
      </c>
      <c r="BD47">
        <v>0</v>
      </c>
      <c r="BE47">
        <v>4.5</v>
      </c>
      <c r="BF47" t="s">
        <v>271</v>
      </c>
      <c r="BG47" t="s">
        <v>272</v>
      </c>
      <c r="BH47" t="s">
        <v>273</v>
      </c>
      <c r="BI47" t="s">
        <v>274</v>
      </c>
      <c r="BJ47" t="s">
        <v>274</v>
      </c>
      <c r="BK47" t="s">
        <v>273</v>
      </c>
      <c r="BL47">
        <v>0</v>
      </c>
      <c r="BM47">
        <v>42.055199999999999</v>
      </c>
      <c r="BN47">
        <v>999.9</v>
      </c>
      <c r="BO47">
        <v>47.533999999999999</v>
      </c>
      <c r="BP47">
        <v>32.628999999999998</v>
      </c>
      <c r="BQ47">
        <v>23.916799999999999</v>
      </c>
      <c r="BR47">
        <v>88.890600000000006</v>
      </c>
      <c r="BS47">
        <v>15.785299999999999</v>
      </c>
      <c r="BT47">
        <v>1</v>
      </c>
      <c r="BU47">
        <v>9.7241900000000006E-2</v>
      </c>
      <c r="BV47">
        <v>-4.3620799999999997</v>
      </c>
      <c r="BW47">
        <v>19.6434</v>
      </c>
      <c r="BX47">
        <v>5.2418500000000003</v>
      </c>
      <c r="BY47">
        <v>11.974</v>
      </c>
      <c r="BZ47">
        <v>4.9887600000000001</v>
      </c>
      <c r="CA47">
        <v>3.2989999999999999</v>
      </c>
      <c r="CB47">
        <v>9999</v>
      </c>
      <c r="CC47">
        <v>9999</v>
      </c>
      <c r="CD47">
        <v>999.9</v>
      </c>
      <c r="CE47">
        <v>9999</v>
      </c>
      <c r="CF47">
        <v>1662006699</v>
      </c>
      <c r="CG47">
        <v>397.46080000000001</v>
      </c>
      <c r="CH47">
        <v>399.98899999999998</v>
      </c>
      <c r="CI47">
        <v>25.364633333333298</v>
      </c>
      <c r="CJ47">
        <v>20.002326666666701</v>
      </c>
      <c r="CK47">
        <v>396.16379999999998</v>
      </c>
      <c r="CL47">
        <v>25.955633333333299</v>
      </c>
      <c r="CM47">
        <v>400.02046666666701</v>
      </c>
      <c r="CN47">
        <v>98.341373333333294</v>
      </c>
      <c r="CO47">
        <v>0.10002731333333301</v>
      </c>
      <c r="CP47">
        <v>41.806766666666697</v>
      </c>
      <c r="CQ47">
        <v>999.9</v>
      </c>
      <c r="CR47">
        <v>999.9</v>
      </c>
      <c r="CS47">
        <v>0</v>
      </c>
      <c r="CT47">
        <v>0</v>
      </c>
      <c r="CU47">
        <v>14002.333333333299</v>
      </c>
      <c r="CV47">
        <v>0</v>
      </c>
      <c r="CW47">
        <v>2.42215333333333</v>
      </c>
      <c r="CX47">
        <v>29.979986666666701</v>
      </c>
      <c r="CY47">
        <v>0.49949533333333301</v>
      </c>
      <c r="CZ47">
        <v>0.50050466666666704</v>
      </c>
      <c r="DA47">
        <v>0</v>
      </c>
      <c r="DB47">
        <v>2.40302666666667</v>
      </c>
      <c r="DC47">
        <v>0</v>
      </c>
      <c r="DD47">
        <v>31.458293333333302</v>
      </c>
      <c r="DE47">
        <v>194.50233333333301</v>
      </c>
      <c r="DF47">
        <v>38.561999999999998</v>
      </c>
      <c r="DG47">
        <v>42.5</v>
      </c>
      <c r="DH47">
        <v>40.670466666666698</v>
      </c>
      <c r="DI47">
        <v>41.816200000000002</v>
      </c>
      <c r="DJ47">
        <v>40.612400000000001</v>
      </c>
      <c r="DK47">
        <v>14.9766666666667</v>
      </c>
      <c r="DL47">
        <v>15.004</v>
      </c>
      <c r="DM47">
        <v>0</v>
      </c>
      <c r="DN47">
        <v>1697053671.5999999</v>
      </c>
      <c r="DO47">
        <v>0</v>
      </c>
      <c r="DP47">
        <v>1662006741</v>
      </c>
      <c r="DQ47" t="s">
        <v>392</v>
      </c>
      <c r="DR47">
        <v>1662006732</v>
      </c>
      <c r="DS47">
        <v>1662006741</v>
      </c>
      <c r="DT47">
        <v>40</v>
      </c>
      <c r="DU47">
        <v>0.01</v>
      </c>
      <c r="DV47">
        <v>0</v>
      </c>
      <c r="DW47">
        <v>1.2969999999999999</v>
      </c>
      <c r="DX47">
        <v>-0.59099999999999997</v>
      </c>
      <c r="DY47">
        <v>400</v>
      </c>
      <c r="DZ47">
        <v>20</v>
      </c>
      <c r="EA47">
        <v>0.23</v>
      </c>
      <c r="EB47">
        <v>0.01</v>
      </c>
      <c r="EC47">
        <v>-2.5459680952380999</v>
      </c>
      <c r="ED47">
        <v>-1.51854545454575E-2</v>
      </c>
      <c r="EE47">
        <v>1.78400954564625E-2</v>
      </c>
      <c r="EF47">
        <v>1</v>
      </c>
      <c r="EG47">
        <v>5.3372690476190501</v>
      </c>
      <c r="EH47">
        <v>9.2625974025980606E-2</v>
      </c>
      <c r="EI47">
        <v>2.19079396142263E-2</v>
      </c>
      <c r="EJ47">
        <v>1</v>
      </c>
      <c r="EK47">
        <v>2</v>
      </c>
      <c r="EL47">
        <v>2</v>
      </c>
      <c r="EM47" t="s">
        <v>284</v>
      </c>
      <c r="EN47">
        <v>100</v>
      </c>
      <c r="EO47">
        <v>100</v>
      </c>
      <c r="EP47">
        <v>1.2969999999999999</v>
      </c>
      <c r="EQ47">
        <v>-0.59099999999999997</v>
      </c>
      <c r="ER47">
        <v>0.61171275162896299</v>
      </c>
      <c r="ES47">
        <v>1.82638250332287E-3</v>
      </c>
      <c r="ET47">
        <v>-3.3376277935660099E-7</v>
      </c>
      <c r="EU47">
        <v>5.0569635831270701E-13</v>
      </c>
      <c r="EV47">
        <v>-0.33105420602615898</v>
      </c>
      <c r="EW47">
        <v>-1.8342391301347901E-2</v>
      </c>
      <c r="EX47">
        <v>2.5609531295098801E-4</v>
      </c>
      <c r="EY47">
        <v>9.7789280158919E-7</v>
      </c>
      <c r="EZ47">
        <v>3</v>
      </c>
      <c r="FA47">
        <v>2048</v>
      </c>
      <c r="FB47">
        <v>1</v>
      </c>
      <c r="FC47">
        <v>26</v>
      </c>
      <c r="FD47">
        <v>8.1999999999999993</v>
      </c>
      <c r="FE47">
        <v>8</v>
      </c>
      <c r="FF47">
        <v>1.0485800000000001</v>
      </c>
      <c r="FG47">
        <v>2.48169</v>
      </c>
      <c r="FH47">
        <v>1.5954600000000001</v>
      </c>
      <c r="FI47">
        <v>2.3059099999999999</v>
      </c>
      <c r="FJ47">
        <v>1.69434</v>
      </c>
      <c r="FK47">
        <v>2.5622600000000002</v>
      </c>
      <c r="FL47">
        <v>38.086300000000001</v>
      </c>
      <c r="FM47">
        <v>23.851099999999999</v>
      </c>
      <c r="FN47">
        <v>18</v>
      </c>
      <c r="FO47">
        <v>366.88600000000002</v>
      </c>
      <c r="FP47">
        <v>656.51700000000005</v>
      </c>
      <c r="FQ47">
        <v>44.9998</v>
      </c>
      <c r="FR47">
        <v>28.7788</v>
      </c>
      <c r="FS47">
        <v>30.0001</v>
      </c>
      <c r="FT47">
        <v>28.360299999999999</v>
      </c>
      <c r="FU47">
        <v>28.2652</v>
      </c>
      <c r="FV47">
        <v>21.0639</v>
      </c>
      <c r="FW47">
        <v>57.719299999999997</v>
      </c>
      <c r="FX47">
        <v>62.4559</v>
      </c>
      <c r="FY47">
        <v>45</v>
      </c>
      <c r="FZ47">
        <v>400</v>
      </c>
      <c r="GA47">
        <v>20</v>
      </c>
      <c r="GB47">
        <v>100.26</v>
      </c>
      <c r="GC47">
        <v>98.096800000000002</v>
      </c>
    </row>
    <row r="48" spans="1:185" ht="16" x14ac:dyDescent="0.2">
      <c r="A48" s="3">
        <v>40</v>
      </c>
      <c r="B48">
        <v>1662007275</v>
      </c>
      <c r="C48">
        <v>23162</v>
      </c>
      <c r="D48" t="s">
        <v>393</v>
      </c>
      <c r="E48" t="s">
        <v>394</v>
      </c>
      <c r="F48">
        <v>15</v>
      </c>
      <c r="G48">
        <v>1662007267</v>
      </c>
      <c r="H48">
        <f t="shared" si="0"/>
        <v>2.6468206205348742E-3</v>
      </c>
      <c r="J48">
        <f t="shared" si="2"/>
        <v>6.0177808727583364E-12</v>
      </c>
      <c r="K48">
        <f t="shared" si="3"/>
        <v>1.8905861575249102E-4</v>
      </c>
      <c r="L48">
        <f t="shared" si="4"/>
        <v>1.8905861575249102E-4</v>
      </c>
      <c r="M48">
        <f t="shared" si="5"/>
        <v>42.189</v>
      </c>
      <c r="N48">
        <f t="shared" si="6"/>
        <v>0.53045399999999998</v>
      </c>
      <c r="O48">
        <f t="shared" si="7"/>
        <v>13.295459460136552</v>
      </c>
      <c r="P48">
        <f t="shared" si="8"/>
        <v>1999.96133333333</v>
      </c>
      <c r="Q48">
        <f t="shared" si="9"/>
        <v>188.9069587037514</v>
      </c>
      <c r="R48">
        <f t="shared" si="10"/>
        <v>0.48124997381999995</v>
      </c>
      <c r="S48">
        <f t="shared" si="11"/>
        <v>9.4455305487781957E-2</v>
      </c>
      <c r="T48">
        <f t="shared" si="12"/>
        <v>767.51672765353533</v>
      </c>
      <c r="U48">
        <f t="shared" si="13"/>
        <v>1249.7168510033946</v>
      </c>
      <c r="V48">
        <f t="shared" si="14"/>
        <v>0.98977574599468843</v>
      </c>
      <c r="W48">
        <v>14</v>
      </c>
      <c r="X48">
        <v>31416666.666666657</v>
      </c>
      <c r="Y48">
        <v>1</v>
      </c>
      <c r="Z48">
        <v>1</v>
      </c>
      <c r="AA48">
        <v>7</v>
      </c>
      <c r="AB48">
        <v>2.5</v>
      </c>
      <c r="AC48" t="b">
        <v>0</v>
      </c>
      <c r="AD48">
        <v>10</v>
      </c>
      <c r="AE48">
        <v>25</v>
      </c>
      <c r="AF48">
        <v>2.323</v>
      </c>
      <c r="AG48" t="b">
        <v>0</v>
      </c>
      <c r="AH48">
        <v>4</v>
      </c>
      <c r="AI48">
        <v>25</v>
      </c>
      <c r="AJ48">
        <v>2.677</v>
      </c>
      <c r="AK48">
        <v>1</v>
      </c>
      <c r="AL48" t="b">
        <v>1</v>
      </c>
      <c r="AM48">
        <v>4.5</v>
      </c>
      <c r="AN48">
        <v>0.88</v>
      </c>
      <c r="AO48">
        <v>0.81</v>
      </c>
      <c r="AP48">
        <v>0.64</v>
      </c>
      <c r="AQ48">
        <v>0.61</v>
      </c>
      <c r="AR48">
        <v>0.77</v>
      </c>
      <c r="AS48" t="b">
        <v>1</v>
      </c>
      <c r="AT48">
        <v>1.8840300000000001</v>
      </c>
      <c r="AU48">
        <v>1.88914</v>
      </c>
      <c r="AV48">
        <v>1.8846400000000001</v>
      </c>
      <c r="AW48">
        <v>1.88862</v>
      </c>
      <c r="AX48">
        <v>1.8831199999999999</v>
      </c>
      <c r="AY48">
        <v>1.8872100000000001</v>
      </c>
      <c r="AZ48">
        <v>1.8843300000000001</v>
      </c>
      <c r="BA48">
        <v>0.53045399999999998</v>
      </c>
      <c r="BB48">
        <v>5</v>
      </c>
      <c r="BC48">
        <v>0</v>
      </c>
      <c r="BD48">
        <v>0</v>
      </c>
      <c r="BE48">
        <v>4.5</v>
      </c>
      <c r="BF48" t="s">
        <v>271</v>
      </c>
      <c r="BG48" t="s">
        <v>272</v>
      </c>
      <c r="BH48" t="s">
        <v>273</v>
      </c>
      <c r="BI48" t="s">
        <v>274</v>
      </c>
      <c r="BJ48" t="s">
        <v>274</v>
      </c>
      <c r="BK48" t="s">
        <v>273</v>
      </c>
      <c r="BL48">
        <v>0</v>
      </c>
      <c r="BM48">
        <v>42.189</v>
      </c>
      <c r="BN48">
        <v>999.9</v>
      </c>
      <c r="BO48">
        <v>47.484999999999999</v>
      </c>
      <c r="BP48">
        <v>32.65</v>
      </c>
      <c r="BQ48">
        <v>23.916699999999999</v>
      </c>
      <c r="BR48">
        <v>88.840800000000002</v>
      </c>
      <c r="BS48">
        <v>15.6851</v>
      </c>
      <c r="BT48">
        <v>1</v>
      </c>
      <c r="BU48">
        <v>8.8691099999999995E-2</v>
      </c>
      <c r="BV48">
        <v>-4.3157199999999998</v>
      </c>
      <c r="BW48">
        <v>19.642099999999999</v>
      </c>
      <c r="BX48">
        <v>5.2413699999999999</v>
      </c>
      <c r="BY48">
        <v>11.974</v>
      </c>
      <c r="BZ48">
        <v>4.9889599999999996</v>
      </c>
      <c r="CA48">
        <v>3.2989999999999999</v>
      </c>
      <c r="CB48">
        <v>9999</v>
      </c>
      <c r="CC48">
        <v>9999</v>
      </c>
      <c r="CD48">
        <v>999.9</v>
      </c>
      <c r="CE48">
        <v>9999</v>
      </c>
      <c r="CF48">
        <v>1662007267</v>
      </c>
      <c r="CG48">
        <v>1982.41366666667</v>
      </c>
      <c r="CH48">
        <v>1999.9673333333301</v>
      </c>
      <c r="CI48">
        <v>25.381433333333302</v>
      </c>
      <c r="CJ48">
        <v>20.004626666666699</v>
      </c>
      <c r="CK48">
        <v>1981.11666666667</v>
      </c>
      <c r="CL48">
        <v>25.972433333333299</v>
      </c>
      <c r="CM48">
        <v>400.00166666666701</v>
      </c>
      <c r="CN48">
        <v>98.346726666666697</v>
      </c>
      <c r="CO48">
        <v>9.9912886666666603E-2</v>
      </c>
      <c r="CP48">
        <v>42.453600000000002</v>
      </c>
      <c r="CQ48">
        <v>999.9</v>
      </c>
      <c r="CR48">
        <v>999.9</v>
      </c>
      <c r="CS48">
        <v>0</v>
      </c>
      <c r="CT48">
        <v>0</v>
      </c>
      <c r="CU48">
        <v>14002.4333333333</v>
      </c>
      <c r="CV48">
        <v>0</v>
      </c>
      <c r="CW48">
        <v>156.16546666666699</v>
      </c>
      <c r="CX48">
        <v>1999.96133333333</v>
      </c>
      <c r="CY48">
        <v>0.49999886666666699</v>
      </c>
      <c r="CZ48">
        <v>0.50000106666666699</v>
      </c>
      <c r="DA48">
        <v>0</v>
      </c>
      <c r="DB48">
        <v>2.4822266666666701</v>
      </c>
      <c r="DC48">
        <v>0</v>
      </c>
      <c r="DD48">
        <v>3577.4166666666702</v>
      </c>
      <c r="DE48">
        <v>12977.14</v>
      </c>
      <c r="DF48">
        <v>43.395666666666699</v>
      </c>
      <c r="DG48">
        <v>44.625</v>
      </c>
      <c r="DH48">
        <v>44.070466666666697</v>
      </c>
      <c r="DI48">
        <v>43.678733333333298</v>
      </c>
      <c r="DJ48">
        <v>44.395666666666699</v>
      </c>
      <c r="DK48">
        <v>999.97733333333304</v>
      </c>
      <c r="DL48">
        <v>999.98400000000004</v>
      </c>
      <c r="DM48">
        <v>0</v>
      </c>
      <c r="DN48">
        <v>1697054239.8</v>
      </c>
      <c r="DO48">
        <v>0</v>
      </c>
      <c r="DP48">
        <v>1662007316</v>
      </c>
      <c r="DQ48" t="s">
        <v>395</v>
      </c>
      <c r="DR48">
        <v>1662006732</v>
      </c>
      <c r="DS48">
        <v>1662007303</v>
      </c>
      <c r="DT48">
        <v>41</v>
      </c>
      <c r="DU48">
        <v>0.01</v>
      </c>
      <c r="DV48">
        <v>0</v>
      </c>
      <c r="DW48">
        <v>1.2969999999999999</v>
      </c>
      <c r="DX48">
        <v>-0.59099999999999997</v>
      </c>
      <c r="DY48">
        <v>400</v>
      </c>
      <c r="DZ48">
        <v>20</v>
      </c>
      <c r="EA48">
        <v>0.23</v>
      </c>
      <c r="EB48">
        <v>0.02</v>
      </c>
      <c r="EC48">
        <v>-15.917619999999999</v>
      </c>
      <c r="ED48">
        <v>-0.26633684210525899</v>
      </c>
      <c r="EE48">
        <v>0.136756720492998</v>
      </c>
      <c r="EF48">
        <v>0</v>
      </c>
      <c r="EG48">
        <v>5.3479720000000004</v>
      </c>
      <c r="EH48">
        <v>4.6548270676703397E-2</v>
      </c>
      <c r="EI48">
        <v>5.1073893526928501E-3</v>
      </c>
      <c r="EJ48">
        <v>1</v>
      </c>
      <c r="EK48">
        <v>1</v>
      </c>
      <c r="EL48">
        <v>2</v>
      </c>
      <c r="EM48" t="s">
        <v>280</v>
      </c>
      <c r="EN48">
        <v>100</v>
      </c>
      <c r="EO48">
        <v>100</v>
      </c>
      <c r="EP48">
        <v>1.2969999999999999</v>
      </c>
      <c r="EQ48">
        <v>-0.59099999999999997</v>
      </c>
      <c r="ER48">
        <v>0.62175042757836996</v>
      </c>
      <c r="ES48">
        <v>1.82638250332287E-3</v>
      </c>
      <c r="ET48">
        <v>-3.3376277935660099E-7</v>
      </c>
      <c r="EU48">
        <v>5.0569635831270701E-13</v>
      </c>
      <c r="EV48">
        <v>-0.33085364518622301</v>
      </c>
      <c r="EW48">
        <v>-1.8342391301347901E-2</v>
      </c>
      <c r="EX48">
        <v>2.5609531295098801E-4</v>
      </c>
      <c r="EY48">
        <v>9.7789280158919E-7</v>
      </c>
      <c r="EZ48">
        <v>3</v>
      </c>
      <c r="FA48">
        <v>2048</v>
      </c>
      <c r="FB48">
        <v>1</v>
      </c>
      <c r="FC48">
        <v>26</v>
      </c>
      <c r="FD48">
        <v>9.1</v>
      </c>
      <c r="FE48">
        <v>8.9</v>
      </c>
      <c r="FF48">
        <v>3.8647499999999999</v>
      </c>
      <c r="FG48">
        <v>2.4230999999999998</v>
      </c>
      <c r="FH48">
        <v>1.5954600000000001</v>
      </c>
      <c r="FI48">
        <v>2.3071299999999999</v>
      </c>
      <c r="FJ48">
        <v>1.69556</v>
      </c>
      <c r="FK48">
        <v>2.4939</v>
      </c>
      <c r="FL48">
        <v>38.134999999999998</v>
      </c>
      <c r="FM48">
        <v>23.8248</v>
      </c>
      <c r="FN48">
        <v>18</v>
      </c>
      <c r="FO48">
        <v>367.51499999999999</v>
      </c>
      <c r="FP48">
        <v>660.26499999999999</v>
      </c>
      <c r="FQ48">
        <v>44.999600000000001</v>
      </c>
      <c r="FR48">
        <v>28.668199999999999</v>
      </c>
      <c r="FS48">
        <v>30.0001</v>
      </c>
      <c r="FT48">
        <v>28.2621</v>
      </c>
      <c r="FU48">
        <v>28.1676</v>
      </c>
      <c r="FV48">
        <v>77.451800000000006</v>
      </c>
      <c r="FW48">
        <v>55.580300000000001</v>
      </c>
      <c r="FX48">
        <v>62.4559</v>
      </c>
      <c r="FY48">
        <v>45</v>
      </c>
      <c r="FZ48">
        <v>2000</v>
      </c>
      <c r="GA48">
        <v>20</v>
      </c>
      <c r="GB48">
        <v>100.27200000000001</v>
      </c>
      <c r="GC48">
        <v>98.119</v>
      </c>
    </row>
    <row r="49" spans="1:185" ht="16" x14ac:dyDescent="0.2">
      <c r="A49" s="3">
        <v>41</v>
      </c>
      <c r="B49">
        <v>1662007798.0999999</v>
      </c>
      <c r="C49">
        <v>23685.0999999046</v>
      </c>
      <c r="D49" t="s">
        <v>396</v>
      </c>
      <c r="E49" t="s">
        <v>397</v>
      </c>
      <c r="F49">
        <v>15</v>
      </c>
      <c r="G49">
        <v>1662007789.5999999</v>
      </c>
      <c r="H49">
        <f t="shared" si="0"/>
        <v>1.8764740643417647E-3</v>
      </c>
      <c r="J49">
        <f t="shared" si="2"/>
        <v>4.2663298166163665E-12</v>
      </c>
      <c r="K49">
        <f t="shared" si="3"/>
        <v>1.3403386173869747E-4</v>
      </c>
      <c r="L49">
        <f t="shared" si="4"/>
        <v>1.3403386173869747E-4</v>
      </c>
      <c r="M49">
        <f t="shared" si="5"/>
        <v>42.241199999999999</v>
      </c>
      <c r="N49">
        <f t="shared" si="6"/>
        <v>0.52731600000000001</v>
      </c>
      <c r="O49">
        <f t="shared" si="7"/>
        <v>13.30444615385591</v>
      </c>
      <c r="P49">
        <f t="shared" si="8"/>
        <v>1999.99</v>
      </c>
      <c r="Q49">
        <f t="shared" si="9"/>
        <v>190.43592179587438</v>
      </c>
      <c r="R49">
        <f t="shared" si="10"/>
        <v>0.48125000866250006</v>
      </c>
      <c r="S49">
        <f t="shared" si="11"/>
        <v>9.5218436990122141E-2</v>
      </c>
      <c r="T49">
        <f t="shared" si="12"/>
        <v>769.5050811536247</v>
      </c>
      <c r="U49">
        <f t="shared" si="13"/>
        <v>1246.7623912618878</v>
      </c>
      <c r="V49">
        <f t="shared" si="14"/>
        <v>0.98743581387941515</v>
      </c>
      <c r="W49">
        <v>14</v>
      </c>
      <c r="X49">
        <v>31416666.666666657</v>
      </c>
      <c r="Y49">
        <v>1</v>
      </c>
      <c r="Z49">
        <v>1</v>
      </c>
      <c r="AA49">
        <v>7</v>
      </c>
      <c r="AB49">
        <v>2.5</v>
      </c>
      <c r="AC49" t="b">
        <v>0</v>
      </c>
      <c r="AD49">
        <v>10</v>
      </c>
      <c r="AE49">
        <v>25</v>
      </c>
      <c r="AF49">
        <v>2.323</v>
      </c>
      <c r="AG49" t="b">
        <v>0</v>
      </c>
      <c r="AH49">
        <v>4</v>
      </c>
      <c r="AI49">
        <v>25</v>
      </c>
      <c r="AJ49">
        <v>2.677</v>
      </c>
      <c r="AK49">
        <v>1</v>
      </c>
      <c r="AL49" t="b">
        <v>1</v>
      </c>
      <c r="AM49">
        <v>4.5</v>
      </c>
      <c r="AN49">
        <v>0.88</v>
      </c>
      <c r="AO49">
        <v>0.81</v>
      </c>
      <c r="AP49">
        <v>0.64</v>
      </c>
      <c r="AQ49">
        <v>0.61</v>
      </c>
      <c r="AR49">
        <v>0.77</v>
      </c>
      <c r="AS49" t="b">
        <v>1</v>
      </c>
      <c r="AT49">
        <v>1.8840699999999999</v>
      </c>
      <c r="AU49">
        <v>1.8891500000000001</v>
      </c>
      <c r="AV49">
        <v>1.88463</v>
      </c>
      <c r="AW49">
        <v>1.8886799999999999</v>
      </c>
      <c r="AX49">
        <v>1.88314</v>
      </c>
      <c r="AY49">
        <v>1.8872199999999999</v>
      </c>
      <c r="AZ49">
        <v>1.88436</v>
      </c>
      <c r="BA49">
        <v>0.52731600000000001</v>
      </c>
      <c r="BB49">
        <v>5</v>
      </c>
      <c r="BC49">
        <v>0</v>
      </c>
      <c r="BD49">
        <v>0</v>
      </c>
      <c r="BE49">
        <v>4.5</v>
      </c>
      <c r="BF49" t="s">
        <v>271</v>
      </c>
      <c r="BG49" t="s">
        <v>272</v>
      </c>
      <c r="BH49" t="s">
        <v>273</v>
      </c>
      <c r="BI49" t="s">
        <v>274</v>
      </c>
      <c r="BJ49" t="s">
        <v>274</v>
      </c>
      <c r="BK49" t="s">
        <v>273</v>
      </c>
      <c r="BL49">
        <v>0</v>
      </c>
      <c r="BM49">
        <v>42.241199999999999</v>
      </c>
      <c r="BN49">
        <v>999.9</v>
      </c>
      <c r="BO49">
        <v>47.387</v>
      </c>
      <c r="BP49">
        <v>32.659999999999997</v>
      </c>
      <c r="BQ49">
        <v>23.880099999999999</v>
      </c>
      <c r="BR49">
        <v>88.739099999999993</v>
      </c>
      <c r="BS49">
        <v>15.801299999999999</v>
      </c>
      <c r="BT49">
        <v>1</v>
      </c>
      <c r="BU49">
        <v>8.6853700000000006E-2</v>
      </c>
      <c r="BV49">
        <v>-4.2839499999999999</v>
      </c>
      <c r="BW49">
        <v>19.645800000000001</v>
      </c>
      <c r="BX49">
        <v>5.24125</v>
      </c>
      <c r="BY49">
        <v>11.974</v>
      </c>
      <c r="BZ49">
        <v>4.9887600000000001</v>
      </c>
      <c r="CA49">
        <v>3.2989999999999999</v>
      </c>
      <c r="CB49">
        <v>9999</v>
      </c>
      <c r="CC49">
        <v>9999</v>
      </c>
      <c r="CD49">
        <v>999.9</v>
      </c>
      <c r="CE49">
        <v>9999</v>
      </c>
      <c r="CF49">
        <v>1662007789.5999999</v>
      </c>
      <c r="CG49">
        <v>991.10649999999998</v>
      </c>
      <c r="CH49">
        <v>999.99450000000002</v>
      </c>
      <c r="CI49">
        <v>23.96001875</v>
      </c>
      <c r="CJ49">
        <v>19.82695</v>
      </c>
      <c r="CK49">
        <v>988.89149999999995</v>
      </c>
      <c r="CL49">
        <v>24.554018750000001</v>
      </c>
      <c r="CM49">
        <v>400.00456250000002</v>
      </c>
      <c r="CN49">
        <v>98.350993750000001</v>
      </c>
      <c r="CO49">
        <v>0.10003890625</v>
      </c>
      <c r="CP49">
        <v>42.676524999999998</v>
      </c>
      <c r="CQ49">
        <v>999.9</v>
      </c>
      <c r="CR49">
        <v>999.9</v>
      </c>
      <c r="CS49">
        <v>0</v>
      </c>
      <c r="CT49">
        <v>0</v>
      </c>
      <c r="CU49">
        <v>13998.78125</v>
      </c>
      <c r="CV49">
        <v>0</v>
      </c>
      <c r="CW49">
        <v>157.42943750000001</v>
      </c>
      <c r="CX49">
        <v>1999.99</v>
      </c>
      <c r="CY49">
        <v>0.50000037500000005</v>
      </c>
      <c r="CZ49">
        <v>0.499999625</v>
      </c>
      <c r="DA49">
        <v>0</v>
      </c>
      <c r="DB49">
        <v>2.5181062500000002</v>
      </c>
      <c r="DC49">
        <v>0</v>
      </c>
      <c r="DD49">
        <v>3540.85</v>
      </c>
      <c r="DE49">
        <v>12977.325000000001</v>
      </c>
      <c r="DF49">
        <v>45.347437499999998</v>
      </c>
      <c r="DG49">
        <v>46.425375000000003</v>
      </c>
      <c r="DH49">
        <v>46.069875000000003</v>
      </c>
      <c r="DI49">
        <v>45.315937499999997</v>
      </c>
      <c r="DJ49">
        <v>46.186999999999998</v>
      </c>
      <c r="DK49">
        <v>999.99562500000002</v>
      </c>
      <c r="DL49">
        <v>999.99437499999999</v>
      </c>
      <c r="DM49">
        <v>0</v>
      </c>
      <c r="DN49">
        <v>1697054763</v>
      </c>
      <c r="DO49">
        <v>0</v>
      </c>
      <c r="DP49">
        <v>1662007831.0999999</v>
      </c>
      <c r="DQ49" t="s">
        <v>398</v>
      </c>
      <c r="DR49">
        <v>1662007829.0999999</v>
      </c>
      <c r="DS49">
        <v>1662007831.0999999</v>
      </c>
      <c r="DT49">
        <v>42</v>
      </c>
      <c r="DU49">
        <v>0.10199999999999999</v>
      </c>
      <c r="DV49">
        <v>-3.0000000000000001E-3</v>
      </c>
      <c r="DW49">
        <v>2.2149999999999999</v>
      </c>
      <c r="DX49">
        <v>-0.59399999999999997</v>
      </c>
      <c r="DY49">
        <v>1000</v>
      </c>
      <c r="DZ49">
        <v>20</v>
      </c>
      <c r="EA49">
        <v>0.2</v>
      </c>
      <c r="EB49">
        <v>0.02</v>
      </c>
      <c r="EC49">
        <v>-8.9958735000000001</v>
      </c>
      <c r="ED49">
        <v>0.264072631578948</v>
      </c>
      <c r="EE49">
        <v>7.8615739154128603E-2</v>
      </c>
      <c r="EF49">
        <v>0</v>
      </c>
      <c r="EG49">
        <v>4.1238805000000003</v>
      </c>
      <c r="EH49">
        <v>-0.18704706766916601</v>
      </c>
      <c r="EI49">
        <v>2.31947536039942E-2</v>
      </c>
      <c r="EJ49">
        <v>0</v>
      </c>
      <c r="EK49">
        <v>0</v>
      </c>
      <c r="EL49">
        <v>2</v>
      </c>
      <c r="EM49" t="s">
        <v>276</v>
      </c>
      <c r="EN49">
        <v>100</v>
      </c>
      <c r="EO49">
        <v>100</v>
      </c>
      <c r="EP49">
        <v>2.2149999999999999</v>
      </c>
      <c r="EQ49">
        <v>-0.59399999999999997</v>
      </c>
      <c r="ER49">
        <v>0.62175042757836996</v>
      </c>
      <c r="ES49">
        <v>1.82638250332287E-3</v>
      </c>
      <c r="ET49">
        <v>-3.3376277935660099E-7</v>
      </c>
      <c r="EU49">
        <v>5.0569635831270701E-13</v>
      </c>
      <c r="EV49">
        <v>-0.33050798487944499</v>
      </c>
      <c r="EW49">
        <v>-1.8342391301347901E-2</v>
      </c>
      <c r="EX49">
        <v>2.5609531295098801E-4</v>
      </c>
      <c r="EY49">
        <v>9.7789280158919E-7</v>
      </c>
      <c r="EZ49">
        <v>3</v>
      </c>
      <c r="FA49">
        <v>2048</v>
      </c>
      <c r="FB49">
        <v>1</v>
      </c>
      <c r="FC49">
        <v>26</v>
      </c>
      <c r="FD49">
        <v>17.8</v>
      </c>
      <c r="FE49">
        <v>8.3000000000000007</v>
      </c>
      <c r="FF49">
        <v>2.20825</v>
      </c>
      <c r="FG49">
        <v>2.4597199999999999</v>
      </c>
      <c r="FH49">
        <v>1.5954600000000001</v>
      </c>
      <c r="FI49">
        <v>2.3059099999999999</v>
      </c>
      <c r="FJ49">
        <v>1.69434</v>
      </c>
      <c r="FK49">
        <v>2.3840300000000001</v>
      </c>
      <c r="FL49">
        <v>38.134999999999998</v>
      </c>
      <c r="FM49">
        <v>23.8248</v>
      </c>
      <c r="FN49">
        <v>18</v>
      </c>
      <c r="FO49">
        <v>366.23700000000002</v>
      </c>
      <c r="FP49">
        <v>658.53300000000002</v>
      </c>
      <c r="FQ49">
        <v>45</v>
      </c>
      <c r="FR49">
        <v>28.641300000000001</v>
      </c>
      <c r="FS49">
        <v>30.0001</v>
      </c>
      <c r="FT49">
        <v>28.231000000000002</v>
      </c>
      <c r="FU49">
        <v>28.136800000000001</v>
      </c>
      <c r="FV49">
        <v>44.277700000000003</v>
      </c>
      <c r="FW49">
        <v>59.839300000000001</v>
      </c>
      <c r="FX49">
        <v>62.4559</v>
      </c>
      <c r="FY49">
        <v>45</v>
      </c>
      <c r="FZ49">
        <v>1000</v>
      </c>
      <c r="GA49">
        <v>20</v>
      </c>
      <c r="GB49">
        <v>100.28</v>
      </c>
      <c r="GC49">
        <v>98.113799999999998</v>
      </c>
    </row>
    <row r="50" spans="1:185" ht="16" x14ac:dyDescent="0.2">
      <c r="A50" s="3">
        <v>42</v>
      </c>
      <c r="B50">
        <v>1662008313.0999999</v>
      </c>
      <c r="C50">
        <v>24200.0999999046</v>
      </c>
      <c r="D50" t="s">
        <v>399</v>
      </c>
      <c r="E50" t="s">
        <v>400</v>
      </c>
      <c r="F50">
        <v>15</v>
      </c>
      <c r="G50">
        <v>1662008305.0999999</v>
      </c>
      <c r="H50">
        <f t="shared" si="0"/>
        <v>1.9261549813297104E-3</v>
      </c>
      <c r="J50">
        <f t="shared" si="2"/>
        <v>4.3792837771800931E-12</v>
      </c>
      <c r="K50">
        <f t="shared" si="3"/>
        <v>1.3758249866640789E-4</v>
      </c>
      <c r="L50">
        <f t="shared" si="4"/>
        <v>1.3758249866640789E-4</v>
      </c>
      <c r="M50">
        <f t="shared" si="5"/>
        <v>42.280099999999997</v>
      </c>
      <c r="N50">
        <f t="shared" si="6"/>
        <v>0.52729199999999998</v>
      </c>
      <c r="O50">
        <f t="shared" si="7"/>
        <v>13.303745357846319</v>
      </c>
      <c r="P50">
        <f t="shared" si="8"/>
        <v>2000.1313333333301</v>
      </c>
      <c r="Q50">
        <f t="shared" si="9"/>
        <v>189.24638400881508</v>
      </c>
      <c r="R50">
        <f t="shared" si="10"/>
        <v>0.48125047585999997</v>
      </c>
      <c r="S50">
        <f t="shared" si="11"/>
        <v>9.4616978822798334E-2</v>
      </c>
      <c r="T50">
        <f t="shared" si="12"/>
        <v>768.00154632639794</v>
      </c>
      <c r="U50">
        <f t="shared" si="13"/>
        <v>1249.1936457932397</v>
      </c>
      <c r="V50">
        <f t="shared" si="14"/>
        <v>0.98936136746824577</v>
      </c>
      <c r="W50">
        <v>14</v>
      </c>
      <c r="X50">
        <v>31416666.666666657</v>
      </c>
      <c r="Y50">
        <v>1</v>
      </c>
      <c r="Z50">
        <v>1</v>
      </c>
      <c r="AA50">
        <v>7</v>
      </c>
      <c r="AB50">
        <v>2.5</v>
      </c>
      <c r="AC50" t="b">
        <v>0</v>
      </c>
      <c r="AD50">
        <v>10</v>
      </c>
      <c r="AE50">
        <v>25</v>
      </c>
      <c r="AF50">
        <v>2.323</v>
      </c>
      <c r="AG50" t="b">
        <v>0</v>
      </c>
      <c r="AH50">
        <v>4</v>
      </c>
      <c r="AI50">
        <v>25</v>
      </c>
      <c r="AJ50">
        <v>2.677</v>
      </c>
      <c r="AK50">
        <v>1</v>
      </c>
      <c r="AL50" t="b">
        <v>1</v>
      </c>
      <c r="AM50">
        <v>4.5</v>
      </c>
      <c r="AN50">
        <v>0.88</v>
      </c>
      <c r="AO50">
        <v>0.81</v>
      </c>
      <c r="AP50">
        <v>0.64</v>
      </c>
      <c r="AQ50">
        <v>0.61</v>
      </c>
      <c r="AR50">
        <v>0.77</v>
      </c>
      <c r="AS50" t="b">
        <v>1</v>
      </c>
      <c r="AT50">
        <v>1.88409</v>
      </c>
      <c r="AU50">
        <v>1.88914</v>
      </c>
      <c r="AV50">
        <v>1.88469</v>
      </c>
      <c r="AW50">
        <v>1.88869</v>
      </c>
      <c r="AX50">
        <v>1.8831899999999999</v>
      </c>
      <c r="AY50">
        <v>1.88723</v>
      </c>
      <c r="AZ50">
        <v>1.8843399999999999</v>
      </c>
      <c r="BA50">
        <v>0.52729199999999998</v>
      </c>
      <c r="BB50">
        <v>5</v>
      </c>
      <c r="BC50">
        <v>0</v>
      </c>
      <c r="BD50">
        <v>0</v>
      </c>
      <c r="BE50">
        <v>4.5</v>
      </c>
      <c r="BF50" t="s">
        <v>271</v>
      </c>
      <c r="BG50" t="s">
        <v>272</v>
      </c>
      <c r="BH50" t="s">
        <v>273</v>
      </c>
      <c r="BI50" t="s">
        <v>274</v>
      </c>
      <c r="BJ50" t="s">
        <v>274</v>
      </c>
      <c r="BK50" t="s">
        <v>273</v>
      </c>
      <c r="BL50">
        <v>0</v>
      </c>
      <c r="BM50">
        <v>42.280099999999997</v>
      </c>
      <c r="BN50">
        <v>999.9</v>
      </c>
      <c r="BO50">
        <v>47.241</v>
      </c>
      <c r="BP50">
        <v>32.65</v>
      </c>
      <c r="BQ50">
        <v>23.786100000000001</v>
      </c>
      <c r="BR50">
        <v>88.909199999999998</v>
      </c>
      <c r="BS50">
        <v>15.741199999999999</v>
      </c>
      <c r="BT50">
        <v>1</v>
      </c>
      <c r="BU50">
        <v>9.1369900000000004E-2</v>
      </c>
      <c r="BV50">
        <v>-4.2588900000000001</v>
      </c>
      <c r="BW50">
        <v>19.646899999999999</v>
      </c>
      <c r="BX50">
        <v>5.2418500000000003</v>
      </c>
      <c r="BY50">
        <v>11.974</v>
      </c>
      <c r="BZ50">
        <v>4.9889999999999999</v>
      </c>
      <c r="CA50">
        <v>3.2989999999999999</v>
      </c>
      <c r="CB50">
        <v>9999</v>
      </c>
      <c r="CC50">
        <v>9999</v>
      </c>
      <c r="CD50">
        <v>999.9</v>
      </c>
      <c r="CE50">
        <v>9999</v>
      </c>
      <c r="CF50">
        <v>1662008305.0999999</v>
      </c>
      <c r="CG50">
        <v>691.89020000000005</v>
      </c>
      <c r="CH50">
        <v>699.99180000000001</v>
      </c>
      <c r="CI50">
        <v>24.589099999999998</v>
      </c>
      <c r="CJ50">
        <v>19.956286666666699</v>
      </c>
      <c r="CK50">
        <v>690.16719999999998</v>
      </c>
      <c r="CL50">
        <v>25.182099999999998</v>
      </c>
      <c r="CM50">
        <v>399.99919999999997</v>
      </c>
      <c r="CN50">
        <v>98.375613333333305</v>
      </c>
      <c r="CO50">
        <v>9.9872246666666706E-2</v>
      </c>
      <c r="CP50">
        <v>42.795299999999997</v>
      </c>
      <c r="CQ50">
        <v>999.9</v>
      </c>
      <c r="CR50">
        <v>999.9</v>
      </c>
      <c r="CS50">
        <v>0</v>
      </c>
      <c r="CT50">
        <v>0</v>
      </c>
      <c r="CU50">
        <v>14000.3666666667</v>
      </c>
      <c r="CV50">
        <v>0</v>
      </c>
      <c r="CW50">
        <v>156.446333333333</v>
      </c>
      <c r="CX50">
        <v>2000.1313333333301</v>
      </c>
      <c r="CY50">
        <v>0.50002060000000004</v>
      </c>
      <c r="CZ50">
        <v>0.49997940000000002</v>
      </c>
      <c r="DA50">
        <v>0</v>
      </c>
      <c r="DB50">
        <v>2.42981333333333</v>
      </c>
      <c r="DC50">
        <v>0</v>
      </c>
      <c r="DD50">
        <v>3527.5880000000002</v>
      </c>
      <c r="DE50">
        <v>12978.32</v>
      </c>
      <c r="DF50">
        <v>46.436999999999998</v>
      </c>
      <c r="DG50">
        <v>47.5</v>
      </c>
      <c r="DH50">
        <v>47.186999999999998</v>
      </c>
      <c r="DI50">
        <v>46.316200000000002</v>
      </c>
      <c r="DJ50">
        <v>47.182866666666698</v>
      </c>
      <c r="DK50">
        <v>1000.10733333333</v>
      </c>
      <c r="DL50">
        <v>1000.024</v>
      </c>
      <c r="DM50">
        <v>0</v>
      </c>
      <c r="DN50">
        <v>1697055277.8</v>
      </c>
      <c r="DO50">
        <v>0</v>
      </c>
      <c r="DP50">
        <v>1662008346.0999999</v>
      </c>
      <c r="DQ50" t="s">
        <v>401</v>
      </c>
      <c r="DR50">
        <v>1662008346.0999999</v>
      </c>
      <c r="DS50">
        <v>1662008346.0999999</v>
      </c>
      <c r="DT50">
        <v>43</v>
      </c>
      <c r="DU50">
        <v>-0.113</v>
      </c>
      <c r="DV50">
        <v>2E-3</v>
      </c>
      <c r="DW50">
        <v>1.7230000000000001</v>
      </c>
      <c r="DX50">
        <v>-0.59299999999999997</v>
      </c>
      <c r="DY50">
        <v>700</v>
      </c>
      <c r="DZ50">
        <v>20</v>
      </c>
      <c r="EA50">
        <v>0.28000000000000003</v>
      </c>
      <c r="EB50">
        <v>0.03</v>
      </c>
      <c r="EC50">
        <v>-7.9906852380952396</v>
      </c>
      <c r="ED50">
        <v>-4.2123896103896399E-2</v>
      </c>
      <c r="EE50">
        <v>3.8068106588442598E-2</v>
      </c>
      <c r="EF50">
        <v>1</v>
      </c>
      <c r="EG50">
        <v>4.6125433333333303</v>
      </c>
      <c r="EH50">
        <v>-9.3044415584411302E-2</v>
      </c>
      <c r="EI50">
        <v>1.1060732057634901E-2</v>
      </c>
      <c r="EJ50">
        <v>1</v>
      </c>
      <c r="EK50">
        <v>2</v>
      </c>
      <c r="EL50">
        <v>2</v>
      </c>
      <c r="EM50" t="s">
        <v>284</v>
      </c>
      <c r="EN50">
        <v>100</v>
      </c>
      <c r="EO50">
        <v>100</v>
      </c>
      <c r="EP50">
        <v>1.7230000000000001</v>
      </c>
      <c r="EQ50">
        <v>-0.59299999999999997</v>
      </c>
      <c r="ER50">
        <v>0.72402650593949602</v>
      </c>
      <c r="ES50">
        <v>1.82638250332287E-3</v>
      </c>
      <c r="ET50">
        <v>-3.3376277935660099E-7</v>
      </c>
      <c r="EU50">
        <v>5.0569635831270701E-13</v>
      </c>
      <c r="EV50">
        <v>-0.333862282513398</v>
      </c>
      <c r="EW50">
        <v>-1.8342391301347901E-2</v>
      </c>
      <c r="EX50">
        <v>2.5609531295098801E-4</v>
      </c>
      <c r="EY50">
        <v>9.7789280158919E-7</v>
      </c>
      <c r="EZ50">
        <v>3</v>
      </c>
      <c r="FA50">
        <v>2048</v>
      </c>
      <c r="FB50">
        <v>1</v>
      </c>
      <c r="FC50">
        <v>26</v>
      </c>
      <c r="FD50">
        <v>8.1</v>
      </c>
      <c r="FE50">
        <v>8</v>
      </c>
      <c r="FF50">
        <v>1.64917</v>
      </c>
      <c r="FG50">
        <v>2.4694799999999999</v>
      </c>
      <c r="FH50">
        <v>1.5954600000000001</v>
      </c>
      <c r="FI50">
        <v>2.3071299999999999</v>
      </c>
      <c r="FJ50">
        <v>1.69434</v>
      </c>
      <c r="FK50">
        <v>2.3852500000000001</v>
      </c>
      <c r="FL50">
        <v>38.134999999999998</v>
      </c>
      <c r="FM50">
        <v>23.816099999999999</v>
      </c>
      <c r="FN50">
        <v>18</v>
      </c>
      <c r="FO50">
        <v>366.32400000000001</v>
      </c>
      <c r="FP50">
        <v>657.61</v>
      </c>
      <c r="FQ50">
        <v>45</v>
      </c>
      <c r="FR50">
        <v>28.700099999999999</v>
      </c>
      <c r="FS50">
        <v>30.0001</v>
      </c>
      <c r="FT50">
        <v>28.2789</v>
      </c>
      <c r="FU50">
        <v>28.184699999999999</v>
      </c>
      <c r="FV50">
        <v>33.076900000000002</v>
      </c>
      <c r="FW50">
        <v>58.324300000000001</v>
      </c>
      <c r="FX50">
        <v>62.4559</v>
      </c>
      <c r="FY50">
        <v>45</v>
      </c>
      <c r="FZ50">
        <v>700</v>
      </c>
      <c r="GA50">
        <v>20</v>
      </c>
      <c r="GB50">
        <v>100.273</v>
      </c>
      <c r="GC50">
        <v>98.106099999999998</v>
      </c>
    </row>
    <row r="51" spans="1:185" ht="16" x14ac:dyDescent="0.2">
      <c r="A51" s="3">
        <v>43</v>
      </c>
      <c r="B51">
        <v>1662008828.0999999</v>
      </c>
      <c r="C51">
        <v>24715.0999999046</v>
      </c>
      <c r="D51" t="s">
        <v>402</v>
      </c>
      <c r="E51" t="s">
        <v>403</v>
      </c>
      <c r="F51">
        <v>15</v>
      </c>
      <c r="G51">
        <v>1662008820.0999999</v>
      </c>
      <c r="H51">
        <f t="shared" si="0"/>
        <v>1.5719103528316941E-3</v>
      </c>
      <c r="J51">
        <f t="shared" si="2"/>
        <v>3.5738772705533034E-12</v>
      </c>
      <c r="K51">
        <f t="shared" si="3"/>
        <v>1.1227931091654959E-4</v>
      </c>
      <c r="L51">
        <f t="shared" si="4"/>
        <v>1.1227931091654959E-4</v>
      </c>
      <c r="M51">
        <f t="shared" si="5"/>
        <v>42.306199999999997</v>
      </c>
      <c r="N51">
        <f t="shared" si="6"/>
        <v>0.53012099999999995</v>
      </c>
      <c r="O51">
        <f t="shared" si="7"/>
        <v>13.294184543052253</v>
      </c>
      <c r="P51">
        <f t="shared" si="8"/>
        <v>2000.09666666667</v>
      </c>
      <c r="Q51">
        <f t="shared" si="9"/>
        <v>191.71668953631359</v>
      </c>
      <c r="R51">
        <f t="shared" si="10"/>
        <v>0.48125008778</v>
      </c>
      <c r="S51">
        <f t="shared" si="11"/>
        <v>9.5853711838751104E-2</v>
      </c>
      <c r="T51">
        <f t="shared" si="12"/>
        <v>771.18649617282881</v>
      </c>
      <c r="U51">
        <f t="shared" si="13"/>
        <v>1244.3586831873572</v>
      </c>
      <c r="V51">
        <f t="shared" si="14"/>
        <v>0.98553207708438684</v>
      </c>
      <c r="W51">
        <v>14</v>
      </c>
      <c r="X51">
        <v>31416666.666666657</v>
      </c>
      <c r="Y51">
        <v>1</v>
      </c>
      <c r="Z51">
        <v>1</v>
      </c>
      <c r="AA51">
        <v>7</v>
      </c>
      <c r="AB51">
        <v>2.5</v>
      </c>
      <c r="AC51" t="b">
        <v>0</v>
      </c>
      <c r="AD51">
        <v>10</v>
      </c>
      <c r="AE51">
        <v>25</v>
      </c>
      <c r="AF51">
        <v>2.323</v>
      </c>
      <c r="AG51" t="b">
        <v>0</v>
      </c>
      <c r="AH51">
        <v>4</v>
      </c>
      <c r="AI51">
        <v>25</v>
      </c>
      <c r="AJ51">
        <v>2.677</v>
      </c>
      <c r="AK51">
        <v>1</v>
      </c>
      <c r="AL51" t="b">
        <v>1</v>
      </c>
      <c r="AM51">
        <v>4.5</v>
      </c>
      <c r="AN51">
        <v>0.88</v>
      </c>
      <c r="AO51">
        <v>0.81</v>
      </c>
      <c r="AP51">
        <v>0.64</v>
      </c>
      <c r="AQ51">
        <v>0.61</v>
      </c>
      <c r="AR51">
        <v>0.77</v>
      </c>
      <c r="AS51" t="b">
        <v>1</v>
      </c>
      <c r="AT51">
        <v>1.8840699999999999</v>
      </c>
      <c r="AU51">
        <v>1.88914</v>
      </c>
      <c r="AV51">
        <v>1.88466</v>
      </c>
      <c r="AW51">
        <v>1.88863</v>
      </c>
      <c r="AX51">
        <v>1.88314</v>
      </c>
      <c r="AY51">
        <v>1.8872100000000001</v>
      </c>
      <c r="AZ51">
        <v>1.88432</v>
      </c>
      <c r="BA51">
        <v>0.53012099999999995</v>
      </c>
      <c r="BB51">
        <v>5</v>
      </c>
      <c r="BC51">
        <v>0</v>
      </c>
      <c r="BD51">
        <v>0</v>
      </c>
      <c r="BE51">
        <v>4.5</v>
      </c>
      <c r="BF51" t="s">
        <v>271</v>
      </c>
      <c r="BG51" t="s">
        <v>272</v>
      </c>
      <c r="BH51" t="s">
        <v>273</v>
      </c>
      <c r="BI51" t="s">
        <v>274</v>
      </c>
      <c r="BJ51" t="s">
        <v>274</v>
      </c>
      <c r="BK51" t="s">
        <v>273</v>
      </c>
      <c r="BL51">
        <v>0</v>
      </c>
      <c r="BM51">
        <v>42.306199999999997</v>
      </c>
      <c r="BN51">
        <v>999.9</v>
      </c>
      <c r="BO51">
        <v>47.314</v>
      </c>
      <c r="BP51">
        <v>32.65</v>
      </c>
      <c r="BQ51">
        <v>23.8262</v>
      </c>
      <c r="BR51">
        <v>88.689300000000003</v>
      </c>
      <c r="BS51">
        <v>15.617000000000001</v>
      </c>
      <c r="BT51">
        <v>1</v>
      </c>
      <c r="BU51">
        <v>9.0922799999999998E-2</v>
      </c>
      <c r="BV51">
        <v>-4.2580799999999996</v>
      </c>
      <c r="BW51">
        <v>19.648399999999999</v>
      </c>
      <c r="BX51">
        <v>5.2413699999999999</v>
      </c>
      <c r="BY51">
        <v>11.974</v>
      </c>
      <c r="BZ51">
        <v>4.9880399999999998</v>
      </c>
      <c r="CA51">
        <v>3.2989999999999999</v>
      </c>
      <c r="CB51">
        <v>9999</v>
      </c>
      <c r="CC51">
        <v>9999</v>
      </c>
      <c r="CD51">
        <v>999.9</v>
      </c>
      <c r="CE51">
        <v>9999</v>
      </c>
      <c r="CF51">
        <v>1662008820.0999999</v>
      </c>
      <c r="CG51">
        <v>393.971133333333</v>
      </c>
      <c r="CH51">
        <v>399.99686666666702</v>
      </c>
      <c r="CI51">
        <v>25.251913333333299</v>
      </c>
      <c r="CJ51">
        <v>20.066179999999999</v>
      </c>
      <c r="CK51">
        <v>392.67013333333301</v>
      </c>
      <c r="CL51">
        <v>25.843913333333301</v>
      </c>
      <c r="CM51">
        <v>399.999866666667</v>
      </c>
      <c r="CN51">
        <v>98.369786666666698</v>
      </c>
      <c r="CO51">
        <v>0.100088913333333</v>
      </c>
      <c r="CP51">
        <v>42.864840000000001</v>
      </c>
      <c r="CQ51">
        <v>999.9</v>
      </c>
      <c r="CR51">
        <v>999.9</v>
      </c>
      <c r="CS51">
        <v>0</v>
      </c>
      <c r="CT51">
        <v>0</v>
      </c>
      <c r="CU51">
        <v>13997.233333333301</v>
      </c>
      <c r="CV51">
        <v>0</v>
      </c>
      <c r="CW51">
        <v>158.48826666666699</v>
      </c>
      <c r="CX51">
        <v>2000.09666666667</v>
      </c>
      <c r="CY51">
        <v>0.5000038</v>
      </c>
      <c r="CZ51">
        <v>0.4999962</v>
      </c>
      <c r="DA51">
        <v>0</v>
      </c>
      <c r="DB51">
        <v>2.3963399999999999</v>
      </c>
      <c r="DC51">
        <v>0</v>
      </c>
      <c r="DD51">
        <v>3518.5326666666701</v>
      </c>
      <c r="DE51">
        <v>12978.0466666667</v>
      </c>
      <c r="DF51">
        <v>46.974800000000002</v>
      </c>
      <c r="DG51">
        <v>48.053733333333298</v>
      </c>
      <c r="DH51">
        <v>47.75</v>
      </c>
      <c r="DI51">
        <v>46.795466666666698</v>
      </c>
      <c r="DJ51">
        <v>47.686999999999998</v>
      </c>
      <c r="DK51">
        <v>1000.05733333333</v>
      </c>
      <c r="DL51">
        <v>1000.03933333333</v>
      </c>
      <c r="DM51">
        <v>0</v>
      </c>
      <c r="DN51">
        <v>1697055793.2</v>
      </c>
      <c r="DO51">
        <v>0</v>
      </c>
      <c r="DP51">
        <v>1662008865.0999999</v>
      </c>
      <c r="DQ51" t="s">
        <v>404</v>
      </c>
      <c r="DR51">
        <v>1662008865.0999999</v>
      </c>
      <c r="DS51">
        <v>1662008858.0999999</v>
      </c>
      <c r="DT51">
        <v>44</v>
      </c>
      <c r="DU51">
        <v>1.4999999999999999E-2</v>
      </c>
      <c r="DV51">
        <v>2E-3</v>
      </c>
      <c r="DW51">
        <v>1.3009999999999999</v>
      </c>
      <c r="DX51">
        <v>-0.59199999999999997</v>
      </c>
      <c r="DY51">
        <v>400</v>
      </c>
      <c r="DZ51">
        <v>20</v>
      </c>
      <c r="EA51">
        <v>0.19</v>
      </c>
      <c r="EB51">
        <v>0.01</v>
      </c>
      <c r="EC51">
        <v>-6.0530225</v>
      </c>
      <c r="ED51">
        <v>9.4624511278187703E-2</v>
      </c>
      <c r="EE51">
        <v>1.6582669831785201E-2</v>
      </c>
      <c r="EF51">
        <v>1</v>
      </c>
      <c r="EG51">
        <v>5.1470050000000001</v>
      </c>
      <c r="EH51">
        <v>0.238135939849627</v>
      </c>
      <c r="EI51">
        <v>2.58137413987201E-2</v>
      </c>
      <c r="EJ51">
        <v>0</v>
      </c>
      <c r="EK51">
        <v>1</v>
      </c>
      <c r="EL51">
        <v>2</v>
      </c>
      <c r="EM51" t="s">
        <v>280</v>
      </c>
      <c r="EN51">
        <v>100</v>
      </c>
      <c r="EO51">
        <v>100</v>
      </c>
      <c r="EP51">
        <v>1.3009999999999999</v>
      </c>
      <c r="EQ51">
        <v>-0.59199999999999997</v>
      </c>
      <c r="ER51">
        <v>0.610732460713868</v>
      </c>
      <c r="ES51">
        <v>1.82638250332287E-3</v>
      </c>
      <c r="ET51">
        <v>-3.3376277935660099E-7</v>
      </c>
      <c r="EU51">
        <v>5.0569635831270701E-13</v>
      </c>
      <c r="EV51">
        <v>-0.33232791269020401</v>
      </c>
      <c r="EW51">
        <v>-1.8342391301347901E-2</v>
      </c>
      <c r="EX51">
        <v>2.5609531295098801E-4</v>
      </c>
      <c r="EY51">
        <v>9.7789280158919E-7</v>
      </c>
      <c r="EZ51">
        <v>3</v>
      </c>
      <c r="FA51">
        <v>2048</v>
      </c>
      <c r="FB51">
        <v>1</v>
      </c>
      <c r="FC51">
        <v>26</v>
      </c>
      <c r="FD51">
        <v>8</v>
      </c>
      <c r="FE51">
        <v>8</v>
      </c>
      <c r="FF51">
        <v>1.0473600000000001</v>
      </c>
      <c r="FG51">
        <v>2.4694799999999999</v>
      </c>
      <c r="FH51">
        <v>1.5954600000000001</v>
      </c>
      <c r="FI51">
        <v>2.3071299999999999</v>
      </c>
      <c r="FJ51">
        <v>1.69556</v>
      </c>
      <c r="FK51">
        <v>2.4401899999999999</v>
      </c>
      <c r="FL51">
        <v>38.110599999999998</v>
      </c>
      <c r="FM51">
        <v>23.8248</v>
      </c>
      <c r="FN51">
        <v>18</v>
      </c>
      <c r="FO51">
        <v>366.05700000000002</v>
      </c>
      <c r="FP51">
        <v>657.27499999999998</v>
      </c>
      <c r="FQ51">
        <v>45</v>
      </c>
      <c r="FR51">
        <v>28.7026</v>
      </c>
      <c r="FS51">
        <v>30</v>
      </c>
      <c r="FT51">
        <v>28.286000000000001</v>
      </c>
      <c r="FU51">
        <v>28.191400000000002</v>
      </c>
      <c r="FV51">
        <v>21.042000000000002</v>
      </c>
      <c r="FW51">
        <v>58.063299999999998</v>
      </c>
      <c r="FX51">
        <v>62.8354</v>
      </c>
      <c r="FY51">
        <v>45</v>
      </c>
      <c r="FZ51">
        <v>400</v>
      </c>
      <c r="GA51">
        <v>20</v>
      </c>
      <c r="GB51">
        <v>100.26900000000001</v>
      </c>
      <c r="GC51">
        <v>98.106200000000001</v>
      </c>
    </row>
    <row r="52" spans="1:185" ht="16" x14ac:dyDescent="0.2">
      <c r="A52" s="3">
        <v>44</v>
      </c>
      <c r="B52">
        <v>1662009348</v>
      </c>
      <c r="C52">
        <v>25235</v>
      </c>
      <c r="D52" t="s">
        <v>405</v>
      </c>
      <c r="E52" t="s">
        <v>406</v>
      </c>
      <c r="F52">
        <v>15</v>
      </c>
      <c r="G52">
        <v>1662009339.5</v>
      </c>
      <c r="H52">
        <f t="shared" si="0"/>
        <v>8.7818345168484929E-4</v>
      </c>
      <c r="J52">
        <f t="shared" si="2"/>
        <v>1.9966277795032578E-12</v>
      </c>
      <c r="K52">
        <f t="shared" si="3"/>
        <v>6.2727389406060658E-5</v>
      </c>
      <c r="L52">
        <f t="shared" si="4"/>
        <v>6.2727389406060658E-5</v>
      </c>
      <c r="M52">
        <f t="shared" si="5"/>
        <v>42.328000000000003</v>
      </c>
      <c r="N52">
        <f t="shared" si="6"/>
        <v>0.52825299999999997</v>
      </c>
      <c r="O52">
        <f t="shared" si="7"/>
        <v>13.299717852433451</v>
      </c>
      <c r="P52">
        <f t="shared" si="8"/>
        <v>2000.0643749999999</v>
      </c>
      <c r="Q52">
        <f t="shared" si="9"/>
        <v>194.13849652335105</v>
      </c>
      <c r="R52">
        <f t="shared" si="10"/>
        <v>0.48125017469375003</v>
      </c>
      <c r="S52">
        <f t="shared" si="11"/>
        <v>9.7066123945811017E-2</v>
      </c>
      <c r="T52">
        <f t="shared" si="12"/>
        <v>774.2902719143782</v>
      </c>
      <c r="U52">
        <f t="shared" si="13"/>
        <v>1239.6347214352897</v>
      </c>
      <c r="V52">
        <f t="shared" si="14"/>
        <v>0.98179069937674945</v>
      </c>
      <c r="W52">
        <v>14</v>
      </c>
      <c r="X52">
        <v>31416666.666666657</v>
      </c>
      <c r="Y52">
        <v>1</v>
      </c>
      <c r="Z52">
        <v>1</v>
      </c>
      <c r="AA52">
        <v>7</v>
      </c>
      <c r="AB52">
        <v>2.5</v>
      </c>
      <c r="AC52" t="b">
        <v>0</v>
      </c>
      <c r="AD52">
        <v>10</v>
      </c>
      <c r="AE52">
        <v>25</v>
      </c>
      <c r="AF52">
        <v>2.323</v>
      </c>
      <c r="AG52" t="b">
        <v>0</v>
      </c>
      <c r="AH52">
        <v>4</v>
      </c>
      <c r="AI52">
        <v>25</v>
      </c>
      <c r="AJ52">
        <v>2.677</v>
      </c>
      <c r="AK52">
        <v>1</v>
      </c>
      <c r="AL52" t="b">
        <v>1</v>
      </c>
      <c r="AM52">
        <v>4.5</v>
      </c>
      <c r="AN52">
        <v>0.88</v>
      </c>
      <c r="AO52">
        <v>0.81</v>
      </c>
      <c r="AP52">
        <v>0.64</v>
      </c>
      <c r="AQ52">
        <v>0.61</v>
      </c>
      <c r="AR52">
        <v>0.77</v>
      </c>
      <c r="AS52" t="b">
        <v>1</v>
      </c>
      <c r="AT52">
        <v>1.88402</v>
      </c>
      <c r="AU52">
        <v>1.8891100000000001</v>
      </c>
      <c r="AV52">
        <v>1.88466</v>
      </c>
      <c r="AW52">
        <v>1.88866</v>
      </c>
      <c r="AX52">
        <v>1.88313</v>
      </c>
      <c r="AY52">
        <v>1.8872100000000001</v>
      </c>
      <c r="AZ52">
        <v>1.8843300000000001</v>
      </c>
      <c r="BA52">
        <v>0.52825299999999997</v>
      </c>
      <c r="BB52">
        <v>5</v>
      </c>
      <c r="BC52">
        <v>0</v>
      </c>
      <c r="BD52">
        <v>0</v>
      </c>
      <c r="BE52">
        <v>4.5</v>
      </c>
      <c r="BF52" t="s">
        <v>271</v>
      </c>
      <c r="BG52" t="s">
        <v>272</v>
      </c>
      <c r="BH52" t="s">
        <v>273</v>
      </c>
      <c r="BI52" t="s">
        <v>274</v>
      </c>
      <c r="BJ52" t="s">
        <v>274</v>
      </c>
      <c r="BK52" t="s">
        <v>273</v>
      </c>
      <c r="BL52">
        <v>0</v>
      </c>
      <c r="BM52">
        <v>42.328000000000003</v>
      </c>
      <c r="BN52">
        <v>999.9</v>
      </c>
      <c r="BO52">
        <v>47.326000000000001</v>
      </c>
      <c r="BP52">
        <v>32.619</v>
      </c>
      <c r="BQ52">
        <v>23.7883</v>
      </c>
      <c r="BR52">
        <v>88.699399999999997</v>
      </c>
      <c r="BS52">
        <v>15.757199999999999</v>
      </c>
      <c r="BT52">
        <v>1</v>
      </c>
      <c r="BU52">
        <v>8.9993900000000002E-2</v>
      </c>
      <c r="BV52">
        <v>-4.2489999999999997</v>
      </c>
      <c r="BW52">
        <v>19.648399999999999</v>
      </c>
      <c r="BX52">
        <v>5.2407700000000004</v>
      </c>
      <c r="BY52">
        <v>11.974</v>
      </c>
      <c r="BZ52">
        <v>4.9885999999999999</v>
      </c>
      <c r="CA52">
        <v>3.2989999999999999</v>
      </c>
      <c r="CB52">
        <v>9999</v>
      </c>
      <c r="CC52">
        <v>9999</v>
      </c>
      <c r="CD52">
        <v>999.9</v>
      </c>
      <c r="CE52">
        <v>9999</v>
      </c>
      <c r="CF52">
        <v>1662009339.5</v>
      </c>
      <c r="CG52">
        <v>196.7469375</v>
      </c>
      <c r="CH52">
        <v>199.99725000000001</v>
      </c>
      <c r="CI52">
        <v>25.182181249999999</v>
      </c>
      <c r="CJ52">
        <v>19.955575</v>
      </c>
      <c r="CK52">
        <v>195.86793750000001</v>
      </c>
      <c r="CL52">
        <v>25.77318125</v>
      </c>
      <c r="CM52">
        <v>400.0053125</v>
      </c>
      <c r="CN52">
        <v>98.380643750000004</v>
      </c>
      <c r="CO52">
        <v>9.9902187500000003E-2</v>
      </c>
      <c r="CP52">
        <v>42.868543750000001</v>
      </c>
      <c r="CQ52">
        <v>999.9</v>
      </c>
      <c r="CR52">
        <v>999.9</v>
      </c>
      <c r="CS52">
        <v>0</v>
      </c>
      <c r="CT52">
        <v>0</v>
      </c>
      <c r="CU52">
        <v>14001.59375</v>
      </c>
      <c r="CV52">
        <v>0</v>
      </c>
      <c r="CW52">
        <v>160.490375</v>
      </c>
      <c r="CX52">
        <v>2000.0643749999999</v>
      </c>
      <c r="CY52">
        <v>0.5000075625</v>
      </c>
      <c r="CZ52">
        <v>0.4999924375</v>
      </c>
      <c r="DA52">
        <v>0</v>
      </c>
      <c r="DB52">
        <v>2.41433125</v>
      </c>
      <c r="DC52">
        <v>0</v>
      </c>
      <c r="DD52">
        <v>3517.00875</v>
      </c>
      <c r="DE52">
        <v>12977.8375</v>
      </c>
      <c r="DF52">
        <v>47.323812500000003</v>
      </c>
      <c r="DG52">
        <v>48.375</v>
      </c>
      <c r="DH52">
        <v>48.125</v>
      </c>
      <c r="DI52">
        <v>47.125</v>
      </c>
      <c r="DJ52">
        <v>48</v>
      </c>
      <c r="DK52">
        <v>1000.04875</v>
      </c>
      <c r="DL52">
        <v>1000.015625</v>
      </c>
      <c r="DM52">
        <v>0</v>
      </c>
      <c r="DN52">
        <v>1697056312.8</v>
      </c>
      <c r="DO52">
        <v>0</v>
      </c>
      <c r="DP52">
        <v>1662009378</v>
      </c>
      <c r="DQ52" t="s">
        <v>407</v>
      </c>
      <c r="DR52">
        <v>1662009373</v>
      </c>
      <c r="DS52">
        <v>1662009378</v>
      </c>
      <c r="DT52">
        <v>45</v>
      </c>
      <c r="DU52">
        <v>-9.8000000000000004E-2</v>
      </c>
      <c r="DV52">
        <v>0</v>
      </c>
      <c r="DW52">
        <v>0.879</v>
      </c>
      <c r="DX52">
        <v>-0.59099999999999997</v>
      </c>
      <c r="DY52">
        <v>200</v>
      </c>
      <c r="DZ52">
        <v>20</v>
      </c>
      <c r="EA52">
        <v>0.49</v>
      </c>
      <c r="EB52">
        <v>0.01</v>
      </c>
      <c r="EC52">
        <v>-3.1607257142857099</v>
      </c>
      <c r="ED52">
        <v>0.11480337662336899</v>
      </c>
      <c r="EE52">
        <v>1.88512762158424E-2</v>
      </c>
      <c r="EF52">
        <v>0</v>
      </c>
      <c r="EG52">
        <v>5.1972223809523799</v>
      </c>
      <c r="EH52">
        <v>6.0172207792217602E-2</v>
      </c>
      <c r="EI52">
        <v>6.6744822554775799E-3</v>
      </c>
      <c r="EJ52">
        <v>1</v>
      </c>
      <c r="EK52">
        <v>1</v>
      </c>
      <c r="EL52">
        <v>2</v>
      </c>
      <c r="EM52" t="s">
        <v>280</v>
      </c>
      <c r="EN52">
        <v>100</v>
      </c>
      <c r="EO52">
        <v>100</v>
      </c>
      <c r="EP52">
        <v>0.879</v>
      </c>
      <c r="EQ52">
        <v>-0.59099999999999997</v>
      </c>
      <c r="ER52">
        <v>0.62614354739089395</v>
      </c>
      <c r="ES52">
        <v>1.82638250332287E-3</v>
      </c>
      <c r="ET52">
        <v>-3.3376277935660099E-7</v>
      </c>
      <c r="EU52">
        <v>5.0569635831270701E-13</v>
      </c>
      <c r="EV52">
        <v>-0.33070697223362699</v>
      </c>
      <c r="EW52">
        <v>-1.8342391301347901E-2</v>
      </c>
      <c r="EX52">
        <v>2.5609531295098801E-4</v>
      </c>
      <c r="EY52">
        <v>9.7789280158919E-7</v>
      </c>
      <c r="EZ52">
        <v>3</v>
      </c>
      <c r="FA52">
        <v>2048</v>
      </c>
      <c r="FB52">
        <v>1</v>
      </c>
      <c r="FC52">
        <v>26</v>
      </c>
      <c r="FD52">
        <v>8</v>
      </c>
      <c r="FE52">
        <v>8.1999999999999993</v>
      </c>
      <c r="FF52">
        <v>0.611572</v>
      </c>
      <c r="FG52">
        <v>2.4890099999999999</v>
      </c>
      <c r="FH52">
        <v>1.5954600000000001</v>
      </c>
      <c r="FI52">
        <v>2.3071299999999999</v>
      </c>
      <c r="FJ52">
        <v>1.69556</v>
      </c>
      <c r="FK52">
        <v>2.52075</v>
      </c>
      <c r="FL52">
        <v>38.110599999999998</v>
      </c>
      <c r="FM52">
        <v>23.8248</v>
      </c>
      <c r="FN52">
        <v>18</v>
      </c>
      <c r="FO52">
        <v>365.79599999999999</v>
      </c>
      <c r="FP52">
        <v>656.97299999999996</v>
      </c>
      <c r="FQ52">
        <v>45</v>
      </c>
      <c r="FR52">
        <v>28.680499999999999</v>
      </c>
      <c r="FS52">
        <v>30.0002</v>
      </c>
      <c r="FT52">
        <v>28.271699999999999</v>
      </c>
      <c r="FU52">
        <v>28.179500000000001</v>
      </c>
      <c r="FV52">
        <v>12.3025</v>
      </c>
      <c r="FW52">
        <v>62.148699999999998</v>
      </c>
      <c r="FX52">
        <v>63.2059</v>
      </c>
      <c r="FY52">
        <v>45</v>
      </c>
      <c r="FZ52">
        <v>200</v>
      </c>
      <c r="GA52">
        <v>20</v>
      </c>
      <c r="GB52">
        <v>100.26900000000001</v>
      </c>
      <c r="GC52">
        <v>98.104699999999994</v>
      </c>
    </row>
    <row r="53" spans="1:185" ht="16" x14ac:dyDescent="0.2">
      <c r="A53" s="3">
        <v>45</v>
      </c>
      <c r="B53">
        <v>1662009860</v>
      </c>
      <c r="C53">
        <v>25747</v>
      </c>
      <c r="D53" t="s">
        <v>408</v>
      </c>
      <c r="E53" t="s">
        <v>409</v>
      </c>
      <c r="F53">
        <v>15</v>
      </c>
      <c r="G53">
        <v>1662009852</v>
      </c>
      <c r="H53">
        <f t="shared" si="0"/>
        <v>2.6028981092559396E-4</v>
      </c>
      <c r="J53">
        <f t="shared" si="2"/>
        <v>5.9179191570805768E-13</v>
      </c>
      <c r="K53">
        <f t="shared" si="3"/>
        <v>1.8592129351828139E-5</v>
      </c>
      <c r="L53">
        <f t="shared" si="4"/>
        <v>1.8592129351828139E-5</v>
      </c>
      <c r="M53">
        <f t="shared" si="5"/>
        <v>42.332299999999996</v>
      </c>
      <c r="N53">
        <f t="shared" si="6"/>
        <v>0.52777700000000005</v>
      </c>
      <c r="O53">
        <f t="shared" si="7"/>
        <v>13.301152783690243</v>
      </c>
      <c r="P53">
        <f t="shared" si="8"/>
        <v>1999.9746666666699</v>
      </c>
      <c r="Q53">
        <f t="shared" si="9"/>
        <v>193.4941094008087</v>
      </c>
      <c r="R53">
        <f t="shared" si="10"/>
        <v>0.48125039578000001</v>
      </c>
      <c r="S53">
        <f t="shared" si="11"/>
        <v>9.6748280178619792E-2</v>
      </c>
      <c r="T53">
        <f t="shared" si="12"/>
        <v>773.44044122786011</v>
      </c>
      <c r="U53">
        <f t="shared" si="13"/>
        <v>1240.8112945446965</v>
      </c>
      <c r="V53">
        <f t="shared" si="14"/>
        <v>0.98272254527939951</v>
      </c>
      <c r="W53">
        <v>14</v>
      </c>
      <c r="X53">
        <v>31416666.666666657</v>
      </c>
      <c r="Y53">
        <v>1</v>
      </c>
      <c r="Z53">
        <v>1</v>
      </c>
      <c r="AA53">
        <v>7</v>
      </c>
      <c r="AB53">
        <v>2.5</v>
      </c>
      <c r="AC53" t="b">
        <v>0</v>
      </c>
      <c r="AD53">
        <v>10</v>
      </c>
      <c r="AE53">
        <v>25</v>
      </c>
      <c r="AF53">
        <v>2.323</v>
      </c>
      <c r="AG53" t="b">
        <v>0</v>
      </c>
      <c r="AH53">
        <v>4</v>
      </c>
      <c r="AI53">
        <v>25</v>
      </c>
      <c r="AJ53">
        <v>2.677</v>
      </c>
      <c r="AK53">
        <v>1</v>
      </c>
      <c r="AL53" t="b">
        <v>1</v>
      </c>
      <c r="AM53">
        <v>4.5</v>
      </c>
      <c r="AN53">
        <v>0.88</v>
      </c>
      <c r="AO53">
        <v>0.81</v>
      </c>
      <c r="AP53">
        <v>0.64</v>
      </c>
      <c r="AQ53">
        <v>0.61</v>
      </c>
      <c r="AR53">
        <v>0.77</v>
      </c>
      <c r="AS53" t="b">
        <v>1</v>
      </c>
      <c r="AT53">
        <v>1.8840300000000001</v>
      </c>
      <c r="AU53">
        <v>1.8890499999999999</v>
      </c>
      <c r="AV53">
        <v>1.88462</v>
      </c>
      <c r="AW53">
        <v>1.8886000000000001</v>
      </c>
      <c r="AX53">
        <v>1.8831199999999999</v>
      </c>
      <c r="AY53">
        <v>1.8872100000000001</v>
      </c>
      <c r="AZ53">
        <v>1.88432</v>
      </c>
      <c r="BA53">
        <v>0.52777700000000005</v>
      </c>
      <c r="BB53">
        <v>5</v>
      </c>
      <c r="BC53">
        <v>0</v>
      </c>
      <c r="BD53">
        <v>0</v>
      </c>
      <c r="BE53">
        <v>4.5</v>
      </c>
      <c r="BF53" t="s">
        <v>271</v>
      </c>
      <c r="BG53" t="s">
        <v>272</v>
      </c>
      <c r="BH53" t="s">
        <v>273</v>
      </c>
      <c r="BI53" t="s">
        <v>274</v>
      </c>
      <c r="BJ53" t="s">
        <v>274</v>
      </c>
      <c r="BK53" t="s">
        <v>273</v>
      </c>
      <c r="BL53">
        <v>0</v>
      </c>
      <c r="BM53">
        <v>42.332299999999996</v>
      </c>
      <c r="BN53">
        <v>999.9</v>
      </c>
      <c r="BO53">
        <v>47.375</v>
      </c>
      <c r="BP53">
        <v>32.588999999999999</v>
      </c>
      <c r="BQ53">
        <v>23.7713</v>
      </c>
      <c r="BR53">
        <v>88.779499999999999</v>
      </c>
      <c r="BS53">
        <v>15.7332</v>
      </c>
      <c r="BT53">
        <v>1</v>
      </c>
      <c r="BU53">
        <v>9.43272E-2</v>
      </c>
      <c r="BV53">
        <v>-4.2435600000000004</v>
      </c>
      <c r="BW53">
        <v>19.649000000000001</v>
      </c>
      <c r="BX53">
        <v>5.24125</v>
      </c>
      <c r="BY53">
        <v>11.974</v>
      </c>
      <c r="BZ53">
        <v>4.9885999999999999</v>
      </c>
      <c r="CA53">
        <v>3.2989999999999999</v>
      </c>
      <c r="CB53">
        <v>9999</v>
      </c>
      <c r="CC53">
        <v>9999</v>
      </c>
      <c r="CD53">
        <v>999.9</v>
      </c>
      <c r="CE53">
        <v>9999</v>
      </c>
      <c r="CF53">
        <v>1662009852</v>
      </c>
      <c r="CG53">
        <v>98.805313333333302</v>
      </c>
      <c r="CH53">
        <v>99.999260000000007</v>
      </c>
      <c r="CI53">
        <v>25.400300000000001</v>
      </c>
      <c r="CJ53">
        <v>20.0421266666667</v>
      </c>
      <c r="CK53">
        <v>98.156313333333301</v>
      </c>
      <c r="CL53">
        <v>25.994299999999999</v>
      </c>
      <c r="CM53">
        <v>399.99486666666701</v>
      </c>
      <c r="CN53">
        <v>98.371840000000006</v>
      </c>
      <c r="CO53">
        <v>0.10003608</v>
      </c>
      <c r="CP53">
        <v>42.898339999999997</v>
      </c>
      <c r="CQ53">
        <v>999.9</v>
      </c>
      <c r="CR53">
        <v>999.9</v>
      </c>
      <c r="CS53">
        <v>0</v>
      </c>
      <c r="CT53">
        <v>0</v>
      </c>
      <c r="CU53">
        <v>13997.9666666667</v>
      </c>
      <c r="CV53">
        <v>0</v>
      </c>
      <c r="CW53">
        <v>159.95779999999999</v>
      </c>
      <c r="CX53">
        <v>1999.9746666666699</v>
      </c>
      <c r="CY53">
        <v>0.50001713333333297</v>
      </c>
      <c r="CZ53">
        <v>0.49998286666666703</v>
      </c>
      <c r="DA53">
        <v>0</v>
      </c>
      <c r="DB53">
        <v>2.36564</v>
      </c>
      <c r="DC53">
        <v>0</v>
      </c>
      <c r="DD53">
        <v>3506.0639999999999</v>
      </c>
      <c r="DE53">
        <v>12977.3</v>
      </c>
      <c r="DF53">
        <v>47.75</v>
      </c>
      <c r="DG53">
        <v>48.811999999999998</v>
      </c>
      <c r="DH53">
        <v>48.566200000000002</v>
      </c>
      <c r="DI53">
        <v>47.561999999999998</v>
      </c>
      <c r="DJ53">
        <v>48.375</v>
      </c>
      <c r="DK53">
        <v>1000.02266666667</v>
      </c>
      <c r="DL53">
        <v>999.952</v>
      </c>
      <c r="DM53">
        <v>0</v>
      </c>
      <c r="DN53">
        <v>1697056824.5999999</v>
      </c>
      <c r="DO53">
        <v>0</v>
      </c>
      <c r="DP53">
        <v>1662009896</v>
      </c>
      <c r="DQ53" t="s">
        <v>410</v>
      </c>
      <c r="DR53">
        <v>1662009885</v>
      </c>
      <c r="DS53">
        <v>1662009896</v>
      </c>
      <c r="DT53">
        <v>46</v>
      </c>
      <c r="DU53">
        <v>-5.7000000000000002E-2</v>
      </c>
      <c r="DV53">
        <v>-2E-3</v>
      </c>
      <c r="DW53">
        <v>0.64900000000000002</v>
      </c>
      <c r="DX53">
        <v>-0.59399999999999997</v>
      </c>
      <c r="DY53">
        <v>100</v>
      </c>
      <c r="DZ53">
        <v>20</v>
      </c>
      <c r="EA53">
        <v>0.28999999999999998</v>
      </c>
      <c r="EB53">
        <v>0.01</v>
      </c>
      <c r="EC53">
        <v>-1.1389419047619</v>
      </c>
      <c r="ED53">
        <v>3.6705194805194102E-2</v>
      </c>
      <c r="EE53">
        <v>1.8210788173379299E-2</v>
      </c>
      <c r="EF53">
        <v>1</v>
      </c>
      <c r="EG53">
        <v>5.3486785714285698</v>
      </c>
      <c r="EH53">
        <v>-0.195515064935051</v>
      </c>
      <c r="EI53">
        <v>2.0506167315205E-2</v>
      </c>
      <c r="EJ53">
        <v>0</v>
      </c>
      <c r="EK53">
        <v>1</v>
      </c>
      <c r="EL53">
        <v>2</v>
      </c>
      <c r="EM53" t="s">
        <v>280</v>
      </c>
      <c r="EN53">
        <v>100</v>
      </c>
      <c r="EO53">
        <v>100</v>
      </c>
      <c r="EP53">
        <v>0.64900000000000002</v>
      </c>
      <c r="EQ53">
        <v>-0.59399999999999997</v>
      </c>
      <c r="ER53">
        <v>0.52813063325500498</v>
      </c>
      <c r="ES53">
        <v>1.82638250332287E-3</v>
      </c>
      <c r="ET53">
        <v>-3.3376277935660099E-7</v>
      </c>
      <c r="EU53">
        <v>5.0569635831270701E-13</v>
      </c>
      <c r="EV53">
        <v>-0.33099657273802602</v>
      </c>
      <c r="EW53">
        <v>-1.8342391301347901E-2</v>
      </c>
      <c r="EX53">
        <v>2.5609531295098801E-4</v>
      </c>
      <c r="EY53">
        <v>9.7789280158919E-7</v>
      </c>
      <c r="EZ53">
        <v>3</v>
      </c>
      <c r="FA53">
        <v>2048</v>
      </c>
      <c r="FB53">
        <v>1</v>
      </c>
      <c r="FC53">
        <v>26</v>
      </c>
      <c r="FD53">
        <v>8.1</v>
      </c>
      <c r="FE53">
        <v>8</v>
      </c>
      <c r="FF53">
        <v>0.380859</v>
      </c>
      <c r="FG53">
        <v>2.5</v>
      </c>
      <c r="FH53">
        <v>1.5954600000000001</v>
      </c>
      <c r="FI53">
        <v>2.3059099999999999</v>
      </c>
      <c r="FJ53">
        <v>1.69434</v>
      </c>
      <c r="FK53">
        <v>2.5134300000000001</v>
      </c>
      <c r="FL53">
        <v>38.061999999999998</v>
      </c>
      <c r="FM53">
        <v>23.8248</v>
      </c>
      <c r="FN53">
        <v>18</v>
      </c>
      <c r="FO53">
        <v>365.39800000000002</v>
      </c>
      <c r="FP53">
        <v>656.67</v>
      </c>
      <c r="FQ53">
        <v>44.999899999999997</v>
      </c>
      <c r="FR53">
        <v>28.7394</v>
      </c>
      <c r="FS53">
        <v>30.0001</v>
      </c>
      <c r="FT53">
        <v>28.321899999999999</v>
      </c>
      <c r="FU53">
        <v>28.229399999999998</v>
      </c>
      <c r="FV53">
        <v>7.6857499999999996</v>
      </c>
      <c r="FW53">
        <v>59.129800000000003</v>
      </c>
      <c r="FX53">
        <v>63.579099999999997</v>
      </c>
      <c r="FY53">
        <v>45</v>
      </c>
      <c r="FZ53">
        <v>100</v>
      </c>
      <c r="GA53">
        <v>20</v>
      </c>
      <c r="GB53">
        <v>100.258</v>
      </c>
      <c r="GC53">
        <v>98.093500000000006</v>
      </c>
    </row>
    <row r="54" spans="1:185" ht="16" x14ac:dyDescent="0.2">
      <c r="A54" s="3">
        <v>46</v>
      </c>
      <c r="B54">
        <v>1662010378</v>
      </c>
      <c r="C54">
        <v>26265</v>
      </c>
      <c r="D54" t="s">
        <v>411</v>
      </c>
      <c r="E54" t="s">
        <v>412</v>
      </c>
      <c r="F54">
        <v>15</v>
      </c>
      <c r="G54">
        <v>1662010370</v>
      </c>
      <c r="H54">
        <f t="shared" si="0"/>
        <v>-1.0478097030827367E-4</v>
      </c>
      <c r="J54">
        <f t="shared" si="2"/>
        <v>-2.3822880706693527E-13</v>
      </c>
      <c r="K54">
        <f t="shared" si="3"/>
        <v>-7.4843550220195474E-6</v>
      </c>
      <c r="L54">
        <f t="shared" si="4"/>
        <v>-7.4843550220195474E-6</v>
      </c>
      <c r="M54">
        <f t="shared" si="5"/>
        <v>42.349699999999999</v>
      </c>
      <c r="N54">
        <f t="shared" si="6"/>
        <v>0.52942199999999995</v>
      </c>
      <c r="O54">
        <f t="shared" si="7"/>
        <v>13.295549869302572</v>
      </c>
      <c r="P54">
        <f t="shared" si="8"/>
        <v>2000.2073333333301</v>
      </c>
      <c r="Q54">
        <f t="shared" si="9"/>
        <v>193.44152535990338</v>
      </c>
      <c r="R54">
        <f t="shared" si="10"/>
        <v>0.48125040194000002</v>
      </c>
      <c r="S54">
        <f t="shared" si="11"/>
        <v>9.6710737000216151E-2</v>
      </c>
      <c r="T54">
        <f t="shared" si="12"/>
        <v>773.43404526209019</v>
      </c>
      <c r="U54">
        <f t="shared" si="13"/>
        <v>1241.1012329542079</v>
      </c>
      <c r="V54">
        <f t="shared" si="14"/>
        <v>0.98295217649973265</v>
      </c>
      <c r="W54">
        <v>14</v>
      </c>
      <c r="X54">
        <v>31416666.666666657</v>
      </c>
      <c r="Y54">
        <v>1</v>
      </c>
      <c r="Z54">
        <v>1</v>
      </c>
      <c r="AA54">
        <v>7</v>
      </c>
      <c r="AB54">
        <v>2.5</v>
      </c>
      <c r="AC54" t="b">
        <v>0</v>
      </c>
      <c r="AD54">
        <v>10</v>
      </c>
      <c r="AE54">
        <v>25</v>
      </c>
      <c r="AF54">
        <v>2.323</v>
      </c>
      <c r="AG54" t="b">
        <v>0</v>
      </c>
      <c r="AH54">
        <v>4</v>
      </c>
      <c r="AI54">
        <v>25</v>
      </c>
      <c r="AJ54">
        <v>2.677</v>
      </c>
      <c r="AK54">
        <v>1</v>
      </c>
      <c r="AL54" t="b">
        <v>1</v>
      </c>
      <c r="AM54">
        <v>4.5</v>
      </c>
      <c r="AN54">
        <v>0.88</v>
      </c>
      <c r="AO54">
        <v>0.81</v>
      </c>
      <c r="AP54">
        <v>0.64</v>
      </c>
      <c r="AQ54">
        <v>0.61</v>
      </c>
      <c r="AR54">
        <v>0.77</v>
      </c>
      <c r="AS54" t="b">
        <v>1</v>
      </c>
      <c r="AT54">
        <v>1.8840300000000001</v>
      </c>
      <c r="AU54">
        <v>1.8891</v>
      </c>
      <c r="AV54">
        <v>1.88462</v>
      </c>
      <c r="AW54">
        <v>1.8886499999999999</v>
      </c>
      <c r="AX54">
        <v>1.8831500000000001</v>
      </c>
      <c r="AY54">
        <v>1.8872100000000001</v>
      </c>
      <c r="AZ54">
        <v>1.88432</v>
      </c>
      <c r="BA54">
        <v>0.52942199999999995</v>
      </c>
      <c r="BB54">
        <v>5</v>
      </c>
      <c r="BC54">
        <v>0</v>
      </c>
      <c r="BD54">
        <v>0</v>
      </c>
      <c r="BE54">
        <v>4.5</v>
      </c>
      <c r="BF54" t="s">
        <v>271</v>
      </c>
      <c r="BG54" t="s">
        <v>272</v>
      </c>
      <c r="BH54" t="s">
        <v>273</v>
      </c>
      <c r="BI54" t="s">
        <v>274</v>
      </c>
      <c r="BJ54" t="s">
        <v>274</v>
      </c>
      <c r="BK54" t="s">
        <v>273</v>
      </c>
      <c r="BL54">
        <v>0</v>
      </c>
      <c r="BM54">
        <v>42.349699999999999</v>
      </c>
      <c r="BN54">
        <v>999.9</v>
      </c>
      <c r="BO54">
        <v>47.570999999999998</v>
      </c>
      <c r="BP54">
        <v>32.539000000000001</v>
      </c>
      <c r="BQ54">
        <v>23.808599999999998</v>
      </c>
      <c r="BR54">
        <v>88.799599999999998</v>
      </c>
      <c r="BS54">
        <v>15.729200000000001</v>
      </c>
      <c r="BT54">
        <v>1</v>
      </c>
      <c r="BU54">
        <v>9.2902399999999996E-2</v>
      </c>
      <c r="BV54">
        <v>-4.2401600000000004</v>
      </c>
      <c r="BW54">
        <v>19.649000000000001</v>
      </c>
      <c r="BX54">
        <v>5.2411300000000001</v>
      </c>
      <c r="BY54">
        <v>11.974</v>
      </c>
      <c r="BZ54">
        <v>4.9876399999999999</v>
      </c>
      <c r="CA54">
        <v>3.2989999999999999</v>
      </c>
      <c r="CB54">
        <v>9999</v>
      </c>
      <c r="CC54">
        <v>9999</v>
      </c>
      <c r="CD54">
        <v>999.9</v>
      </c>
      <c r="CE54">
        <v>9999</v>
      </c>
      <c r="CF54">
        <v>1662010370</v>
      </c>
      <c r="CG54">
        <v>49.979633333333297</v>
      </c>
      <c r="CH54">
        <v>50.004286666666701</v>
      </c>
      <c r="CI54">
        <v>25.604126666666701</v>
      </c>
      <c r="CJ54">
        <v>20.016680000000001</v>
      </c>
      <c r="CK54">
        <v>49.352633333333301</v>
      </c>
      <c r="CL54">
        <v>26.201126666666699</v>
      </c>
      <c r="CM54">
        <v>400.01400000000001</v>
      </c>
      <c r="CN54">
        <v>98.365279999999998</v>
      </c>
      <c r="CO54">
        <v>9.9991866666666707E-2</v>
      </c>
      <c r="CP54">
        <v>42.949633333333303</v>
      </c>
      <c r="CQ54">
        <v>999.9</v>
      </c>
      <c r="CR54">
        <v>999.9</v>
      </c>
      <c r="CS54">
        <v>0</v>
      </c>
      <c r="CT54">
        <v>0</v>
      </c>
      <c r="CU54">
        <v>13999.266666666699</v>
      </c>
      <c r="CV54">
        <v>0</v>
      </c>
      <c r="CW54">
        <v>159.91433333333299</v>
      </c>
      <c r="CX54">
        <v>2000.2073333333301</v>
      </c>
      <c r="CY54">
        <v>0.50001739999999995</v>
      </c>
      <c r="CZ54">
        <v>0.4999826</v>
      </c>
      <c r="DA54">
        <v>0</v>
      </c>
      <c r="DB54">
        <v>2.5839066666666701</v>
      </c>
      <c r="DC54">
        <v>0</v>
      </c>
      <c r="DD54">
        <v>3503.1239999999998</v>
      </c>
      <c r="DE54">
        <v>12978.8</v>
      </c>
      <c r="DF54">
        <v>47.811999999999998</v>
      </c>
      <c r="DG54">
        <v>48.875</v>
      </c>
      <c r="DH54">
        <v>48.625</v>
      </c>
      <c r="DI54">
        <v>47.5914</v>
      </c>
      <c r="DJ54">
        <v>48.5</v>
      </c>
      <c r="DK54">
        <v>1000.138</v>
      </c>
      <c r="DL54">
        <v>1000.06933333333</v>
      </c>
      <c r="DM54">
        <v>0</v>
      </c>
      <c r="DN54">
        <v>1697057343</v>
      </c>
      <c r="DO54">
        <v>0</v>
      </c>
      <c r="DP54">
        <v>1662010409</v>
      </c>
      <c r="DQ54" t="s">
        <v>413</v>
      </c>
      <c r="DR54">
        <v>1662010400</v>
      </c>
      <c r="DS54">
        <v>1662010409</v>
      </c>
      <c r="DT54">
        <v>47</v>
      </c>
      <c r="DU54">
        <v>6.6000000000000003E-2</v>
      </c>
      <c r="DV54">
        <v>-3.0000000000000001E-3</v>
      </c>
      <c r="DW54">
        <v>0.627</v>
      </c>
      <c r="DX54">
        <v>-0.59699999999999998</v>
      </c>
      <c r="DY54">
        <v>50</v>
      </c>
      <c r="DZ54">
        <v>20</v>
      </c>
      <c r="EA54">
        <v>0.31</v>
      </c>
      <c r="EB54">
        <v>0.01</v>
      </c>
      <c r="EC54">
        <v>-8.5030010000000003E-2</v>
      </c>
      <c r="ED54">
        <v>-0.15948590075187999</v>
      </c>
      <c r="EE54">
        <v>2.4246224551069801E-2</v>
      </c>
      <c r="EF54">
        <v>0</v>
      </c>
      <c r="EG54">
        <v>5.5615399999999999</v>
      </c>
      <c r="EH54">
        <v>0.156978045112765</v>
      </c>
      <c r="EI54">
        <v>1.9434024287316401E-2</v>
      </c>
      <c r="EJ54">
        <v>0</v>
      </c>
      <c r="EK54">
        <v>0</v>
      </c>
      <c r="EL54">
        <v>2</v>
      </c>
      <c r="EM54" t="s">
        <v>276</v>
      </c>
      <c r="EN54">
        <v>100</v>
      </c>
      <c r="EO54">
        <v>100</v>
      </c>
      <c r="EP54">
        <v>0.627</v>
      </c>
      <c r="EQ54">
        <v>-0.59699999999999998</v>
      </c>
      <c r="ER54">
        <v>0.47120791103570597</v>
      </c>
      <c r="ES54">
        <v>1.82638250332287E-3</v>
      </c>
      <c r="ET54">
        <v>-3.3376277935660099E-7</v>
      </c>
      <c r="EU54">
        <v>5.0569635831270701E-13</v>
      </c>
      <c r="EV54">
        <v>-0.33313189606348698</v>
      </c>
      <c r="EW54">
        <v>-1.8342391301347901E-2</v>
      </c>
      <c r="EX54">
        <v>2.5609531295098801E-4</v>
      </c>
      <c r="EY54">
        <v>9.7789280158919E-7</v>
      </c>
      <c r="EZ54">
        <v>3</v>
      </c>
      <c r="FA54">
        <v>2048</v>
      </c>
      <c r="FB54">
        <v>1</v>
      </c>
      <c r="FC54">
        <v>26</v>
      </c>
      <c r="FD54">
        <v>8.1999999999999993</v>
      </c>
      <c r="FE54">
        <v>8</v>
      </c>
      <c r="FF54">
        <v>0.26489299999999999</v>
      </c>
      <c r="FG54">
        <v>2.52441</v>
      </c>
      <c r="FH54">
        <v>1.5954600000000001</v>
      </c>
      <c r="FI54">
        <v>2.3059099999999999</v>
      </c>
      <c r="FJ54">
        <v>1.69556</v>
      </c>
      <c r="FK54">
        <v>2.4694799999999999</v>
      </c>
      <c r="FL54">
        <v>38.037700000000001</v>
      </c>
      <c r="FM54">
        <v>23.816099999999999</v>
      </c>
      <c r="FN54">
        <v>18</v>
      </c>
      <c r="FO54">
        <v>365.27</v>
      </c>
      <c r="FP54">
        <v>656.84199999999998</v>
      </c>
      <c r="FQ54">
        <v>44.9998</v>
      </c>
      <c r="FR54">
        <v>28.727699999999999</v>
      </c>
      <c r="FS54">
        <v>30.0001</v>
      </c>
      <c r="FT54">
        <v>28.315300000000001</v>
      </c>
      <c r="FU54">
        <v>28.219899999999999</v>
      </c>
      <c r="FV54">
        <v>5.3469800000000003</v>
      </c>
      <c r="FW54">
        <v>57.1419</v>
      </c>
      <c r="FX54">
        <v>64.324700000000007</v>
      </c>
      <c r="FY54">
        <v>45</v>
      </c>
      <c r="FZ54">
        <v>50</v>
      </c>
      <c r="GA54">
        <v>20</v>
      </c>
      <c r="GB54">
        <v>100.259</v>
      </c>
      <c r="GC54">
        <v>98.099299999999999</v>
      </c>
    </row>
    <row r="55" spans="1:185" ht="16" x14ac:dyDescent="0.2">
      <c r="A55" s="3">
        <v>47</v>
      </c>
      <c r="B55">
        <v>1662010891.0999999</v>
      </c>
      <c r="C55">
        <v>26778.0999999046</v>
      </c>
      <c r="D55" t="s">
        <v>414</v>
      </c>
      <c r="E55" t="s">
        <v>415</v>
      </c>
      <c r="F55">
        <v>15</v>
      </c>
      <c r="G55">
        <v>1662010883.0999999</v>
      </c>
      <c r="H55">
        <f t="shared" si="0"/>
        <v>-2.1785154001042339E-4</v>
      </c>
      <c r="J55">
        <f t="shared" si="2"/>
        <v>-4.9530475182362289E-13</v>
      </c>
      <c r="K55">
        <f t="shared" si="3"/>
        <v>-1.5560824286458815E-5</v>
      </c>
      <c r="L55">
        <f t="shared" si="4"/>
        <v>-1.5560824286458815E-5</v>
      </c>
      <c r="M55">
        <f t="shared" si="5"/>
        <v>42.371600000000001</v>
      </c>
      <c r="N55">
        <f t="shared" si="6"/>
        <v>0.52887600000000001</v>
      </c>
      <c r="O55">
        <f t="shared" si="7"/>
        <v>13.296857127372579</v>
      </c>
      <c r="P55">
        <f t="shared" si="8"/>
        <v>2000.0066666666701</v>
      </c>
      <c r="Q55">
        <f t="shared" si="9"/>
        <v>194.37143144958597</v>
      </c>
      <c r="R55">
        <f t="shared" si="10"/>
        <v>0.48124958882000002</v>
      </c>
      <c r="S55">
        <f t="shared" si="11"/>
        <v>9.7185391773486909E-2</v>
      </c>
      <c r="T55">
        <f t="shared" si="12"/>
        <v>774.57346641100082</v>
      </c>
      <c r="U55">
        <f t="shared" si="13"/>
        <v>1239.1360158063676</v>
      </c>
      <c r="V55">
        <f t="shared" si="14"/>
        <v>0.9813957245186431</v>
      </c>
      <c r="W55">
        <v>14</v>
      </c>
      <c r="X55">
        <v>31416666.666666657</v>
      </c>
      <c r="Y55">
        <v>1</v>
      </c>
      <c r="Z55">
        <v>1</v>
      </c>
      <c r="AA55">
        <v>7</v>
      </c>
      <c r="AB55">
        <v>2.5</v>
      </c>
      <c r="AC55" t="b">
        <v>0</v>
      </c>
      <c r="AD55">
        <v>10</v>
      </c>
      <c r="AE55">
        <v>25</v>
      </c>
      <c r="AF55">
        <v>2.323</v>
      </c>
      <c r="AG55" t="b">
        <v>0</v>
      </c>
      <c r="AH55">
        <v>4</v>
      </c>
      <c r="AI55">
        <v>25</v>
      </c>
      <c r="AJ55">
        <v>2.677</v>
      </c>
      <c r="AK55">
        <v>1</v>
      </c>
      <c r="AL55" t="b">
        <v>1</v>
      </c>
      <c r="AM55">
        <v>4.5</v>
      </c>
      <c r="AN55">
        <v>0.88</v>
      </c>
      <c r="AO55">
        <v>0.81</v>
      </c>
      <c r="AP55">
        <v>0.64</v>
      </c>
      <c r="AQ55">
        <v>0.61</v>
      </c>
      <c r="AR55">
        <v>0.77</v>
      </c>
      <c r="AS55" t="b">
        <v>1</v>
      </c>
      <c r="AT55">
        <v>1.8840300000000001</v>
      </c>
      <c r="AU55">
        <v>1.8891100000000001</v>
      </c>
      <c r="AV55">
        <v>1.88463</v>
      </c>
      <c r="AW55">
        <v>1.8886099999999999</v>
      </c>
      <c r="AX55">
        <v>1.8831100000000001</v>
      </c>
      <c r="AY55">
        <v>1.8872199999999999</v>
      </c>
      <c r="AZ55">
        <v>1.8843099999999999</v>
      </c>
      <c r="BA55">
        <v>0.52887600000000001</v>
      </c>
      <c r="BB55">
        <v>5</v>
      </c>
      <c r="BC55">
        <v>0</v>
      </c>
      <c r="BD55">
        <v>0</v>
      </c>
      <c r="BE55">
        <v>4.5</v>
      </c>
      <c r="BF55" t="s">
        <v>271</v>
      </c>
      <c r="BG55" t="s">
        <v>272</v>
      </c>
      <c r="BH55" t="s">
        <v>273</v>
      </c>
      <c r="BI55" t="s">
        <v>274</v>
      </c>
      <c r="BJ55" t="s">
        <v>274</v>
      </c>
      <c r="BK55" t="s">
        <v>273</v>
      </c>
      <c r="BL55">
        <v>0</v>
      </c>
      <c r="BM55">
        <v>42.371600000000001</v>
      </c>
      <c r="BN55">
        <v>999.9</v>
      </c>
      <c r="BO55">
        <v>47.619</v>
      </c>
      <c r="BP55">
        <v>32.497999999999998</v>
      </c>
      <c r="BQ55">
        <v>23.7729</v>
      </c>
      <c r="BR55">
        <v>88.723399999999998</v>
      </c>
      <c r="BS55">
        <v>15.520799999999999</v>
      </c>
      <c r="BT55">
        <v>1</v>
      </c>
      <c r="BU55">
        <v>9.2477599999999993E-2</v>
      </c>
      <c r="BV55">
        <v>-4.2363</v>
      </c>
      <c r="BW55">
        <v>19.650400000000001</v>
      </c>
      <c r="BX55">
        <v>5.2410100000000002</v>
      </c>
      <c r="BY55">
        <v>11.974</v>
      </c>
      <c r="BZ55">
        <v>4.9878</v>
      </c>
      <c r="CA55">
        <v>3.2989999999999999</v>
      </c>
      <c r="CB55">
        <v>9999</v>
      </c>
      <c r="CC55">
        <v>9999</v>
      </c>
      <c r="CD55">
        <v>999.9</v>
      </c>
      <c r="CE55">
        <v>9999</v>
      </c>
      <c r="CF55">
        <v>1662010883.0999999</v>
      </c>
      <c r="CG55">
        <v>25.392386666666699</v>
      </c>
      <c r="CH55">
        <v>24.9937133333333</v>
      </c>
      <c r="CI55">
        <v>25.5634333333333</v>
      </c>
      <c r="CJ55">
        <v>19.962393333333299</v>
      </c>
      <c r="CK55">
        <v>24.732386666666699</v>
      </c>
      <c r="CL55">
        <v>26.162433333333301</v>
      </c>
      <c r="CM55">
        <v>400.00046666666702</v>
      </c>
      <c r="CN55">
        <v>98.371166666666696</v>
      </c>
      <c r="CO55">
        <v>9.9996340000000003E-2</v>
      </c>
      <c r="CP55">
        <v>42.965233333333302</v>
      </c>
      <c r="CQ55">
        <v>999.9</v>
      </c>
      <c r="CR55">
        <v>999.9</v>
      </c>
      <c r="CS55">
        <v>0</v>
      </c>
      <c r="CT55">
        <v>0</v>
      </c>
      <c r="CU55">
        <v>13998.2</v>
      </c>
      <c r="CV55">
        <v>0</v>
      </c>
      <c r="CW55">
        <v>160.68260000000001</v>
      </c>
      <c r="CX55">
        <v>2000.0066666666701</v>
      </c>
      <c r="CY55">
        <v>0.49998219999999999</v>
      </c>
      <c r="CZ55">
        <v>0.50001779999999996</v>
      </c>
      <c r="DA55">
        <v>0</v>
      </c>
      <c r="DB55">
        <v>2.61649333333333</v>
      </c>
      <c r="DC55">
        <v>0</v>
      </c>
      <c r="DD55">
        <v>3494.0920000000001</v>
      </c>
      <c r="DE55">
        <v>12977.36</v>
      </c>
      <c r="DF55">
        <v>47.75</v>
      </c>
      <c r="DG55">
        <v>48.824599999999997</v>
      </c>
      <c r="DH55">
        <v>48.561999999999998</v>
      </c>
      <c r="DI55">
        <v>47.561999999999998</v>
      </c>
      <c r="DJ55">
        <v>48.436999999999998</v>
      </c>
      <c r="DK55">
        <v>999.96733333333304</v>
      </c>
      <c r="DL55">
        <v>1000.03933333333</v>
      </c>
      <c r="DM55">
        <v>0</v>
      </c>
      <c r="DN55">
        <v>1697057856</v>
      </c>
      <c r="DO55">
        <v>0</v>
      </c>
      <c r="DP55">
        <v>1662010919.0999999</v>
      </c>
      <c r="DQ55" t="s">
        <v>416</v>
      </c>
      <c r="DR55">
        <v>1662010918.0999999</v>
      </c>
      <c r="DS55">
        <v>1662010919.0999999</v>
      </c>
      <c r="DT55">
        <v>48</v>
      </c>
      <c r="DU55">
        <v>7.9000000000000001E-2</v>
      </c>
      <c r="DV55">
        <v>-2E-3</v>
      </c>
      <c r="DW55">
        <v>0.66</v>
      </c>
      <c r="DX55">
        <v>-0.59899999999999998</v>
      </c>
      <c r="DY55">
        <v>25</v>
      </c>
      <c r="DZ55">
        <v>20</v>
      </c>
      <c r="EA55">
        <v>0.16</v>
      </c>
      <c r="EB55">
        <v>0.01</v>
      </c>
      <c r="EC55">
        <v>0.31543723809523799</v>
      </c>
      <c r="ED55">
        <v>8.7908727272727305E-2</v>
      </c>
      <c r="EE55">
        <v>1.8826384987703199E-2</v>
      </c>
      <c r="EF55">
        <v>1</v>
      </c>
      <c r="EG55">
        <v>5.5824666666666696</v>
      </c>
      <c r="EH55">
        <v>-7.9054285714280498E-2</v>
      </c>
      <c r="EI55">
        <v>1.02567790977634E-2</v>
      </c>
      <c r="EJ55">
        <v>1</v>
      </c>
      <c r="EK55">
        <v>2</v>
      </c>
      <c r="EL55">
        <v>2</v>
      </c>
      <c r="EM55" t="s">
        <v>284</v>
      </c>
      <c r="EN55">
        <v>100</v>
      </c>
      <c r="EO55">
        <v>100</v>
      </c>
      <c r="EP55">
        <v>0.66</v>
      </c>
      <c r="EQ55">
        <v>-0.59899999999999998</v>
      </c>
      <c r="ER55">
        <v>0.53709418982488899</v>
      </c>
      <c r="ES55">
        <v>1.82638250332287E-3</v>
      </c>
      <c r="ET55">
        <v>-3.3376277935660099E-7</v>
      </c>
      <c r="EU55">
        <v>5.0569635831270701E-13</v>
      </c>
      <c r="EV55">
        <v>-0.33630675926812498</v>
      </c>
      <c r="EW55">
        <v>-1.8342391301347901E-2</v>
      </c>
      <c r="EX55">
        <v>2.5609531295098801E-4</v>
      </c>
      <c r="EY55">
        <v>9.7789280158919E-7</v>
      </c>
      <c r="EZ55">
        <v>3</v>
      </c>
      <c r="FA55">
        <v>2048</v>
      </c>
      <c r="FB55">
        <v>1</v>
      </c>
      <c r="FC55">
        <v>26</v>
      </c>
      <c r="FD55">
        <v>8.1999999999999993</v>
      </c>
      <c r="FE55">
        <v>8</v>
      </c>
      <c r="FF55">
        <v>0.20752000000000001</v>
      </c>
      <c r="FG55">
        <v>2.5341800000000001</v>
      </c>
      <c r="FH55">
        <v>1.5954600000000001</v>
      </c>
      <c r="FI55">
        <v>2.3059099999999999</v>
      </c>
      <c r="FJ55">
        <v>1.69556</v>
      </c>
      <c r="FK55">
        <v>2.5634800000000002</v>
      </c>
      <c r="FL55">
        <v>38.013399999999997</v>
      </c>
      <c r="FM55">
        <v>23.8248</v>
      </c>
      <c r="FN55">
        <v>18</v>
      </c>
      <c r="FO55">
        <v>364.911</v>
      </c>
      <c r="FP55">
        <v>656.97699999999998</v>
      </c>
      <c r="FQ55">
        <v>44.999899999999997</v>
      </c>
      <c r="FR55">
        <v>28.722799999999999</v>
      </c>
      <c r="FS55">
        <v>30</v>
      </c>
      <c r="FT55">
        <v>28.31</v>
      </c>
      <c r="FU55">
        <v>28.214300000000001</v>
      </c>
      <c r="FV55">
        <v>4.1996700000000002</v>
      </c>
      <c r="FW55">
        <v>56.868200000000002</v>
      </c>
      <c r="FX55">
        <v>64.324700000000007</v>
      </c>
      <c r="FY55">
        <v>45</v>
      </c>
      <c r="FZ55">
        <v>25</v>
      </c>
      <c r="GA55">
        <v>20</v>
      </c>
      <c r="GB55">
        <v>100.261</v>
      </c>
      <c r="GC55">
        <v>98.100700000000003</v>
      </c>
    </row>
    <row r="56" spans="1:185" ht="16" x14ac:dyDescent="0.2">
      <c r="A56" s="3">
        <v>48</v>
      </c>
      <c r="B56">
        <v>1662011401.0999999</v>
      </c>
      <c r="C56">
        <v>27288.0999999046</v>
      </c>
      <c r="D56" t="s">
        <v>417</v>
      </c>
      <c r="E56" t="s">
        <v>418</v>
      </c>
      <c r="F56">
        <v>15</v>
      </c>
      <c r="G56">
        <v>1662011393.0999999</v>
      </c>
      <c r="H56">
        <f t="shared" si="0"/>
        <v>-2.7230254669818166E-4</v>
      </c>
      <c r="J56">
        <f t="shared" si="2"/>
        <v>-6.1910393337972361E-13</v>
      </c>
      <c r="K56">
        <f t="shared" si="3"/>
        <v>-1.9450181907012977E-5</v>
      </c>
      <c r="L56">
        <f t="shared" si="4"/>
        <v>-1.9450181907012977E-5</v>
      </c>
      <c r="M56">
        <f t="shared" si="5"/>
        <v>42.384700000000002</v>
      </c>
      <c r="N56">
        <f t="shared" si="6"/>
        <v>0.52918399999999999</v>
      </c>
      <c r="O56">
        <f t="shared" si="7"/>
        <v>13.295611820823511</v>
      </c>
      <c r="P56">
        <f t="shared" si="8"/>
        <v>2000.16333333333</v>
      </c>
      <c r="Q56">
        <f t="shared" si="9"/>
        <v>195.08421290836199</v>
      </c>
      <c r="R56">
        <f t="shared" si="10"/>
        <v>0.48125044044000004</v>
      </c>
      <c r="S56">
        <f t="shared" si="11"/>
        <v>9.7534141165985938E-2</v>
      </c>
      <c r="T56">
        <f t="shared" si="12"/>
        <v>775.52659783553054</v>
      </c>
      <c r="U56">
        <f t="shared" si="13"/>
        <v>1237.8841823657995</v>
      </c>
      <c r="V56">
        <f t="shared" si="14"/>
        <v>0.98040427243371309</v>
      </c>
      <c r="W56">
        <v>14</v>
      </c>
      <c r="X56">
        <v>31416666.666666657</v>
      </c>
      <c r="Y56">
        <v>1</v>
      </c>
      <c r="Z56">
        <v>1</v>
      </c>
      <c r="AA56">
        <v>7</v>
      </c>
      <c r="AB56">
        <v>2.5</v>
      </c>
      <c r="AC56" t="b">
        <v>0</v>
      </c>
      <c r="AD56">
        <v>10</v>
      </c>
      <c r="AE56">
        <v>25</v>
      </c>
      <c r="AF56">
        <v>2.323</v>
      </c>
      <c r="AG56" t="b">
        <v>0</v>
      </c>
      <c r="AH56">
        <v>4</v>
      </c>
      <c r="AI56">
        <v>25</v>
      </c>
      <c r="AJ56">
        <v>2.677</v>
      </c>
      <c r="AK56">
        <v>1</v>
      </c>
      <c r="AL56" t="b">
        <v>1</v>
      </c>
      <c r="AM56">
        <v>4.5</v>
      </c>
      <c r="AN56">
        <v>0.88</v>
      </c>
      <c r="AO56">
        <v>0.81</v>
      </c>
      <c r="AP56">
        <v>0.64</v>
      </c>
      <c r="AQ56">
        <v>0.61</v>
      </c>
      <c r="AR56">
        <v>0.77</v>
      </c>
      <c r="AS56" t="b">
        <v>1</v>
      </c>
      <c r="AT56">
        <v>1.88412</v>
      </c>
      <c r="AU56">
        <v>1.88917</v>
      </c>
      <c r="AV56">
        <v>1.8847499999999999</v>
      </c>
      <c r="AW56">
        <v>1.8887</v>
      </c>
      <c r="AX56">
        <v>1.8832</v>
      </c>
      <c r="AY56">
        <v>1.8872500000000001</v>
      </c>
      <c r="AZ56">
        <v>1.88436</v>
      </c>
      <c r="BA56">
        <v>0.52918399999999999</v>
      </c>
      <c r="BB56">
        <v>5</v>
      </c>
      <c r="BC56">
        <v>0</v>
      </c>
      <c r="BD56">
        <v>0</v>
      </c>
      <c r="BE56">
        <v>4.5</v>
      </c>
      <c r="BF56" t="s">
        <v>271</v>
      </c>
      <c r="BG56" t="s">
        <v>272</v>
      </c>
      <c r="BH56" t="s">
        <v>273</v>
      </c>
      <c r="BI56" t="s">
        <v>274</v>
      </c>
      <c r="BJ56" t="s">
        <v>274</v>
      </c>
      <c r="BK56" t="s">
        <v>273</v>
      </c>
      <c r="BL56">
        <v>0</v>
      </c>
      <c r="BM56">
        <v>42.384700000000002</v>
      </c>
      <c r="BN56">
        <v>999.9</v>
      </c>
      <c r="BO56">
        <v>47.692999999999998</v>
      </c>
      <c r="BP56">
        <v>32.509</v>
      </c>
      <c r="BQ56">
        <v>23.825800000000001</v>
      </c>
      <c r="BR56">
        <v>88.873500000000007</v>
      </c>
      <c r="BS56">
        <v>15.7532</v>
      </c>
      <c r="BT56">
        <v>1</v>
      </c>
      <c r="BU56">
        <v>9.1270299999999999E-2</v>
      </c>
      <c r="BV56">
        <v>-4.2318300000000004</v>
      </c>
      <c r="BW56">
        <v>19.650400000000001</v>
      </c>
      <c r="BX56">
        <v>5.2411300000000001</v>
      </c>
      <c r="BY56">
        <v>11.974</v>
      </c>
      <c r="BZ56">
        <v>4.9893599999999996</v>
      </c>
      <c r="CA56">
        <v>3.2989999999999999</v>
      </c>
      <c r="CB56">
        <v>9999</v>
      </c>
      <c r="CC56">
        <v>9999</v>
      </c>
      <c r="CD56">
        <v>999.9</v>
      </c>
      <c r="CE56">
        <v>9999</v>
      </c>
      <c r="CF56">
        <v>1662011393.0999999</v>
      </c>
      <c r="CG56">
        <v>3.3329879999999998</v>
      </c>
      <c r="CH56">
        <v>2.6724320000000001</v>
      </c>
      <c r="CI56">
        <v>25.895053333333301</v>
      </c>
      <c r="CJ56">
        <v>20.004819999999999</v>
      </c>
      <c r="CK56">
        <v>2.6879879999999998</v>
      </c>
      <c r="CL56">
        <v>26.492053333333299</v>
      </c>
      <c r="CM56">
        <v>400.027266666667</v>
      </c>
      <c r="CN56">
        <v>98.366453333333297</v>
      </c>
      <c r="CO56">
        <v>0.100023326666667</v>
      </c>
      <c r="CP56">
        <v>42.928919999999998</v>
      </c>
      <c r="CQ56">
        <v>999.9</v>
      </c>
      <c r="CR56">
        <v>999.9</v>
      </c>
      <c r="CS56">
        <v>0</v>
      </c>
      <c r="CT56">
        <v>0</v>
      </c>
      <c r="CU56">
        <v>14001.5666666667</v>
      </c>
      <c r="CV56">
        <v>0</v>
      </c>
      <c r="CW56">
        <v>161.27233333333299</v>
      </c>
      <c r="CX56">
        <v>2000.16333333333</v>
      </c>
      <c r="CY56">
        <v>0.50001906666666696</v>
      </c>
      <c r="CZ56">
        <v>0.49998093333333299</v>
      </c>
      <c r="DA56">
        <v>0</v>
      </c>
      <c r="DB56">
        <v>2.4912800000000002</v>
      </c>
      <c r="DC56">
        <v>0</v>
      </c>
      <c r="DD56">
        <v>3592.0059999999999</v>
      </c>
      <c r="DE56">
        <v>12978.526666666699</v>
      </c>
      <c r="DF56">
        <v>47.7582666666667</v>
      </c>
      <c r="DG56">
        <v>48.811999999999998</v>
      </c>
      <c r="DH56">
        <v>48.608199999999997</v>
      </c>
      <c r="DI56">
        <v>47.561999999999998</v>
      </c>
      <c r="DJ56">
        <v>48.432866666666698</v>
      </c>
      <c r="DK56">
        <v>1000.12133333333</v>
      </c>
      <c r="DL56">
        <v>1000.042</v>
      </c>
      <c r="DM56">
        <v>0</v>
      </c>
      <c r="DN56">
        <v>1697058366</v>
      </c>
      <c r="DO56">
        <v>0</v>
      </c>
      <c r="DP56">
        <v>1662011429.0999999</v>
      </c>
      <c r="DQ56" t="s">
        <v>419</v>
      </c>
      <c r="DR56">
        <v>1662011425.0999999</v>
      </c>
      <c r="DS56">
        <v>1662011429.0999999</v>
      </c>
      <c r="DT56">
        <v>49</v>
      </c>
      <c r="DU56">
        <v>2.5999999999999999E-2</v>
      </c>
      <c r="DV56">
        <v>3.0000000000000001E-3</v>
      </c>
      <c r="DW56">
        <v>0.64500000000000002</v>
      </c>
      <c r="DX56">
        <v>-0.59699999999999998</v>
      </c>
      <c r="DY56">
        <v>3</v>
      </c>
      <c r="DZ56">
        <v>20</v>
      </c>
      <c r="EA56">
        <v>0.2</v>
      </c>
      <c r="EB56">
        <v>0.01</v>
      </c>
      <c r="EC56">
        <v>0.64120519047618996</v>
      </c>
      <c r="ED56">
        <v>-3.5309142857143101E-2</v>
      </c>
      <c r="EE56">
        <v>1.6637368340487398E-2</v>
      </c>
      <c r="EF56">
        <v>1</v>
      </c>
      <c r="EG56">
        <v>5.8426923809523803</v>
      </c>
      <c r="EH56">
        <v>0.276754285714297</v>
      </c>
      <c r="EI56">
        <v>3.1247802803482799E-2</v>
      </c>
      <c r="EJ56">
        <v>0</v>
      </c>
      <c r="EK56">
        <v>1</v>
      </c>
      <c r="EL56">
        <v>2</v>
      </c>
      <c r="EM56" t="s">
        <v>280</v>
      </c>
      <c r="EN56">
        <v>100</v>
      </c>
      <c r="EO56">
        <v>100</v>
      </c>
      <c r="EP56">
        <v>0.64500000000000002</v>
      </c>
      <c r="EQ56">
        <v>-0.59699999999999998</v>
      </c>
      <c r="ER56">
        <v>0.615955021858973</v>
      </c>
      <c r="ES56">
        <v>1.82638250332287E-3</v>
      </c>
      <c r="ET56">
        <v>-3.3376277935660099E-7</v>
      </c>
      <c r="EU56">
        <v>5.0569635831270701E-13</v>
      </c>
      <c r="EV56">
        <v>-0.33835775904519</v>
      </c>
      <c r="EW56">
        <v>-1.8342391301347901E-2</v>
      </c>
      <c r="EX56">
        <v>2.5609531295098801E-4</v>
      </c>
      <c r="EY56">
        <v>9.7789280158919E-7</v>
      </c>
      <c r="EZ56">
        <v>3</v>
      </c>
      <c r="FA56">
        <v>2048</v>
      </c>
      <c r="FB56">
        <v>1</v>
      </c>
      <c r="FC56">
        <v>26</v>
      </c>
      <c r="FD56">
        <v>8.1</v>
      </c>
      <c r="FE56">
        <v>8</v>
      </c>
      <c r="FF56">
        <v>3.2959000000000002E-2</v>
      </c>
      <c r="FG56">
        <v>4.99878</v>
      </c>
      <c r="FH56">
        <v>1.5954600000000001</v>
      </c>
      <c r="FI56">
        <v>2.3059099999999999</v>
      </c>
      <c r="FJ56">
        <v>1.69434</v>
      </c>
      <c r="FK56">
        <v>2.5</v>
      </c>
      <c r="FL56">
        <v>38.207999999999998</v>
      </c>
      <c r="FM56">
        <v>23.807300000000001</v>
      </c>
      <c r="FN56">
        <v>18</v>
      </c>
      <c r="FO56">
        <v>364.95</v>
      </c>
      <c r="FP56">
        <v>656.899</v>
      </c>
      <c r="FQ56">
        <v>45</v>
      </c>
      <c r="FR56">
        <v>28.700099999999999</v>
      </c>
      <c r="FS56">
        <v>30.0001</v>
      </c>
      <c r="FT56">
        <v>28.290800000000001</v>
      </c>
      <c r="FU56">
        <v>28.196200000000001</v>
      </c>
      <c r="FV56">
        <v>0</v>
      </c>
      <c r="FW56">
        <v>63.273099999999999</v>
      </c>
      <c r="FX56">
        <v>64.695599999999999</v>
      </c>
      <c r="FY56">
        <v>45</v>
      </c>
      <c r="FZ56">
        <v>0</v>
      </c>
      <c r="GA56">
        <v>20</v>
      </c>
      <c r="GB56">
        <v>100.258</v>
      </c>
      <c r="GC56">
        <v>98.099699999999999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38F2-7320-A64B-83ED-47E35EF28D7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6FA-E760-4947-AC55-F22A7FE77525}">
  <dimension ref="A1:E13"/>
  <sheetViews>
    <sheetView zoomScale="207" workbookViewId="0">
      <selection activeCell="B10" sqref="B10"/>
    </sheetView>
  </sheetViews>
  <sheetFormatPr baseColWidth="10" defaultRowHeight="15" x14ac:dyDescent="0.2"/>
  <cols>
    <col min="1" max="2" width="11" bestFit="1" customWidth="1"/>
    <col min="3" max="3" width="12.33203125" bestFit="1" customWidth="1"/>
    <col min="4" max="4" width="18.6640625" customWidth="1"/>
    <col min="5" max="5" width="18.33203125" customWidth="1"/>
    <col min="10" max="10" width="12.6640625" customWidth="1"/>
  </cols>
  <sheetData>
    <row r="1" spans="1:5" x14ac:dyDescent="0.2">
      <c r="A1" t="s">
        <v>48</v>
      </c>
      <c r="B1" t="s">
        <v>50</v>
      </c>
      <c r="C1" t="s">
        <v>49</v>
      </c>
    </row>
    <row r="2" spans="1:5" x14ac:dyDescent="0.2">
      <c r="A2" t="s">
        <v>63</v>
      </c>
      <c r="B2" t="s">
        <v>82</v>
      </c>
      <c r="C2" t="s">
        <v>71</v>
      </c>
      <c r="D2" t="s">
        <v>425</v>
      </c>
      <c r="E2" t="s">
        <v>426</v>
      </c>
    </row>
    <row r="3" spans="1:5" x14ac:dyDescent="0.2">
      <c r="B3" t="s">
        <v>251</v>
      </c>
      <c r="C3" t="s">
        <v>246</v>
      </c>
    </row>
    <row r="4" spans="1:5" ht="16" x14ac:dyDescent="0.2">
      <c r="A4" s="1">
        <v>1</v>
      </c>
      <c r="B4">
        <v>0</v>
      </c>
      <c r="C4">
        <v>-4.5785289054333113E-13</v>
      </c>
      <c r="D4">
        <f>C4*(10^13)</f>
        <v>-4.5785289054333109</v>
      </c>
    </row>
    <row r="5" spans="1:5" ht="16" x14ac:dyDescent="0.2">
      <c r="A5" s="1">
        <v>2</v>
      </c>
      <c r="B5">
        <v>2.9969007469407152</v>
      </c>
      <c r="C5">
        <v>-2.9259971888099102E-13</v>
      </c>
      <c r="D5">
        <f t="shared" ref="D5:D10" si="0">C5*(10^13)</f>
        <v>-2.9259971888099101</v>
      </c>
      <c r="E5">
        <v>-2.9259971888099101</v>
      </c>
    </row>
    <row r="6" spans="1:5" ht="16" x14ac:dyDescent="0.2">
      <c r="A6" s="1">
        <v>3</v>
      </c>
      <c r="B6">
        <v>6.2036347210059617</v>
      </c>
      <c r="C6">
        <v>-2.3482594364742032E-13</v>
      </c>
      <c r="D6">
        <f t="shared" si="0"/>
        <v>-2.3482594364742031</v>
      </c>
      <c r="E6">
        <v>-2.3482594364742031</v>
      </c>
    </row>
    <row r="7" spans="1:5" ht="16" x14ac:dyDescent="0.2">
      <c r="A7" s="1">
        <v>4</v>
      </c>
      <c r="B7">
        <v>9.483254123378531</v>
      </c>
      <c r="C7">
        <v>-1.2262476495809925E-13</v>
      </c>
      <c r="D7">
        <f t="shared" si="0"/>
        <v>-1.2262476495809924</v>
      </c>
      <c r="E7">
        <v>-1.2262476495809924</v>
      </c>
    </row>
    <row r="8" spans="1:5" ht="16" x14ac:dyDescent="0.2">
      <c r="A8" s="1">
        <v>5</v>
      </c>
      <c r="B8">
        <v>12.669127309460448</v>
      </c>
      <c r="C8">
        <v>9.3269252614829265E-14</v>
      </c>
      <c r="D8">
        <f t="shared" si="0"/>
        <v>0.93269252614829268</v>
      </c>
      <c r="E8">
        <v>0.93269252614829268</v>
      </c>
    </row>
    <row r="9" spans="1:5" ht="16" x14ac:dyDescent="0.2">
      <c r="A9" s="1">
        <v>6</v>
      </c>
      <c r="B9">
        <v>15.92494187448532</v>
      </c>
      <c r="C9">
        <v>1.0086112401604187E-13</v>
      </c>
      <c r="D9">
        <f t="shared" si="0"/>
        <v>1.0086112401604188</v>
      </c>
      <c r="E9">
        <v>1.0086112401604188</v>
      </c>
    </row>
    <row r="10" spans="1:5" ht="16" x14ac:dyDescent="0.2">
      <c r="A10" s="1">
        <v>7</v>
      </c>
      <c r="B10">
        <v>19.219721719817414</v>
      </c>
      <c r="C10">
        <v>2.1964390390312777E-13</v>
      </c>
      <c r="D10">
        <f t="shared" si="0"/>
        <v>2.1964390390312776</v>
      </c>
      <c r="E10">
        <v>2.1964390390312776</v>
      </c>
    </row>
    <row r="13" spans="1:5" x14ac:dyDescent="0.2">
      <c r="B13" t="s">
        <v>427</v>
      </c>
      <c r="C13">
        <f>4.0886*(10^-13)*(10^-6)</f>
        <v>4.0885999999999998E-19</v>
      </c>
      <c r="D13" t="s">
        <v>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760D-999D-DC4A-91C6-C2E332B61119}">
  <dimension ref="A1:J17"/>
  <sheetViews>
    <sheetView workbookViewId="0">
      <selection activeCell="K5" sqref="K5"/>
    </sheetView>
  </sheetViews>
  <sheetFormatPr baseColWidth="10" defaultRowHeight="15" x14ac:dyDescent="0.2"/>
  <cols>
    <col min="1" max="1" width="11" bestFit="1" customWidth="1"/>
    <col min="2" max="2" width="12.5" bestFit="1" customWidth="1"/>
    <col min="3" max="8" width="11" bestFit="1" customWidth="1"/>
    <col min="9" max="9" width="12.5" customWidth="1"/>
  </cols>
  <sheetData>
    <row r="1" spans="1:10" x14ac:dyDescent="0.2">
      <c r="A1" t="s">
        <v>48</v>
      </c>
      <c r="B1" t="s">
        <v>49</v>
      </c>
      <c r="C1" t="s">
        <v>56</v>
      </c>
      <c r="D1" t="s">
        <v>56</v>
      </c>
      <c r="E1" t="s">
        <v>62</v>
      </c>
    </row>
    <row r="2" spans="1:10" x14ac:dyDescent="0.2">
      <c r="A2" t="s">
        <v>63</v>
      </c>
      <c r="B2" t="s">
        <v>71</v>
      </c>
      <c r="C2" t="s">
        <v>145</v>
      </c>
      <c r="D2" t="s">
        <v>146</v>
      </c>
      <c r="E2" t="s">
        <v>229</v>
      </c>
    </row>
    <row r="3" spans="1:10" x14ac:dyDescent="0.2">
      <c r="B3" t="s">
        <v>246</v>
      </c>
      <c r="C3" t="s">
        <v>260</v>
      </c>
      <c r="D3" t="s">
        <v>260</v>
      </c>
      <c r="E3" t="s">
        <v>245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</row>
    <row r="4" spans="1:10" ht="16" x14ac:dyDescent="0.2">
      <c r="A4" s="1">
        <v>8</v>
      </c>
      <c r="B4">
        <v>3.5139785383657959E-12</v>
      </c>
      <c r="C4">
        <v>1980.869375</v>
      </c>
      <c r="D4">
        <v>2000.046875</v>
      </c>
      <c r="E4">
        <v>367.66300000000001</v>
      </c>
      <c r="F4">
        <f>D4-C4</f>
        <v>19.177500000000009</v>
      </c>
      <c r="G4">
        <f>E4/$C$15</f>
        <v>1.5779527896995709</v>
      </c>
      <c r="H4">
        <f>G4*F4</f>
        <v>30.261189624463533</v>
      </c>
      <c r="I4">
        <f>C4-H4</f>
        <v>1950.6081853755366</v>
      </c>
    </row>
    <row r="5" spans="1:10" ht="16" x14ac:dyDescent="0.2">
      <c r="A5" s="1">
        <v>9</v>
      </c>
      <c r="B5">
        <v>3.8259452790981128E-12</v>
      </c>
      <c r="C5">
        <v>988.03666666666697</v>
      </c>
      <c r="D5">
        <v>1000.013</v>
      </c>
      <c r="E5">
        <v>367.63099999999997</v>
      </c>
      <c r="F5">
        <f t="shared" ref="F5:F12" si="0">D5-C5</f>
        <v>11.976333333333059</v>
      </c>
      <c r="G5">
        <f t="shared" ref="G5:G12" si="1">E5/$C$15</f>
        <v>1.5778154506437767</v>
      </c>
      <c r="H5">
        <f t="shared" ref="H5:H12" si="2">G5*F5</f>
        <v>18.896443775392985</v>
      </c>
      <c r="I5">
        <f t="shared" ref="I5:I12" si="3">C5-H5</f>
        <v>969.14022289127399</v>
      </c>
    </row>
    <row r="6" spans="1:10" ht="16" x14ac:dyDescent="0.2">
      <c r="A6" s="1">
        <v>10</v>
      </c>
      <c r="B6">
        <v>3.8650367660094293E-12</v>
      </c>
      <c r="C6">
        <v>689.79499999999996</v>
      </c>
      <c r="D6">
        <v>700.029</v>
      </c>
      <c r="E6">
        <v>367.47300000000001</v>
      </c>
      <c r="F6">
        <f t="shared" si="0"/>
        <v>10.234000000000037</v>
      </c>
      <c r="G6">
        <f t="shared" si="1"/>
        <v>1.5771373390557941</v>
      </c>
      <c r="H6">
        <f t="shared" si="2"/>
        <v>16.140423527897056</v>
      </c>
      <c r="I6">
        <f t="shared" si="3"/>
        <v>673.65457647210292</v>
      </c>
    </row>
    <row r="7" spans="1:10" ht="16" x14ac:dyDescent="0.2">
      <c r="A7" s="1">
        <v>11</v>
      </c>
      <c r="B7">
        <v>3.3072395467795473E-12</v>
      </c>
      <c r="C7">
        <v>392.77666666666698</v>
      </c>
      <c r="D7">
        <v>399.99066666666698</v>
      </c>
      <c r="E7">
        <v>367.42</v>
      </c>
      <c r="F7">
        <f t="shared" si="0"/>
        <v>7.2139999999999986</v>
      </c>
      <c r="G7">
        <f t="shared" si="1"/>
        <v>1.5769098712446352</v>
      </c>
      <c r="H7">
        <f t="shared" si="2"/>
        <v>11.375827811158796</v>
      </c>
      <c r="I7">
        <f t="shared" si="3"/>
        <v>381.4008388555082</v>
      </c>
    </row>
    <row r="8" spans="1:10" ht="16" x14ac:dyDescent="0.2">
      <c r="A8" s="1">
        <v>12</v>
      </c>
      <c r="B8">
        <v>1.8000038756023759E-12</v>
      </c>
      <c r="C8">
        <v>196.305133333333</v>
      </c>
      <c r="D8">
        <v>200.00233333333301</v>
      </c>
      <c r="E8">
        <v>367.46699999999998</v>
      </c>
      <c r="F8">
        <f t="shared" si="0"/>
        <v>3.6972000000000094</v>
      </c>
      <c r="G8">
        <f t="shared" si="1"/>
        <v>1.5771115879828326</v>
      </c>
      <c r="H8">
        <f t="shared" si="2"/>
        <v>5.8308969630901437</v>
      </c>
      <c r="I8">
        <f t="shared" si="3"/>
        <v>190.47423637024286</v>
      </c>
      <c r="J8">
        <f t="shared" ref="J8:J12" si="4">B8*(10^13)</f>
        <v>18.000038756023759</v>
      </c>
    </row>
    <row r="9" spans="1:10" ht="16" x14ac:dyDescent="0.2">
      <c r="A9" s="1">
        <v>13</v>
      </c>
      <c r="B9">
        <v>4.9273697936504062E-13</v>
      </c>
      <c r="C9">
        <v>98.657619999999994</v>
      </c>
      <c r="D9">
        <v>99.999853333333306</v>
      </c>
      <c r="E9">
        <v>367.404</v>
      </c>
      <c r="F9">
        <f t="shared" si="0"/>
        <v>1.3422333333333114</v>
      </c>
      <c r="G9">
        <f t="shared" si="1"/>
        <v>1.5768412017167381</v>
      </c>
      <c r="H9">
        <f t="shared" si="2"/>
        <v>2.116488822317562</v>
      </c>
      <c r="I9">
        <f t="shared" si="3"/>
        <v>96.541131177682431</v>
      </c>
      <c r="J9">
        <f t="shared" si="4"/>
        <v>4.9273697936504064</v>
      </c>
    </row>
    <row r="10" spans="1:10" ht="16" x14ac:dyDescent="0.2">
      <c r="A10" s="1">
        <v>14</v>
      </c>
      <c r="B10">
        <v>-2.1863842142811079E-13</v>
      </c>
      <c r="C10">
        <v>49.8725466666667</v>
      </c>
      <c r="D10">
        <v>49.9953</v>
      </c>
      <c r="E10">
        <v>367.892</v>
      </c>
      <c r="F10">
        <f t="shared" si="0"/>
        <v>0.12275333333329996</v>
      </c>
      <c r="G10">
        <f t="shared" si="1"/>
        <v>1.5789356223175965</v>
      </c>
      <c r="H10">
        <f t="shared" si="2"/>
        <v>0.19381961075817333</v>
      </c>
      <c r="I10">
        <f t="shared" si="3"/>
        <v>49.678727055908524</v>
      </c>
      <c r="J10">
        <f t="shared" si="4"/>
        <v>-2.1863842142811079</v>
      </c>
    </row>
    <row r="11" spans="1:10" ht="16" x14ac:dyDescent="0.2">
      <c r="A11" s="1">
        <v>15</v>
      </c>
      <c r="B11">
        <v>-4.6962699519156838E-13</v>
      </c>
      <c r="C11">
        <v>25.4086866666667</v>
      </c>
      <c r="D11">
        <v>25.003886666666698</v>
      </c>
      <c r="E11">
        <v>368.03199999999998</v>
      </c>
      <c r="F11">
        <f t="shared" si="0"/>
        <v>-0.4048000000000016</v>
      </c>
      <c r="G11">
        <f t="shared" si="1"/>
        <v>1.5795364806866952</v>
      </c>
      <c r="H11">
        <f t="shared" si="2"/>
        <v>-0.63939636738197669</v>
      </c>
      <c r="I11">
        <f t="shared" si="3"/>
        <v>26.048083034048677</v>
      </c>
      <c r="J11">
        <f t="shared" si="4"/>
        <v>-4.6962699519156841</v>
      </c>
    </row>
    <row r="12" spans="1:10" ht="16" x14ac:dyDescent="0.2">
      <c r="A12" s="1">
        <v>16</v>
      </c>
      <c r="B12">
        <v>-6.5760520956708192E-13</v>
      </c>
      <c r="C12">
        <v>0.18584587499999999</v>
      </c>
      <c r="D12">
        <v>-0.6605268125</v>
      </c>
      <c r="E12">
        <v>367.86200000000002</v>
      </c>
      <c r="F12">
        <f t="shared" si="0"/>
        <v>-0.84637268749999994</v>
      </c>
      <c r="G12">
        <f t="shared" si="1"/>
        <v>1.5788068669527897</v>
      </c>
      <c r="H12">
        <f t="shared" si="2"/>
        <v>-1.3362590110262875</v>
      </c>
      <c r="I12">
        <f t="shared" si="3"/>
        <v>1.5221048860262876</v>
      </c>
      <c r="J12">
        <f t="shared" si="4"/>
        <v>-6.5760520956708195</v>
      </c>
    </row>
    <row r="15" spans="1:10" x14ac:dyDescent="0.2">
      <c r="B15" t="s">
        <v>420</v>
      </c>
      <c r="C15">
        <v>233</v>
      </c>
    </row>
    <row r="17" spans="2:4" x14ac:dyDescent="0.2">
      <c r="B17" t="s">
        <v>429</v>
      </c>
      <c r="D17">
        <f>7.859/0.1339</f>
        <v>58.693054518297238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A6B4-641D-BF43-97DB-63035225DF11}">
  <dimension ref="A1:E13"/>
  <sheetViews>
    <sheetView topLeftCell="C6" zoomScale="150" workbookViewId="0">
      <selection activeCell="D4" sqref="D4:D10"/>
    </sheetView>
  </sheetViews>
  <sheetFormatPr baseColWidth="10" defaultRowHeight="15" x14ac:dyDescent="0.2"/>
  <sheetData>
    <row r="1" spans="1:5" x14ac:dyDescent="0.2">
      <c r="A1" t="s">
        <v>48</v>
      </c>
      <c r="B1" t="s">
        <v>50</v>
      </c>
      <c r="C1" t="s">
        <v>49</v>
      </c>
    </row>
    <row r="2" spans="1:5" x14ac:dyDescent="0.2">
      <c r="A2" t="s">
        <v>63</v>
      </c>
      <c r="B2" t="s">
        <v>82</v>
      </c>
      <c r="C2" t="s">
        <v>71</v>
      </c>
      <c r="D2" t="s">
        <v>425</v>
      </c>
      <c r="E2" t="s">
        <v>426</v>
      </c>
    </row>
    <row r="3" spans="1:5" x14ac:dyDescent="0.2">
      <c r="B3" t="s">
        <v>251</v>
      </c>
      <c r="C3" t="s">
        <v>246</v>
      </c>
    </row>
    <row r="4" spans="1:5" ht="16" x14ac:dyDescent="0.2">
      <c r="A4" s="2">
        <v>17</v>
      </c>
      <c r="B4">
        <v>0</v>
      </c>
      <c r="C4">
        <v>-7.0337541699401134E-13</v>
      </c>
      <c r="D4">
        <f>C4*(10^13)</f>
        <v>-7.0337541699401136</v>
      </c>
    </row>
    <row r="5" spans="1:5" ht="16" x14ac:dyDescent="0.2">
      <c r="A5" s="2">
        <v>18</v>
      </c>
      <c r="B5">
        <v>2.5779238197006564</v>
      </c>
      <c r="C5">
        <v>-5.4836857825896105E-13</v>
      </c>
      <c r="D5">
        <f t="shared" ref="D5:D10" si="0">C5*(10^13)</f>
        <v>-5.4836857825896104</v>
      </c>
    </row>
    <row r="6" spans="1:5" ht="16" x14ac:dyDescent="0.2">
      <c r="A6" s="2">
        <v>19</v>
      </c>
      <c r="B6">
        <v>5.498210646557169</v>
      </c>
      <c r="C6">
        <v>-4.5703075969923961E-13</v>
      </c>
      <c r="D6">
        <f t="shared" si="0"/>
        <v>-4.5703075969923965</v>
      </c>
    </row>
    <row r="7" spans="1:5" ht="16" x14ac:dyDescent="0.2">
      <c r="A7" s="2">
        <v>20</v>
      </c>
      <c r="B7">
        <v>8.3034112308752377</v>
      </c>
      <c r="C7">
        <v>-3.9816916253573182E-13</v>
      </c>
      <c r="D7">
        <f t="shared" si="0"/>
        <v>-3.981691625357318</v>
      </c>
    </row>
    <row r="8" spans="1:5" ht="16" x14ac:dyDescent="0.2">
      <c r="A8" s="2">
        <v>21</v>
      </c>
      <c r="B8">
        <v>11.151117818621506</v>
      </c>
      <c r="C8">
        <v>-1.735317900431268E-13</v>
      </c>
      <c r="D8">
        <f t="shared" si="0"/>
        <v>-1.735317900431268</v>
      </c>
    </row>
    <row r="9" spans="1:5" ht="16" x14ac:dyDescent="0.2">
      <c r="A9" s="2">
        <v>22</v>
      </c>
      <c r="B9">
        <v>14.013422770123405</v>
      </c>
      <c r="C9">
        <v>-3.5121258060735764E-14</v>
      </c>
      <c r="D9">
        <f t="shared" si="0"/>
        <v>-0.35121258060735766</v>
      </c>
    </row>
    <row r="10" spans="1:5" ht="16" x14ac:dyDescent="0.2">
      <c r="A10" s="2">
        <v>23</v>
      </c>
      <c r="B10">
        <v>16.88678388090069</v>
      </c>
      <c r="C10">
        <v>8.642431954764684E-14</v>
      </c>
      <c r="D10">
        <f t="shared" si="0"/>
        <v>0.86424319547646844</v>
      </c>
    </row>
    <row r="13" spans="1:5" x14ac:dyDescent="0.2">
      <c r="B13" t="s">
        <v>427</v>
      </c>
      <c r="C13">
        <f>7.0876*(10^-13)*(10^-6)</f>
        <v>7.0876000000000001E-19</v>
      </c>
      <c r="D13" t="s">
        <v>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6956-9144-7F4C-8B2A-E825FA4E9E24}">
  <dimension ref="A1:J17"/>
  <sheetViews>
    <sheetView workbookViewId="0">
      <selection activeCell="I5" sqref="I5"/>
    </sheetView>
  </sheetViews>
  <sheetFormatPr baseColWidth="10" defaultRowHeight="15" x14ac:dyDescent="0.2"/>
  <sheetData>
    <row r="1" spans="1:10" x14ac:dyDescent="0.2">
      <c r="A1" t="s">
        <v>48</v>
      </c>
      <c r="B1" t="s">
        <v>49</v>
      </c>
      <c r="C1" t="s">
        <v>56</v>
      </c>
      <c r="D1" t="s">
        <v>56</v>
      </c>
      <c r="E1" t="s">
        <v>62</v>
      </c>
    </row>
    <row r="2" spans="1:10" x14ac:dyDescent="0.2">
      <c r="A2" t="s">
        <v>63</v>
      </c>
      <c r="B2" t="s">
        <v>71</v>
      </c>
      <c r="C2" t="s">
        <v>145</v>
      </c>
      <c r="D2" t="s">
        <v>146</v>
      </c>
      <c r="E2" t="s">
        <v>229</v>
      </c>
    </row>
    <row r="3" spans="1:10" x14ac:dyDescent="0.2">
      <c r="B3" t="s">
        <v>246</v>
      </c>
      <c r="C3" t="s">
        <v>260</v>
      </c>
      <c r="D3" t="s">
        <v>260</v>
      </c>
      <c r="E3" t="s">
        <v>245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</row>
    <row r="4" spans="1:10" ht="16" x14ac:dyDescent="0.2">
      <c r="A4" s="2">
        <v>24</v>
      </c>
      <c r="B4">
        <v>2.0149484899647789E-12</v>
      </c>
      <c r="C4">
        <v>1986.1673333333299</v>
      </c>
      <c r="D4">
        <v>1999.93333333333</v>
      </c>
      <c r="E4">
        <v>368.18099999999998</v>
      </c>
      <c r="F4">
        <f>D4-C4</f>
        <v>13.766000000000076</v>
      </c>
      <c r="G4">
        <f>E4/$C$15</f>
        <v>1.5801759656652359</v>
      </c>
      <c r="H4">
        <f>F4*G4</f>
        <v>21.752702343347757</v>
      </c>
      <c r="I4">
        <f>C4-H4</f>
        <v>1964.4146309899822</v>
      </c>
    </row>
    <row r="5" spans="1:10" ht="16" x14ac:dyDescent="0.2">
      <c r="A5" s="2">
        <v>25</v>
      </c>
      <c r="B5">
        <v>2.5791956851224641E-12</v>
      </c>
      <c r="C5">
        <v>992.77250000000004</v>
      </c>
      <c r="D5">
        <v>999.99775</v>
      </c>
      <c r="E5">
        <v>367.63900000000001</v>
      </c>
      <c r="F5">
        <f t="shared" ref="F5:F12" si="0">D5-C5</f>
        <v>7.22524999999996</v>
      </c>
      <c r="G5">
        <f t="shared" ref="G5:G12" si="1">E5/$C$15</f>
        <v>1.5778497854077254</v>
      </c>
      <c r="H5">
        <f t="shared" ref="H5:H12" si="2">F5*G5</f>
        <v>11.400359162017104</v>
      </c>
      <c r="I5">
        <f t="shared" ref="I5:I12" si="3">C5-H5</f>
        <v>981.3721408379829</v>
      </c>
    </row>
    <row r="6" spans="1:10" ht="16" x14ac:dyDescent="0.2">
      <c r="A6" s="2">
        <v>26</v>
      </c>
      <c r="B6">
        <v>2.8963459841383973E-12</v>
      </c>
      <c r="C6">
        <v>694.38466666666704</v>
      </c>
      <c r="D6">
        <v>699.989466666667</v>
      </c>
      <c r="E6">
        <v>367.65600000000001</v>
      </c>
      <c r="F6">
        <f t="shared" si="0"/>
        <v>5.6047999999999547</v>
      </c>
      <c r="G6">
        <f t="shared" si="1"/>
        <v>1.5779227467811159</v>
      </c>
      <c r="H6">
        <f t="shared" si="2"/>
        <v>8.8439414111587276</v>
      </c>
      <c r="I6">
        <f t="shared" si="3"/>
        <v>685.54072525550828</v>
      </c>
    </row>
    <row r="7" spans="1:10" ht="16" x14ac:dyDescent="0.2">
      <c r="A7" s="2">
        <v>27</v>
      </c>
      <c r="B7">
        <v>2.6411678593979307E-12</v>
      </c>
      <c r="C7">
        <v>396.38200000000001</v>
      </c>
      <c r="D7">
        <v>399.996933333333</v>
      </c>
      <c r="E7">
        <v>366.86700000000002</v>
      </c>
      <c r="F7">
        <f t="shared" si="0"/>
        <v>3.6149333333329992</v>
      </c>
      <c r="G7">
        <f t="shared" si="1"/>
        <v>1.5745364806866953</v>
      </c>
      <c r="H7">
        <f t="shared" si="2"/>
        <v>5.6918444085831652</v>
      </c>
      <c r="I7">
        <f t="shared" si="3"/>
        <v>390.69015559141684</v>
      </c>
    </row>
    <row r="8" spans="1:10" ht="16" x14ac:dyDescent="0.2">
      <c r="A8" s="2">
        <v>28</v>
      </c>
      <c r="B8">
        <v>1.6450527410039471E-12</v>
      </c>
      <c r="C8">
        <v>198.00375</v>
      </c>
      <c r="D8">
        <v>199.99562499999999</v>
      </c>
      <c r="E8">
        <v>366.66899999999998</v>
      </c>
      <c r="F8">
        <f t="shared" si="0"/>
        <v>1.9918749999999932</v>
      </c>
      <c r="G8">
        <f t="shared" si="1"/>
        <v>1.5736866952789699</v>
      </c>
      <c r="H8">
        <f t="shared" si="2"/>
        <v>3.1345871861587873</v>
      </c>
      <c r="I8">
        <f t="shared" si="3"/>
        <v>194.8691628138412</v>
      </c>
      <c r="J8">
        <f t="shared" ref="J8:J12" si="4">B8*(10^13)</f>
        <v>16.45052741003947</v>
      </c>
    </row>
    <row r="9" spans="1:10" ht="16" x14ac:dyDescent="0.2">
      <c r="A9" s="2">
        <v>29</v>
      </c>
      <c r="B9">
        <v>4.1644009256429298E-13</v>
      </c>
      <c r="C9">
        <v>99.2137666666667</v>
      </c>
      <c r="D9">
        <v>99.996193333333295</v>
      </c>
      <c r="E9">
        <v>366.64499999999998</v>
      </c>
      <c r="F9">
        <f t="shared" si="0"/>
        <v>0.78242666666659488</v>
      </c>
      <c r="G9">
        <f t="shared" si="1"/>
        <v>1.5735836909871244</v>
      </c>
      <c r="H9">
        <f t="shared" si="2"/>
        <v>1.2312138420599728</v>
      </c>
      <c r="I9">
        <f t="shared" si="3"/>
        <v>97.982552824606728</v>
      </c>
      <c r="J9">
        <f t="shared" si="4"/>
        <v>4.16440092564293</v>
      </c>
    </row>
    <row r="10" spans="1:10" ht="16" x14ac:dyDescent="0.2">
      <c r="A10" s="2">
        <v>30</v>
      </c>
      <c r="B10">
        <v>-3.0040313700610805E-13</v>
      </c>
      <c r="C10">
        <v>49.753106666666703</v>
      </c>
      <c r="D10">
        <v>50.004673333333301</v>
      </c>
      <c r="E10">
        <v>367.44299999999998</v>
      </c>
      <c r="F10">
        <f t="shared" si="0"/>
        <v>0.25156666666659788</v>
      </c>
      <c r="G10">
        <f t="shared" si="1"/>
        <v>1.5770085836909871</v>
      </c>
      <c r="H10">
        <f t="shared" si="2"/>
        <v>0.39672279270375416</v>
      </c>
      <c r="I10">
        <f t="shared" si="3"/>
        <v>49.356383873962947</v>
      </c>
      <c r="J10">
        <f t="shared" si="4"/>
        <v>-3.0040313700610803</v>
      </c>
    </row>
    <row r="11" spans="1:10" ht="16" x14ac:dyDescent="0.2">
      <c r="A11" s="2">
        <v>31</v>
      </c>
      <c r="B11">
        <v>-8.3658915388467339E-13</v>
      </c>
      <c r="C11">
        <v>25.2929933333333</v>
      </c>
      <c r="D11">
        <v>25.002759999999999</v>
      </c>
      <c r="E11">
        <v>366.28699999999998</v>
      </c>
      <c r="F11">
        <f t="shared" si="0"/>
        <v>-0.29023333333330115</v>
      </c>
      <c r="G11">
        <f t="shared" si="1"/>
        <v>1.572047210300429</v>
      </c>
      <c r="H11">
        <f t="shared" si="2"/>
        <v>-0.4562605020028106</v>
      </c>
      <c r="I11">
        <f t="shared" si="3"/>
        <v>25.749253835336109</v>
      </c>
      <c r="J11">
        <f t="shared" si="4"/>
        <v>-8.3658915388467339</v>
      </c>
    </row>
    <row r="12" spans="1:10" ht="16" x14ac:dyDescent="0.2">
      <c r="A12" s="2">
        <v>32</v>
      </c>
      <c r="B12">
        <v>-1.0259992185127341E-12</v>
      </c>
      <c r="C12">
        <v>1.12683466666667</v>
      </c>
      <c r="D12">
        <v>0.55873753333333298</v>
      </c>
      <c r="E12">
        <v>365.892</v>
      </c>
      <c r="F12">
        <f t="shared" si="0"/>
        <v>-0.568097133333337</v>
      </c>
      <c r="G12">
        <f t="shared" si="1"/>
        <v>1.5703519313304721</v>
      </c>
      <c r="H12">
        <f t="shared" si="2"/>
        <v>-0.89211243051331046</v>
      </c>
      <c r="I12">
        <f t="shared" si="3"/>
        <v>2.0189470971799803</v>
      </c>
      <c r="J12">
        <f t="shared" si="4"/>
        <v>-10.259992185127341</v>
      </c>
    </row>
    <row r="15" spans="1:10" x14ac:dyDescent="0.2">
      <c r="B15" t="s">
        <v>420</v>
      </c>
      <c r="C15">
        <v>233</v>
      </c>
    </row>
    <row r="17" spans="2:4" x14ac:dyDescent="0.2">
      <c r="B17" t="s">
        <v>429</v>
      </c>
      <c r="D17">
        <f>10.697/0.1418</f>
        <v>75.437235543018332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7A2C-F0C0-4A42-99E8-B7FA36980B92}">
  <dimension ref="A1:E13"/>
  <sheetViews>
    <sheetView topLeftCell="C10" zoomScale="223" workbookViewId="0">
      <selection activeCell="C22" sqref="C22"/>
    </sheetView>
  </sheetViews>
  <sheetFormatPr baseColWidth="10" defaultRowHeight="15" x14ac:dyDescent="0.2"/>
  <sheetData>
    <row r="1" spans="1:5" x14ac:dyDescent="0.2">
      <c r="A1" t="s">
        <v>48</v>
      </c>
      <c r="B1" t="s">
        <v>50</v>
      </c>
      <c r="C1" t="s">
        <v>49</v>
      </c>
    </row>
    <row r="2" spans="1:5" x14ac:dyDescent="0.2">
      <c r="A2" t="s">
        <v>63</v>
      </c>
      <c r="B2" t="s">
        <v>82</v>
      </c>
      <c r="C2" t="s">
        <v>71</v>
      </c>
      <c r="D2" t="s">
        <v>425</v>
      </c>
      <c r="E2" t="s">
        <v>426</v>
      </c>
    </row>
    <row r="3" spans="1:5" x14ac:dyDescent="0.2">
      <c r="B3" t="s">
        <v>251</v>
      </c>
      <c r="C3" t="s">
        <v>246</v>
      </c>
    </row>
    <row r="4" spans="1:5" ht="16" x14ac:dyDescent="0.2">
      <c r="A4" s="3">
        <v>33</v>
      </c>
      <c r="B4">
        <v>0</v>
      </c>
      <c r="C4">
        <v>-3.6563761766673937E-13</v>
      </c>
      <c r="D4">
        <f>C4*(10^13)</f>
        <v>-3.6563761766673939</v>
      </c>
    </row>
    <row r="5" spans="1:5" ht="16" x14ac:dyDescent="0.2">
      <c r="A5" s="3">
        <v>34</v>
      </c>
      <c r="B5">
        <v>2.8919723443059233</v>
      </c>
      <c r="C5">
        <v>-2.425328069909401E-13</v>
      </c>
      <c r="D5">
        <f t="shared" ref="D5:D10" si="0">C5*(10^13)</f>
        <v>-2.4253280699094009</v>
      </c>
      <c r="E5">
        <f>D5</f>
        <v>-2.4253280699094009</v>
      </c>
    </row>
    <row r="6" spans="1:5" ht="16" x14ac:dyDescent="0.2">
      <c r="A6" s="3">
        <v>35</v>
      </c>
      <c r="B6">
        <v>6.02928271267852</v>
      </c>
      <c r="C6">
        <v>-1.5670006888718091E-13</v>
      </c>
      <c r="D6">
        <f t="shared" si="0"/>
        <v>-1.5670006888718091</v>
      </c>
      <c r="E6">
        <f t="shared" ref="E6:E10" si="1">D6</f>
        <v>-1.5670006888718091</v>
      </c>
    </row>
    <row r="7" spans="1:5" ht="16" x14ac:dyDescent="0.2">
      <c r="A7" s="3">
        <v>36</v>
      </c>
      <c r="B7">
        <v>9.2205059965489919</v>
      </c>
      <c r="C7">
        <v>-6.4739611601931173E-14</v>
      </c>
      <c r="D7">
        <f t="shared" si="0"/>
        <v>-0.64739611601931168</v>
      </c>
      <c r="E7">
        <f t="shared" si="1"/>
        <v>-0.64739611601931168</v>
      </c>
    </row>
    <row r="8" spans="1:5" ht="16" x14ac:dyDescent="0.2">
      <c r="A8" s="3">
        <v>37</v>
      </c>
      <c r="B8">
        <v>12.396867445744268</v>
      </c>
      <c r="C8">
        <v>6.8579503034870647E-14</v>
      </c>
      <c r="D8">
        <f t="shared" si="0"/>
        <v>0.68579503034870648</v>
      </c>
      <c r="E8">
        <f t="shared" si="1"/>
        <v>0.68579503034870648</v>
      </c>
    </row>
    <row r="9" spans="1:5" ht="16" x14ac:dyDescent="0.2">
      <c r="A9" s="3">
        <v>38</v>
      </c>
      <c r="B9">
        <v>15.507343593519884</v>
      </c>
      <c r="C9">
        <v>1.7420413858647818E-13</v>
      </c>
      <c r="D9">
        <f t="shared" si="0"/>
        <v>1.7420413858647819</v>
      </c>
      <c r="E9">
        <f t="shared" si="1"/>
        <v>1.7420413858647819</v>
      </c>
    </row>
    <row r="10" spans="1:5" ht="16" x14ac:dyDescent="0.2">
      <c r="A10" s="3">
        <v>39</v>
      </c>
      <c r="B10">
        <v>18.542403759585572</v>
      </c>
      <c r="C10">
        <v>3.1052131855586623E-13</v>
      </c>
      <c r="D10">
        <f t="shared" si="0"/>
        <v>3.1052131855586622</v>
      </c>
      <c r="E10">
        <f t="shared" si="1"/>
        <v>3.1052131855586622</v>
      </c>
    </row>
    <row r="13" spans="1:5" x14ac:dyDescent="0.2">
      <c r="B13" t="s">
        <v>427</v>
      </c>
      <c r="C13">
        <f>3.6621*(10^-13)*(10^-6)</f>
        <v>3.6621E-19</v>
      </c>
      <c r="D13" t="s">
        <v>428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A701-0BD2-F047-89D8-F823564B9833}">
  <dimension ref="A1:J17"/>
  <sheetViews>
    <sheetView zoomScale="108" workbookViewId="0">
      <selection activeCell="I4" sqref="I4:I12"/>
    </sheetView>
  </sheetViews>
  <sheetFormatPr baseColWidth="10" defaultRowHeight="15" x14ac:dyDescent="0.2"/>
  <sheetData>
    <row r="1" spans="1:10" x14ac:dyDescent="0.2">
      <c r="A1" t="s">
        <v>48</v>
      </c>
      <c r="B1" t="s">
        <v>49</v>
      </c>
      <c r="C1" t="s">
        <v>56</v>
      </c>
      <c r="D1" t="s">
        <v>56</v>
      </c>
      <c r="E1" t="s">
        <v>62</v>
      </c>
    </row>
    <row r="2" spans="1:10" x14ac:dyDescent="0.2">
      <c r="A2" t="s">
        <v>63</v>
      </c>
      <c r="B2" t="s">
        <v>71</v>
      </c>
      <c r="C2" t="s">
        <v>145</v>
      </c>
      <c r="D2" t="s">
        <v>146</v>
      </c>
      <c r="E2" t="s">
        <v>229</v>
      </c>
    </row>
    <row r="3" spans="1:10" x14ac:dyDescent="0.2">
      <c r="B3" t="s">
        <v>246</v>
      </c>
      <c r="C3" t="s">
        <v>260</v>
      </c>
      <c r="D3" t="s">
        <v>260</v>
      </c>
      <c r="E3" t="s">
        <v>245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</row>
    <row r="4" spans="1:10" ht="16" x14ac:dyDescent="0.2">
      <c r="A4" s="3">
        <v>40</v>
      </c>
      <c r="B4">
        <v>6.0177808727583364E-12</v>
      </c>
      <c r="C4">
        <v>1982.41366666667</v>
      </c>
      <c r="D4">
        <v>1999.9673333333301</v>
      </c>
      <c r="E4">
        <v>367.51499999999999</v>
      </c>
      <c r="F4">
        <f>D4-C4</f>
        <v>17.553666666660092</v>
      </c>
      <c r="G4">
        <f>E4/$C$15</f>
        <v>1.5773175965665236</v>
      </c>
      <c r="H4">
        <f>F4*G4</f>
        <v>27.687707317586195</v>
      </c>
      <c r="I4">
        <f>C4-H4</f>
        <v>1954.7259593490837</v>
      </c>
    </row>
    <row r="5" spans="1:10" ht="16" x14ac:dyDescent="0.2">
      <c r="A5" s="3">
        <v>41</v>
      </c>
      <c r="B5">
        <v>4.2663298166163665E-12</v>
      </c>
      <c r="C5">
        <v>991.10649999999998</v>
      </c>
      <c r="D5">
        <v>999.99450000000002</v>
      </c>
      <c r="E5">
        <v>366.23700000000002</v>
      </c>
      <c r="F5">
        <f t="shared" ref="F5:F12" si="0">D5-C5</f>
        <v>8.8880000000000337</v>
      </c>
      <c r="G5">
        <f t="shared" ref="G5:G12" si="1">E5/$C$15</f>
        <v>1.5718326180257511</v>
      </c>
      <c r="H5">
        <f t="shared" ref="H5:H12" si="2">F5*G5</f>
        <v>13.970448309012928</v>
      </c>
      <c r="I5">
        <f t="shared" ref="I5:I12" si="3">C5-H5</f>
        <v>977.13605169098707</v>
      </c>
    </row>
    <row r="6" spans="1:10" ht="16" x14ac:dyDescent="0.2">
      <c r="A6" s="3">
        <v>42</v>
      </c>
      <c r="B6">
        <v>4.3792837771800931E-12</v>
      </c>
      <c r="C6">
        <v>691.89020000000005</v>
      </c>
      <c r="D6">
        <v>699.99180000000001</v>
      </c>
      <c r="E6">
        <v>366.32400000000001</v>
      </c>
      <c r="F6">
        <f t="shared" si="0"/>
        <v>8.1015999999999622</v>
      </c>
      <c r="G6">
        <f t="shared" si="1"/>
        <v>1.5722060085836911</v>
      </c>
      <c r="H6">
        <f t="shared" si="2"/>
        <v>12.737384199141573</v>
      </c>
      <c r="I6">
        <f t="shared" si="3"/>
        <v>679.15281580085843</v>
      </c>
    </row>
    <row r="7" spans="1:10" ht="16" x14ac:dyDescent="0.2">
      <c r="A7" s="3">
        <v>43</v>
      </c>
      <c r="B7">
        <v>3.5738772705533034E-12</v>
      </c>
      <c r="C7">
        <v>393.971133333333</v>
      </c>
      <c r="D7">
        <v>399.99686666666702</v>
      </c>
      <c r="E7">
        <v>366.05700000000002</v>
      </c>
      <c r="F7">
        <f t="shared" si="0"/>
        <v>6.0257333333340171</v>
      </c>
      <c r="G7">
        <f t="shared" si="1"/>
        <v>1.5710600858369099</v>
      </c>
      <c r="H7">
        <f t="shared" si="2"/>
        <v>9.4667891278980694</v>
      </c>
      <c r="I7">
        <f t="shared" si="3"/>
        <v>384.5043442054349</v>
      </c>
    </row>
    <row r="8" spans="1:10" ht="16" x14ac:dyDescent="0.2">
      <c r="A8" s="3">
        <v>44</v>
      </c>
      <c r="B8">
        <v>1.9966277795032578E-12</v>
      </c>
      <c r="C8">
        <v>196.7469375</v>
      </c>
      <c r="D8">
        <v>199.99725000000001</v>
      </c>
      <c r="E8">
        <v>365.79599999999999</v>
      </c>
      <c r="F8">
        <f t="shared" si="0"/>
        <v>3.2503125000000068</v>
      </c>
      <c r="G8">
        <f t="shared" si="1"/>
        <v>1.5699399141630901</v>
      </c>
      <c r="H8">
        <f t="shared" si="2"/>
        <v>5.1027953272532294</v>
      </c>
      <c r="I8">
        <f t="shared" si="3"/>
        <v>191.64414217274677</v>
      </c>
      <c r="J8">
        <f t="shared" ref="J8:J12" si="4">B8*(10^13)</f>
        <v>19.966277795032578</v>
      </c>
    </row>
    <row r="9" spans="1:10" ht="16" x14ac:dyDescent="0.2">
      <c r="A9" s="3">
        <v>45</v>
      </c>
      <c r="B9">
        <v>5.9179191570805768E-13</v>
      </c>
      <c r="C9">
        <v>98.805313333333302</v>
      </c>
      <c r="D9">
        <v>99.999260000000007</v>
      </c>
      <c r="E9">
        <v>365.39800000000002</v>
      </c>
      <c r="F9">
        <f t="shared" si="0"/>
        <v>1.1939466666667045</v>
      </c>
      <c r="G9">
        <f t="shared" si="1"/>
        <v>1.5682317596566524</v>
      </c>
      <c r="H9">
        <f t="shared" si="2"/>
        <v>1.8723850820029206</v>
      </c>
      <c r="I9">
        <f t="shared" si="3"/>
        <v>96.932928251330381</v>
      </c>
      <c r="J9">
        <f t="shared" si="4"/>
        <v>5.9179191570805765</v>
      </c>
    </row>
    <row r="10" spans="1:10" ht="16" x14ac:dyDescent="0.2">
      <c r="A10" s="3">
        <v>46</v>
      </c>
      <c r="B10">
        <v>-2.3822880706693527E-13</v>
      </c>
      <c r="C10">
        <v>49.979633333333297</v>
      </c>
      <c r="D10">
        <v>50.004286666666701</v>
      </c>
      <c r="E10">
        <v>365.27</v>
      </c>
      <c r="F10">
        <f t="shared" si="0"/>
        <v>2.4653333333404248E-2</v>
      </c>
      <c r="G10">
        <f t="shared" si="1"/>
        <v>1.5676824034334764</v>
      </c>
      <c r="H10">
        <f t="shared" si="2"/>
        <v>3.8648596852757809E-2</v>
      </c>
      <c r="I10">
        <f t="shared" si="3"/>
        <v>49.940984736480537</v>
      </c>
      <c r="J10">
        <f t="shared" si="4"/>
        <v>-2.3822880706693526</v>
      </c>
    </row>
    <row r="11" spans="1:10" ht="16" x14ac:dyDescent="0.2">
      <c r="A11" s="3">
        <v>47</v>
      </c>
      <c r="B11">
        <v>-4.9530475182362289E-13</v>
      </c>
      <c r="C11">
        <v>25.392386666666699</v>
      </c>
      <c r="D11">
        <v>24.9937133333333</v>
      </c>
      <c r="E11">
        <v>364.911</v>
      </c>
      <c r="F11">
        <f t="shared" si="0"/>
        <v>-0.39867333333339872</v>
      </c>
      <c r="G11">
        <f t="shared" si="1"/>
        <v>1.5661416309012877</v>
      </c>
      <c r="H11">
        <f t="shared" si="2"/>
        <v>-0.62437890446362176</v>
      </c>
      <c r="I11">
        <f t="shared" si="3"/>
        <v>26.016765571130321</v>
      </c>
      <c r="J11">
        <f t="shared" si="4"/>
        <v>-4.9530475182362288</v>
      </c>
    </row>
    <row r="12" spans="1:10" ht="16" x14ac:dyDescent="0.2">
      <c r="A12" s="3">
        <v>48</v>
      </c>
      <c r="B12">
        <v>-6.1910393337972361E-13</v>
      </c>
      <c r="C12">
        <v>3.3329879999999998</v>
      </c>
      <c r="D12">
        <v>2.6724320000000001</v>
      </c>
      <c r="E12">
        <v>364.95</v>
      </c>
      <c r="F12">
        <f t="shared" si="0"/>
        <v>-0.6605559999999997</v>
      </c>
      <c r="G12">
        <f t="shared" si="1"/>
        <v>1.5663090128755364</v>
      </c>
      <c r="H12">
        <f t="shared" si="2"/>
        <v>-1.0346348163090122</v>
      </c>
      <c r="I12">
        <f t="shared" si="3"/>
        <v>4.3676228163090123</v>
      </c>
      <c r="J12">
        <f t="shared" si="4"/>
        <v>-6.191039333797236</v>
      </c>
    </row>
    <row r="15" spans="1:10" x14ac:dyDescent="0.2">
      <c r="B15" t="s">
        <v>420</v>
      </c>
      <c r="C15">
        <v>233</v>
      </c>
    </row>
    <row r="17" spans="2:4" x14ac:dyDescent="0.2">
      <c r="B17" t="s">
        <v>429</v>
      </c>
      <c r="D17">
        <f>8.2585/0.1454</f>
        <v>56.798486932599722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Measurements</vt:lpstr>
      <vt:lpstr>trying diffusion correction</vt:lpstr>
      <vt:lpstr>Sheet1</vt:lpstr>
      <vt:lpstr>rep1 light</vt:lpstr>
      <vt:lpstr>rep1 co2</vt:lpstr>
      <vt:lpstr>rep2 light</vt:lpstr>
      <vt:lpstr>rep2 co2</vt:lpstr>
      <vt:lpstr>rep3 light</vt:lpstr>
      <vt:lpstr>rep3 co2</vt:lpstr>
      <vt:lpstr>summary</vt:lpstr>
      <vt:lpstr>plots of co2 (0-700)</vt:lpstr>
      <vt:lpstr>plots of light</vt:lpstr>
      <vt:lpstr>plots of co2 (full fit)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Steensma, Anne</cp:lastModifiedBy>
  <dcterms:created xsi:type="dcterms:W3CDTF">2023-10-12T17:36:40Z</dcterms:created>
  <dcterms:modified xsi:type="dcterms:W3CDTF">2024-04-05T22:25:42Z</dcterms:modified>
</cp:coreProperties>
</file>