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elaperla/Desktop/FourQuadrantModel/"/>
    </mc:Choice>
  </mc:AlternateContent>
  <xr:revisionPtr revIDLastSave="0" documentId="8_{A99639A0-12F1-E447-B673-4DB731B4F241}" xr6:coauthVersionLast="34" xr6:coauthVersionMax="34" xr10:uidLastSave="{00000000-0000-0000-0000-000000000000}"/>
  <bookViews>
    <workbookView xWindow="260" yWindow="460" windowWidth="33600" windowHeight="19260" activeTab="5" xr2:uid="{8EFD8BD6-53EE-43B4-9458-124034A9A8C7}"/>
  </bookViews>
  <sheets>
    <sheet name="LookUps" sheetId="3" state="hidden" r:id="rId1"/>
    <sheet name="Quarterly" sheetId="2" r:id="rId2"/>
    <sheet name="QuarterlyToMonthly" sheetId="4" r:id="rId3"/>
    <sheet name="Monthly" sheetId="1" r:id="rId4"/>
    <sheet name="Pivot" sheetId="5" r:id="rId5"/>
    <sheet name="Models" sheetId="7" r:id="rId6"/>
  </sheets>
  <externalReferences>
    <externalReference r:id="rId7"/>
  </externalReferences>
  <definedNames>
    <definedName name="Construction">Models!$K$5:$K$71</definedName>
    <definedName name="ConstructionEst">Models!$R$5:$R$71</definedName>
    <definedName name="Cost">Models!$O$5:$O$71</definedName>
    <definedName name="PropertValueAdj">Models!$P$5:$P$71</definedName>
    <definedName name="PropertyValue" localSheetId="5">Models!$N$5:$N$71</definedName>
    <definedName name="PropertyValue">#REF!</definedName>
    <definedName name="PropertyValueAdj">Models!$P$5:$P$71</definedName>
    <definedName name="Rent" localSheetId="5">Models!$M$5:$M$71</definedName>
    <definedName name="Rent">#REF!</definedName>
    <definedName name="TotalConstruction">Models!$L$5:$L$71</definedName>
    <definedName name="Vacancy" localSheetId="5">Models!$G$5:$G$71</definedName>
    <definedName name="Vacancy">#REF!</definedName>
    <definedName name="Vacany" localSheetId="5">Models!$G$5:$G$71</definedName>
    <definedName name="Vacany">#REF!</definedName>
  </definedNames>
  <calcPr calcId="179017"/>
  <pivotCaches>
    <pivotCache cacheId="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H71" i="7"/>
  <c r="I71" i="7"/>
  <c r="I63" i="7"/>
  <c r="I55" i="7"/>
  <c r="I47" i="7"/>
  <c r="I39" i="7"/>
  <c r="I31" i="7"/>
  <c r="I23" i="7"/>
  <c r="I15" i="7"/>
  <c r="I7" i="7"/>
  <c r="I53" i="7"/>
  <c r="I37" i="7"/>
  <c r="I21" i="7"/>
  <c r="I68" i="7"/>
  <c r="I44" i="7"/>
  <c r="I28" i="7"/>
  <c r="I67" i="7"/>
  <c r="I43" i="7"/>
  <c r="I19" i="7"/>
  <c r="I58" i="7"/>
  <c r="I34" i="7"/>
  <c r="I18" i="7"/>
  <c r="I65" i="7"/>
  <c r="I70" i="7"/>
  <c r="I62" i="7"/>
  <c r="I54" i="7"/>
  <c r="I46" i="7"/>
  <c r="I38" i="7"/>
  <c r="I30" i="7"/>
  <c r="I22" i="7"/>
  <c r="I14" i="7"/>
  <c r="I6" i="7"/>
  <c r="I61" i="7"/>
  <c r="I45" i="7"/>
  <c r="I29" i="7"/>
  <c r="I13" i="7"/>
  <c r="I60" i="7"/>
  <c r="I36" i="7"/>
  <c r="I20" i="7"/>
  <c r="I59" i="7"/>
  <c r="I35" i="7"/>
  <c r="I11" i="7"/>
  <c r="I50" i="7"/>
  <c r="I69" i="7"/>
  <c r="I52" i="7"/>
  <c r="I12" i="7"/>
  <c r="I51" i="7"/>
  <c r="I27" i="7"/>
  <c r="I66" i="7"/>
  <c r="I42" i="7"/>
  <c r="I26" i="7"/>
  <c r="I10" i="7"/>
  <c r="I57" i="7"/>
  <c r="I49" i="7"/>
  <c r="I41" i="7"/>
  <c r="I33" i="7"/>
  <c r="I25" i="7"/>
  <c r="I17" i="7"/>
  <c r="I9" i="7"/>
  <c r="I64" i="7"/>
  <c r="I56" i="7"/>
  <c r="I48" i="7"/>
  <c r="I40" i="7"/>
  <c r="I24" i="7"/>
  <c r="I16" i="7"/>
  <c r="I8" i="7"/>
  <c r="I32" i="7"/>
  <c r="I5" i="7"/>
  <c r="J71" i="7"/>
  <c r="J63" i="7"/>
  <c r="J55" i="7"/>
  <c r="J47" i="7"/>
  <c r="J39" i="7"/>
  <c r="J31" i="7"/>
  <c r="J23" i="7"/>
  <c r="J15" i="7"/>
  <c r="J7" i="7"/>
  <c r="J70" i="7"/>
  <c r="J62" i="7"/>
  <c r="J54" i="7"/>
  <c r="J46" i="7"/>
  <c r="J38" i="7"/>
  <c r="J30" i="7"/>
  <c r="J22" i="7"/>
  <c r="J14" i="7"/>
  <c r="J6" i="7"/>
  <c r="J69" i="7"/>
  <c r="J61" i="7"/>
  <c r="J53" i="7"/>
  <c r="J45" i="7"/>
  <c r="J29" i="7"/>
  <c r="J21" i="7"/>
  <c r="J13" i="7"/>
  <c r="J68" i="7"/>
  <c r="J52" i="7"/>
  <c r="J36" i="7"/>
  <c r="J20" i="7"/>
  <c r="J67" i="7"/>
  <c r="J51" i="7"/>
  <c r="J35" i="7"/>
  <c r="J19" i="7"/>
  <c r="J66" i="7"/>
  <c r="J50" i="7"/>
  <c r="J34" i="7"/>
  <c r="J18" i="7"/>
  <c r="J65" i="7"/>
  <c r="J49" i="7"/>
  <c r="J33" i="7"/>
  <c r="J17" i="7"/>
  <c r="J9" i="7"/>
  <c r="J64" i="7"/>
  <c r="J56" i="7"/>
  <c r="J48" i="7"/>
  <c r="J40" i="7"/>
  <c r="J32" i="7"/>
  <c r="J24" i="7"/>
  <c r="J16" i="7"/>
  <c r="J8" i="7"/>
  <c r="J37" i="7"/>
  <c r="J60" i="7"/>
  <c r="J44" i="7"/>
  <c r="J28" i="7"/>
  <c r="J12" i="7"/>
  <c r="J59" i="7"/>
  <c r="J43" i="7"/>
  <c r="J27" i="7"/>
  <c r="J11" i="7"/>
  <c r="J58" i="7"/>
  <c r="J42" i="7"/>
  <c r="J26" i="7"/>
  <c r="J10" i="7"/>
  <c r="J57" i="7"/>
  <c r="J41" i="7"/>
  <c r="J25" i="7"/>
  <c r="J5" i="7"/>
  <c r="C47" i="7" l="1"/>
  <c r="C15" i="7"/>
  <c r="B67" i="7"/>
  <c r="B35" i="7"/>
  <c r="C10" i="7"/>
  <c r="B53" i="7"/>
  <c r="C54" i="7"/>
  <c r="C22" i="7"/>
  <c r="C21" i="7"/>
  <c r="B66" i="7"/>
  <c r="B34" i="7"/>
  <c r="C61" i="7"/>
  <c r="B12" i="7"/>
  <c r="C40" i="7"/>
  <c r="C8" i="7"/>
  <c r="B40" i="7"/>
  <c r="H7" i="7"/>
  <c r="H35" i="7"/>
  <c r="H62" i="7"/>
  <c r="H50" i="7"/>
  <c r="H45" i="7"/>
  <c r="H49" i="7"/>
  <c r="H12" i="7"/>
  <c r="H11" i="7"/>
  <c r="G38" i="7"/>
  <c r="G10" i="7"/>
  <c r="G37" i="7"/>
  <c r="G48" i="7"/>
  <c r="G20" i="7"/>
  <c r="G16" i="7"/>
  <c r="G64" i="7"/>
  <c r="G33" i="7"/>
  <c r="D62" i="7"/>
  <c r="D51" i="7"/>
  <c r="D37" i="7"/>
  <c r="D60" i="7"/>
  <c r="D43" i="7"/>
  <c r="D26" i="7"/>
  <c r="D57" i="7"/>
  <c r="D16" i="7"/>
  <c r="D31" i="7"/>
  <c r="E45" i="7"/>
  <c r="E13" i="7"/>
  <c r="F59" i="7"/>
  <c r="F27" i="7"/>
  <c r="E67" i="7"/>
  <c r="F34" i="7"/>
  <c r="F49" i="7"/>
  <c r="F17" i="7"/>
  <c r="F21" i="7"/>
  <c r="F48" i="7"/>
  <c r="E9" i="7"/>
  <c r="F55" i="7"/>
  <c r="F23" i="7"/>
  <c r="E71" i="7"/>
  <c r="E39" i="7"/>
  <c r="E7" i="7"/>
  <c r="F12" i="7"/>
  <c r="F66" i="7"/>
  <c r="E42" i="7"/>
  <c r="F13" i="7"/>
  <c r="F53" i="7"/>
  <c r="E16" i="7"/>
  <c r="F38" i="7"/>
  <c r="F6" i="7"/>
  <c r="C20" i="7"/>
  <c r="H60" i="7"/>
  <c r="G35" i="7"/>
  <c r="D22" i="7"/>
  <c r="D17" i="7"/>
  <c r="E36" i="7"/>
  <c r="E57" i="7"/>
  <c r="F22" i="7"/>
  <c r="H51" i="7"/>
  <c r="G42" i="7"/>
  <c r="D9" i="7"/>
  <c r="E43" i="7"/>
  <c r="F31" i="7"/>
  <c r="B69" i="7"/>
  <c r="C44" i="7"/>
  <c r="H70" i="7"/>
  <c r="G34" i="7"/>
  <c r="D6" i="7"/>
  <c r="F52" i="7"/>
  <c r="E30" i="7"/>
  <c r="C43" i="7"/>
  <c r="C11" i="7"/>
  <c r="B63" i="7"/>
  <c r="B31" i="7"/>
  <c r="C69" i="7"/>
  <c r="B41" i="7"/>
  <c r="C50" i="7"/>
  <c r="C18" i="7"/>
  <c r="C9" i="7"/>
  <c r="B62" i="7"/>
  <c r="B30" i="7"/>
  <c r="C45" i="7"/>
  <c r="C68" i="7"/>
  <c r="C36" i="7"/>
  <c r="B68" i="7"/>
  <c r="B36" i="7"/>
  <c r="H63" i="7"/>
  <c r="H46" i="7"/>
  <c r="H42" i="7"/>
  <c r="H54" i="7"/>
  <c r="H10" i="7"/>
  <c r="H37" i="7"/>
  <c r="H9" i="7"/>
  <c r="H43" i="7"/>
  <c r="H25" i="7"/>
  <c r="G30" i="7"/>
  <c r="G56" i="7"/>
  <c r="G29" i="7"/>
  <c r="G55" i="7"/>
  <c r="G12" i="7"/>
  <c r="G47" i="7"/>
  <c r="G24" i="7"/>
  <c r="G17" i="7"/>
  <c r="D54" i="7"/>
  <c r="D35" i="7"/>
  <c r="D29" i="7"/>
  <c r="D52" i="7"/>
  <c r="D19" i="7"/>
  <c r="D18" i="7"/>
  <c r="D49" i="7"/>
  <c r="D71" i="7"/>
  <c r="D5" i="7"/>
  <c r="F44" i="7"/>
  <c r="E52" i="7"/>
  <c r="E20" i="7"/>
  <c r="E19" i="7"/>
  <c r="E10" i="7"/>
  <c r="E41" i="7"/>
  <c r="E48" i="7"/>
  <c r="F70" i="7"/>
  <c r="B52" i="7"/>
  <c r="G18" i="7"/>
  <c r="D50" i="7"/>
  <c r="F50" i="7"/>
  <c r="E64" i="7"/>
  <c r="G54" i="7"/>
  <c r="D14" i="7"/>
  <c r="D24" i="7"/>
  <c r="F57" i="7"/>
  <c r="F45" i="7"/>
  <c r="C26" i="7"/>
  <c r="H59" i="7"/>
  <c r="G45" i="7"/>
  <c r="D68" i="7"/>
  <c r="E60" i="7"/>
  <c r="E49" i="7"/>
  <c r="C71" i="7"/>
  <c r="C39" i="7"/>
  <c r="C7" i="7"/>
  <c r="B59" i="7"/>
  <c r="B27" i="7"/>
  <c r="C57" i="7"/>
  <c r="B25" i="7"/>
  <c r="C46" i="7"/>
  <c r="C14" i="7"/>
  <c r="B61" i="7"/>
  <c r="B58" i="7"/>
  <c r="B26" i="7"/>
  <c r="C29" i="7"/>
  <c r="C64" i="7"/>
  <c r="C32" i="7"/>
  <c r="B64" i="7"/>
  <c r="B32" i="7"/>
  <c r="H55" i="7"/>
  <c r="H38" i="7"/>
  <c r="H18" i="7"/>
  <c r="H30" i="7"/>
  <c r="H41" i="7"/>
  <c r="H29" i="7"/>
  <c r="H48" i="7"/>
  <c r="H66" i="7"/>
  <c r="H5" i="7"/>
  <c r="G22" i="7"/>
  <c r="G8" i="7"/>
  <c r="G21" i="7"/>
  <c r="G68" i="7"/>
  <c r="G67" i="7"/>
  <c r="G15" i="7"/>
  <c r="G63" i="7"/>
  <c r="G40" i="7"/>
  <c r="D46" i="7"/>
  <c r="D11" i="7"/>
  <c r="D21" i="7"/>
  <c r="D44" i="7"/>
  <c r="D47" i="7"/>
  <c r="D10" i="7"/>
  <c r="D41" i="7"/>
  <c r="D7" i="7"/>
  <c r="E69" i="7"/>
  <c r="E37" i="7"/>
  <c r="E27" i="7"/>
  <c r="F51" i="7"/>
  <c r="F19" i="7"/>
  <c r="E59" i="7"/>
  <c r="E11" i="7"/>
  <c r="F41" i="7"/>
  <c r="F9" i="7"/>
  <c r="F5" i="7"/>
  <c r="F40" i="7"/>
  <c r="F37" i="7"/>
  <c r="F47" i="7"/>
  <c r="F15" i="7"/>
  <c r="E63" i="7"/>
  <c r="E31" i="7"/>
  <c r="F69" i="7"/>
  <c r="D69" i="7"/>
  <c r="D58" i="7"/>
  <c r="E61" i="7"/>
  <c r="F43" i="7"/>
  <c r="F65" i="7"/>
  <c r="F64" i="7"/>
  <c r="F71" i="7"/>
  <c r="E55" i="7"/>
  <c r="B46" i="7"/>
  <c r="H40" i="7"/>
  <c r="H27" i="7"/>
  <c r="G51" i="7"/>
  <c r="G57" i="7"/>
  <c r="D20" i="7"/>
  <c r="F28" i="7"/>
  <c r="E26" i="7"/>
  <c r="E70" i="7"/>
  <c r="H58" i="7"/>
  <c r="G36" i="7"/>
  <c r="D39" i="7"/>
  <c r="F67" i="7"/>
  <c r="F56" i="7"/>
  <c r="E22" i="7"/>
  <c r="C58" i="7"/>
  <c r="B38" i="7"/>
  <c r="H15" i="7"/>
  <c r="G46" i="7"/>
  <c r="D70" i="7"/>
  <c r="D40" i="7"/>
  <c r="F42" i="7"/>
  <c r="E14" i="7"/>
  <c r="C67" i="7"/>
  <c r="C35" i="7"/>
  <c r="B57" i="7"/>
  <c r="B55" i="7"/>
  <c r="B23" i="7"/>
  <c r="C49" i="7"/>
  <c r="B13" i="7"/>
  <c r="C42" i="7"/>
  <c r="C6" i="7"/>
  <c r="B45" i="7"/>
  <c r="B54" i="7"/>
  <c r="B22" i="7"/>
  <c r="C17" i="7"/>
  <c r="C60" i="7"/>
  <c r="C28" i="7"/>
  <c r="B60" i="7"/>
  <c r="B28" i="7"/>
  <c r="H47" i="7"/>
  <c r="H22" i="7"/>
  <c r="H57" i="7"/>
  <c r="H14" i="7"/>
  <c r="H64" i="7"/>
  <c r="H36" i="7"/>
  <c r="H8" i="7"/>
  <c r="H34" i="7"/>
  <c r="G39" i="7"/>
  <c r="G14" i="7"/>
  <c r="G31" i="7"/>
  <c r="G13" i="7"/>
  <c r="G60" i="7"/>
  <c r="G43" i="7"/>
  <c r="G66" i="7"/>
  <c r="G23" i="7"/>
  <c r="G71" i="7"/>
  <c r="D38" i="7"/>
  <c r="D15" i="7"/>
  <c r="D13" i="7"/>
  <c r="D36" i="7"/>
  <c r="D66" i="7"/>
  <c r="D32" i="7"/>
  <c r="D33" i="7"/>
  <c r="D64" i="7"/>
  <c r="F68" i="7"/>
  <c r="F36" i="7"/>
  <c r="F18" i="7"/>
  <c r="E44" i="7"/>
  <c r="E12" i="7"/>
  <c r="F58" i="7"/>
  <c r="E66" i="7"/>
  <c r="E34" i="7"/>
  <c r="E17" i="7"/>
  <c r="E65" i="7"/>
  <c r="E33" i="7"/>
  <c r="F29" i="7"/>
  <c r="E40" i="7"/>
  <c r="E8" i="7"/>
  <c r="F62" i="7"/>
  <c r="F30" i="7"/>
  <c r="E62" i="7"/>
  <c r="D30" i="7"/>
  <c r="D8" i="7"/>
  <c r="D56" i="7"/>
  <c r="E6" i="7"/>
  <c r="E51" i="7"/>
  <c r="F33" i="7"/>
  <c r="F32" i="7"/>
  <c r="F7" i="7"/>
  <c r="E23" i="7"/>
  <c r="B14" i="7"/>
  <c r="H13" i="7"/>
  <c r="H69" i="7"/>
  <c r="G61" i="7"/>
  <c r="G50" i="7"/>
  <c r="D27" i="7"/>
  <c r="F60" i="7"/>
  <c r="E58" i="7"/>
  <c r="E32" i="7"/>
  <c r="H52" i="7"/>
  <c r="G9" i="7"/>
  <c r="D12" i="7"/>
  <c r="F35" i="7"/>
  <c r="F24" i="7"/>
  <c r="C19" i="7"/>
  <c r="B21" i="7"/>
  <c r="H26" i="7"/>
  <c r="G32" i="7"/>
  <c r="D34" i="7"/>
  <c r="F10" i="7"/>
  <c r="E24" i="7"/>
  <c r="C63" i="7"/>
  <c r="C31" i="7"/>
  <c r="B33" i="7"/>
  <c r="B51" i="7"/>
  <c r="B19" i="7"/>
  <c r="C37" i="7"/>
  <c r="C70" i="7"/>
  <c r="C38" i="7"/>
  <c r="C65" i="7"/>
  <c r="B29" i="7"/>
  <c r="B50" i="7"/>
  <c r="B18" i="7"/>
  <c r="B65" i="7"/>
  <c r="C56" i="7"/>
  <c r="C24" i="7"/>
  <c r="B56" i="7"/>
  <c r="B24" i="7"/>
  <c r="H39" i="7"/>
  <c r="H6" i="7"/>
  <c r="H17" i="7"/>
  <c r="H21" i="7"/>
  <c r="H32" i="7"/>
  <c r="H67" i="7"/>
  <c r="H68" i="7"/>
  <c r="H65" i="7"/>
  <c r="G70" i="7"/>
  <c r="G6" i="7"/>
  <c r="G69" i="7"/>
  <c r="G59" i="7"/>
  <c r="G52" i="7"/>
  <c r="G19" i="7"/>
  <c r="G58" i="7"/>
  <c r="G65" i="7"/>
  <c r="G7" i="7"/>
  <c r="D59" i="7"/>
  <c r="D28" i="7"/>
  <c r="D25" i="7"/>
  <c r="E29" i="7"/>
  <c r="F11" i="7"/>
  <c r="F8" i="7"/>
  <c r="F39" i="7"/>
  <c r="F61" i="7"/>
  <c r="B49" i="7"/>
  <c r="G62" i="7"/>
  <c r="G5" i="7"/>
  <c r="D55" i="7"/>
  <c r="E68" i="7"/>
  <c r="E54" i="7"/>
  <c r="F54" i="7"/>
  <c r="H56" i="7"/>
  <c r="G11" i="7"/>
  <c r="D53" i="7"/>
  <c r="E53" i="7"/>
  <c r="E38" i="7"/>
  <c r="E15" i="7"/>
  <c r="B39" i="7"/>
  <c r="B44" i="7"/>
  <c r="H24" i="7"/>
  <c r="G26" i="7"/>
  <c r="D65" i="7"/>
  <c r="E50" i="7"/>
  <c r="F46" i="7"/>
  <c r="C59" i="7"/>
  <c r="C27" i="7"/>
  <c r="B9" i="7"/>
  <c r="B47" i="7"/>
  <c r="B15" i="7"/>
  <c r="C25" i="7"/>
  <c r="C66" i="7"/>
  <c r="C34" i="7"/>
  <c r="C53" i="7"/>
  <c r="B17" i="7"/>
  <c r="C52" i="7"/>
  <c r="B20" i="7"/>
  <c r="H31" i="7"/>
  <c r="H20" i="7"/>
  <c r="H33" i="7"/>
  <c r="G44" i="7"/>
  <c r="D61" i="7"/>
  <c r="D48" i="7"/>
  <c r="E35" i="7"/>
  <c r="E25" i="7"/>
  <c r="E46" i="7"/>
  <c r="H61" i="7"/>
  <c r="G49" i="7"/>
  <c r="D23" i="7"/>
  <c r="F26" i="7"/>
  <c r="F63" i="7"/>
  <c r="B7" i="7"/>
  <c r="B6" i="7"/>
  <c r="H19" i="7"/>
  <c r="G25" i="7"/>
  <c r="D45" i="7"/>
  <c r="F20" i="7"/>
  <c r="F16" i="7"/>
  <c r="C55" i="7"/>
  <c r="C23" i="7"/>
  <c r="B8" i="7"/>
  <c r="B43" i="7"/>
  <c r="B11" i="7"/>
  <c r="C13" i="7"/>
  <c r="C62" i="7"/>
  <c r="C30" i="7"/>
  <c r="C41" i="7"/>
  <c r="B16" i="7"/>
  <c r="B42" i="7"/>
  <c r="B10" i="7"/>
  <c r="B37" i="7"/>
  <c r="C48" i="7"/>
  <c r="C16" i="7"/>
  <c r="B48" i="7"/>
  <c r="C5" i="7"/>
  <c r="H23" i="7"/>
  <c r="H28" i="7"/>
  <c r="H16" i="7"/>
  <c r="G27" i="7"/>
  <c r="G53" i="7"/>
  <c r="E5" i="7"/>
  <c r="D42" i="7"/>
  <c r="E21" i="7"/>
  <c r="F25" i="7"/>
  <c r="E47" i="7"/>
  <c r="B71" i="7"/>
  <c r="B5" i="7"/>
  <c r="H44" i="7"/>
  <c r="G41" i="7"/>
  <c r="D63" i="7"/>
  <c r="E18" i="7"/>
  <c r="F14" i="7"/>
  <c r="C51" i="7"/>
  <c r="C33" i="7"/>
  <c r="B70" i="7"/>
  <c r="C12" i="7"/>
  <c r="H53" i="7"/>
  <c r="G28" i="7"/>
  <c r="D67" i="7"/>
  <c r="E28" i="7"/>
  <c r="E56" i="7"/>
  <c r="N58" i="7" l="1"/>
  <c r="N18" i="7"/>
  <c r="N67" i="7"/>
  <c r="N69" i="7"/>
  <c r="N15" i="7"/>
  <c r="N47" i="7"/>
  <c r="N37" i="7"/>
  <c r="N40" i="7"/>
  <c r="N50" i="7"/>
  <c r="N13" i="7"/>
  <c r="N23" i="7"/>
  <c r="N48" i="7"/>
  <c r="M5" i="7"/>
  <c r="N5" i="7" s="1"/>
  <c r="K70" i="7"/>
  <c r="K5" i="7"/>
  <c r="K71" i="7"/>
  <c r="K48" i="7"/>
  <c r="K37" i="7"/>
  <c r="K10" i="7"/>
  <c r="K42" i="7"/>
  <c r="K16" i="7"/>
  <c r="K11" i="7"/>
  <c r="K43" i="7"/>
  <c r="K8" i="7"/>
  <c r="K6" i="7"/>
  <c r="K7" i="7"/>
  <c r="K20" i="7"/>
  <c r="K17" i="7"/>
  <c r="K15" i="7"/>
  <c r="K47" i="7"/>
  <c r="K9" i="7"/>
  <c r="K44" i="7"/>
  <c r="K39" i="7"/>
  <c r="K49" i="7"/>
  <c r="K24" i="7"/>
  <c r="K56" i="7"/>
  <c r="K65" i="7"/>
  <c r="K18" i="7"/>
  <c r="K50" i="7"/>
  <c r="K29" i="7"/>
  <c r="K19" i="7"/>
  <c r="K51" i="7"/>
  <c r="K33" i="7"/>
  <c r="K21" i="7"/>
  <c r="K14" i="7"/>
  <c r="K28" i="7"/>
  <c r="K60" i="7"/>
  <c r="K22" i="7"/>
  <c r="K54" i="7"/>
  <c r="K45" i="7"/>
  <c r="K13" i="7"/>
  <c r="K23" i="7"/>
  <c r="K55" i="7"/>
  <c r="K57" i="7"/>
  <c r="K38" i="7"/>
  <c r="K46" i="7"/>
  <c r="K32" i="7"/>
  <c r="K64" i="7"/>
  <c r="K26" i="7"/>
  <c r="K58" i="7"/>
  <c r="K61" i="7"/>
  <c r="K25" i="7"/>
  <c r="K27" i="7"/>
  <c r="K59" i="7"/>
  <c r="K52" i="7"/>
  <c r="K36" i="7"/>
  <c r="K68" i="7"/>
  <c r="K30" i="7"/>
  <c r="K62" i="7"/>
  <c r="K41" i="7"/>
  <c r="K31" i="7"/>
  <c r="K63" i="7"/>
  <c r="K69" i="7"/>
  <c r="K40" i="7"/>
  <c r="K12" i="7"/>
  <c r="K34" i="7"/>
  <c r="K66" i="7"/>
  <c r="K53" i="7"/>
  <c r="K35" i="7"/>
  <c r="K67" i="7"/>
  <c r="O56" i="7"/>
  <c r="O28" i="7"/>
  <c r="O18" i="7"/>
  <c r="O47" i="7"/>
  <c r="O21" i="7"/>
  <c r="O5" i="7"/>
  <c r="O46" i="7"/>
  <c r="O25" i="7"/>
  <c r="O35" i="7"/>
  <c r="O50" i="7"/>
  <c r="O15" i="7"/>
  <c r="O38" i="7"/>
  <c r="O53" i="7"/>
  <c r="O54" i="7"/>
  <c r="O68" i="7"/>
  <c r="O29" i="7"/>
  <c r="O24" i="7"/>
  <c r="O32" i="7"/>
  <c r="O58" i="7"/>
  <c r="O23" i="7"/>
  <c r="O51" i="7"/>
  <c r="O6" i="7"/>
  <c r="O62" i="7"/>
  <c r="O8" i="7"/>
  <c r="O40" i="7"/>
  <c r="O33" i="7"/>
  <c r="O65" i="7"/>
  <c r="O17" i="7"/>
  <c r="O34" i="7"/>
  <c r="O66" i="7"/>
  <c r="O12" i="7"/>
  <c r="O44" i="7"/>
  <c r="O14" i="7"/>
  <c r="O22" i="7"/>
  <c r="O70" i="7"/>
  <c r="O26" i="7"/>
  <c r="O55" i="7"/>
  <c r="O61" i="7"/>
  <c r="O31" i="7"/>
  <c r="O63" i="7"/>
  <c r="O11" i="7"/>
  <c r="O59" i="7"/>
  <c r="O27" i="7"/>
  <c r="O37" i="7"/>
  <c r="O69" i="7"/>
  <c r="O49" i="7"/>
  <c r="O60" i="7"/>
  <c r="O64" i="7"/>
  <c r="O48" i="7"/>
  <c r="O41" i="7"/>
  <c r="O10" i="7"/>
  <c r="O19" i="7"/>
  <c r="O20" i="7"/>
  <c r="O52" i="7"/>
  <c r="O30" i="7"/>
  <c r="O43" i="7"/>
  <c r="O57" i="7"/>
  <c r="O36" i="7"/>
  <c r="O16" i="7"/>
  <c r="O42" i="7"/>
  <c r="O7" i="7"/>
  <c r="O39" i="7"/>
  <c r="O71" i="7"/>
  <c r="O9" i="7"/>
  <c r="O67" i="7"/>
  <c r="O13" i="7"/>
  <c r="O45" i="7"/>
  <c r="M39" i="7"/>
  <c r="N39" i="7" s="1"/>
  <c r="M55" i="7"/>
  <c r="N55" i="7" s="1"/>
  <c r="M71" i="7"/>
  <c r="N71" i="7" s="1"/>
  <c r="M8" i="7"/>
  <c r="N8" i="7" s="1"/>
  <c r="M16" i="7"/>
  <c r="N16" i="7" s="1"/>
  <c r="M24" i="7"/>
  <c r="N24" i="7" s="1"/>
  <c r="M32" i="7"/>
  <c r="N32" i="7" s="1"/>
  <c r="M40" i="7"/>
  <c r="M48" i="7"/>
  <c r="M56" i="7"/>
  <c r="N56" i="7" s="1"/>
  <c r="M64" i="7"/>
  <c r="N64" i="7" s="1"/>
  <c r="M7" i="7"/>
  <c r="N7" i="7" s="1"/>
  <c r="M31" i="7"/>
  <c r="N31" i="7" s="1"/>
  <c r="M63" i="7"/>
  <c r="N63" i="7" s="1"/>
  <c r="M9" i="7"/>
  <c r="N9" i="7" s="1"/>
  <c r="M17" i="7"/>
  <c r="N17" i="7" s="1"/>
  <c r="M25" i="7"/>
  <c r="N25" i="7" s="1"/>
  <c r="M33" i="7"/>
  <c r="N33" i="7" s="1"/>
  <c r="M41" i="7"/>
  <c r="N41" i="7" s="1"/>
  <c r="M49" i="7"/>
  <c r="N49" i="7" s="1"/>
  <c r="M57" i="7"/>
  <c r="N57" i="7" s="1"/>
  <c r="M65" i="7"/>
  <c r="N65" i="7" s="1"/>
  <c r="M15" i="7"/>
  <c r="M23" i="7"/>
  <c r="M47" i="7"/>
  <c r="M10" i="7"/>
  <c r="N10" i="7" s="1"/>
  <c r="M18" i="7"/>
  <c r="M26" i="7"/>
  <c r="N26" i="7" s="1"/>
  <c r="M34" i="7"/>
  <c r="N34" i="7" s="1"/>
  <c r="M42" i="7"/>
  <c r="N42" i="7" s="1"/>
  <c r="M50" i="7"/>
  <c r="M58" i="7"/>
  <c r="M66" i="7"/>
  <c r="N66" i="7" s="1"/>
  <c r="M11" i="7"/>
  <c r="N11" i="7" s="1"/>
  <c r="M19" i="7"/>
  <c r="N19" i="7" s="1"/>
  <c r="M27" i="7"/>
  <c r="N27" i="7" s="1"/>
  <c r="M35" i="7"/>
  <c r="N35" i="7" s="1"/>
  <c r="M43" i="7"/>
  <c r="N43" i="7" s="1"/>
  <c r="M51" i="7"/>
  <c r="N51" i="7" s="1"/>
  <c r="M59" i="7"/>
  <c r="N59" i="7" s="1"/>
  <c r="M67" i="7"/>
  <c r="M28" i="7"/>
  <c r="N28" i="7" s="1"/>
  <c r="M36" i="7"/>
  <c r="N36" i="7" s="1"/>
  <c r="M44" i="7"/>
  <c r="N44" i="7" s="1"/>
  <c r="M52" i="7"/>
  <c r="N52" i="7" s="1"/>
  <c r="M60" i="7"/>
  <c r="N60" i="7" s="1"/>
  <c r="M68" i="7"/>
  <c r="N68" i="7" s="1"/>
  <c r="M13" i="7"/>
  <c r="M21" i="7"/>
  <c r="N21" i="7" s="1"/>
  <c r="M29" i="7"/>
  <c r="N29" i="7" s="1"/>
  <c r="M37" i="7"/>
  <c r="M45" i="7"/>
  <c r="N45" i="7" s="1"/>
  <c r="M53" i="7"/>
  <c r="N53" i="7" s="1"/>
  <c r="M61" i="7"/>
  <c r="N61" i="7" s="1"/>
  <c r="M69" i="7"/>
  <c r="M12" i="7"/>
  <c r="N12" i="7" s="1"/>
  <c r="M20" i="7"/>
  <c r="N20" i="7" s="1"/>
  <c r="M6" i="7"/>
  <c r="N6" i="7" s="1"/>
  <c r="M14" i="7"/>
  <c r="N14" i="7" s="1"/>
  <c r="M22" i="7"/>
  <c r="N22" i="7" s="1"/>
  <c r="M30" i="7"/>
  <c r="N30" i="7" s="1"/>
  <c r="M38" i="7"/>
  <c r="N38" i="7" s="1"/>
  <c r="M46" i="7"/>
  <c r="N46" i="7" s="1"/>
  <c r="M54" i="7"/>
  <c r="N54" i="7" s="1"/>
  <c r="M62" i="7"/>
  <c r="N62" i="7" s="1"/>
  <c r="M70" i="7"/>
  <c r="N70" i="7" s="1"/>
  <c r="T83" i="2"/>
  <c r="S83" i="2"/>
  <c r="R83" i="2"/>
  <c r="Q83" i="2"/>
  <c r="P83" i="2"/>
  <c r="O83" i="2"/>
  <c r="T82" i="2"/>
  <c r="S82" i="2"/>
  <c r="R82" i="2"/>
  <c r="Q82" i="2"/>
  <c r="P82" i="2"/>
  <c r="O82" i="2"/>
  <c r="T81" i="2"/>
  <c r="S81" i="2"/>
  <c r="R81" i="2"/>
  <c r="Q81" i="2"/>
  <c r="P81" i="2"/>
  <c r="O81" i="2"/>
  <c r="T80" i="2"/>
  <c r="S80" i="2"/>
  <c r="R80" i="2"/>
  <c r="Q80" i="2"/>
  <c r="P80" i="2"/>
  <c r="O80" i="2"/>
  <c r="T79" i="2"/>
  <c r="S79" i="2"/>
  <c r="R79" i="2"/>
  <c r="Q79" i="2"/>
  <c r="P79" i="2"/>
  <c r="O79" i="2"/>
  <c r="T78" i="2"/>
  <c r="S78" i="2"/>
  <c r="R78" i="2"/>
  <c r="Q78" i="2"/>
  <c r="P78" i="2"/>
  <c r="O78" i="2"/>
  <c r="T77" i="2"/>
  <c r="S77" i="2"/>
  <c r="R77" i="2"/>
  <c r="Q77" i="2"/>
  <c r="P77" i="2"/>
  <c r="O77" i="2"/>
  <c r="T76" i="2"/>
  <c r="S76" i="2"/>
  <c r="R76" i="2"/>
  <c r="Q76" i="2"/>
  <c r="P76" i="2"/>
  <c r="O76" i="2"/>
  <c r="T75" i="2"/>
  <c r="S75" i="2"/>
  <c r="R75" i="2"/>
  <c r="Q75" i="2"/>
  <c r="P75" i="2"/>
  <c r="O75" i="2"/>
  <c r="T74" i="2"/>
  <c r="S74" i="2"/>
  <c r="R74" i="2"/>
  <c r="Q74" i="2"/>
  <c r="P74" i="2"/>
  <c r="O74" i="2"/>
  <c r="T73" i="2"/>
  <c r="S73" i="2"/>
  <c r="R73" i="2"/>
  <c r="Q73" i="2"/>
  <c r="P73" i="2"/>
  <c r="O73" i="2"/>
  <c r="T72" i="2"/>
  <c r="S72" i="2"/>
  <c r="R72" i="2"/>
  <c r="Q72" i="2"/>
  <c r="P72" i="2"/>
  <c r="O72" i="2"/>
  <c r="T71" i="2"/>
  <c r="S71" i="2"/>
  <c r="R71" i="2"/>
  <c r="Q71" i="2"/>
  <c r="P71" i="2"/>
  <c r="O71" i="2"/>
  <c r="T70" i="2"/>
  <c r="S70" i="2"/>
  <c r="R70" i="2"/>
  <c r="Q70" i="2"/>
  <c r="P70" i="2"/>
  <c r="O70" i="2"/>
  <c r="T69" i="2"/>
  <c r="S69" i="2"/>
  <c r="R69" i="2"/>
  <c r="Q69" i="2"/>
  <c r="P69" i="2"/>
  <c r="O69" i="2"/>
  <c r="T68" i="2"/>
  <c r="S68" i="2"/>
  <c r="R68" i="2"/>
  <c r="Q68" i="2"/>
  <c r="P68" i="2"/>
  <c r="O68" i="2"/>
  <c r="T67" i="2"/>
  <c r="S67" i="2"/>
  <c r="R67" i="2"/>
  <c r="Q67" i="2"/>
  <c r="P67" i="2"/>
  <c r="O67" i="2"/>
  <c r="T66" i="2"/>
  <c r="S66" i="2"/>
  <c r="R66" i="2"/>
  <c r="Q66" i="2"/>
  <c r="P66" i="2"/>
  <c r="O66" i="2"/>
  <c r="T65" i="2"/>
  <c r="S65" i="2"/>
  <c r="R65" i="2"/>
  <c r="Q65" i="2"/>
  <c r="P65" i="2"/>
  <c r="O65" i="2"/>
  <c r="T64" i="2"/>
  <c r="S64" i="2"/>
  <c r="R64" i="2"/>
  <c r="Q64" i="2"/>
  <c r="P64" i="2"/>
  <c r="O64" i="2"/>
  <c r="T63" i="2"/>
  <c r="S63" i="2"/>
  <c r="R63" i="2"/>
  <c r="Q63" i="2"/>
  <c r="P63" i="2"/>
  <c r="O63" i="2"/>
  <c r="T62" i="2"/>
  <c r="S62" i="2"/>
  <c r="R62" i="2"/>
  <c r="Q62" i="2"/>
  <c r="P62" i="2"/>
  <c r="O62" i="2"/>
  <c r="T61" i="2"/>
  <c r="S61" i="2"/>
  <c r="R61" i="2"/>
  <c r="Q61" i="2"/>
  <c r="P61" i="2"/>
  <c r="O61" i="2"/>
  <c r="T60" i="2"/>
  <c r="S60" i="2"/>
  <c r="R60" i="2"/>
  <c r="Q60" i="2"/>
  <c r="P60" i="2"/>
  <c r="O60" i="2"/>
  <c r="T59" i="2"/>
  <c r="S59" i="2"/>
  <c r="R59" i="2"/>
  <c r="Q59" i="2"/>
  <c r="P59" i="2"/>
  <c r="O59" i="2"/>
  <c r="T58" i="2"/>
  <c r="S58" i="2"/>
  <c r="R58" i="2"/>
  <c r="Q58" i="2"/>
  <c r="P58" i="2"/>
  <c r="O58" i="2"/>
  <c r="T57" i="2"/>
  <c r="S57" i="2"/>
  <c r="R57" i="2"/>
  <c r="Q57" i="2"/>
  <c r="P57" i="2"/>
  <c r="O57" i="2"/>
  <c r="T56" i="2"/>
  <c r="S56" i="2"/>
  <c r="R56" i="2"/>
  <c r="Q56" i="2"/>
  <c r="P56" i="2"/>
  <c r="O56" i="2"/>
  <c r="T55" i="2"/>
  <c r="S55" i="2"/>
  <c r="R55" i="2"/>
  <c r="Q55" i="2"/>
  <c r="P55" i="2"/>
  <c r="O55" i="2"/>
  <c r="T54" i="2"/>
  <c r="S54" i="2"/>
  <c r="R54" i="2"/>
  <c r="Q54" i="2"/>
  <c r="P54" i="2"/>
  <c r="O54" i="2"/>
  <c r="T53" i="2"/>
  <c r="S53" i="2"/>
  <c r="R53" i="2"/>
  <c r="Q53" i="2"/>
  <c r="P53" i="2"/>
  <c r="O53" i="2"/>
  <c r="T52" i="2"/>
  <c r="S52" i="2"/>
  <c r="R52" i="2"/>
  <c r="Q52" i="2"/>
  <c r="P52" i="2"/>
  <c r="O52" i="2"/>
  <c r="T51" i="2"/>
  <c r="S51" i="2"/>
  <c r="R51" i="2"/>
  <c r="Q51" i="2"/>
  <c r="P51" i="2"/>
  <c r="O51" i="2"/>
  <c r="T50" i="2"/>
  <c r="S50" i="2"/>
  <c r="R50" i="2"/>
  <c r="Q50" i="2"/>
  <c r="P50" i="2"/>
  <c r="O50" i="2"/>
  <c r="T49" i="2"/>
  <c r="S49" i="2"/>
  <c r="R49" i="2"/>
  <c r="Q49" i="2"/>
  <c r="P49" i="2"/>
  <c r="O49" i="2"/>
  <c r="T48" i="2"/>
  <c r="S48" i="2"/>
  <c r="R48" i="2"/>
  <c r="Q48" i="2"/>
  <c r="P48" i="2"/>
  <c r="O48" i="2"/>
  <c r="T47" i="2"/>
  <c r="S47" i="2"/>
  <c r="R47" i="2"/>
  <c r="Q47" i="2"/>
  <c r="P47" i="2"/>
  <c r="O47" i="2"/>
  <c r="T46" i="2"/>
  <c r="S46" i="2"/>
  <c r="R46" i="2"/>
  <c r="Q46" i="2"/>
  <c r="P46" i="2"/>
  <c r="O46" i="2"/>
  <c r="T45" i="2"/>
  <c r="S45" i="2"/>
  <c r="R45" i="2"/>
  <c r="Q45" i="2"/>
  <c r="P45" i="2"/>
  <c r="O45" i="2"/>
  <c r="T44" i="2"/>
  <c r="S44" i="2"/>
  <c r="R44" i="2"/>
  <c r="Q44" i="2"/>
  <c r="P44" i="2"/>
  <c r="O44" i="2"/>
  <c r="T43" i="2"/>
  <c r="S43" i="2"/>
  <c r="R43" i="2"/>
  <c r="Q43" i="2"/>
  <c r="P43" i="2"/>
  <c r="O43" i="2"/>
  <c r="T42" i="2"/>
  <c r="S42" i="2"/>
  <c r="R42" i="2"/>
  <c r="Q42" i="2"/>
  <c r="P42" i="2"/>
  <c r="O42" i="2"/>
  <c r="T41" i="2"/>
  <c r="S41" i="2"/>
  <c r="R41" i="2"/>
  <c r="Q41" i="2"/>
  <c r="P41" i="2"/>
  <c r="O41" i="2"/>
  <c r="T40" i="2"/>
  <c r="S40" i="2"/>
  <c r="R40" i="2"/>
  <c r="Q40" i="2"/>
  <c r="P40" i="2"/>
  <c r="O40" i="2"/>
  <c r="T39" i="2"/>
  <c r="S39" i="2"/>
  <c r="R39" i="2"/>
  <c r="Q39" i="2"/>
  <c r="P39" i="2"/>
  <c r="O39" i="2"/>
  <c r="T38" i="2"/>
  <c r="S38" i="2"/>
  <c r="R38" i="2"/>
  <c r="Q38" i="2"/>
  <c r="P38" i="2"/>
  <c r="O38" i="2"/>
  <c r="T37" i="2"/>
  <c r="S37" i="2"/>
  <c r="R37" i="2"/>
  <c r="Q37" i="2"/>
  <c r="P37" i="2"/>
  <c r="O37" i="2"/>
  <c r="T36" i="2"/>
  <c r="S36" i="2"/>
  <c r="R36" i="2"/>
  <c r="Q36" i="2"/>
  <c r="P36" i="2"/>
  <c r="O36" i="2"/>
  <c r="T35" i="2"/>
  <c r="S35" i="2"/>
  <c r="R35" i="2"/>
  <c r="Q35" i="2"/>
  <c r="P35" i="2"/>
  <c r="O35" i="2"/>
  <c r="T34" i="2"/>
  <c r="S34" i="2"/>
  <c r="R34" i="2"/>
  <c r="Q34" i="2"/>
  <c r="P34" i="2"/>
  <c r="O34" i="2"/>
  <c r="T33" i="2"/>
  <c r="S33" i="2"/>
  <c r="R33" i="2"/>
  <c r="Q33" i="2"/>
  <c r="P33" i="2"/>
  <c r="O33" i="2"/>
  <c r="T32" i="2"/>
  <c r="S32" i="2"/>
  <c r="R32" i="2"/>
  <c r="Q32" i="2"/>
  <c r="P32" i="2"/>
  <c r="O32" i="2"/>
  <c r="T31" i="2"/>
  <c r="S31" i="2"/>
  <c r="R31" i="2"/>
  <c r="Q31" i="2"/>
  <c r="P31" i="2"/>
  <c r="O31" i="2"/>
  <c r="T30" i="2"/>
  <c r="S30" i="2"/>
  <c r="R30" i="2"/>
  <c r="Q30" i="2"/>
  <c r="P30" i="2"/>
  <c r="O30" i="2"/>
  <c r="T29" i="2"/>
  <c r="S29" i="2"/>
  <c r="R29" i="2"/>
  <c r="Q29" i="2"/>
  <c r="P29" i="2"/>
  <c r="O29" i="2"/>
  <c r="T28" i="2"/>
  <c r="S28" i="2"/>
  <c r="R28" i="2"/>
  <c r="Q28" i="2"/>
  <c r="P28" i="2"/>
  <c r="O28" i="2"/>
  <c r="T27" i="2"/>
  <c r="S27" i="2"/>
  <c r="R27" i="2"/>
  <c r="Q27" i="2"/>
  <c r="P27" i="2"/>
  <c r="O27" i="2"/>
  <c r="T26" i="2"/>
  <c r="S26" i="2"/>
  <c r="R26" i="2"/>
  <c r="Q26" i="2"/>
  <c r="P26" i="2"/>
  <c r="O26" i="2"/>
  <c r="T25" i="2"/>
  <c r="S25" i="2"/>
  <c r="R25" i="2"/>
  <c r="Q25" i="2"/>
  <c r="P25" i="2"/>
  <c r="O25" i="2"/>
  <c r="T24" i="2"/>
  <c r="S24" i="2"/>
  <c r="R24" i="2"/>
  <c r="Q24" i="2"/>
  <c r="P24" i="2"/>
  <c r="O24" i="2"/>
  <c r="T23" i="2"/>
  <c r="S23" i="2"/>
  <c r="R23" i="2"/>
  <c r="Q23" i="2"/>
  <c r="P23" i="2"/>
  <c r="O23" i="2"/>
  <c r="T22" i="2"/>
  <c r="S22" i="2"/>
  <c r="R22" i="2"/>
  <c r="Q22" i="2"/>
  <c r="P22" i="2"/>
  <c r="O22" i="2"/>
  <c r="T21" i="2"/>
  <c r="S21" i="2"/>
  <c r="R21" i="2"/>
  <c r="Q21" i="2"/>
  <c r="P21" i="2"/>
  <c r="O21" i="2"/>
  <c r="T20" i="2"/>
  <c r="S20" i="2"/>
  <c r="R20" i="2"/>
  <c r="Q20" i="2"/>
  <c r="P20" i="2"/>
  <c r="O20" i="2"/>
  <c r="T19" i="2"/>
  <c r="S19" i="2"/>
  <c r="R19" i="2"/>
  <c r="Q19" i="2"/>
  <c r="P19" i="2"/>
  <c r="O19" i="2"/>
  <c r="T18" i="2"/>
  <c r="S18" i="2"/>
  <c r="R18" i="2"/>
  <c r="Q18" i="2"/>
  <c r="P18" i="2"/>
  <c r="O18" i="2"/>
  <c r="T17" i="2"/>
  <c r="S17" i="2"/>
  <c r="R17" i="2"/>
  <c r="Q17" i="2"/>
  <c r="P17" i="2"/>
  <c r="O17" i="2"/>
  <c r="T16" i="2"/>
  <c r="S16" i="2"/>
  <c r="R16" i="2"/>
  <c r="Q16" i="2"/>
  <c r="P16" i="2"/>
  <c r="O16" i="2"/>
  <c r="T15" i="2"/>
  <c r="S15" i="2"/>
  <c r="R15" i="2"/>
  <c r="Q15" i="2"/>
  <c r="P15" i="2"/>
  <c r="O15" i="2"/>
  <c r="T14" i="2"/>
  <c r="S14" i="2"/>
  <c r="R14" i="2"/>
  <c r="Q14" i="2"/>
  <c r="P14" i="2"/>
  <c r="O14" i="2"/>
  <c r="T13" i="2"/>
  <c r="S13" i="2"/>
  <c r="R13" i="2"/>
  <c r="Q13" i="2"/>
  <c r="P13" i="2"/>
  <c r="O13" i="2"/>
  <c r="T12" i="2"/>
  <c r="S12" i="2"/>
  <c r="R12" i="2"/>
  <c r="Q12" i="2"/>
  <c r="P12" i="2"/>
  <c r="O12" i="2"/>
  <c r="T11" i="2"/>
  <c r="S11" i="2"/>
  <c r="R11" i="2"/>
  <c r="Q11" i="2"/>
  <c r="P11" i="2"/>
  <c r="O11" i="2"/>
  <c r="T10" i="2"/>
  <c r="S10" i="2"/>
  <c r="R10" i="2"/>
  <c r="Q10" i="2"/>
  <c r="P10" i="2"/>
  <c r="O10" i="2"/>
  <c r="T9" i="2"/>
  <c r="S9" i="2"/>
  <c r="R9" i="2"/>
  <c r="Q9" i="2"/>
  <c r="P9" i="2"/>
  <c r="O9" i="2"/>
  <c r="J1" i="4"/>
  <c r="C5" i="3"/>
  <c r="C6" i="3" s="1"/>
  <c r="C4" i="3"/>
  <c r="C7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C2" i="3"/>
  <c r="C3" i="3" s="1"/>
  <c r="B2" i="3"/>
  <c r="A83" i="2"/>
  <c r="D83" i="2" s="1"/>
  <c r="A82" i="2"/>
  <c r="D82" i="2" s="1"/>
  <c r="A81" i="2"/>
  <c r="B81" i="2" s="1"/>
  <c r="C81" i="2" s="1"/>
  <c r="E81" i="2" s="1"/>
  <c r="A80" i="2"/>
  <c r="D80" i="2" s="1"/>
  <c r="A79" i="2"/>
  <c r="D79" i="2" s="1"/>
  <c r="A78" i="2"/>
  <c r="D78" i="2" s="1"/>
  <c r="A77" i="2"/>
  <c r="B77" i="2" s="1"/>
  <c r="C77" i="2" s="1"/>
  <c r="E77" i="2" s="1"/>
  <c r="A76" i="2"/>
  <c r="D76" i="2" s="1"/>
  <c r="A75" i="2"/>
  <c r="D75" i="2" s="1"/>
  <c r="A74" i="2"/>
  <c r="D74" i="2" s="1"/>
  <c r="A73" i="2"/>
  <c r="B73" i="2" s="1"/>
  <c r="C73" i="2" s="1"/>
  <c r="E73" i="2" s="1"/>
  <c r="A72" i="2"/>
  <c r="D72" i="2" s="1"/>
  <c r="A71" i="2"/>
  <c r="D71" i="2" s="1"/>
  <c r="A70" i="2"/>
  <c r="D70" i="2" s="1"/>
  <c r="A69" i="2"/>
  <c r="B69" i="2" s="1"/>
  <c r="C69" i="2" s="1"/>
  <c r="E69" i="2" s="1"/>
  <c r="B68" i="2"/>
  <c r="C68" i="2" s="1"/>
  <c r="E68" i="2" s="1"/>
  <c r="A68" i="2"/>
  <c r="D68" i="2" s="1"/>
  <c r="A67" i="2"/>
  <c r="D67" i="2" s="1"/>
  <c r="A66" i="2"/>
  <c r="D66" i="2" s="1"/>
  <c r="A65" i="2"/>
  <c r="B65" i="2" s="1"/>
  <c r="C65" i="2" s="1"/>
  <c r="E65" i="2" s="1"/>
  <c r="A64" i="2"/>
  <c r="D64" i="2" s="1"/>
  <c r="A63" i="2"/>
  <c r="D63" i="2" s="1"/>
  <c r="A62" i="2"/>
  <c r="D62" i="2" s="1"/>
  <c r="A61" i="2"/>
  <c r="B61" i="2" s="1"/>
  <c r="C61" i="2" s="1"/>
  <c r="E61" i="2" s="1"/>
  <c r="A60" i="2"/>
  <c r="D60" i="2" s="1"/>
  <c r="A59" i="2"/>
  <c r="D59" i="2" s="1"/>
  <c r="A58" i="2"/>
  <c r="D58" i="2" s="1"/>
  <c r="D57" i="2"/>
  <c r="A57" i="2"/>
  <c r="B57" i="2" s="1"/>
  <c r="C57" i="2" s="1"/>
  <c r="E57" i="2" s="1"/>
  <c r="A56" i="2"/>
  <c r="D56" i="2" s="1"/>
  <c r="A55" i="2"/>
  <c r="D55" i="2" s="1"/>
  <c r="A54" i="2"/>
  <c r="D54" i="2" s="1"/>
  <c r="A53" i="2"/>
  <c r="B53" i="2" s="1"/>
  <c r="C53" i="2" s="1"/>
  <c r="E53" i="2" s="1"/>
  <c r="A52" i="2"/>
  <c r="D52" i="2" s="1"/>
  <c r="A51" i="2"/>
  <c r="D51" i="2" s="1"/>
  <c r="A50" i="2"/>
  <c r="D50" i="2" s="1"/>
  <c r="A49" i="2"/>
  <c r="B49" i="2" s="1"/>
  <c r="C49" i="2" s="1"/>
  <c r="E49" i="2" s="1"/>
  <c r="A48" i="2"/>
  <c r="D48" i="2" s="1"/>
  <c r="A47" i="2"/>
  <c r="D47" i="2" s="1"/>
  <c r="A46" i="2"/>
  <c r="D46" i="2" s="1"/>
  <c r="A45" i="2"/>
  <c r="B45" i="2" s="1"/>
  <c r="C45" i="2" s="1"/>
  <c r="E45" i="2" s="1"/>
  <c r="A44" i="2"/>
  <c r="D44" i="2" s="1"/>
  <c r="A43" i="2"/>
  <c r="D43" i="2" s="1"/>
  <c r="A42" i="2"/>
  <c r="D42" i="2" s="1"/>
  <c r="A41" i="2"/>
  <c r="B41" i="2" s="1"/>
  <c r="C41" i="2" s="1"/>
  <c r="E41" i="2" s="1"/>
  <c r="A40" i="2"/>
  <c r="D40" i="2" s="1"/>
  <c r="A39" i="2"/>
  <c r="D39" i="2" s="1"/>
  <c r="A38" i="2"/>
  <c r="D38" i="2" s="1"/>
  <c r="A37" i="2"/>
  <c r="B37" i="2" s="1"/>
  <c r="C37" i="2" s="1"/>
  <c r="E37" i="2" s="1"/>
  <c r="B36" i="2"/>
  <c r="C36" i="2" s="1"/>
  <c r="E36" i="2" s="1"/>
  <c r="A36" i="2"/>
  <c r="D36" i="2" s="1"/>
  <c r="A35" i="2"/>
  <c r="D35" i="2" s="1"/>
  <c r="A34" i="2"/>
  <c r="D34" i="2" s="1"/>
  <c r="A33" i="2"/>
  <c r="B33" i="2" s="1"/>
  <c r="C33" i="2" s="1"/>
  <c r="E33" i="2" s="1"/>
  <c r="A32" i="2"/>
  <c r="D32" i="2" s="1"/>
  <c r="A31" i="2"/>
  <c r="D31" i="2" s="1"/>
  <c r="A30" i="2"/>
  <c r="D30" i="2" s="1"/>
  <c r="A29" i="2"/>
  <c r="B29" i="2" s="1"/>
  <c r="C29" i="2" s="1"/>
  <c r="E29" i="2" s="1"/>
  <c r="A28" i="2"/>
  <c r="D28" i="2" s="1"/>
  <c r="A27" i="2"/>
  <c r="D27" i="2" s="1"/>
  <c r="A26" i="2"/>
  <c r="D26" i="2" s="1"/>
  <c r="A25" i="2"/>
  <c r="D25" i="2" s="1"/>
  <c r="A24" i="2"/>
  <c r="B24" i="2" s="1"/>
  <c r="C24" i="2" s="1"/>
  <c r="E24" i="2" s="1"/>
  <c r="A23" i="2"/>
  <c r="D23" i="2" s="1"/>
  <c r="B22" i="2"/>
  <c r="C22" i="2" s="1"/>
  <c r="E22" i="2" s="1"/>
  <c r="A22" i="2"/>
  <c r="D22" i="2" s="1"/>
  <c r="A21" i="2"/>
  <c r="D21" i="2" s="1"/>
  <c r="A20" i="2"/>
  <c r="B20" i="2" s="1"/>
  <c r="C20" i="2" s="1"/>
  <c r="E20" i="2" s="1"/>
  <c r="A19" i="2"/>
  <c r="D19" i="2" s="1"/>
  <c r="D18" i="2"/>
  <c r="A18" i="2"/>
  <c r="B18" i="2" s="1"/>
  <c r="C18" i="2" s="1"/>
  <c r="E18" i="2" s="1"/>
  <c r="A17" i="2"/>
  <c r="D17" i="2" s="1"/>
  <c r="A16" i="2"/>
  <c r="B16" i="2" s="1"/>
  <c r="C16" i="2" s="1"/>
  <c r="E16" i="2" s="1"/>
  <c r="B15" i="2"/>
  <c r="C15" i="2" s="1"/>
  <c r="E15" i="2" s="1"/>
  <c r="A15" i="2"/>
  <c r="D15" i="2" s="1"/>
  <c r="A14" i="2"/>
  <c r="D14" i="2" s="1"/>
  <c r="A13" i="2"/>
  <c r="D13" i="2" s="1"/>
  <c r="A12" i="2"/>
  <c r="B12" i="2" s="1"/>
  <c r="C12" i="2" s="1"/>
  <c r="E12" i="2" s="1"/>
  <c r="A11" i="2"/>
  <c r="D11" i="2" s="1"/>
  <c r="A10" i="2"/>
  <c r="D10" i="2" s="1"/>
  <c r="A9" i="2"/>
  <c r="B9" i="2" s="1"/>
  <c r="C9" i="2" s="1"/>
  <c r="E9" i="2" s="1"/>
  <c r="A8" i="2"/>
  <c r="B8" i="2" s="1"/>
  <c r="C8" i="2" s="1"/>
  <c r="E8" i="2" s="1"/>
  <c r="M7" i="2"/>
  <c r="T6" i="2" s="1"/>
  <c r="L7" i="2"/>
  <c r="S6" i="2" s="1"/>
  <c r="K7" i="2"/>
  <c r="R6" i="2" s="1"/>
  <c r="J7" i="2"/>
  <c r="Q6" i="2" s="1"/>
  <c r="I7" i="2"/>
  <c r="P6" i="2" s="1"/>
  <c r="H7" i="2"/>
  <c r="O6" i="2" s="1"/>
  <c r="A209" i="1"/>
  <c r="D209" i="1" s="1"/>
  <c r="A208" i="1"/>
  <c r="D208" i="1" s="1"/>
  <c r="A207" i="1"/>
  <c r="D207" i="1" s="1"/>
  <c r="A206" i="1"/>
  <c r="D206" i="1" s="1"/>
  <c r="A205" i="1"/>
  <c r="D205" i="1" s="1"/>
  <c r="A204" i="1"/>
  <c r="D204" i="1" s="1"/>
  <c r="A203" i="1"/>
  <c r="B203" i="1" s="1"/>
  <c r="C203" i="1" s="1"/>
  <c r="E203" i="1" s="1"/>
  <c r="A202" i="1"/>
  <c r="D202" i="1" s="1"/>
  <c r="A201" i="1"/>
  <c r="B201" i="1" s="1"/>
  <c r="C201" i="1" s="1"/>
  <c r="E201" i="1" s="1"/>
  <c r="A200" i="1"/>
  <c r="D200" i="1" s="1"/>
  <c r="A199" i="1"/>
  <c r="D199" i="1" s="1"/>
  <c r="A198" i="1"/>
  <c r="D198" i="1" s="1"/>
  <c r="A197" i="1"/>
  <c r="A196" i="1"/>
  <c r="B196" i="1" s="1"/>
  <c r="C196" i="1" s="1"/>
  <c r="E196" i="1" s="1"/>
  <c r="A195" i="1"/>
  <c r="B195" i="1" s="1"/>
  <c r="C195" i="1" s="1"/>
  <c r="E195" i="1" s="1"/>
  <c r="A194" i="1"/>
  <c r="D194" i="1" s="1"/>
  <c r="A193" i="1"/>
  <c r="A192" i="1"/>
  <c r="D192" i="1" s="1"/>
  <c r="A191" i="1"/>
  <c r="A190" i="1"/>
  <c r="D190" i="1" s="1"/>
  <c r="A189" i="1"/>
  <c r="A188" i="1"/>
  <c r="A187" i="1"/>
  <c r="D187" i="1" s="1"/>
  <c r="A186" i="1"/>
  <c r="A185" i="1"/>
  <c r="D185" i="1" s="1"/>
  <c r="A184" i="1"/>
  <c r="A183" i="1"/>
  <c r="D183" i="1" s="1"/>
  <c r="A182" i="1"/>
  <c r="A181" i="1"/>
  <c r="D181" i="1" s="1"/>
  <c r="A180" i="1"/>
  <c r="A179" i="1"/>
  <c r="D179" i="1" s="1"/>
  <c r="A178" i="1"/>
  <c r="A177" i="1"/>
  <c r="D177" i="1" s="1"/>
  <c r="A176" i="1"/>
  <c r="A175" i="1"/>
  <c r="D175" i="1" s="1"/>
  <c r="A174" i="1"/>
  <c r="A173" i="1"/>
  <c r="D173" i="1" s="1"/>
  <c r="A172" i="1"/>
  <c r="A171" i="1"/>
  <c r="D171" i="1" s="1"/>
  <c r="A170" i="1"/>
  <c r="A169" i="1"/>
  <c r="D169" i="1" s="1"/>
  <c r="A168" i="1"/>
  <c r="A167" i="1"/>
  <c r="B167" i="1" s="1"/>
  <c r="C167" i="1" s="1"/>
  <c r="E167" i="1" s="1"/>
  <c r="A166" i="1"/>
  <c r="D166" i="1" s="1"/>
  <c r="A165" i="1"/>
  <c r="D165" i="1" s="1"/>
  <c r="A164" i="1"/>
  <c r="D164" i="1" s="1"/>
  <c r="A163" i="1"/>
  <c r="B163" i="1" s="1"/>
  <c r="C163" i="1" s="1"/>
  <c r="E163" i="1" s="1"/>
  <c r="A162" i="1"/>
  <c r="B162" i="1" s="1"/>
  <c r="C162" i="1" s="1"/>
  <c r="E162" i="1" s="1"/>
  <c r="A161" i="1"/>
  <c r="D161" i="1" s="1"/>
  <c r="A160" i="1"/>
  <c r="B160" i="1" s="1"/>
  <c r="C160" i="1" s="1"/>
  <c r="E160" i="1" s="1"/>
  <c r="A159" i="1"/>
  <c r="D159" i="1" s="1"/>
  <c r="A158" i="1"/>
  <c r="D158" i="1" s="1"/>
  <c r="A157" i="1"/>
  <c r="B157" i="1" s="1"/>
  <c r="C157" i="1" s="1"/>
  <c r="E157" i="1" s="1"/>
  <c r="A156" i="1"/>
  <c r="B156" i="1" s="1"/>
  <c r="C156" i="1" s="1"/>
  <c r="E156" i="1" s="1"/>
  <c r="A155" i="1"/>
  <c r="D155" i="1" s="1"/>
  <c r="A154" i="1"/>
  <c r="B154" i="1" s="1"/>
  <c r="C154" i="1" s="1"/>
  <c r="E154" i="1" s="1"/>
  <c r="A153" i="1"/>
  <c r="D153" i="1" s="1"/>
  <c r="A152" i="1"/>
  <c r="A151" i="1"/>
  <c r="D151" i="1" s="1"/>
  <c r="A150" i="1"/>
  <c r="A149" i="1"/>
  <c r="D149" i="1" s="1"/>
  <c r="A148" i="1"/>
  <c r="A147" i="1"/>
  <c r="D147" i="1" s="1"/>
  <c r="A146" i="1"/>
  <c r="A145" i="1"/>
  <c r="D145" i="1" s="1"/>
  <c r="A144" i="1"/>
  <c r="A143" i="1"/>
  <c r="D143" i="1" s="1"/>
  <c r="A142" i="1"/>
  <c r="A141" i="1"/>
  <c r="D141" i="1" s="1"/>
  <c r="A140" i="1"/>
  <c r="A139" i="1"/>
  <c r="D139" i="1" s="1"/>
  <c r="A138" i="1"/>
  <c r="A137" i="1"/>
  <c r="D137" i="1" s="1"/>
  <c r="A136" i="1"/>
  <c r="A135" i="1"/>
  <c r="D135" i="1" s="1"/>
  <c r="A134" i="1"/>
  <c r="A133" i="1"/>
  <c r="A132" i="1"/>
  <c r="B132" i="1" s="1"/>
  <c r="C132" i="1" s="1"/>
  <c r="E132" i="1" s="1"/>
  <c r="A131" i="1"/>
  <c r="A130" i="1"/>
  <c r="A129" i="1"/>
  <c r="B129" i="1" s="1"/>
  <c r="C129" i="1" s="1"/>
  <c r="E129" i="1" s="1"/>
  <c r="A128" i="1"/>
  <c r="B128" i="1" s="1"/>
  <c r="C128" i="1" s="1"/>
  <c r="E128" i="1" s="1"/>
  <c r="A127" i="1"/>
  <c r="B127" i="1" s="1"/>
  <c r="C127" i="1" s="1"/>
  <c r="E127" i="1" s="1"/>
  <c r="A126" i="1"/>
  <c r="A125" i="1"/>
  <c r="B125" i="1" s="1"/>
  <c r="C125" i="1" s="1"/>
  <c r="E125" i="1" s="1"/>
  <c r="A124" i="1"/>
  <c r="B124" i="1" s="1"/>
  <c r="C124" i="1" s="1"/>
  <c r="E124" i="1" s="1"/>
  <c r="A123" i="1"/>
  <c r="B123" i="1" s="1"/>
  <c r="C123" i="1" s="1"/>
  <c r="E123" i="1" s="1"/>
  <c r="A122" i="1"/>
  <c r="B122" i="1" s="1"/>
  <c r="C122" i="1" s="1"/>
  <c r="E122" i="1" s="1"/>
  <c r="A121" i="1"/>
  <c r="A120" i="1"/>
  <c r="B120" i="1" s="1"/>
  <c r="C120" i="1" s="1"/>
  <c r="E120" i="1" s="1"/>
  <c r="A119" i="1"/>
  <c r="B119" i="1" s="1"/>
  <c r="C119" i="1" s="1"/>
  <c r="E119" i="1" s="1"/>
  <c r="A118" i="1"/>
  <c r="B118" i="1" s="1"/>
  <c r="C118" i="1" s="1"/>
  <c r="E118" i="1" s="1"/>
  <c r="A117" i="1"/>
  <c r="B117" i="1" s="1"/>
  <c r="C117" i="1" s="1"/>
  <c r="E117" i="1" s="1"/>
  <c r="A116" i="1"/>
  <c r="A115" i="1"/>
  <c r="B115" i="1" s="1"/>
  <c r="C115" i="1" s="1"/>
  <c r="E115" i="1" s="1"/>
  <c r="A114" i="1"/>
  <c r="B114" i="1" s="1"/>
  <c r="C114" i="1" s="1"/>
  <c r="E114" i="1" s="1"/>
  <c r="A113" i="1"/>
  <c r="B113" i="1" s="1"/>
  <c r="C113" i="1" s="1"/>
  <c r="E113" i="1" s="1"/>
  <c r="A112" i="1"/>
  <c r="A111" i="1"/>
  <c r="B111" i="1" s="1"/>
  <c r="C111" i="1" s="1"/>
  <c r="E111" i="1" s="1"/>
  <c r="A110" i="1"/>
  <c r="B110" i="1" s="1"/>
  <c r="C110" i="1" s="1"/>
  <c r="E110" i="1" s="1"/>
  <c r="A109" i="1"/>
  <c r="B109" i="1" s="1"/>
  <c r="C109" i="1" s="1"/>
  <c r="E109" i="1" s="1"/>
  <c r="A108" i="1"/>
  <c r="A107" i="1"/>
  <c r="B107" i="1" s="1"/>
  <c r="C107" i="1" s="1"/>
  <c r="E107" i="1" s="1"/>
  <c r="A106" i="1"/>
  <c r="A105" i="1"/>
  <c r="B105" i="1" s="1"/>
  <c r="C105" i="1" s="1"/>
  <c r="E105" i="1" s="1"/>
  <c r="A104" i="1"/>
  <c r="A103" i="1"/>
  <c r="A102" i="1"/>
  <c r="B102" i="1" s="1"/>
  <c r="C102" i="1" s="1"/>
  <c r="E102" i="1" s="1"/>
  <c r="A101" i="1"/>
  <c r="B101" i="1" s="1"/>
  <c r="C101" i="1" s="1"/>
  <c r="E101" i="1" s="1"/>
  <c r="A100" i="1"/>
  <c r="B100" i="1" s="1"/>
  <c r="C100" i="1" s="1"/>
  <c r="E100" i="1" s="1"/>
  <c r="A99" i="1"/>
  <c r="B99" i="1" s="1"/>
  <c r="C99" i="1" s="1"/>
  <c r="E99" i="1" s="1"/>
  <c r="A98" i="1"/>
  <c r="A97" i="1"/>
  <c r="B97" i="1" s="1"/>
  <c r="C97" i="1" s="1"/>
  <c r="E97" i="1" s="1"/>
  <c r="A96" i="1"/>
  <c r="A95" i="1"/>
  <c r="B95" i="1" s="1"/>
  <c r="C95" i="1" s="1"/>
  <c r="E95" i="1" s="1"/>
  <c r="A94" i="1"/>
  <c r="D94" i="1" s="1"/>
  <c r="A93" i="1"/>
  <c r="D93" i="1" s="1"/>
  <c r="A92" i="1"/>
  <c r="B92" i="1" s="1"/>
  <c r="C92" i="1" s="1"/>
  <c r="E92" i="1" s="1"/>
  <c r="A91" i="1"/>
  <c r="D91" i="1" s="1"/>
  <c r="A90" i="1"/>
  <c r="B90" i="1" s="1"/>
  <c r="C90" i="1" s="1"/>
  <c r="E90" i="1" s="1"/>
  <c r="A89" i="1"/>
  <c r="D89" i="1" s="1"/>
  <c r="A88" i="1"/>
  <c r="D88" i="1" s="1"/>
  <c r="A87" i="1"/>
  <c r="D87" i="1" s="1"/>
  <c r="A86" i="1"/>
  <c r="B86" i="1" s="1"/>
  <c r="C86" i="1" s="1"/>
  <c r="E86" i="1" s="1"/>
  <c r="A85" i="1"/>
  <c r="D85" i="1" s="1"/>
  <c r="A84" i="1"/>
  <c r="D84" i="1" s="1"/>
  <c r="A83" i="1"/>
  <c r="B83" i="1" s="1"/>
  <c r="C83" i="1" s="1"/>
  <c r="E83" i="1" s="1"/>
  <c r="A82" i="1"/>
  <c r="D82" i="1" s="1"/>
  <c r="A81" i="1"/>
  <c r="D81" i="1" s="1"/>
  <c r="A80" i="1"/>
  <c r="D80" i="1" s="1"/>
  <c r="A79" i="1"/>
  <c r="D79" i="1" s="1"/>
  <c r="A78" i="1"/>
  <c r="B78" i="1" s="1"/>
  <c r="C78" i="1" s="1"/>
  <c r="E78" i="1" s="1"/>
  <c r="A77" i="1"/>
  <c r="D77" i="1" s="1"/>
  <c r="A76" i="1"/>
  <c r="A75" i="1"/>
  <c r="A74" i="1"/>
  <c r="A73" i="1"/>
  <c r="A72" i="1"/>
  <c r="A71" i="1"/>
  <c r="A70" i="1"/>
  <c r="A69" i="1"/>
  <c r="B69" i="1" s="1"/>
  <c r="C69" i="1" s="1"/>
  <c r="E69" i="1" s="1"/>
  <c r="A68" i="1"/>
  <c r="B68" i="1" s="1"/>
  <c r="C68" i="1" s="1"/>
  <c r="E68" i="1" s="1"/>
  <c r="A67" i="1"/>
  <c r="A66" i="1"/>
  <c r="B66" i="1" s="1"/>
  <c r="C66" i="1" s="1"/>
  <c r="E66" i="1" s="1"/>
  <c r="A65" i="1"/>
  <c r="B65" i="1" s="1"/>
  <c r="C65" i="1" s="1"/>
  <c r="E65" i="1" s="1"/>
  <c r="A64" i="1"/>
  <c r="B64" i="1" s="1"/>
  <c r="C64" i="1" s="1"/>
  <c r="E64" i="1" s="1"/>
  <c r="A63" i="1"/>
  <c r="A62" i="1"/>
  <c r="B62" i="1" s="1"/>
  <c r="C62" i="1" s="1"/>
  <c r="E62" i="1" s="1"/>
  <c r="A61" i="1"/>
  <c r="B61" i="1" s="1"/>
  <c r="C61" i="1" s="1"/>
  <c r="E61" i="1" s="1"/>
  <c r="A60" i="1"/>
  <c r="A59" i="1"/>
  <c r="D59" i="1" s="1"/>
  <c r="A58" i="1"/>
  <c r="D58" i="1" s="1"/>
  <c r="A57" i="1"/>
  <c r="D57" i="1" s="1"/>
  <c r="A56" i="1"/>
  <c r="D56" i="1" s="1"/>
  <c r="A55" i="1"/>
  <c r="D55" i="1" s="1"/>
  <c r="A54" i="1"/>
  <c r="D54" i="1" s="1"/>
  <c r="A53" i="1"/>
  <c r="D53" i="1" s="1"/>
  <c r="A52" i="1"/>
  <c r="D52" i="1" s="1"/>
  <c r="A51" i="1"/>
  <c r="D51" i="1" s="1"/>
  <c r="A50" i="1"/>
  <c r="D50" i="1" s="1"/>
  <c r="A49" i="1"/>
  <c r="D49" i="1" s="1"/>
  <c r="A48" i="1"/>
  <c r="D48" i="1" s="1"/>
  <c r="A47" i="1"/>
  <c r="D47" i="1" s="1"/>
  <c r="A46" i="1"/>
  <c r="D46" i="1" s="1"/>
  <c r="A45" i="1"/>
  <c r="D45" i="1" s="1"/>
  <c r="A44" i="1"/>
  <c r="D44" i="1" s="1"/>
  <c r="A43" i="1"/>
  <c r="D43" i="1" s="1"/>
  <c r="A42" i="1"/>
  <c r="D42" i="1" s="1"/>
  <c r="A41" i="1"/>
  <c r="D41" i="1" s="1"/>
  <c r="A40" i="1"/>
  <c r="D40" i="1" s="1"/>
  <c r="A39" i="1"/>
  <c r="D39" i="1" s="1"/>
  <c r="A38" i="1"/>
  <c r="D38" i="1" s="1"/>
  <c r="A37" i="1"/>
  <c r="D37" i="1" s="1"/>
  <c r="A36" i="1"/>
  <c r="D36" i="1" s="1"/>
  <c r="A35" i="1"/>
  <c r="D35" i="1" s="1"/>
  <c r="A34" i="1"/>
  <c r="D34" i="1" s="1"/>
  <c r="A33" i="1"/>
  <c r="D33" i="1" s="1"/>
  <c r="A32" i="1"/>
  <c r="D32" i="1" s="1"/>
  <c r="A31" i="1"/>
  <c r="D31" i="1" s="1"/>
  <c r="A30" i="1"/>
  <c r="D30" i="1" s="1"/>
  <c r="A29" i="1"/>
  <c r="D29" i="1" s="1"/>
  <c r="A28" i="1"/>
  <c r="D28" i="1" s="1"/>
  <c r="A27" i="1"/>
  <c r="D27" i="1" s="1"/>
  <c r="A26" i="1"/>
  <c r="D26" i="1" s="1"/>
  <c r="A25" i="1"/>
  <c r="D25" i="1" s="1"/>
  <c r="A24" i="1"/>
  <c r="D24" i="1" s="1"/>
  <c r="A23" i="1"/>
  <c r="D23" i="1" s="1"/>
  <c r="A22" i="1"/>
  <c r="D22" i="1" s="1"/>
  <c r="A21" i="1"/>
  <c r="A20" i="1"/>
  <c r="D20" i="1" s="1"/>
  <c r="A19" i="1"/>
  <c r="A18" i="1"/>
  <c r="D18" i="1" s="1"/>
  <c r="A17" i="1"/>
  <c r="D17" i="1" s="1"/>
  <c r="A16" i="1"/>
  <c r="D16" i="1" s="1"/>
  <c r="A15" i="1"/>
  <c r="D15" i="1" s="1"/>
  <c r="A14" i="1"/>
  <c r="D14" i="1" s="1"/>
  <c r="A13" i="1"/>
  <c r="D13" i="1" s="1"/>
  <c r="A12" i="1"/>
  <c r="D12" i="1" s="1"/>
  <c r="A11" i="1"/>
  <c r="D11" i="1" s="1"/>
  <c r="A10" i="1"/>
  <c r="D10" i="1" s="1"/>
  <c r="A9" i="1"/>
  <c r="D9" i="1" s="1"/>
  <c r="A8" i="1"/>
  <c r="A7" i="1"/>
  <c r="D7" i="1" s="1"/>
  <c r="A6" i="1"/>
  <c r="D6" i="1" s="1"/>
  <c r="I3" i="4" l="1"/>
  <c r="H2" i="4"/>
  <c r="J2" i="4" s="1"/>
  <c r="H3" i="4"/>
  <c r="J3" i="4" s="1"/>
  <c r="I2" i="4"/>
  <c r="G1" i="4"/>
  <c r="M1" i="4"/>
  <c r="P1" i="4"/>
  <c r="S1" i="4"/>
  <c r="D1" i="4"/>
  <c r="D167" i="1"/>
  <c r="D92" i="1"/>
  <c r="F92" i="1" s="1"/>
  <c r="D196" i="1"/>
  <c r="H196" i="1" s="1"/>
  <c r="D41" i="2"/>
  <c r="B11" i="2"/>
  <c r="C11" i="2" s="1"/>
  <c r="E11" i="2" s="1"/>
  <c r="D16" i="2"/>
  <c r="D77" i="2"/>
  <c r="B52" i="2"/>
  <c r="C52" i="2" s="1"/>
  <c r="E52" i="2" s="1"/>
  <c r="D73" i="2"/>
  <c r="F15" i="2"/>
  <c r="D29" i="2"/>
  <c r="F29" i="2" s="1"/>
  <c r="D45" i="2"/>
  <c r="F45" i="2" s="1"/>
  <c r="B56" i="2"/>
  <c r="C56" i="2" s="1"/>
  <c r="E56" i="2" s="1"/>
  <c r="F56" i="2" s="1"/>
  <c r="B10" i="2"/>
  <c r="C10" i="2" s="1"/>
  <c r="E10" i="2" s="1"/>
  <c r="F10" i="2" s="1"/>
  <c r="F16" i="2"/>
  <c r="B19" i="2"/>
  <c r="C19" i="2" s="1"/>
  <c r="E19" i="2" s="1"/>
  <c r="F19" i="2" s="1"/>
  <c r="B26" i="2"/>
  <c r="C26" i="2" s="1"/>
  <c r="E26" i="2" s="1"/>
  <c r="F26" i="2" s="1"/>
  <c r="F36" i="2"/>
  <c r="F52" i="2"/>
  <c r="F68" i="2"/>
  <c r="B72" i="2"/>
  <c r="C72" i="2" s="1"/>
  <c r="E72" i="2" s="1"/>
  <c r="F72" i="2" s="1"/>
  <c r="D12" i="2"/>
  <c r="B40" i="2"/>
  <c r="C40" i="2" s="1"/>
  <c r="E40" i="2" s="1"/>
  <c r="D61" i="2"/>
  <c r="F61" i="2" s="1"/>
  <c r="B14" i="2"/>
  <c r="C14" i="2" s="1"/>
  <c r="E14" i="2" s="1"/>
  <c r="F14" i="2" s="1"/>
  <c r="F20" i="2"/>
  <c r="B23" i="2"/>
  <c r="C23" i="2" s="1"/>
  <c r="E23" i="2" s="1"/>
  <c r="F23" i="2" s="1"/>
  <c r="F12" i="2"/>
  <c r="D20" i="2"/>
  <c r="B32" i="2"/>
  <c r="C32" i="2" s="1"/>
  <c r="E32" i="2" s="1"/>
  <c r="F32" i="2" s="1"/>
  <c r="D37" i="2"/>
  <c r="F37" i="2" s="1"/>
  <c r="B48" i="2"/>
  <c r="C48" i="2" s="1"/>
  <c r="E48" i="2" s="1"/>
  <c r="F48" i="2" s="1"/>
  <c r="D53" i="2"/>
  <c r="F53" i="2" s="1"/>
  <c r="B64" i="2"/>
  <c r="C64" i="2" s="1"/>
  <c r="E64" i="2" s="1"/>
  <c r="F64" i="2" s="1"/>
  <c r="D69" i="2"/>
  <c r="B80" i="2"/>
  <c r="C80" i="2" s="1"/>
  <c r="E80" i="2" s="1"/>
  <c r="F80" i="2" s="1"/>
  <c r="F77" i="2"/>
  <c r="F44" i="2"/>
  <c r="F76" i="2"/>
  <c r="D8" i="2"/>
  <c r="F8" i="2" s="1"/>
  <c r="D24" i="2"/>
  <c r="F24" i="2" s="1"/>
  <c r="B28" i="2"/>
  <c r="C28" i="2" s="1"/>
  <c r="E28" i="2" s="1"/>
  <c r="F28" i="2" s="1"/>
  <c r="D33" i="2"/>
  <c r="F33" i="2" s="1"/>
  <c r="B44" i="2"/>
  <c r="C44" i="2" s="1"/>
  <c r="E44" i="2" s="1"/>
  <c r="D49" i="2"/>
  <c r="F49" i="2" s="1"/>
  <c r="B60" i="2"/>
  <c r="C60" i="2" s="1"/>
  <c r="E60" i="2" s="1"/>
  <c r="F60" i="2" s="1"/>
  <c r="D65" i="2"/>
  <c r="F65" i="2" s="1"/>
  <c r="B76" i="2"/>
  <c r="C76" i="2" s="1"/>
  <c r="E76" i="2" s="1"/>
  <c r="D81" i="2"/>
  <c r="D83" i="1"/>
  <c r="F83" i="1" s="1"/>
  <c r="D162" i="1"/>
  <c r="F162" i="1" s="1"/>
  <c r="D109" i="1"/>
  <c r="F109" i="1" s="1"/>
  <c r="D122" i="1"/>
  <c r="H122" i="1" s="1"/>
  <c r="B137" i="1"/>
  <c r="C137" i="1" s="1"/>
  <c r="E137" i="1" s="1"/>
  <c r="F137" i="1" s="1"/>
  <c r="B202" i="1"/>
  <c r="C202" i="1" s="1"/>
  <c r="E202" i="1" s="1"/>
  <c r="F202" i="1" s="1"/>
  <c r="D65" i="1"/>
  <c r="F65" i="1" s="1"/>
  <c r="B39" i="1"/>
  <c r="C39" i="1" s="1"/>
  <c r="E39" i="1" s="1"/>
  <c r="F39" i="1" s="1"/>
  <c r="D99" i="1"/>
  <c r="H99" i="1" s="1"/>
  <c r="D157" i="1"/>
  <c r="F157" i="1" s="1"/>
  <c r="B164" i="1"/>
  <c r="C164" i="1" s="1"/>
  <c r="E164" i="1" s="1"/>
  <c r="F164" i="1" s="1"/>
  <c r="B79" i="1"/>
  <c r="C79" i="1" s="1"/>
  <c r="E79" i="1" s="1"/>
  <c r="F79" i="1" s="1"/>
  <c r="B93" i="1"/>
  <c r="C93" i="1" s="1"/>
  <c r="E93" i="1" s="1"/>
  <c r="B43" i="1"/>
  <c r="C43" i="1" s="1"/>
  <c r="E43" i="1" s="1"/>
  <c r="F43" i="1" s="1"/>
  <c r="D62" i="1"/>
  <c r="H62" i="1" s="1"/>
  <c r="B153" i="1"/>
  <c r="C153" i="1" s="1"/>
  <c r="E153" i="1" s="1"/>
  <c r="F153" i="1" s="1"/>
  <c r="F167" i="1"/>
  <c r="D95" i="1"/>
  <c r="F95" i="1" s="1"/>
  <c r="D102" i="1"/>
  <c r="F102" i="1" s="1"/>
  <c r="B158" i="1"/>
  <c r="C158" i="1" s="1"/>
  <c r="E158" i="1" s="1"/>
  <c r="F158" i="1" s="1"/>
  <c r="D90" i="1"/>
  <c r="H90" i="1" s="1"/>
  <c r="B135" i="1"/>
  <c r="C135" i="1" s="1"/>
  <c r="H135" i="1" s="1"/>
  <c r="B18" i="1"/>
  <c r="C18" i="1" s="1"/>
  <c r="E18" i="1" s="1"/>
  <c r="F18" i="1" s="1"/>
  <c r="B55" i="1"/>
  <c r="C55" i="1" s="1"/>
  <c r="E55" i="1" s="1"/>
  <c r="F55" i="1" s="1"/>
  <c r="B139" i="1"/>
  <c r="C139" i="1" s="1"/>
  <c r="E139" i="1" s="1"/>
  <c r="F139" i="1" s="1"/>
  <c r="B165" i="1"/>
  <c r="C165" i="1" s="1"/>
  <c r="E165" i="1" s="1"/>
  <c r="F165" i="1" s="1"/>
  <c r="B183" i="1"/>
  <c r="C183" i="1" s="1"/>
  <c r="E183" i="1" s="1"/>
  <c r="F183" i="1" s="1"/>
  <c r="D117" i="1"/>
  <c r="F117" i="1" s="1"/>
  <c r="D160" i="1"/>
  <c r="H160" i="1" s="1"/>
  <c r="B198" i="1"/>
  <c r="C198" i="1" s="1"/>
  <c r="E198" i="1" s="1"/>
  <c r="F198" i="1" s="1"/>
  <c r="B22" i="1"/>
  <c r="C22" i="1" s="1"/>
  <c r="E22" i="1" s="1"/>
  <c r="F22" i="1" s="1"/>
  <c r="D66" i="1"/>
  <c r="F66" i="1" s="1"/>
  <c r="D86" i="1"/>
  <c r="F86" i="1" s="1"/>
  <c r="B89" i="1"/>
  <c r="C89" i="1" s="1"/>
  <c r="E89" i="1" s="1"/>
  <c r="F89" i="1" s="1"/>
  <c r="B94" i="1"/>
  <c r="C94" i="1" s="1"/>
  <c r="E94" i="1" s="1"/>
  <c r="F94" i="1" s="1"/>
  <c r="D107" i="1"/>
  <c r="F107" i="1" s="1"/>
  <c r="D114" i="1"/>
  <c r="F114" i="1" s="1"/>
  <c r="D123" i="1"/>
  <c r="H123" i="1" s="1"/>
  <c r="B155" i="1"/>
  <c r="C155" i="1" s="1"/>
  <c r="E155" i="1" s="1"/>
  <c r="F155" i="1" s="1"/>
  <c r="D163" i="1"/>
  <c r="F163" i="1" s="1"/>
  <c r="B13" i="1"/>
  <c r="C13" i="1" s="1"/>
  <c r="E13" i="1" s="1"/>
  <c r="F13" i="1" s="1"/>
  <c r="B23" i="1"/>
  <c r="C23" i="1" s="1"/>
  <c r="E23" i="1" s="1"/>
  <c r="F23" i="1" s="1"/>
  <c r="D78" i="1"/>
  <c r="H78" i="1" s="1"/>
  <c r="D101" i="1"/>
  <c r="F101" i="1" s="1"/>
  <c r="D118" i="1"/>
  <c r="F118" i="1" s="1"/>
  <c r="D127" i="1"/>
  <c r="F127" i="1" s="1"/>
  <c r="B161" i="1"/>
  <c r="C161" i="1" s="1"/>
  <c r="E161" i="1" s="1"/>
  <c r="F161" i="1" s="1"/>
  <c r="B199" i="1"/>
  <c r="C199" i="1" s="1"/>
  <c r="E199" i="1" s="1"/>
  <c r="F199" i="1" s="1"/>
  <c r="B17" i="1"/>
  <c r="C17" i="1" s="1"/>
  <c r="E17" i="1" s="1"/>
  <c r="F17" i="1" s="1"/>
  <c r="B31" i="1"/>
  <c r="C31" i="1" s="1"/>
  <c r="E31" i="1" s="1"/>
  <c r="F31" i="1" s="1"/>
  <c r="B81" i="1"/>
  <c r="C81" i="1" s="1"/>
  <c r="E81" i="1" s="1"/>
  <c r="F81" i="1" s="1"/>
  <c r="B87" i="1"/>
  <c r="C87" i="1" s="1"/>
  <c r="E87" i="1" s="1"/>
  <c r="F87" i="1" s="1"/>
  <c r="C8" i="3"/>
  <c r="C9" i="3" s="1"/>
  <c r="C10" i="3"/>
  <c r="C11" i="3" s="1"/>
  <c r="C12" i="3" s="1"/>
  <c r="B20" i="1"/>
  <c r="C20" i="1" s="1"/>
  <c r="E20" i="1" s="1"/>
  <c r="F20" i="1" s="1"/>
  <c r="B47" i="1"/>
  <c r="C47" i="1" s="1"/>
  <c r="E47" i="1" s="1"/>
  <c r="F47" i="1" s="1"/>
  <c r="D68" i="1"/>
  <c r="H68" i="1" s="1"/>
  <c r="B82" i="1"/>
  <c r="C82" i="1" s="1"/>
  <c r="E82" i="1" s="1"/>
  <c r="F82" i="1" s="1"/>
  <c r="B91" i="1"/>
  <c r="C91" i="1" s="1"/>
  <c r="E91" i="1" s="1"/>
  <c r="F91" i="1" s="1"/>
  <c r="D115" i="1"/>
  <c r="F115" i="1" s="1"/>
  <c r="D132" i="1"/>
  <c r="H132" i="1" s="1"/>
  <c r="B143" i="1"/>
  <c r="C143" i="1" s="1"/>
  <c r="E143" i="1" s="1"/>
  <c r="F143" i="1" s="1"/>
  <c r="B149" i="1"/>
  <c r="C149" i="1" s="1"/>
  <c r="E149" i="1" s="1"/>
  <c r="F149" i="1" s="1"/>
  <c r="B166" i="1"/>
  <c r="C166" i="1" s="1"/>
  <c r="E166" i="1" s="1"/>
  <c r="F166" i="1" s="1"/>
  <c r="B194" i="1"/>
  <c r="C194" i="1" s="1"/>
  <c r="E194" i="1" s="1"/>
  <c r="F194" i="1" s="1"/>
  <c r="D203" i="1"/>
  <c r="B51" i="1"/>
  <c r="C51" i="1" s="1"/>
  <c r="E51" i="1" s="1"/>
  <c r="F51" i="1" s="1"/>
  <c r="D61" i="1"/>
  <c r="H61" i="1" s="1"/>
  <c r="D105" i="1"/>
  <c r="F105" i="1" s="1"/>
  <c r="D120" i="1"/>
  <c r="H120" i="1" s="1"/>
  <c r="D124" i="1"/>
  <c r="H124" i="1" s="1"/>
  <c r="B159" i="1"/>
  <c r="C159" i="1" s="1"/>
  <c r="E159" i="1" s="1"/>
  <c r="F159" i="1" s="1"/>
  <c r="D201" i="1"/>
  <c r="B206" i="1"/>
  <c r="C206" i="1" s="1"/>
  <c r="E206" i="1" s="1"/>
  <c r="F206" i="1" s="1"/>
  <c r="H65" i="1"/>
  <c r="B27" i="1"/>
  <c r="C27" i="1" s="1"/>
  <c r="E27" i="1" s="1"/>
  <c r="F27" i="1" s="1"/>
  <c r="B59" i="1"/>
  <c r="C59" i="1" s="1"/>
  <c r="E59" i="1" s="1"/>
  <c r="F59" i="1" s="1"/>
  <c r="B84" i="1"/>
  <c r="C84" i="1" s="1"/>
  <c r="E84" i="1" s="1"/>
  <c r="F84" i="1" s="1"/>
  <c r="B85" i="1"/>
  <c r="C85" i="1" s="1"/>
  <c r="E85" i="1" s="1"/>
  <c r="F85" i="1" s="1"/>
  <c r="B88" i="1"/>
  <c r="C88" i="1" s="1"/>
  <c r="E88" i="1" s="1"/>
  <c r="F88" i="1" s="1"/>
  <c r="D100" i="1"/>
  <c r="H100" i="1" s="1"/>
  <c r="D111" i="1"/>
  <c r="F111" i="1" s="1"/>
  <c r="B141" i="1"/>
  <c r="C141" i="1" s="1"/>
  <c r="E141" i="1" s="1"/>
  <c r="F141" i="1" s="1"/>
  <c r="B147" i="1"/>
  <c r="C147" i="1" s="1"/>
  <c r="E147" i="1" s="1"/>
  <c r="F147" i="1" s="1"/>
  <c r="D156" i="1"/>
  <c r="H156" i="1" s="1"/>
  <c r="D195" i="1"/>
  <c r="H195" i="1" s="1"/>
  <c r="B204" i="1"/>
  <c r="C204" i="1" s="1"/>
  <c r="E204" i="1" s="1"/>
  <c r="F204" i="1" s="1"/>
  <c r="D69" i="1"/>
  <c r="H69" i="1" s="1"/>
  <c r="B9" i="1"/>
  <c r="C9" i="1" s="1"/>
  <c r="E9" i="1" s="1"/>
  <c r="F9" i="1" s="1"/>
  <c r="B35" i="1"/>
  <c r="C35" i="1" s="1"/>
  <c r="E35" i="1" s="1"/>
  <c r="F35" i="1" s="1"/>
  <c r="B80" i="1"/>
  <c r="C80" i="1" s="1"/>
  <c r="E80" i="1" s="1"/>
  <c r="F80" i="1" s="1"/>
  <c r="B145" i="1"/>
  <c r="C145" i="1" s="1"/>
  <c r="E145" i="1" s="1"/>
  <c r="F145" i="1" s="1"/>
  <c r="B151" i="1"/>
  <c r="C151" i="1" s="1"/>
  <c r="E151" i="1" s="1"/>
  <c r="F151" i="1" s="1"/>
  <c r="D64" i="1"/>
  <c r="H64" i="1" s="1"/>
  <c r="D128" i="1"/>
  <c r="F128" i="1" s="1"/>
  <c r="B175" i="1"/>
  <c r="C175" i="1" s="1"/>
  <c r="E175" i="1" s="1"/>
  <c r="F175" i="1" s="1"/>
  <c r="B190" i="1"/>
  <c r="C190" i="1" s="1"/>
  <c r="F57" i="2"/>
  <c r="F11" i="2"/>
  <c r="F41" i="2"/>
  <c r="F73" i="2"/>
  <c r="F18" i="2"/>
  <c r="F69" i="2"/>
  <c r="F22" i="2"/>
  <c r="F81" i="2"/>
  <c r="F40" i="2"/>
  <c r="B13" i="2"/>
  <c r="C13" i="2" s="1"/>
  <c r="E13" i="2" s="1"/>
  <c r="F13" i="2" s="1"/>
  <c r="B21" i="2"/>
  <c r="C21" i="2" s="1"/>
  <c r="E21" i="2" s="1"/>
  <c r="F21" i="2" s="1"/>
  <c r="B25" i="2"/>
  <c r="C25" i="2" s="1"/>
  <c r="E25" i="2" s="1"/>
  <c r="F25" i="2" s="1"/>
  <c r="B17" i="2"/>
  <c r="C17" i="2" s="1"/>
  <c r="E17" i="2" s="1"/>
  <c r="F17" i="2" s="1"/>
  <c r="B27" i="2"/>
  <c r="C27" i="2" s="1"/>
  <c r="E27" i="2" s="1"/>
  <c r="F27" i="2" s="1"/>
  <c r="B31" i="2"/>
  <c r="C31" i="2" s="1"/>
  <c r="E31" i="2" s="1"/>
  <c r="F31" i="2" s="1"/>
  <c r="B35" i="2"/>
  <c r="C35" i="2" s="1"/>
  <c r="E35" i="2" s="1"/>
  <c r="F35" i="2" s="1"/>
  <c r="B39" i="2"/>
  <c r="C39" i="2" s="1"/>
  <c r="E39" i="2" s="1"/>
  <c r="F39" i="2" s="1"/>
  <c r="B43" i="2"/>
  <c r="C43" i="2" s="1"/>
  <c r="E43" i="2" s="1"/>
  <c r="F43" i="2" s="1"/>
  <c r="B47" i="2"/>
  <c r="C47" i="2" s="1"/>
  <c r="E47" i="2" s="1"/>
  <c r="F47" i="2" s="1"/>
  <c r="B51" i="2"/>
  <c r="C51" i="2" s="1"/>
  <c r="E51" i="2" s="1"/>
  <c r="F51" i="2" s="1"/>
  <c r="B55" i="2"/>
  <c r="C55" i="2" s="1"/>
  <c r="E55" i="2" s="1"/>
  <c r="F55" i="2" s="1"/>
  <c r="B59" i="2"/>
  <c r="C59" i="2" s="1"/>
  <c r="E59" i="2" s="1"/>
  <c r="F59" i="2" s="1"/>
  <c r="B63" i="2"/>
  <c r="C63" i="2" s="1"/>
  <c r="E63" i="2" s="1"/>
  <c r="F63" i="2" s="1"/>
  <c r="B67" i="2"/>
  <c r="C67" i="2" s="1"/>
  <c r="E67" i="2" s="1"/>
  <c r="F67" i="2" s="1"/>
  <c r="B71" i="2"/>
  <c r="C71" i="2" s="1"/>
  <c r="E71" i="2" s="1"/>
  <c r="F71" i="2" s="1"/>
  <c r="B75" i="2"/>
  <c r="C75" i="2" s="1"/>
  <c r="E75" i="2" s="1"/>
  <c r="F75" i="2" s="1"/>
  <c r="B79" i="2"/>
  <c r="C79" i="2" s="1"/>
  <c r="E79" i="2" s="1"/>
  <c r="F79" i="2" s="1"/>
  <c r="B83" i="2"/>
  <c r="C83" i="2" s="1"/>
  <c r="E83" i="2" s="1"/>
  <c r="F83" i="2" s="1"/>
  <c r="D9" i="2"/>
  <c r="F9" i="2" s="1"/>
  <c r="B30" i="2"/>
  <c r="C30" i="2" s="1"/>
  <c r="E30" i="2" s="1"/>
  <c r="F30" i="2" s="1"/>
  <c r="B34" i="2"/>
  <c r="C34" i="2" s="1"/>
  <c r="E34" i="2" s="1"/>
  <c r="F34" i="2" s="1"/>
  <c r="B38" i="2"/>
  <c r="C38" i="2" s="1"/>
  <c r="E38" i="2" s="1"/>
  <c r="F38" i="2" s="1"/>
  <c r="B42" i="2"/>
  <c r="C42" i="2" s="1"/>
  <c r="E42" i="2" s="1"/>
  <c r="F42" i="2" s="1"/>
  <c r="B46" i="2"/>
  <c r="C46" i="2" s="1"/>
  <c r="E46" i="2" s="1"/>
  <c r="F46" i="2" s="1"/>
  <c r="B50" i="2"/>
  <c r="C50" i="2" s="1"/>
  <c r="E50" i="2" s="1"/>
  <c r="F50" i="2" s="1"/>
  <c r="B54" i="2"/>
  <c r="C54" i="2" s="1"/>
  <c r="E54" i="2" s="1"/>
  <c r="F54" i="2" s="1"/>
  <c r="B58" i="2"/>
  <c r="C58" i="2" s="1"/>
  <c r="E58" i="2" s="1"/>
  <c r="F58" i="2" s="1"/>
  <c r="B62" i="2"/>
  <c r="C62" i="2" s="1"/>
  <c r="E62" i="2" s="1"/>
  <c r="F62" i="2" s="1"/>
  <c r="B66" i="2"/>
  <c r="C66" i="2" s="1"/>
  <c r="E66" i="2" s="1"/>
  <c r="F66" i="2" s="1"/>
  <c r="B70" i="2"/>
  <c r="C70" i="2" s="1"/>
  <c r="E70" i="2" s="1"/>
  <c r="F70" i="2" s="1"/>
  <c r="B74" i="2"/>
  <c r="C74" i="2" s="1"/>
  <c r="E74" i="2" s="1"/>
  <c r="F74" i="2" s="1"/>
  <c r="B78" i="2"/>
  <c r="C78" i="2" s="1"/>
  <c r="E78" i="2" s="1"/>
  <c r="F78" i="2" s="1"/>
  <c r="B82" i="2"/>
  <c r="C82" i="2" s="1"/>
  <c r="E82" i="2" s="1"/>
  <c r="F82" i="2" s="1"/>
  <c r="D21" i="1"/>
  <c r="B21" i="1"/>
  <c r="C21" i="1" s="1"/>
  <c r="E21" i="1" s="1"/>
  <c r="D19" i="1"/>
  <c r="B19" i="1"/>
  <c r="C19" i="1" s="1"/>
  <c r="E19" i="1" s="1"/>
  <c r="D8" i="1"/>
  <c r="B8" i="1"/>
  <c r="C8" i="1" s="1"/>
  <c r="E8" i="1" s="1"/>
  <c r="B60" i="1"/>
  <c r="C60" i="1" s="1"/>
  <c r="E60" i="1" s="1"/>
  <c r="D60" i="1"/>
  <c r="B12" i="1"/>
  <c r="C12" i="1" s="1"/>
  <c r="E12" i="1" s="1"/>
  <c r="F12" i="1" s="1"/>
  <c r="B16" i="1"/>
  <c r="C16" i="1" s="1"/>
  <c r="E16" i="1" s="1"/>
  <c r="F16" i="1" s="1"/>
  <c r="B24" i="1"/>
  <c r="C24" i="1" s="1"/>
  <c r="E24" i="1" s="1"/>
  <c r="F24" i="1" s="1"/>
  <c r="B28" i="1"/>
  <c r="C28" i="1" s="1"/>
  <c r="E28" i="1" s="1"/>
  <c r="F28" i="1" s="1"/>
  <c r="B32" i="1"/>
  <c r="C32" i="1" s="1"/>
  <c r="E32" i="1" s="1"/>
  <c r="F32" i="1" s="1"/>
  <c r="B36" i="1"/>
  <c r="C36" i="1" s="1"/>
  <c r="E36" i="1" s="1"/>
  <c r="F36" i="1" s="1"/>
  <c r="B40" i="1"/>
  <c r="C40" i="1" s="1"/>
  <c r="E40" i="1" s="1"/>
  <c r="F40" i="1" s="1"/>
  <c r="B44" i="1"/>
  <c r="C44" i="1" s="1"/>
  <c r="E44" i="1" s="1"/>
  <c r="F44" i="1" s="1"/>
  <c r="B48" i="1"/>
  <c r="C48" i="1" s="1"/>
  <c r="E48" i="1" s="1"/>
  <c r="F48" i="1" s="1"/>
  <c r="B52" i="1"/>
  <c r="C52" i="1" s="1"/>
  <c r="E52" i="1" s="1"/>
  <c r="F52" i="1" s="1"/>
  <c r="B56" i="1"/>
  <c r="C56" i="1" s="1"/>
  <c r="E56" i="1" s="1"/>
  <c r="F56" i="1" s="1"/>
  <c r="B67" i="1"/>
  <c r="C67" i="1" s="1"/>
  <c r="E67" i="1" s="1"/>
  <c r="D67" i="1"/>
  <c r="B7" i="1"/>
  <c r="C7" i="1" s="1"/>
  <c r="B11" i="1"/>
  <c r="C11" i="1" s="1"/>
  <c r="B15" i="1"/>
  <c r="C15" i="1" s="1"/>
  <c r="B25" i="1"/>
  <c r="C25" i="1" s="1"/>
  <c r="E25" i="1" s="1"/>
  <c r="F25" i="1" s="1"/>
  <c r="B29" i="1"/>
  <c r="C29" i="1" s="1"/>
  <c r="E29" i="1" s="1"/>
  <c r="F29" i="1" s="1"/>
  <c r="B33" i="1"/>
  <c r="C33" i="1" s="1"/>
  <c r="E33" i="1" s="1"/>
  <c r="F33" i="1" s="1"/>
  <c r="B37" i="1"/>
  <c r="C37" i="1" s="1"/>
  <c r="E37" i="1" s="1"/>
  <c r="F37" i="1" s="1"/>
  <c r="B41" i="1"/>
  <c r="C41" i="1" s="1"/>
  <c r="E41" i="1" s="1"/>
  <c r="F41" i="1" s="1"/>
  <c r="B45" i="1"/>
  <c r="C45" i="1" s="1"/>
  <c r="E45" i="1" s="1"/>
  <c r="F45" i="1" s="1"/>
  <c r="B49" i="1"/>
  <c r="C49" i="1" s="1"/>
  <c r="E49" i="1" s="1"/>
  <c r="F49" i="1" s="1"/>
  <c r="B53" i="1"/>
  <c r="C53" i="1" s="1"/>
  <c r="E53" i="1" s="1"/>
  <c r="F53" i="1" s="1"/>
  <c r="B57" i="1"/>
  <c r="C57" i="1" s="1"/>
  <c r="E57" i="1" s="1"/>
  <c r="F57" i="1" s="1"/>
  <c r="H87" i="1"/>
  <c r="B6" i="1"/>
  <c r="C6" i="1" s="1"/>
  <c r="E6" i="1" s="1"/>
  <c r="F6" i="1" s="1"/>
  <c r="B10" i="1"/>
  <c r="C10" i="1" s="1"/>
  <c r="E10" i="1" s="1"/>
  <c r="F10" i="1" s="1"/>
  <c r="B14" i="1"/>
  <c r="C14" i="1" s="1"/>
  <c r="E14" i="1" s="1"/>
  <c r="F14" i="1" s="1"/>
  <c r="B26" i="1"/>
  <c r="C26" i="1" s="1"/>
  <c r="B30" i="1"/>
  <c r="C30" i="1" s="1"/>
  <c r="B34" i="1"/>
  <c r="C34" i="1" s="1"/>
  <c r="B38" i="1"/>
  <c r="C38" i="1" s="1"/>
  <c r="B42" i="1"/>
  <c r="C42" i="1" s="1"/>
  <c r="B46" i="1"/>
  <c r="C46" i="1" s="1"/>
  <c r="B50" i="1"/>
  <c r="C50" i="1" s="1"/>
  <c r="B54" i="1"/>
  <c r="C54" i="1" s="1"/>
  <c r="B58" i="1"/>
  <c r="C58" i="1" s="1"/>
  <c r="B108" i="1"/>
  <c r="C108" i="1" s="1"/>
  <c r="E108" i="1" s="1"/>
  <c r="D108" i="1"/>
  <c r="B63" i="1"/>
  <c r="C63" i="1" s="1"/>
  <c r="E63" i="1" s="1"/>
  <c r="D63" i="1"/>
  <c r="D71" i="1"/>
  <c r="B71" i="1"/>
  <c r="C71" i="1" s="1"/>
  <c r="E71" i="1" s="1"/>
  <c r="D73" i="1"/>
  <c r="B73" i="1"/>
  <c r="C73" i="1" s="1"/>
  <c r="E73" i="1" s="1"/>
  <c r="D75" i="1"/>
  <c r="B75" i="1"/>
  <c r="C75" i="1" s="1"/>
  <c r="E75" i="1" s="1"/>
  <c r="B191" i="1"/>
  <c r="C191" i="1" s="1"/>
  <c r="E191" i="1" s="1"/>
  <c r="D191" i="1"/>
  <c r="B98" i="1"/>
  <c r="C98" i="1" s="1"/>
  <c r="E98" i="1" s="1"/>
  <c r="D98" i="1"/>
  <c r="B104" i="1"/>
  <c r="C104" i="1" s="1"/>
  <c r="E104" i="1" s="1"/>
  <c r="D104" i="1"/>
  <c r="D70" i="1"/>
  <c r="B70" i="1"/>
  <c r="C70" i="1" s="1"/>
  <c r="E70" i="1" s="1"/>
  <c r="D72" i="1"/>
  <c r="B72" i="1"/>
  <c r="C72" i="1" s="1"/>
  <c r="E72" i="1" s="1"/>
  <c r="D74" i="1"/>
  <c r="B74" i="1"/>
  <c r="C74" i="1" s="1"/>
  <c r="E74" i="1" s="1"/>
  <c r="D76" i="1"/>
  <c r="B76" i="1"/>
  <c r="C76" i="1" s="1"/>
  <c r="E76" i="1" s="1"/>
  <c r="B103" i="1"/>
  <c r="C103" i="1" s="1"/>
  <c r="E103" i="1" s="1"/>
  <c r="D103" i="1"/>
  <c r="D97" i="1"/>
  <c r="B106" i="1"/>
  <c r="C106" i="1" s="1"/>
  <c r="E106" i="1" s="1"/>
  <c r="D106" i="1"/>
  <c r="B96" i="1"/>
  <c r="C96" i="1" s="1"/>
  <c r="E96" i="1" s="1"/>
  <c r="D96" i="1"/>
  <c r="F93" i="1"/>
  <c r="B77" i="1"/>
  <c r="C77" i="1" s="1"/>
  <c r="E77" i="1" s="1"/>
  <c r="F77" i="1" s="1"/>
  <c r="B130" i="1"/>
  <c r="C130" i="1" s="1"/>
  <c r="E130" i="1" s="1"/>
  <c r="D130" i="1"/>
  <c r="D133" i="1"/>
  <c r="B133" i="1"/>
  <c r="C133" i="1" s="1"/>
  <c r="E133" i="1" s="1"/>
  <c r="D110" i="1"/>
  <c r="H110" i="1" s="1"/>
  <c r="B131" i="1"/>
  <c r="C131" i="1" s="1"/>
  <c r="E131" i="1" s="1"/>
  <c r="D131" i="1"/>
  <c r="H102" i="1"/>
  <c r="B112" i="1"/>
  <c r="C112" i="1" s="1"/>
  <c r="E112" i="1" s="1"/>
  <c r="D112" i="1"/>
  <c r="D113" i="1"/>
  <c r="H113" i="1" s="1"/>
  <c r="H115" i="1"/>
  <c r="B116" i="1"/>
  <c r="C116" i="1" s="1"/>
  <c r="E116" i="1" s="1"/>
  <c r="D116" i="1"/>
  <c r="F120" i="1"/>
  <c r="D144" i="1"/>
  <c r="B144" i="1"/>
  <c r="C144" i="1" s="1"/>
  <c r="E144" i="1" s="1"/>
  <c r="B121" i="1"/>
  <c r="C121" i="1" s="1"/>
  <c r="E121" i="1" s="1"/>
  <c r="D121" i="1"/>
  <c r="D129" i="1"/>
  <c r="D140" i="1"/>
  <c r="B140" i="1"/>
  <c r="C140" i="1" s="1"/>
  <c r="E140" i="1" s="1"/>
  <c r="D142" i="1"/>
  <c r="B142" i="1"/>
  <c r="C142" i="1" s="1"/>
  <c r="E142" i="1" s="1"/>
  <c r="D152" i="1"/>
  <c r="B152" i="1"/>
  <c r="C152" i="1" s="1"/>
  <c r="E152" i="1" s="1"/>
  <c r="D148" i="1"/>
  <c r="B148" i="1"/>
  <c r="C148" i="1" s="1"/>
  <c r="E148" i="1" s="1"/>
  <c r="D119" i="1"/>
  <c r="H119" i="1" s="1"/>
  <c r="D125" i="1"/>
  <c r="H125" i="1" s="1"/>
  <c r="B126" i="1"/>
  <c r="C126" i="1" s="1"/>
  <c r="E126" i="1" s="1"/>
  <c r="D126" i="1"/>
  <c r="D150" i="1"/>
  <c r="B150" i="1"/>
  <c r="C150" i="1" s="1"/>
  <c r="E150" i="1" s="1"/>
  <c r="D134" i="1"/>
  <c r="B134" i="1"/>
  <c r="C134" i="1" s="1"/>
  <c r="E134" i="1" s="1"/>
  <c r="D136" i="1"/>
  <c r="B136" i="1"/>
  <c r="C136" i="1" s="1"/>
  <c r="E136" i="1" s="1"/>
  <c r="D138" i="1"/>
  <c r="B138" i="1"/>
  <c r="C138" i="1" s="1"/>
  <c r="E138" i="1" s="1"/>
  <c r="D146" i="1"/>
  <c r="B146" i="1"/>
  <c r="C146" i="1" s="1"/>
  <c r="E146" i="1" s="1"/>
  <c r="D154" i="1"/>
  <c r="H154" i="1" s="1"/>
  <c r="B168" i="1"/>
  <c r="C168" i="1" s="1"/>
  <c r="E168" i="1" s="1"/>
  <c r="D168" i="1"/>
  <c r="B171" i="1"/>
  <c r="C171" i="1" s="1"/>
  <c r="E171" i="1" s="1"/>
  <c r="F171" i="1" s="1"/>
  <c r="B176" i="1"/>
  <c r="C176" i="1" s="1"/>
  <c r="E176" i="1" s="1"/>
  <c r="D176" i="1"/>
  <c r="B179" i="1"/>
  <c r="C179" i="1" s="1"/>
  <c r="E179" i="1" s="1"/>
  <c r="F179" i="1" s="1"/>
  <c r="B184" i="1"/>
  <c r="C184" i="1" s="1"/>
  <c r="E184" i="1" s="1"/>
  <c r="D184" i="1"/>
  <c r="B187" i="1"/>
  <c r="C187" i="1" s="1"/>
  <c r="E187" i="1" s="1"/>
  <c r="F187" i="1" s="1"/>
  <c r="D189" i="1"/>
  <c r="B189" i="1"/>
  <c r="C189" i="1" s="1"/>
  <c r="E189" i="1" s="1"/>
  <c r="D170" i="1"/>
  <c r="B170" i="1"/>
  <c r="C170" i="1" s="1"/>
  <c r="E170" i="1" s="1"/>
  <c r="D178" i="1"/>
  <c r="B178" i="1"/>
  <c r="C178" i="1" s="1"/>
  <c r="E178" i="1" s="1"/>
  <c r="D186" i="1"/>
  <c r="B186" i="1"/>
  <c r="C186" i="1" s="1"/>
  <c r="E186" i="1" s="1"/>
  <c r="B172" i="1"/>
  <c r="C172" i="1" s="1"/>
  <c r="E172" i="1" s="1"/>
  <c r="D172" i="1"/>
  <c r="B180" i="1"/>
  <c r="C180" i="1" s="1"/>
  <c r="E180" i="1" s="1"/>
  <c r="D180" i="1"/>
  <c r="B188" i="1"/>
  <c r="C188" i="1" s="1"/>
  <c r="E188" i="1" s="1"/>
  <c r="D188" i="1"/>
  <c r="B193" i="1"/>
  <c r="C193" i="1" s="1"/>
  <c r="E193" i="1" s="1"/>
  <c r="D193" i="1"/>
  <c r="H165" i="1"/>
  <c r="D174" i="1"/>
  <c r="B174" i="1"/>
  <c r="C174" i="1" s="1"/>
  <c r="E174" i="1" s="1"/>
  <c r="D182" i="1"/>
  <c r="B182" i="1"/>
  <c r="C182" i="1" s="1"/>
  <c r="E182" i="1" s="1"/>
  <c r="H167" i="1"/>
  <c r="D197" i="1"/>
  <c r="B197" i="1"/>
  <c r="C197" i="1" s="1"/>
  <c r="E197" i="1" s="1"/>
  <c r="B207" i="1"/>
  <c r="C207" i="1" s="1"/>
  <c r="E207" i="1" s="1"/>
  <c r="F207" i="1" s="1"/>
  <c r="B205" i="1"/>
  <c r="C205" i="1" s="1"/>
  <c r="B192" i="1"/>
  <c r="C192" i="1" s="1"/>
  <c r="E192" i="1" s="1"/>
  <c r="F192" i="1" s="1"/>
  <c r="B200" i="1"/>
  <c r="C200" i="1" s="1"/>
  <c r="E200" i="1" s="1"/>
  <c r="F200" i="1" s="1"/>
  <c r="B208" i="1"/>
  <c r="C208" i="1" s="1"/>
  <c r="E208" i="1" s="1"/>
  <c r="F208" i="1" s="1"/>
  <c r="B169" i="1"/>
  <c r="C169" i="1" s="1"/>
  <c r="B173" i="1"/>
  <c r="C173" i="1" s="1"/>
  <c r="E173" i="1" s="1"/>
  <c r="F173" i="1" s="1"/>
  <c r="B177" i="1"/>
  <c r="C177" i="1" s="1"/>
  <c r="B181" i="1"/>
  <c r="C181" i="1" s="1"/>
  <c r="E181" i="1" s="1"/>
  <c r="F181" i="1" s="1"/>
  <c r="B185" i="1"/>
  <c r="C185" i="1" s="1"/>
  <c r="B209" i="1"/>
  <c r="C209" i="1" s="1"/>
  <c r="E209" i="1" s="1"/>
  <c r="F209" i="1" s="1"/>
  <c r="N2" i="4" l="1"/>
  <c r="P2" i="4" s="1"/>
  <c r="O2" i="4"/>
  <c r="O3" i="4"/>
  <c r="N3" i="4"/>
  <c r="P3" i="4" s="1"/>
  <c r="K2" i="4"/>
  <c r="M2" i="4" s="1"/>
  <c r="L3" i="4"/>
  <c r="L2" i="4"/>
  <c r="K3" i="4"/>
  <c r="R3" i="4"/>
  <c r="Q2" i="4"/>
  <c r="S2" i="4" s="1"/>
  <c r="Q3" i="4"/>
  <c r="S3" i="4" s="1"/>
  <c r="R2" i="4"/>
  <c r="F2" i="4"/>
  <c r="E2" i="4"/>
  <c r="G2" i="4" s="1"/>
  <c r="E3" i="4"/>
  <c r="F3" i="4"/>
  <c r="C2" i="4"/>
  <c r="B2" i="4"/>
  <c r="D2" i="4" s="1"/>
  <c r="C3" i="4"/>
  <c r="B3" i="4"/>
  <c r="N1" i="1"/>
  <c r="H92" i="1"/>
  <c r="H95" i="1"/>
  <c r="F196" i="1"/>
  <c r="H162" i="1"/>
  <c r="H39" i="1"/>
  <c r="H161" i="1"/>
  <c r="O155" i="4" s="1"/>
  <c r="O156" i="4" s="1"/>
  <c r="H93" i="1"/>
  <c r="N90" i="4" s="1"/>
  <c r="H31" i="1"/>
  <c r="H175" i="1"/>
  <c r="H172" i="4" s="1"/>
  <c r="H183" i="1"/>
  <c r="H80" i="1"/>
  <c r="F123" i="1"/>
  <c r="F122" i="1"/>
  <c r="H43" i="1"/>
  <c r="H109" i="1"/>
  <c r="N106" i="4" s="1"/>
  <c r="F61" i="1"/>
  <c r="H23" i="1"/>
  <c r="O17" i="4" s="1"/>
  <c r="H143" i="1"/>
  <c r="H27" i="1"/>
  <c r="H141" i="1"/>
  <c r="F99" i="1"/>
  <c r="H147" i="1"/>
  <c r="N162" i="4"/>
  <c r="K162" i="4"/>
  <c r="Q162" i="4"/>
  <c r="B162" i="4"/>
  <c r="H162" i="4"/>
  <c r="E162" i="4"/>
  <c r="A162" i="4"/>
  <c r="Q97" i="4"/>
  <c r="N97" i="4"/>
  <c r="K97" i="4"/>
  <c r="B97" i="4"/>
  <c r="H97" i="4"/>
  <c r="A97" i="4"/>
  <c r="E97" i="4"/>
  <c r="R119" i="4"/>
  <c r="N122" i="4"/>
  <c r="P122" i="4" s="1"/>
  <c r="Q122" i="4"/>
  <c r="S122" i="4" s="1"/>
  <c r="O119" i="4"/>
  <c r="L119" i="4"/>
  <c r="K122" i="4"/>
  <c r="M122" i="4" s="1"/>
  <c r="H122" i="4"/>
  <c r="J122" i="4" s="1"/>
  <c r="B122" i="4"/>
  <c r="I119" i="4"/>
  <c r="F119" i="4"/>
  <c r="A122" i="4"/>
  <c r="E122" i="4"/>
  <c r="G122" i="4" s="1"/>
  <c r="Q172" i="4"/>
  <c r="N116" i="4"/>
  <c r="P116" i="4" s="1"/>
  <c r="Q116" i="4"/>
  <c r="S116" i="4" s="1"/>
  <c r="R113" i="4"/>
  <c r="R114" i="4" s="1"/>
  <c r="L113" i="4"/>
  <c r="L114" i="4" s="1"/>
  <c r="O113" i="4"/>
  <c r="O114" i="4" s="1"/>
  <c r="K116" i="4"/>
  <c r="M116" i="4" s="1"/>
  <c r="I113" i="4"/>
  <c r="I114" i="4" s="1"/>
  <c r="B116" i="4"/>
  <c r="H116" i="4"/>
  <c r="J116" i="4" s="1"/>
  <c r="F113" i="4"/>
  <c r="F114" i="4" s="1"/>
  <c r="E116" i="4"/>
  <c r="G116" i="4" s="1"/>
  <c r="A116" i="4"/>
  <c r="Q99" i="4"/>
  <c r="K99" i="4"/>
  <c r="N99" i="4"/>
  <c r="H99" i="4"/>
  <c r="A99" i="4"/>
  <c r="B99" i="4"/>
  <c r="E99" i="4"/>
  <c r="H155" i="1"/>
  <c r="Q120" i="4"/>
  <c r="N120" i="4"/>
  <c r="K120" i="4"/>
  <c r="H120" i="4"/>
  <c r="B120" i="4"/>
  <c r="E120" i="4"/>
  <c r="A120" i="4"/>
  <c r="H55" i="1"/>
  <c r="Q89" i="4"/>
  <c r="S89" i="4" s="1"/>
  <c r="R86" i="4"/>
  <c r="K89" i="4"/>
  <c r="M89" i="4" s="1"/>
  <c r="L86" i="4"/>
  <c r="N89" i="4"/>
  <c r="P89" i="4" s="1"/>
  <c r="O86" i="4"/>
  <c r="H89" i="4"/>
  <c r="J89" i="4" s="1"/>
  <c r="B89" i="4"/>
  <c r="I86" i="4"/>
  <c r="A89" i="4"/>
  <c r="F86" i="4"/>
  <c r="E89" i="4"/>
  <c r="G89" i="4" s="1"/>
  <c r="R89" i="4"/>
  <c r="N92" i="4"/>
  <c r="P92" i="4" s="1"/>
  <c r="Q92" i="4"/>
  <c r="S92" i="4" s="1"/>
  <c r="O89" i="4"/>
  <c r="K92" i="4"/>
  <c r="M92" i="4" s="1"/>
  <c r="L89" i="4"/>
  <c r="H92" i="4"/>
  <c r="J92" i="4" s="1"/>
  <c r="I89" i="4"/>
  <c r="F89" i="4"/>
  <c r="B92" i="4"/>
  <c r="E92" i="4"/>
  <c r="G92" i="4" s="1"/>
  <c r="A92" i="4"/>
  <c r="Q66" i="4"/>
  <c r="N66" i="4"/>
  <c r="K66" i="4"/>
  <c r="H66" i="4"/>
  <c r="B66" i="4"/>
  <c r="A66" i="4"/>
  <c r="E66" i="4"/>
  <c r="H114" i="1"/>
  <c r="H83" i="1"/>
  <c r="N121" i="4"/>
  <c r="Q121" i="4"/>
  <c r="K121" i="4"/>
  <c r="B121" i="4"/>
  <c r="H121" i="4"/>
  <c r="A121" i="4"/>
  <c r="E121" i="4"/>
  <c r="H198" i="1"/>
  <c r="H107" i="1"/>
  <c r="N157" i="4"/>
  <c r="Q157" i="4"/>
  <c r="K157" i="4"/>
  <c r="E157" i="4"/>
  <c r="H157" i="4"/>
  <c r="B157" i="4"/>
  <c r="A157" i="4"/>
  <c r="Q159" i="4"/>
  <c r="N159" i="4"/>
  <c r="K159" i="4"/>
  <c r="H159" i="4"/>
  <c r="B159" i="4"/>
  <c r="E159" i="4"/>
  <c r="A159" i="4"/>
  <c r="N112" i="4"/>
  <c r="Q112" i="4"/>
  <c r="K112" i="4"/>
  <c r="B112" i="4"/>
  <c r="H112" i="4"/>
  <c r="A112" i="4"/>
  <c r="E112" i="4"/>
  <c r="H20" i="4"/>
  <c r="J20" i="4" s="1"/>
  <c r="N87" i="4"/>
  <c r="Q87" i="4"/>
  <c r="K87" i="4"/>
  <c r="H87" i="4"/>
  <c r="B87" i="4"/>
  <c r="A87" i="4"/>
  <c r="E87" i="4"/>
  <c r="Q110" i="4"/>
  <c r="S110" i="4" s="1"/>
  <c r="O107" i="4"/>
  <c r="R107" i="4"/>
  <c r="N110" i="4"/>
  <c r="P110" i="4" s="1"/>
  <c r="K110" i="4"/>
  <c r="M110" i="4" s="1"/>
  <c r="B110" i="4"/>
  <c r="L107" i="4"/>
  <c r="I107" i="4"/>
  <c r="H110" i="4"/>
  <c r="J110" i="4" s="1"/>
  <c r="F107" i="4"/>
  <c r="E110" i="4"/>
  <c r="G110" i="4" s="1"/>
  <c r="A110" i="4"/>
  <c r="Q107" i="4"/>
  <c r="S107" i="4" s="1"/>
  <c r="R104" i="4"/>
  <c r="K107" i="4"/>
  <c r="M107" i="4" s="1"/>
  <c r="N107" i="4"/>
  <c r="P107" i="4" s="1"/>
  <c r="L104" i="4"/>
  <c r="O104" i="4"/>
  <c r="I104" i="4"/>
  <c r="B107" i="4"/>
  <c r="H107" i="4"/>
  <c r="J107" i="4" s="1"/>
  <c r="F104" i="4"/>
  <c r="A107" i="4"/>
  <c r="E107" i="4"/>
  <c r="G107" i="4" s="1"/>
  <c r="N96" i="4"/>
  <c r="K96" i="4"/>
  <c r="Q96" i="4"/>
  <c r="H96" i="4"/>
  <c r="B96" i="4"/>
  <c r="E96" i="4"/>
  <c r="A96" i="4"/>
  <c r="O59" i="4"/>
  <c r="Q62" i="4"/>
  <c r="S62" i="4" s="1"/>
  <c r="R59" i="4"/>
  <c r="K62" i="4"/>
  <c r="M62" i="4" s="1"/>
  <c r="L59" i="4"/>
  <c r="N62" i="4"/>
  <c r="P62" i="4" s="1"/>
  <c r="H62" i="4"/>
  <c r="J62" i="4" s="1"/>
  <c r="B62" i="4"/>
  <c r="I59" i="4"/>
  <c r="F59" i="4"/>
  <c r="E62" i="4"/>
  <c r="G62" i="4" s="1"/>
  <c r="A62" i="4"/>
  <c r="N117" i="4"/>
  <c r="Q117" i="4"/>
  <c r="K117" i="4"/>
  <c r="H117" i="4"/>
  <c r="E117" i="4"/>
  <c r="B117" i="4"/>
  <c r="A117" i="4"/>
  <c r="N193" i="4"/>
  <c r="Q193" i="4"/>
  <c r="K193" i="4"/>
  <c r="H193" i="4"/>
  <c r="B193" i="4"/>
  <c r="E193" i="4"/>
  <c r="A193" i="4"/>
  <c r="N59" i="4"/>
  <c r="P59" i="4" s="1"/>
  <c r="R56" i="4"/>
  <c r="O56" i="4"/>
  <c r="L56" i="4"/>
  <c r="Q59" i="4"/>
  <c r="S59" i="4" s="1"/>
  <c r="K59" i="4"/>
  <c r="M59" i="4" s="1"/>
  <c r="H59" i="4"/>
  <c r="J59" i="4" s="1"/>
  <c r="F56" i="4"/>
  <c r="I56" i="4"/>
  <c r="A59" i="4"/>
  <c r="B59" i="4"/>
  <c r="E59" i="4"/>
  <c r="G59" i="4" s="1"/>
  <c r="Q75" i="4"/>
  <c r="N75" i="4"/>
  <c r="K75" i="4"/>
  <c r="H75" i="4"/>
  <c r="B75" i="4"/>
  <c r="A75" i="4"/>
  <c r="E75" i="4"/>
  <c r="Q164" i="4"/>
  <c r="S164" i="4" s="1"/>
  <c r="O161" i="4"/>
  <c r="R161" i="4"/>
  <c r="K164" i="4"/>
  <c r="M164" i="4" s="1"/>
  <c r="L161" i="4"/>
  <c r="N164" i="4"/>
  <c r="P164" i="4" s="1"/>
  <c r="B164" i="4"/>
  <c r="D164" i="4" s="1"/>
  <c r="H164" i="4"/>
  <c r="J164" i="4" s="1"/>
  <c r="I161" i="4"/>
  <c r="F161" i="4"/>
  <c r="C161" i="4"/>
  <c r="E164" i="4"/>
  <c r="G164" i="4" s="1"/>
  <c r="A164" i="4"/>
  <c r="Q180" i="4"/>
  <c r="N180" i="4"/>
  <c r="K180" i="4"/>
  <c r="B180" i="4"/>
  <c r="E180" i="4"/>
  <c r="H180" i="4"/>
  <c r="A180" i="4"/>
  <c r="Q84" i="4"/>
  <c r="N84" i="4"/>
  <c r="K84" i="4"/>
  <c r="H84" i="4"/>
  <c r="B84" i="4"/>
  <c r="E84" i="4"/>
  <c r="A84" i="4"/>
  <c r="Q36" i="4"/>
  <c r="N36" i="4"/>
  <c r="H36" i="4"/>
  <c r="B36" i="4"/>
  <c r="K36" i="4"/>
  <c r="E36" i="4"/>
  <c r="A36" i="4"/>
  <c r="N192" i="4"/>
  <c r="Q192" i="4"/>
  <c r="K192" i="4"/>
  <c r="H192" i="4"/>
  <c r="B192" i="4"/>
  <c r="E192" i="4"/>
  <c r="A192" i="4"/>
  <c r="R62" i="4"/>
  <c r="R63" i="4" s="1"/>
  <c r="O62" i="4"/>
  <c r="O63" i="4" s="1"/>
  <c r="Q65" i="4"/>
  <c r="S65" i="4" s="1"/>
  <c r="N65" i="4"/>
  <c r="P65" i="4" s="1"/>
  <c r="K65" i="4"/>
  <c r="M65" i="4" s="1"/>
  <c r="H65" i="4"/>
  <c r="J65" i="4" s="1"/>
  <c r="I62" i="4"/>
  <c r="I63" i="4" s="1"/>
  <c r="B65" i="4"/>
  <c r="F62" i="4"/>
  <c r="F63" i="4" s="1"/>
  <c r="L62" i="4"/>
  <c r="L63" i="4" s="1"/>
  <c r="A65" i="4"/>
  <c r="E65" i="4"/>
  <c r="G65" i="4" s="1"/>
  <c r="Q129" i="4"/>
  <c r="N129" i="4"/>
  <c r="K129" i="4"/>
  <c r="B129" i="4"/>
  <c r="H129" i="4"/>
  <c r="A129" i="4"/>
  <c r="E129" i="4"/>
  <c r="H158" i="4"/>
  <c r="J158" i="4" s="1"/>
  <c r="L74" i="4"/>
  <c r="E77" i="4"/>
  <c r="G77" i="4" s="1"/>
  <c r="N153" i="4"/>
  <c r="Q153" i="4"/>
  <c r="K153" i="4"/>
  <c r="B153" i="4"/>
  <c r="H153" i="4"/>
  <c r="A153" i="4"/>
  <c r="E153" i="4"/>
  <c r="F78" i="1"/>
  <c r="N132" i="4"/>
  <c r="Q132" i="4"/>
  <c r="K132" i="4"/>
  <c r="B132" i="4"/>
  <c r="H132" i="4"/>
  <c r="E132" i="4"/>
  <c r="A132" i="4"/>
  <c r="B138" i="4"/>
  <c r="K138" i="4"/>
  <c r="Q61" i="4"/>
  <c r="N61" i="4"/>
  <c r="K61" i="4"/>
  <c r="H61" i="4"/>
  <c r="B61" i="4"/>
  <c r="E61" i="4"/>
  <c r="A61" i="4"/>
  <c r="E90" i="4"/>
  <c r="Q151" i="4"/>
  <c r="N151" i="4"/>
  <c r="K151" i="4"/>
  <c r="H151" i="4"/>
  <c r="E151" i="4"/>
  <c r="B151" i="4"/>
  <c r="A151" i="4"/>
  <c r="R137" i="4"/>
  <c r="O137" i="4"/>
  <c r="Q140" i="4"/>
  <c r="S140" i="4" s="1"/>
  <c r="N140" i="4"/>
  <c r="P140" i="4" s="1"/>
  <c r="L137" i="4"/>
  <c r="K140" i="4"/>
  <c r="M140" i="4" s="1"/>
  <c r="H140" i="4"/>
  <c r="J140" i="4" s="1"/>
  <c r="B140" i="4"/>
  <c r="D140" i="4" s="1"/>
  <c r="I137" i="4"/>
  <c r="C137" i="4"/>
  <c r="F137" i="4"/>
  <c r="A140" i="4"/>
  <c r="E140" i="4"/>
  <c r="G140" i="4" s="1"/>
  <c r="H111" i="1"/>
  <c r="H51" i="1"/>
  <c r="Q58" i="4"/>
  <c r="N58" i="4"/>
  <c r="K58" i="4"/>
  <c r="B58" i="4"/>
  <c r="H58" i="4"/>
  <c r="A58" i="4"/>
  <c r="E58" i="4"/>
  <c r="Q119" i="4"/>
  <c r="S119" i="4" s="1"/>
  <c r="O116" i="4"/>
  <c r="O117" i="4" s="1"/>
  <c r="O118" i="4" s="1"/>
  <c r="R116" i="4"/>
  <c r="R117" i="4" s="1"/>
  <c r="R118" i="4" s="1"/>
  <c r="K119" i="4"/>
  <c r="M119" i="4" s="1"/>
  <c r="N119" i="4"/>
  <c r="P119" i="4" s="1"/>
  <c r="L116" i="4"/>
  <c r="L117" i="4" s="1"/>
  <c r="L118" i="4" s="1"/>
  <c r="E119" i="4"/>
  <c r="G119" i="4" s="1"/>
  <c r="B119" i="4"/>
  <c r="H119" i="4"/>
  <c r="J119" i="4" s="1"/>
  <c r="I116" i="4"/>
  <c r="I117" i="4" s="1"/>
  <c r="I118" i="4" s="1"/>
  <c r="F116" i="4"/>
  <c r="F117" i="4" s="1"/>
  <c r="F118" i="4" s="1"/>
  <c r="A119" i="4"/>
  <c r="H157" i="1"/>
  <c r="F62" i="1"/>
  <c r="H166" i="1"/>
  <c r="H151" i="1"/>
  <c r="H128" i="1"/>
  <c r="F197" i="1"/>
  <c r="H118" i="1"/>
  <c r="H127" i="1"/>
  <c r="H86" i="1"/>
  <c r="H117" i="1"/>
  <c r="H194" i="1"/>
  <c r="F71" i="1"/>
  <c r="F68" i="1"/>
  <c r="H66" i="1"/>
  <c r="H18" i="1"/>
  <c r="F131" i="1"/>
  <c r="H105" i="1"/>
  <c r="H59" i="1"/>
  <c r="H137" i="1"/>
  <c r="F90" i="1"/>
  <c r="H163" i="1"/>
  <c r="H22" i="1"/>
  <c r="H79" i="1"/>
  <c r="H136" i="1"/>
  <c r="H35" i="1"/>
  <c r="H139" i="1"/>
  <c r="F74" i="1"/>
  <c r="H153" i="1"/>
  <c r="H164" i="1"/>
  <c r="H199" i="1"/>
  <c r="H13" i="1"/>
  <c r="F60" i="1"/>
  <c r="E135" i="1"/>
  <c r="F135" i="1" s="1"/>
  <c r="H158" i="1"/>
  <c r="H94" i="1"/>
  <c r="H149" i="1"/>
  <c r="H159" i="1"/>
  <c r="H126" i="1"/>
  <c r="H116" i="1"/>
  <c r="H104" i="1"/>
  <c r="H101" i="1"/>
  <c r="F21" i="1"/>
  <c r="H47" i="1"/>
  <c r="H81" i="1"/>
  <c r="F201" i="1"/>
  <c r="F172" i="1"/>
  <c r="H63" i="1"/>
  <c r="F124" i="1"/>
  <c r="F160" i="1"/>
  <c r="H17" i="1"/>
  <c r="H89" i="1"/>
  <c r="H188" i="1"/>
  <c r="F186" i="1"/>
  <c r="F156" i="1"/>
  <c r="H176" i="1"/>
  <c r="H121" i="1"/>
  <c r="F138" i="1"/>
  <c r="H76" i="1"/>
  <c r="H8" i="1"/>
  <c r="H134" i="1"/>
  <c r="H88" i="1"/>
  <c r="H200" i="1"/>
  <c r="H179" i="1"/>
  <c r="H72" i="1"/>
  <c r="H19" i="1"/>
  <c r="H168" i="1"/>
  <c r="H108" i="1"/>
  <c r="H67" i="1"/>
  <c r="F182" i="1"/>
  <c r="F170" i="1"/>
  <c r="F146" i="1"/>
  <c r="F150" i="1"/>
  <c r="F140" i="1"/>
  <c r="F133" i="1"/>
  <c r="F98" i="1"/>
  <c r="H191" i="1"/>
  <c r="F73" i="1"/>
  <c r="H77" i="1"/>
  <c r="H145" i="1"/>
  <c r="H189" i="1"/>
  <c r="H144" i="1"/>
  <c r="F100" i="1"/>
  <c r="H28" i="1"/>
  <c r="F132" i="1"/>
  <c r="H84" i="1"/>
  <c r="E190" i="1"/>
  <c r="F190" i="1" s="1"/>
  <c r="H190" i="1"/>
  <c r="F174" i="1"/>
  <c r="H193" i="1"/>
  <c r="H148" i="1"/>
  <c r="F130" i="1"/>
  <c r="H103" i="1"/>
  <c r="H6" i="1"/>
  <c r="F195" i="1"/>
  <c r="H91" i="1"/>
  <c r="F64" i="1"/>
  <c r="H180" i="1"/>
  <c r="H184" i="1"/>
  <c r="F152" i="1"/>
  <c r="H112" i="1"/>
  <c r="H56" i="1"/>
  <c r="H20" i="1"/>
  <c r="H48" i="1"/>
  <c r="H85" i="1"/>
  <c r="H171" i="1"/>
  <c r="H178" i="1"/>
  <c r="F142" i="1"/>
  <c r="F96" i="1"/>
  <c r="H106" i="1"/>
  <c r="F70" i="1"/>
  <c r="F75" i="1"/>
  <c r="H9" i="1"/>
  <c r="F203" i="1"/>
  <c r="H82" i="1"/>
  <c r="H173" i="1"/>
  <c r="F69" i="1"/>
  <c r="H142" i="1"/>
  <c r="F191" i="1"/>
  <c r="E169" i="1"/>
  <c r="F169" i="1" s="1"/>
  <c r="H169" i="1"/>
  <c r="H192" i="1"/>
  <c r="H182" i="1"/>
  <c r="H170" i="1"/>
  <c r="F189" i="1"/>
  <c r="H146" i="1"/>
  <c r="F134" i="1"/>
  <c r="F126" i="1"/>
  <c r="H152" i="1"/>
  <c r="H129" i="1"/>
  <c r="F129" i="1"/>
  <c r="F112" i="1"/>
  <c r="H130" i="1"/>
  <c r="F119" i="1"/>
  <c r="H97" i="1"/>
  <c r="F97" i="1"/>
  <c r="F76" i="1"/>
  <c r="H98" i="1"/>
  <c r="H75" i="1"/>
  <c r="E34" i="1"/>
  <c r="F34" i="1" s="1"/>
  <c r="H34" i="1"/>
  <c r="E11" i="1"/>
  <c r="F11" i="1" s="1"/>
  <c r="H11" i="1"/>
  <c r="H52" i="1"/>
  <c r="F19" i="1"/>
  <c r="H21" i="1"/>
  <c r="H25" i="1"/>
  <c r="E205" i="1"/>
  <c r="F205" i="1" s="1"/>
  <c r="E7" i="1"/>
  <c r="F7" i="1" s="1"/>
  <c r="H7" i="1"/>
  <c r="H186" i="1"/>
  <c r="H138" i="1"/>
  <c r="E58" i="1"/>
  <c r="F58" i="1" s="1"/>
  <c r="H58" i="1"/>
  <c r="H174" i="1"/>
  <c r="H181" i="1"/>
  <c r="H150" i="1"/>
  <c r="F121" i="1"/>
  <c r="F116" i="1"/>
  <c r="H74" i="1"/>
  <c r="E54" i="1"/>
  <c r="F54" i="1" s="1"/>
  <c r="H54" i="1"/>
  <c r="H10" i="1"/>
  <c r="H40" i="1"/>
  <c r="H12" i="1"/>
  <c r="F168" i="1"/>
  <c r="F193" i="1"/>
  <c r="E177" i="1"/>
  <c r="F177" i="1" s="1"/>
  <c r="H177" i="1"/>
  <c r="F180" i="1"/>
  <c r="F178" i="1"/>
  <c r="F184" i="1"/>
  <c r="F136" i="1"/>
  <c r="F154" i="1"/>
  <c r="H140" i="1"/>
  <c r="F144" i="1"/>
  <c r="H131" i="1"/>
  <c r="H96" i="1"/>
  <c r="F103" i="1"/>
  <c r="F72" i="1"/>
  <c r="H71" i="1"/>
  <c r="F63" i="1"/>
  <c r="E50" i="1"/>
  <c r="F50" i="1" s="1"/>
  <c r="H50" i="1"/>
  <c r="F67" i="1"/>
  <c r="H60" i="1"/>
  <c r="F8" i="1"/>
  <c r="H32" i="1"/>
  <c r="H53" i="1"/>
  <c r="H44" i="1"/>
  <c r="H57" i="1"/>
  <c r="F188" i="1"/>
  <c r="E26" i="1"/>
  <c r="F26" i="1" s="1"/>
  <c r="H26" i="1"/>
  <c r="H172" i="1"/>
  <c r="F148" i="1"/>
  <c r="F125" i="1"/>
  <c r="F110" i="1"/>
  <c r="E46" i="1"/>
  <c r="F46" i="1" s="1"/>
  <c r="H46" i="1"/>
  <c r="H24" i="1"/>
  <c r="H45" i="1"/>
  <c r="H36" i="1"/>
  <c r="H14" i="1"/>
  <c r="H49" i="1"/>
  <c r="E30" i="1"/>
  <c r="F30" i="1" s="1"/>
  <c r="H30" i="1"/>
  <c r="E42" i="1"/>
  <c r="F42" i="1" s="1"/>
  <c r="H42" i="1"/>
  <c r="H37" i="1"/>
  <c r="H16" i="1"/>
  <c r="H41" i="1"/>
  <c r="E185" i="1"/>
  <c r="F185" i="1" s="1"/>
  <c r="H185" i="1"/>
  <c r="H73" i="1"/>
  <c r="H187" i="1"/>
  <c r="H197" i="1"/>
  <c r="F176" i="1"/>
  <c r="F113" i="1"/>
  <c r="H133" i="1"/>
  <c r="F106" i="1"/>
  <c r="H70" i="1"/>
  <c r="F104" i="1"/>
  <c r="F108" i="1"/>
  <c r="E38" i="1"/>
  <c r="F38" i="1" s="1"/>
  <c r="H38" i="1"/>
  <c r="E15" i="1"/>
  <c r="F15" i="1" s="1"/>
  <c r="H15" i="1"/>
  <c r="H29" i="1"/>
  <c r="H33" i="1"/>
  <c r="G3" i="4" l="1"/>
  <c r="M3" i="4"/>
  <c r="D3" i="4"/>
  <c r="I155" i="4"/>
  <c r="I156" i="4" s="1"/>
  <c r="Q158" i="4"/>
  <c r="S158" i="4" s="1"/>
  <c r="B158" i="4"/>
  <c r="D158" i="4" s="1"/>
  <c r="N158" i="4"/>
  <c r="P158" i="4" s="1"/>
  <c r="C155" i="4"/>
  <c r="C156" i="4" s="1"/>
  <c r="K158" i="4"/>
  <c r="M158" i="4" s="1"/>
  <c r="F155" i="4"/>
  <c r="F156" i="4" s="1"/>
  <c r="L155" i="4"/>
  <c r="L156" i="4" s="1"/>
  <c r="L157" i="4" s="1"/>
  <c r="A158" i="4"/>
  <c r="R155" i="4"/>
  <c r="R156" i="4" s="1"/>
  <c r="E158" i="4"/>
  <c r="G158" i="4" s="1"/>
  <c r="Q106" i="4"/>
  <c r="O87" i="4"/>
  <c r="A90" i="4"/>
  <c r="A106" i="4"/>
  <c r="L87" i="4"/>
  <c r="L88" i="4" s="1"/>
  <c r="B90" i="4"/>
  <c r="E106" i="4"/>
  <c r="F87" i="4"/>
  <c r="H90" i="4"/>
  <c r="H106" i="4"/>
  <c r="R87" i="4"/>
  <c r="R88" i="4" s="1"/>
  <c r="Q90" i="4"/>
  <c r="B106" i="4"/>
  <c r="I87" i="4"/>
  <c r="K90" i="4"/>
  <c r="K106" i="4"/>
  <c r="I108" i="4"/>
  <c r="I109" i="4" s="1"/>
  <c r="R108" i="4"/>
  <c r="R109" i="4" s="1"/>
  <c r="F108" i="4"/>
  <c r="F109" i="4" s="1"/>
  <c r="B20" i="4"/>
  <c r="E28" i="4"/>
  <c r="N20" i="4"/>
  <c r="P20" i="4" s="1"/>
  <c r="A20" i="4"/>
  <c r="K20" i="4"/>
  <c r="M20" i="4" s="1"/>
  <c r="F17" i="4"/>
  <c r="L17" i="4"/>
  <c r="E20" i="4"/>
  <c r="G20" i="4" s="1"/>
  <c r="R17" i="4"/>
  <c r="A172" i="4"/>
  <c r="I17" i="4"/>
  <c r="Q20" i="4"/>
  <c r="S20" i="4" s="1"/>
  <c r="B172" i="4"/>
  <c r="K28" i="4"/>
  <c r="H24" i="4"/>
  <c r="Q77" i="4"/>
  <c r="S77" i="4" s="1"/>
  <c r="Q28" i="4"/>
  <c r="N28" i="4"/>
  <c r="N172" i="4"/>
  <c r="A28" i="4"/>
  <c r="B144" i="4"/>
  <c r="B40" i="4"/>
  <c r="B28" i="4"/>
  <c r="E138" i="4"/>
  <c r="H28" i="4"/>
  <c r="A77" i="4"/>
  <c r="K77" i="4"/>
  <c r="M77" i="4" s="1"/>
  <c r="Q24" i="4"/>
  <c r="F74" i="4"/>
  <c r="R74" i="4"/>
  <c r="H77" i="4"/>
  <c r="J77" i="4" s="1"/>
  <c r="I74" i="4"/>
  <c r="O74" i="4"/>
  <c r="N77" i="4"/>
  <c r="P77" i="4" s="1"/>
  <c r="B77" i="4"/>
  <c r="E172" i="4"/>
  <c r="K40" i="4"/>
  <c r="K172" i="4"/>
  <c r="H138" i="4"/>
  <c r="H40" i="4"/>
  <c r="N40" i="4"/>
  <c r="N138" i="4"/>
  <c r="Q40" i="4"/>
  <c r="Q138" i="4"/>
  <c r="A40" i="4"/>
  <c r="A138" i="4"/>
  <c r="E40" i="4"/>
  <c r="K24" i="4"/>
  <c r="N24" i="4"/>
  <c r="E24" i="4"/>
  <c r="A24" i="4"/>
  <c r="B24" i="4"/>
  <c r="Q144" i="4"/>
  <c r="E144" i="4"/>
  <c r="A144" i="4"/>
  <c r="H144" i="4"/>
  <c r="K144" i="4"/>
  <c r="F64" i="4"/>
  <c r="N144" i="4"/>
  <c r="O157" i="4"/>
  <c r="O64" i="4"/>
  <c r="Q30" i="4"/>
  <c r="N30" i="4"/>
  <c r="B30" i="4"/>
  <c r="K30" i="4"/>
  <c r="H30" i="4"/>
  <c r="E30" i="4"/>
  <c r="A30" i="4"/>
  <c r="Q169" i="4"/>
  <c r="N169" i="4"/>
  <c r="K169" i="4"/>
  <c r="B169" i="4"/>
  <c r="H169" i="4"/>
  <c r="A169" i="4"/>
  <c r="E169" i="4"/>
  <c r="R26" i="4"/>
  <c r="R27" i="4" s="1"/>
  <c r="R28" i="4" s="1"/>
  <c r="N29" i="4"/>
  <c r="P29" i="4" s="1"/>
  <c r="Q29" i="4"/>
  <c r="S29" i="4" s="1"/>
  <c r="O26" i="4"/>
  <c r="O27" i="4" s="1"/>
  <c r="O28" i="4" s="1"/>
  <c r="K29" i="4"/>
  <c r="M29" i="4" s="1"/>
  <c r="L26" i="4"/>
  <c r="L27" i="4" s="1"/>
  <c r="L28" i="4" s="1"/>
  <c r="I26" i="4"/>
  <c r="I27" i="4" s="1"/>
  <c r="I28" i="4" s="1"/>
  <c r="H29" i="4"/>
  <c r="J29" i="4" s="1"/>
  <c r="B29" i="4"/>
  <c r="F26" i="4"/>
  <c r="F27" i="4" s="1"/>
  <c r="F28" i="4" s="1"/>
  <c r="E29" i="4"/>
  <c r="G29" i="4" s="1"/>
  <c r="A29" i="4"/>
  <c r="Q37" i="4"/>
  <c r="N37" i="4"/>
  <c r="K37" i="4"/>
  <c r="H37" i="4"/>
  <c r="E37" i="4"/>
  <c r="B37" i="4"/>
  <c r="A37" i="4"/>
  <c r="Q18" i="4"/>
  <c r="N18" i="4"/>
  <c r="K18" i="4"/>
  <c r="H18" i="4"/>
  <c r="B18" i="4"/>
  <c r="A18" i="4"/>
  <c r="E18" i="4"/>
  <c r="Q94" i="4"/>
  <c r="N94" i="4"/>
  <c r="K94" i="4"/>
  <c r="B94" i="4"/>
  <c r="H94" i="4"/>
  <c r="E94" i="4"/>
  <c r="A94" i="4"/>
  <c r="N79" i="4"/>
  <c r="Q79" i="4"/>
  <c r="K79" i="4"/>
  <c r="B79" i="4"/>
  <c r="H79" i="4"/>
  <c r="A79" i="4"/>
  <c r="E79" i="4"/>
  <c r="Q145" i="4"/>
  <c r="N145" i="4"/>
  <c r="K145" i="4"/>
  <c r="H145" i="4"/>
  <c r="B145" i="4"/>
  <c r="A145" i="4"/>
  <c r="E145" i="4"/>
  <c r="Q105" i="4"/>
  <c r="K105" i="4"/>
  <c r="N105" i="4"/>
  <c r="B105" i="4"/>
  <c r="H105" i="4"/>
  <c r="E105" i="4"/>
  <c r="A105" i="4"/>
  <c r="Q5" i="4"/>
  <c r="S5" i="4" s="1"/>
  <c r="O4" i="4"/>
  <c r="L4" i="4"/>
  <c r="N5" i="4"/>
  <c r="P5" i="4" s="1"/>
  <c r="K5" i="4"/>
  <c r="M5" i="4" s="1"/>
  <c r="R4" i="4"/>
  <c r="H5" i="4"/>
  <c r="J5" i="4" s="1"/>
  <c r="F4" i="4"/>
  <c r="I4" i="4"/>
  <c r="E5" i="4"/>
  <c r="G5" i="4" s="1"/>
  <c r="B5" i="4"/>
  <c r="A5" i="4"/>
  <c r="R182" i="4"/>
  <c r="R183" i="4" s="1"/>
  <c r="R184" i="4" s="1"/>
  <c r="O182" i="4"/>
  <c r="O183" i="4" s="1"/>
  <c r="O184" i="4" s="1"/>
  <c r="Q185" i="4"/>
  <c r="S185" i="4" s="1"/>
  <c r="N185" i="4"/>
  <c r="P185" i="4" s="1"/>
  <c r="L182" i="4"/>
  <c r="L183" i="4" s="1"/>
  <c r="L184" i="4" s="1"/>
  <c r="K185" i="4"/>
  <c r="M185" i="4" s="1"/>
  <c r="H185" i="4"/>
  <c r="J185" i="4" s="1"/>
  <c r="I182" i="4"/>
  <c r="I183" i="4" s="1"/>
  <c r="I184" i="4" s="1"/>
  <c r="B185" i="4"/>
  <c r="D185" i="4" s="1"/>
  <c r="C182" i="4"/>
  <c r="C183" i="4" s="1"/>
  <c r="C184" i="4" s="1"/>
  <c r="A185" i="4"/>
  <c r="E185" i="4"/>
  <c r="G185" i="4" s="1"/>
  <c r="F182" i="4"/>
  <c r="F183" i="4" s="1"/>
  <c r="F184" i="4" s="1"/>
  <c r="N91" i="4"/>
  <c r="Q91" i="4"/>
  <c r="K91" i="4"/>
  <c r="H91" i="4"/>
  <c r="A91" i="4"/>
  <c r="E91" i="4"/>
  <c r="B91" i="4"/>
  <c r="Q196" i="4"/>
  <c r="K196" i="4"/>
  <c r="N196" i="4"/>
  <c r="H196" i="4"/>
  <c r="B196" i="4"/>
  <c r="E196" i="4"/>
  <c r="A196" i="4"/>
  <c r="Q76" i="4"/>
  <c r="N76" i="4"/>
  <c r="K76" i="4"/>
  <c r="H76" i="4"/>
  <c r="B76" i="4"/>
  <c r="E76" i="4"/>
  <c r="A76" i="4"/>
  <c r="O122" i="4"/>
  <c r="O123" i="4" s="1"/>
  <c r="O124" i="4" s="1"/>
  <c r="R122" i="4"/>
  <c r="R123" i="4" s="1"/>
  <c r="R124" i="4" s="1"/>
  <c r="Q125" i="4"/>
  <c r="S125" i="4" s="1"/>
  <c r="N125" i="4"/>
  <c r="P125" i="4" s="1"/>
  <c r="L122" i="4"/>
  <c r="L123" i="4" s="1"/>
  <c r="L124" i="4" s="1"/>
  <c r="K125" i="4"/>
  <c r="M125" i="4" s="1"/>
  <c r="I122" i="4"/>
  <c r="I123" i="4" s="1"/>
  <c r="I124" i="4" s="1"/>
  <c r="B125" i="4"/>
  <c r="H125" i="4"/>
  <c r="J125" i="4" s="1"/>
  <c r="E125" i="4"/>
  <c r="G125" i="4" s="1"/>
  <c r="F122" i="4"/>
  <c r="F123" i="4" s="1"/>
  <c r="F124" i="4" s="1"/>
  <c r="A125" i="4"/>
  <c r="N163" i="4"/>
  <c r="Q163" i="4"/>
  <c r="K163" i="4"/>
  <c r="H163" i="4"/>
  <c r="B163" i="4"/>
  <c r="E163" i="4"/>
  <c r="A163" i="4"/>
  <c r="L75" i="4"/>
  <c r="L76" i="4" s="1"/>
  <c r="C157" i="4"/>
  <c r="S117" i="4"/>
  <c r="R149" i="4"/>
  <c r="R150" i="4" s="1"/>
  <c r="R151" i="4" s="1"/>
  <c r="L149" i="4"/>
  <c r="L150" i="4" s="1"/>
  <c r="L151" i="4" s="1"/>
  <c r="Q152" i="4"/>
  <c r="S152" i="4" s="1"/>
  <c r="N152" i="4"/>
  <c r="P152" i="4" s="1"/>
  <c r="O149" i="4"/>
  <c r="O150" i="4" s="1"/>
  <c r="O151" i="4" s="1"/>
  <c r="K152" i="4"/>
  <c r="M152" i="4" s="1"/>
  <c r="B152" i="4"/>
  <c r="D152" i="4" s="1"/>
  <c r="I149" i="4"/>
  <c r="I150" i="4" s="1"/>
  <c r="I151" i="4" s="1"/>
  <c r="C149" i="4"/>
  <c r="C150" i="4" s="1"/>
  <c r="C151" i="4" s="1"/>
  <c r="H152" i="4"/>
  <c r="J152" i="4" s="1"/>
  <c r="F149" i="4"/>
  <c r="F150" i="4" s="1"/>
  <c r="F151" i="4" s="1"/>
  <c r="A152" i="4"/>
  <c r="E152" i="4"/>
  <c r="G152" i="4" s="1"/>
  <c r="O115" i="4"/>
  <c r="N130" i="4"/>
  <c r="Q130" i="4"/>
  <c r="K130" i="4"/>
  <c r="B130" i="4"/>
  <c r="H130" i="4"/>
  <c r="A130" i="4"/>
  <c r="E130" i="4"/>
  <c r="R191" i="4"/>
  <c r="R192" i="4" s="1"/>
  <c r="R193" i="4" s="1"/>
  <c r="O191" i="4"/>
  <c r="O192" i="4" s="1"/>
  <c r="O193" i="4" s="1"/>
  <c r="Q194" i="4"/>
  <c r="S194" i="4" s="1"/>
  <c r="L191" i="4"/>
  <c r="L192" i="4" s="1"/>
  <c r="L193" i="4" s="1"/>
  <c r="H194" i="4"/>
  <c r="J194" i="4" s="1"/>
  <c r="N194" i="4"/>
  <c r="P194" i="4" s="1"/>
  <c r="K194" i="4"/>
  <c r="M194" i="4" s="1"/>
  <c r="I191" i="4"/>
  <c r="I192" i="4" s="1"/>
  <c r="I193" i="4" s="1"/>
  <c r="B194" i="4"/>
  <c r="D194" i="4" s="1"/>
  <c r="F191" i="4"/>
  <c r="F192" i="4" s="1"/>
  <c r="F193" i="4" s="1"/>
  <c r="C191" i="4"/>
  <c r="C192" i="4" s="1"/>
  <c r="C193" i="4" s="1"/>
  <c r="A194" i="4"/>
  <c r="E194" i="4"/>
  <c r="G194" i="4" s="1"/>
  <c r="N68" i="4"/>
  <c r="P68" i="4" s="1"/>
  <c r="R65" i="4"/>
  <c r="R66" i="4" s="1"/>
  <c r="S66" i="4" s="1"/>
  <c r="O65" i="4"/>
  <c r="O66" i="4" s="1"/>
  <c r="O67" i="4" s="1"/>
  <c r="Q68" i="4"/>
  <c r="S68" i="4" s="1"/>
  <c r="L65" i="4"/>
  <c r="L66" i="4" s="1"/>
  <c r="L67" i="4" s="1"/>
  <c r="K68" i="4"/>
  <c r="M68" i="4" s="1"/>
  <c r="H68" i="4"/>
  <c r="J68" i="4" s="1"/>
  <c r="I65" i="4"/>
  <c r="B68" i="4"/>
  <c r="F65" i="4"/>
  <c r="F66" i="4" s="1"/>
  <c r="F67" i="4" s="1"/>
  <c r="E68" i="4"/>
  <c r="G68" i="4" s="1"/>
  <c r="A68" i="4"/>
  <c r="Q137" i="4"/>
  <c r="S137" i="4" s="1"/>
  <c r="N137" i="4"/>
  <c r="P137" i="4" s="1"/>
  <c r="R134" i="4"/>
  <c r="R135" i="4" s="1"/>
  <c r="R136" i="4" s="1"/>
  <c r="K137" i="4"/>
  <c r="M137" i="4" s="1"/>
  <c r="O134" i="4"/>
  <c r="O135" i="4" s="1"/>
  <c r="O136" i="4" s="1"/>
  <c r="L134" i="4"/>
  <c r="L135" i="4" s="1"/>
  <c r="L136" i="4" s="1"/>
  <c r="H137" i="4"/>
  <c r="J137" i="4" s="1"/>
  <c r="B137" i="4"/>
  <c r="D137" i="4" s="1"/>
  <c r="C134" i="4"/>
  <c r="C135" i="4" s="1"/>
  <c r="C136" i="4" s="1"/>
  <c r="I134" i="4"/>
  <c r="I135" i="4" s="1"/>
  <c r="I136" i="4" s="1"/>
  <c r="F134" i="4"/>
  <c r="F135" i="4" s="1"/>
  <c r="F136" i="4" s="1"/>
  <c r="E137" i="4"/>
  <c r="G137" i="4" s="1"/>
  <c r="A137" i="4"/>
  <c r="Q71" i="4"/>
  <c r="S71" i="4" s="1"/>
  <c r="N71" i="4"/>
  <c r="P71" i="4" s="1"/>
  <c r="R68" i="4"/>
  <c r="R69" i="4" s="1"/>
  <c r="R70" i="4" s="1"/>
  <c r="O68" i="4"/>
  <c r="O69" i="4" s="1"/>
  <c r="O70" i="4" s="1"/>
  <c r="L68" i="4"/>
  <c r="L69" i="4" s="1"/>
  <c r="L70" i="4" s="1"/>
  <c r="F68" i="4"/>
  <c r="F69" i="4" s="1"/>
  <c r="F70" i="4" s="1"/>
  <c r="H71" i="4"/>
  <c r="J71" i="4" s="1"/>
  <c r="K71" i="4"/>
  <c r="M71" i="4" s="1"/>
  <c r="I68" i="4"/>
  <c r="I69" i="4" s="1"/>
  <c r="I70" i="4" s="1"/>
  <c r="B71" i="4"/>
  <c r="A71" i="4"/>
  <c r="E71" i="4"/>
  <c r="G71" i="4" s="1"/>
  <c r="Q4" i="4"/>
  <c r="N4" i="4"/>
  <c r="K4" i="4"/>
  <c r="H4" i="4"/>
  <c r="B4" i="4"/>
  <c r="E4" i="4"/>
  <c r="A4" i="4"/>
  <c r="Q31" i="4"/>
  <c r="N31" i="4"/>
  <c r="K31" i="4"/>
  <c r="H31" i="4"/>
  <c r="B31" i="4"/>
  <c r="A31" i="4"/>
  <c r="E31" i="4"/>
  <c r="R14" i="4"/>
  <c r="R15" i="4" s="1"/>
  <c r="R16" i="4" s="1"/>
  <c r="Q17" i="4"/>
  <c r="S17" i="4" s="1"/>
  <c r="N17" i="4"/>
  <c r="P17" i="4" s="1"/>
  <c r="K17" i="4"/>
  <c r="M17" i="4" s="1"/>
  <c r="O14" i="4"/>
  <c r="O15" i="4" s="1"/>
  <c r="O16" i="4" s="1"/>
  <c r="L14" i="4"/>
  <c r="L15" i="4" s="1"/>
  <c r="L16" i="4" s="1"/>
  <c r="H17" i="4"/>
  <c r="J17" i="4" s="1"/>
  <c r="I14" i="4"/>
  <c r="I15" i="4" s="1"/>
  <c r="I16" i="4" s="1"/>
  <c r="F14" i="4"/>
  <c r="F15" i="4" s="1"/>
  <c r="F16" i="4" s="1"/>
  <c r="B17" i="4"/>
  <c r="A17" i="4"/>
  <c r="E17" i="4"/>
  <c r="G17" i="4" s="1"/>
  <c r="Q88" i="4"/>
  <c r="K88" i="4"/>
  <c r="N88" i="4"/>
  <c r="H88" i="4"/>
  <c r="A88" i="4"/>
  <c r="E88" i="4"/>
  <c r="B88" i="4"/>
  <c r="Q190" i="4"/>
  <c r="N190" i="4"/>
  <c r="K190" i="4"/>
  <c r="B190" i="4"/>
  <c r="H190" i="4"/>
  <c r="E190" i="4"/>
  <c r="A190" i="4"/>
  <c r="R162" i="4"/>
  <c r="N165" i="4"/>
  <c r="Q165" i="4"/>
  <c r="L162" i="4"/>
  <c r="L163" i="4" s="1"/>
  <c r="K165" i="4"/>
  <c r="I162" i="4"/>
  <c r="H165" i="4"/>
  <c r="C162" i="4"/>
  <c r="C163" i="4" s="1"/>
  <c r="E165" i="4"/>
  <c r="B165" i="4"/>
  <c r="A165" i="4"/>
  <c r="N73" i="4"/>
  <c r="Q73" i="4"/>
  <c r="K73" i="4"/>
  <c r="H73" i="4"/>
  <c r="B73" i="4"/>
  <c r="A73" i="4"/>
  <c r="E73" i="4"/>
  <c r="N98" i="4"/>
  <c r="P98" i="4" s="1"/>
  <c r="O95" i="4"/>
  <c r="O96" i="4" s="1"/>
  <c r="O97" i="4" s="1"/>
  <c r="R95" i="4"/>
  <c r="R96" i="4" s="1"/>
  <c r="R97" i="4" s="1"/>
  <c r="Q98" i="4"/>
  <c r="S98" i="4" s="1"/>
  <c r="L95" i="4"/>
  <c r="L96" i="4" s="1"/>
  <c r="L97" i="4" s="1"/>
  <c r="K98" i="4"/>
  <c r="M98" i="4" s="1"/>
  <c r="I95" i="4"/>
  <c r="I96" i="4" s="1"/>
  <c r="I97" i="4" s="1"/>
  <c r="H98" i="4"/>
  <c r="J98" i="4" s="1"/>
  <c r="B98" i="4"/>
  <c r="F95" i="4"/>
  <c r="F96" i="4" s="1"/>
  <c r="F97" i="4" s="1"/>
  <c r="A98" i="4"/>
  <c r="E98" i="4"/>
  <c r="G98" i="4" s="1"/>
  <c r="Q155" i="4"/>
  <c r="S155" i="4" s="1"/>
  <c r="O152" i="4"/>
  <c r="O153" i="4" s="1"/>
  <c r="O154" i="4" s="1"/>
  <c r="R152" i="4"/>
  <c r="R153" i="4" s="1"/>
  <c r="R154" i="4" s="1"/>
  <c r="K155" i="4"/>
  <c r="M155" i="4" s="1"/>
  <c r="N155" i="4"/>
  <c r="P155" i="4" s="1"/>
  <c r="L152" i="4"/>
  <c r="L153" i="4" s="1"/>
  <c r="L154" i="4" s="1"/>
  <c r="I152" i="4"/>
  <c r="I153" i="4" s="1"/>
  <c r="I154" i="4" s="1"/>
  <c r="F152" i="4"/>
  <c r="F153" i="4" s="1"/>
  <c r="F154" i="4" s="1"/>
  <c r="H155" i="4"/>
  <c r="J155" i="4" s="1"/>
  <c r="B155" i="4"/>
  <c r="D155" i="4" s="1"/>
  <c r="A155" i="4"/>
  <c r="C152" i="4"/>
  <c r="C153" i="4" s="1"/>
  <c r="C154" i="4" s="1"/>
  <c r="E155" i="4"/>
  <c r="G155" i="4" s="1"/>
  <c r="O158" i="4"/>
  <c r="O159" i="4" s="1"/>
  <c r="O160" i="4" s="1"/>
  <c r="R158" i="4"/>
  <c r="R159" i="4" s="1"/>
  <c r="R160" i="4" s="1"/>
  <c r="N161" i="4"/>
  <c r="P161" i="4" s="1"/>
  <c r="L158" i="4"/>
  <c r="L159" i="4" s="1"/>
  <c r="L160" i="4" s="1"/>
  <c r="Q161" i="4"/>
  <c r="S161" i="4" s="1"/>
  <c r="K161" i="4"/>
  <c r="M161" i="4" s="1"/>
  <c r="B161" i="4"/>
  <c r="D161" i="4" s="1"/>
  <c r="I158" i="4"/>
  <c r="I159" i="4" s="1"/>
  <c r="I160" i="4" s="1"/>
  <c r="H161" i="4"/>
  <c r="J161" i="4" s="1"/>
  <c r="C158" i="4"/>
  <c r="C159" i="4" s="1"/>
  <c r="C160" i="4" s="1"/>
  <c r="F158" i="4"/>
  <c r="F159" i="4" s="1"/>
  <c r="F160" i="4" s="1"/>
  <c r="E161" i="4"/>
  <c r="G161" i="4" s="1"/>
  <c r="A161" i="4"/>
  <c r="N134" i="4"/>
  <c r="P134" i="4" s="1"/>
  <c r="R131" i="4"/>
  <c r="R132" i="4" s="1"/>
  <c r="R133" i="4" s="1"/>
  <c r="Q134" i="4"/>
  <c r="S134" i="4" s="1"/>
  <c r="O131" i="4"/>
  <c r="O132" i="4" s="1"/>
  <c r="O133" i="4" s="1"/>
  <c r="L131" i="4"/>
  <c r="L132" i="4" s="1"/>
  <c r="L133" i="4" s="1"/>
  <c r="I131" i="4"/>
  <c r="I132" i="4" s="1"/>
  <c r="I133" i="4" s="1"/>
  <c r="C131" i="4"/>
  <c r="C132" i="4" s="1"/>
  <c r="C133" i="4" s="1"/>
  <c r="K134" i="4"/>
  <c r="M134" i="4" s="1"/>
  <c r="H134" i="4"/>
  <c r="J134" i="4" s="1"/>
  <c r="F131" i="4"/>
  <c r="F132" i="4" s="1"/>
  <c r="F133" i="4" s="1"/>
  <c r="E134" i="4"/>
  <c r="G134" i="4" s="1"/>
  <c r="B134" i="4"/>
  <c r="D134" i="4" s="1"/>
  <c r="A134" i="4"/>
  <c r="N148" i="4"/>
  <c r="Q148" i="4"/>
  <c r="K148" i="4"/>
  <c r="H148" i="4"/>
  <c r="B148" i="4"/>
  <c r="E148" i="4"/>
  <c r="A148" i="4"/>
  <c r="F138" i="4"/>
  <c r="F139" i="4" s="1"/>
  <c r="R57" i="4"/>
  <c r="R58" i="4" s="1"/>
  <c r="L115" i="4"/>
  <c r="O90" i="4"/>
  <c r="O91" i="4" s="1"/>
  <c r="R23" i="4"/>
  <c r="Q26" i="4"/>
  <c r="S26" i="4" s="1"/>
  <c r="O23" i="4"/>
  <c r="O24" i="4" s="1"/>
  <c r="O25" i="4" s="1"/>
  <c r="N26" i="4"/>
  <c r="P26" i="4" s="1"/>
  <c r="L23" i="4"/>
  <c r="L24" i="4" s="1"/>
  <c r="I23" i="4"/>
  <c r="I24" i="4" s="1"/>
  <c r="I25" i="4" s="1"/>
  <c r="H26" i="4"/>
  <c r="J26" i="4" s="1"/>
  <c r="B26" i="4"/>
  <c r="K26" i="4"/>
  <c r="M26" i="4" s="1"/>
  <c r="A26" i="4"/>
  <c r="F23" i="4"/>
  <c r="F24" i="4" s="1"/>
  <c r="F25" i="4" s="1"/>
  <c r="E26" i="4"/>
  <c r="G26" i="4" s="1"/>
  <c r="Q35" i="4"/>
  <c r="S35" i="4" s="1"/>
  <c r="N35" i="4"/>
  <c r="P35" i="4" s="1"/>
  <c r="O32" i="4"/>
  <c r="O33" i="4" s="1"/>
  <c r="O34" i="4" s="1"/>
  <c r="R32" i="4"/>
  <c r="R33" i="4" s="1"/>
  <c r="R34" i="4" s="1"/>
  <c r="K35" i="4"/>
  <c r="M35" i="4" s="1"/>
  <c r="L32" i="4"/>
  <c r="L33" i="4" s="1"/>
  <c r="L34" i="4" s="1"/>
  <c r="H35" i="4"/>
  <c r="J35" i="4" s="1"/>
  <c r="I32" i="4"/>
  <c r="I33" i="4" s="1"/>
  <c r="I34" i="4" s="1"/>
  <c r="A35" i="4"/>
  <c r="E35" i="4"/>
  <c r="G35" i="4" s="1"/>
  <c r="B35" i="4"/>
  <c r="F32" i="4"/>
  <c r="F33" i="4" s="1"/>
  <c r="F34" i="4" s="1"/>
  <c r="Q184" i="4"/>
  <c r="N184" i="4"/>
  <c r="K184" i="4"/>
  <c r="H184" i="4"/>
  <c r="B184" i="4"/>
  <c r="A184" i="4"/>
  <c r="E184" i="4"/>
  <c r="Q27" i="4"/>
  <c r="R24" i="4"/>
  <c r="R25" i="4" s="1"/>
  <c r="N27" i="4"/>
  <c r="H27" i="4"/>
  <c r="K27" i="4"/>
  <c r="B27" i="4"/>
  <c r="A27" i="4"/>
  <c r="E27" i="4"/>
  <c r="R18" i="4"/>
  <c r="R19" i="4" s="1"/>
  <c r="N21" i="4"/>
  <c r="K21" i="4"/>
  <c r="L18" i="4"/>
  <c r="L19" i="4" s="1"/>
  <c r="Q21" i="4"/>
  <c r="H21" i="4"/>
  <c r="B21" i="4"/>
  <c r="I18" i="4"/>
  <c r="I19" i="4" s="1"/>
  <c r="E21" i="4"/>
  <c r="A21" i="4"/>
  <c r="K7" i="4"/>
  <c r="N7" i="4"/>
  <c r="Q7" i="4"/>
  <c r="H7" i="4"/>
  <c r="B7" i="4"/>
  <c r="A7" i="4"/>
  <c r="E7" i="4"/>
  <c r="N171" i="4"/>
  <c r="Q171" i="4"/>
  <c r="K171" i="4"/>
  <c r="H171" i="4"/>
  <c r="B171" i="4"/>
  <c r="A171" i="4"/>
  <c r="E171" i="4"/>
  <c r="Q127" i="4"/>
  <c r="N127" i="4"/>
  <c r="K127" i="4"/>
  <c r="H127" i="4"/>
  <c r="E127" i="4"/>
  <c r="A127" i="4"/>
  <c r="B127" i="4"/>
  <c r="R140" i="4"/>
  <c r="R141" i="4" s="1"/>
  <c r="R142" i="4" s="1"/>
  <c r="N143" i="4"/>
  <c r="P143" i="4" s="1"/>
  <c r="Q143" i="4"/>
  <c r="S143" i="4" s="1"/>
  <c r="O140" i="4"/>
  <c r="O141" i="4" s="1"/>
  <c r="O142" i="4" s="1"/>
  <c r="L140" i="4"/>
  <c r="L141" i="4" s="1"/>
  <c r="L142" i="4" s="1"/>
  <c r="K143" i="4"/>
  <c r="M143" i="4" s="1"/>
  <c r="I140" i="4"/>
  <c r="I141" i="4" s="1"/>
  <c r="I142" i="4" s="1"/>
  <c r="E143" i="4"/>
  <c r="G143" i="4" s="1"/>
  <c r="C140" i="4"/>
  <c r="C141" i="4" s="1"/>
  <c r="C142" i="4" s="1"/>
  <c r="H143" i="4"/>
  <c r="J143" i="4" s="1"/>
  <c r="F140" i="4"/>
  <c r="F141" i="4" s="1"/>
  <c r="F142" i="4" s="1"/>
  <c r="B143" i="4"/>
  <c r="D143" i="4" s="1"/>
  <c r="A143" i="4"/>
  <c r="N139" i="4"/>
  <c r="Q139" i="4"/>
  <c r="K139" i="4"/>
  <c r="H139" i="4"/>
  <c r="B139" i="4"/>
  <c r="A139" i="4"/>
  <c r="E139" i="4"/>
  <c r="Q175" i="4"/>
  <c r="N175" i="4"/>
  <c r="K175" i="4"/>
  <c r="H175" i="4"/>
  <c r="B175" i="4"/>
  <c r="A175" i="4"/>
  <c r="E175" i="4"/>
  <c r="Q53" i="4"/>
  <c r="S53" i="4" s="1"/>
  <c r="N53" i="4"/>
  <c r="P53" i="4" s="1"/>
  <c r="R50" i="4"/>
  <c r="R51" i="4" s="1"/>
  <c r="R52" i="4" s="1"/>
  <c r="O50" i="4"/>
  <c r="O51" i="4" s="1"/>
  <c r="O52" i="4" s="1"/>
  <c r="L50" i="4"/>
  <c r="L51" i="4" s="1"/>
  <c r="L52" i="4" s="1"/>
  <c r="K53" i="4"/>
  <c r="M53" i="4" s="1"/>
  <c r="H53" i="4"/>
  <c r="J53" i="4" s="1"/>
  <c r="F50" i="4"/>
  <c r="F51" i="4" s="1"/>
  <c r="F52" i="4" s="1"/>
  <c r="I50" i="4"/>
  <c r="I51" i="4" s="1"/>
  <c r="I52" i="4" s="1"/>
  <c r="B53" i="4"/>
  <c r="E53" i="4"/>
  <c r="G53" i="4" s="1"/>
  <c r="A53" i="4"/>
  <c r="Q141" i="4"/>
  <c r="N141" i="4"/>
  <c r="R138" i="4"/>
  <c r="K141" i="4"/>
  <c r="L138" i="4"/>
  <c r="L139" i="4" s="1"/>
  <c r="I138" i="4"/>
  <c r="B141" i="4"/>
  <c r="E141" i="4"/>
  <c r="C138" i="4"/>
  <c r="H141" i="4"/>
  <c r="A141" i="4"/>
  <c r="Q16" i="4"/>
  <c r="N16" i="4"/>
  <c r="K16" i="4"/>
  <c r="H16" i="4"/>
  <c r="B16" i="4"/>
  <c r="A16" i="4"/>
  <c r="E16" i="4"/>
  <c r="R83" i="4"/>
  <c r="R84" i="4" s="1"/>
  <c r="R85" i="4" s="1"/>
  <c r="O83" i="4"/>
  <c r="O84" i="4" s="1"/>
  <c r="O85" i="4" s="1"/>
  <c r="N86" i="4"/>
  <c r="P86" i="4" s="1"/>
  <c r="P87" i="4" s="1"/>
  <c r="Q86" i="4"/>
  <c r="S86" i="4" s="1"/>
  <c r="L83" i="4"/>
  <c r="L84" i="4" s="1"/>
  <c r="L85" i="4" s="1"/>
  <c r="K86" i="4"/>
  <c r="M86" i="4" s="1"/>
  <c r="H86" i="4"/>
  <c r="J86" i="4" s="1"/>
  <c r="J87" i="4" s="1"/>
  <c r="B86" i="4"/>
  <c r="I83" i="4"/>
  <c r="I84" i="4" s="1"/>
  <c r="I85" i="4" s="1"/>
  <c r="F83" i="4"/>
  <c r="F84" i="4" s="1"/>
  <c r="F85" i="4" s="1"/>
  <c r="E86" i="4"/>
  <c r="G86" i="4" s="1"/>
  <c r="G87" i="4" s="1"/>
  <c r="A86" i="4"/>
  <c r="Q101" i="4"/>
  <c r="S101" i="4" s="1"/>
  <c r="N101" i="4"/>
  <c r="P101" i="4" s="1"/>
  <c r="R98" i="4"/>
  <c r="O98" i="4"/>
  <c r="O99" i="4" s="1"/>
  <c r="O100" i="4" s="1"/>
  <c r="K101" i="4"/>
  <c r="M101" i="4" s="1"/>
  <c r="L98" i="4"/>
  <c r="L99" i="4" s="1"/>
  <c r="L100" i="4" s="1"/>
  <c r="H101" i="4"/>
  <c r="J101" i="4" s="1"/>
  <c r="F98" i="4"/>
  <c r="F99" i="4" s="1"/>
  <c r="F100" i="4" s="1"/>
  <c r="E101" i="4"/>
  <c r="G101" i="4" s="1"/>
  <c r="I98" i="4"/>
  <c r="I99" i="4" s="1"/>
  <c r="I100" i="4" s="1"/>
  <c r="B101" i="4"/>
  <c r="A101" i="4"/>
  <c r="Q150" i="4"/>
  <c r="N150" i="4"/>
  <c r="K150" i="4"/>
  <c r="H150" i="4"/>
  <c r="B150" i="4"/>
  <c r="E150" i="4"/>
  <c r="A150" i="4"/>
  <c r="Q19" i="4"/>
  <c r="K19" i="4"/>
  <c r="N19" i="4"/>
  <c r="H19" i="4"/>
  <c r="B19" i="4"/>
  <c r="A19" i="4"/>
  <c r="E19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Q191" i="4"/>
  <c r="S191" i="4" s="1"/>
  <c r="R188" i="4"/>
  <c r="R189" i="4" s="1"/>
  <c r="R190" i="4" s="1"/>
  <c r="I188" i="4"/>
  <c r="I189" i="4" s="1"/>
  <c r="I190" i="4" s="1"/>
  <c r="K191" i="4"/>
  <c r="M191" i="4" s="1"/>
  <c r="N191" i="4"/>
  <c r="P191" i="4" s="1"/>
  <c r="P192" i="4" s="1"/>
  <c r="P193" i="4" s="1"/>
  <c r="O188" i="4"/>
  <c r="O189" i="4" s="1"/>
  <c r="O190" i="4" s="1"/>
  <c r="L188" i="4"/>
  <c r="L189" i="4" s="1"/>
  <c r="L190" i="4" s="1"/>
  <c r="H191" i="4"/>
  <c r="J191" i="4" s="1"/>
  <c r="B191" i="4"/>
  <c r="D191" i="4" s="1"/>
  <c r="C188" i="4"/>
  <c r="C189" i="4" s="1"/>
  <c r="C190" i="4" s="1"/>
  <c r="E191" i="4"/>
  <c r="G191" i="4" s="1"/>
  <c r="F188" i="4"/>
  <c r="F189" i="4" s="1"/>
  <c r="F190" i="4" s="1"/>
  <c r="A191" i="4"/>
  <c r="O138" i="4"/>
  <c r="O139" i="4" s="1"/>
  <c r="F157" i="4"/>
  <c r="I57" i="4"/>
  <c r="I58" i="4" s="1"/>
  <c r="P117" i="4"/>
  <c r="G117" i="4"/>
  <c r="N54" i="4"/>
  <c r="Q54" i="4"/>
  <c r="B54" i="4"/>
  <c r="K54" i="4"/>
  <c r="H54" i="4"/>
  <c r="E54" i="4"/>
  <c r="A54" i="4"/>
  <c r="Q57" i="4"/>
  <c r="N57" i="4"/>
  <c r="K57" i="4"/>
  <c r="B57" i="4"/>
  <c r="H57" i="4"/>
  <c r="A57" i="4"/>
  <c r="E57" i="4"/>
  <c r="Q174" i="4"/>
  <c r="N174" i="4"/>
  <c r="K174" i="4"/>
  <c r="H174" i="4"/>
  <c r="E174" i="4"/>
  <c r="B174" i="4"/>
  <c r="A174" i="4"/>
  <c r="Q9" i="4"/>
  <c r="K9" i="4"/>
  <c r="N9" i="4"/>
  <c r="B9" i="4"/>
  <c r="H9" i="4"/>
  <c r="A9" i="4"/>
  <c r="E9" i="4"/>
  <c r="Q55" i="4"/>
  <c r="N55" i="4"/>
  <c r="K55" i="4"/>
  <c r="H55" i="4"/>
  <c r="B55" i="4"/>
  <c r="A55" i="4"/>
  <c r="E55" i="4"/>
  <c r="Q49" i="4"/>
  <c r="K49" i="4"/>
  <c r="N49" i="4"/>
  <c r="H49" i="4"/>
  <c r="B49" i="4"/>
  <c r="A49" i="4"/>
  <c r="E49" i="4"/>
  <c r="N168" i="4"/>
  <c r="Q168" i="4"/>
  <c r="K168" i="4"/>
  <c r="H168" i="4"/>
  <c r="B168" i="4"/>
  <c r="A168" i="4"/>
  <c r="E168" i="4"/>
  <c r="Q187" i="4"/>
  <c r="N187" i="4"/>
  <c r="K187" i="4"/>
  <c r="B187" i="4"/>
  <c r="H187" i="4"/>
  <c r="E187" i="4"/>
  <c r="A187" i="4"/>
  <c r="Q186" i="4"/>
  <c r="N186" i="4"/>
  <c r="K186" i="4"/>
  <c r="B186" i="4"/>
  <c r="H186" i="4"/>
  <c r="A186" i="4"/>
  <c r="E186" i="4"/>
  <c r="Q69" i="4"/>
  <c r="N69" i="4"/>
  <c r="K69" i="4"/>
  <c r="H69" i="4"/>
  <c r="I66" i="4"/>
  <c r="J66" i="4" s="1"/>
  <c r="B69" i="4"/>
  <c r="E69" i="4"/>
  <c r="A69" i="4"/>
  <c r="Q118" i="4"/>
  <c r="K118" i="4"/>
  <c r="R115" i="4"/>
  <c r="N118" i="4"/>
  <c r="H118" i="4"/>
  <c r="B118" i="4"/>
  <c r="I115" i="4"/>
  <c r="A118" i="4"/>
  <c r="E118" i="4"/>
  <c r="Q14" i="4"/>
  <c r="S14" i="4" s="1"/>
  <c r="R11" i="4"/>
  <c r="R12" i="4" s="1"/>
  <c r="R13" i="4" s="1"/>
  <c r="O11" i="4"/>
  <c r="O12" i="4" s="1"/>
  <c r="O13" i="4" s="1"/>
  <c r="L11" i="4"/>
  <c r="L12" i="4" s="1"/>
  <c r="L13" i="4" s="1"/>
  <c r="N14" i="4"/>
  <c r="P14" i="4" s="1"/>
  <c r="K14" i="4"/>
  <c r="M14" i="4" s="1"/>
  <c r="H14" i="4"/>
  <c r="J14" i="4" s="1"/>
  <c r="B14" i="4"/>
  <c r="I11" i="4"/>
  <c r="I12" i="4" s="1"/>
  <c r="I13" i="4" s="1"/>
  <c r="E14" i="4"/>
  <c r="G14" i="4" s="1"/>
  <c r="F11" i="4"/>
  <c r="F12" i="4" s="1"/>
  <c r="F13" i="4" s="1"/>
  <c r="A14" i="4"/>
  <c r="R110" i="4"/>
  <c r="R111" i="4" s="1"/>
  <c r="R112" i="4" s="1"/>
  <c r="Q113" i="4"/>
  <c r="S113" i="4" s="1"/>
  <c r="O110" i="4"/>
  <c r="O111" i="4" s="1"/>
  <c r="O112" i="4" s="1"/>
  <c r="L110" i="4"/>
  <c r="L111" i="4" s="1"/>
  <c r="L112" i="4" s="1"/>
  <c r="K113" i="4"/>
  <c r="M113" i="4" s="1"/>
  <c r="N113" i="4"/>
  <c r="P113" i="4" s="1"/>
  <c r="H113" i="4"/>
  <c r="J113" i="4" s="1"/>
  <c r="I110" i="4"/>
  <c r="I111" i="4" s="1"/>
  <c r="I112" i="4" s="1"/>
  <c r="F110" i="4"/>
  <c r="F111" i="4" s="1"/>
  <c r="F112" i="4" s="1"/>
  <c r="B113" i="4"/>
  <c r="A113" i="4"/>
  <c r="E113" i="4"/>
  <c r="G113" i="4" s="1"/>
  <c r="R53" i="4"/>
  <c r="R54" i="4" s="1"/>
  <c r="R55" i="4" s="1"/>
  <c r="O53" i="4"/>
  <c r="O54" i="4" s="1"/>
  <c r="O55" i="4" s="1"/>
  <c r="N56" i="4"/>
  <c r="P56" i="4" s="1"/>
  <c r="K56" i="4"/>
  <c r="M56" i="4" s="1"/>
  <c r="Q56" i="4"/>
  <c r="S56" i="4" s="1"/>
  <c r="L53" i="4"/>
  <c r="L54" i="4" s="1"/>
  <c r="L55" i="4" s="1"/>
  <c r="H56" i="4"/>
  <c r="J56" i="4" s="1"/>
  <c r="I53" i="4"/>
  <c r="I54" i="4" s="1"/>
  <c r="I55" i="4" s="1"/>
  <c r="F53" i="4"/>
  <c r="F54" i="4" s="1"/>
  <c r="F55" i="4" s="1"/>
  <c r="B56" i="4"/>
  <c r="A56" i="4"/>
  <c r="E56" i="4"/>
  <c r="G56" i="4" s="1"/>
  <c r="Q114" i="4"/>
  <c r="N114" i="4"/>
  <c r="K114" i="4"/>
  <c r="H114" i="4"/>
  <c r="B114" i="4"/>
  <c r="A114" i="4"/>
  <c r="E114" i="4"/>
  <c r="O88" i="4"/>
  <c r="R157" i="4"/>
  <c r="F57" i="4"/>
  <c r="F58" i="4" s="1"/>
  <c r="L105" i="4"/>
  <c r="L106" i="4" s="1"/>
  <c r="O18" i="4"/>
  <c r="O19" i="4" s="1"/>
  <c r="F115" i="4"/>
  <c r="N46" i="4"/>
  <c r="Q46" i="4"/>
  <c r="K46" i="4"/>
  <c r="B46" i="4"/>
  <c r="H46" i="4"/>
  <c r="E46" i="4"/>
  <c r="A46" i="4"/>
  <c r="Q41" i="4"/>
  <c r="S41" i="4" s="1"/>
  <c r="O38" i="4"/>
  <c r="O39" i="4" s="1"/>
  <c r="O40" i="4" s="1"/>
  <c r="R38" i="4"/>
  <c r="R39" i="4" s="1"/>
  <c r="R40" i="4" s="1"/>
  <c r="N41" i="4"/>
  <c r="P41" i="4" s="1"/>
  <c r="L38" i="4"/>
  <c r="L39" i="4" s="1"/>
  <c r="K41" i="4"/>
  <c r="M41" i="4" s="1"/>
  <c r="H41" i="4"/>
  <c r="J41" i="4" s="1"/>
  <c r="B41" i="4"/>
  <c r="I38" i="4"/>
  <c r="I39" i="4" s="1"/>
  <c r="I40" i="4" s="1"/>
  <c r="A41" i="4"/>
  <c r="E41" i="4"/>
  <c r="G41" i="4" s="1"/>
  <c r="F38" i="4"/>
  <c r="F39" i="4" s="1"/>
  <c r="F40" i="4" s="1"/>
  <c r="Q93" i="4"/>
  <c r="R90" i="4"/>
  <c r="R91" i="4" s="1"/>
  <c r="N93" i="4"/>
  <c r="L90" i="4"/>
  <c r="L91" i="4" s="1"/>
  <c r="H93" i="4"/>
  <c r="K93" i="4"/>
  <c r="I90" i="4"/>
  <c r="I91" i="4" s="1"/>
  <c r="E93" i="4"/>
  <c r="B93" i="4"/>
  <c r="A93" i="4"/>
  <c r="Q72" i="4"/>
  <c r="N72" i="4"/>
  <c r="K72" i="4"/>
  <c r="H72" i="4"/>
  <c r="B72" i="4"/>
  <c r="E72" i="4"/>
  <c r="A72" i="4"/>
  <c r="N167" i="4"/>
  <c r="P167" i="4" s="1"/>
  <c r="O164" i="4"/>
  <c r="O165" i="4" s="1"/>
  <c r="O166" i="4" s="1"/>
  <c r="K167" i="4"/>
  <c r="M167" i="4" s="1"/>
  <c r="Q167" i="4"/>
  <c r="S167" i="4" s="1"/>
  <c r="R164" i="4"/>
  <c r="R165" i="4" s="1"/>
  <c r="R166" i="4" s="1"/>
  <c r="L164" i="4"/>
  <c r="L165" i="4" s="1"/>
  <c r="L166" i="4" s="1"/>
  <c r="H167" i="4"/>
  <c r="J167" i="4" s="1"/>
  <c r="I164" i="4"/>
  <c r="I165" i="4" s="1"/>
  <c r="I166" i="4" s="1"/>
  <c r="E167" i="4"/>
  <c r="G167" i="4" s="1"/>
  <c r="F164" i="4"/>
  <c r="F165" i="4" s="1"/>
  <c r="F166" i="4" s="1"/>
  <c r="B167" i="4"/>
  <c r="D167" i="4" s="1"/>
  <c r="C164" i="4"/>
  <c r="C165" i="4" s="1"/>
  <c r="C166" i="4" s="1"/>
  <c r="A167" i="4"/>
  <c r="Q6" i="4"/>
  <c r="K6" i="4"/>
  <c r="N6" i="4"/>
  <c r="B6" i="4"/>
  <c r="H6" i="4"/>
  <c r="E6" i="4"/>
  <c r="A6" i="4"/>
  <c r="Q82" i="4"/>
  <c r="N82" i="4"/>
  <c r="K82" i="4"/>
  <c r="B82" i="4"/>
  <c r="H82" i="4"/>
  <c r="A82" i="4"/>
  <c r="E82" i="4"/>
  <c r="Q109" i="4"/>
  <c r="N109" i="4"/>
  <c r="K109" i="4"/>
  <c r="B109" i="4"/>
  <c r="E109" i="4"/>
  <c r="H109" i="4"/>
  <c r="A109" i="4"/>
  <c r="N142" i="4"/>
  <c r="R139" i="4"/>
  <c r="Q142" i="4"/>
  <c r="B142" i="4"/>
  <c r="K142" i="4"/>
  <c r="H142" i="4"/>
  <c r="I139" i="4"/>
  <c r="C139" i="4"/>
  <c r="E142" i="4"/>
  <c r="A142" i="4"/>
  <c r="O173" i="4"/>
  <c r="O174" i="4" s="1"/>
  <c r="O175" i="4" s="1"/>
  <c r="R173" i="4"/>
  <c r="R174" i="4" s="1"/>
  <c r="R175" i="4" s="1"/>
  <c r="Q176" i="4"/>
  <c r="S176" i="4" s="1"/>
  <c r="N176" i="4"/>
  <c r="P176" i="4" s="1"/>
  <c r="I173" i="4"/>
  <c r="I174" i="4" s="1"/>
  <c r="I175" i="4" s="1"/>
  <c r="K176" i="4"/>
  <c r="M176" i="4" s="1"/>
  <c r="L173" i="4"/>
  <c r="L174" i="4" s="1"/>
  <c r="L175" i="4" s="1"/>
  <c r="C173" i="4"/>
  <c r="C174" i="4" s="1"/>
  <c r="C175" i="4" s="1"/>
  <c r="H176" i="4"/>
  <c r="J176" i="4" s="1"/>
  <c r="B176" i="4"/>
  <c r="D176" i="4" s="1"/>
  <c r="A176" i="4"/>
  <c r="E176" i="4"/>
  <c r="G176" i="4" s="1"/>
  <c r="F173" i="4"/>
  <c r="F174" i="4" s="1"/>
  <c r="F175" i="4" s="1"/>
  <c r="Q123" i="4"/>
  <c r="R120" i="4"/>
  <c r="R121" i="4" s="1"/>
  <c r="K123" i="4"/>
  <c r="N123" i="4"/>
  <c r="L120" i="4"/>
  <c r="L121" i="4" s="1"/>
  <c r="H123" i="4"/>
  <c r="A123" i="4"/>
  <c r="E123" i="4"/>
  <c r="B123" i="4"/>
  <c r="Q136" i="4"/>
  <c r="N136" i="4"/>
  <c r="K136" i="4"/>
  <c r="H136" i="4"/>
  <c r="E136" i="4"/>
  <c r="A136" i="4"/>
  <c r="B136" i="4"/>
  <c r="Q102" i="4"/>
  <c r="N102" i="4"/>
  <c r="R99" i="4"/>
  <c r="R100" i="4" s="1"/>
  <c r="K102" i="4"/>
  <c r="B102" i="4"/>
  <c r="H102" i="4"/>
  <c r="E102" i="4"/>
  <c r="A102" i="4"/>
  <c r="R80" i="4"/>
  <c r="R81" i="4" s="1"/>
  <c r="R82" i="4" s="1"/>
  <c r="Q83" i="4"/>
  <c r="S83" i="4" s="1"/>
  <c r="S84" i="4" s="1"/>
  <c r="N83" i="4"/>
  <c r="P83" i="4" s="1"/>
  <c r="O80" i="4"/>
  <c r="O81" i="4" s="1"/>
  <c r="O82" i="4" s="1"/>
  <c r="K83" i="4"/>
  <c r="M83" i="4" s="1"/>
  <c r="L80" i="4"/>
  <c r="L81" i="4" s="1"/>
  <c r="L82" i="4" s="1"/>
  <c r="H83" i="4"/>
  <c r="J83" i="4" s="1"/>
  <c r="I80" i="4"/>
  <c r="I81" i="4" s="1"/>
  <c r="I82" i="4" s="1"/>
  <c r="B83" i="4"/>
  <c r="A83" i="4"/>
  <c r="E83" i="4"/>
  <c r="G83" i="4" s="1"/>
  <c r="F80" i="4"/>
  <c r="F81" i="4" s="1"/>
  <c r="F82" i="4" s="1"/>
  <c r="N48" i="4"/>
  <c r="Q48" i="4"/>
  <c r="H48" i="4"/>
  <c r="K48" i="4"/>
  <c r="E48" i="4"/>
  <c r="A48" i="4"/>
  <c r="B48" i="4"/>
  <c r="O75" i="4"/>
  <c r="O76" i="4" s="1"/>
  <c r="R64" i="4"/>
  <c r="F162" i="4"/>
  <c r="F163" i="4" s="1"/>
  <c r="O162" i="4"/>
  <c r="O163" i="4" s="1"/>
  <c r="J159" i="4"/>
  <c r="F90" i="4"/>
  <c r="F91" i="4" s="1"/>
  <c r="O120" i="4"/>
  <c r="O121" i="4" s="1"/>
  <c r="N70" i="4"/>
  <c r="Q70" i="4"/>
  <c r="K70" i="4"/>
  <c r="B70" i="4"/>
  <c r="H70" i="4"/>
  <c r="E70" i="4"/>
  <c r="A70" i="4"/>
  <c r="R35" i="4"/>
  <c r="R36" i="4" s="1"/>
  <c r="R37" i="4" s="1"/>
  <c r="N38" i="4"/>
  <c r="P38" i="4" s="1"/>
  <c r="O35" i="4"/>
  <c r="O36" i="4" s="1"/>
  <c r="O37" i="4" s="1"/>
  <c r="L35" i="4"/>
  <c r="L36" i="4" s="1"/>
  <c r="K38" i="4"/>
  <c r="M38" i="4" s="1"/>
  <c r="Q38" i="4"/>
  <c r="S38" i="4" s="1"/>
  <c r="H38" i="4"/>
  <c r="J38" i="4" s="1"/>
  <c r="B38" i="4"/>
  <c r="I35" i="4"/>
  <c r="I36" i="4" s="1"/>
  <c r="I37" i="4" s="1"/>
  <c r="F35" i="4"/>
  <c r="F36" i="4" s="1"/>
  <c r="F37" i="4" s="1"/>
  <c r="E38" i="4"/>
  <c r="G38" i="4" s="1"/>
  <c r="A38" i="4"/>
  <c r="Q39" i="4"/>
  <c r="K39" i="4"/>
  <c r="N39" i="4"/>
  <c r="H39" i="4"/>
  <c r="B39" i="4"/>
  <c r="A39" i="4"/>
  <c r="E39" i="4"/>
  <c r="R8" i="4"/>
  <c r="R9" i="4" s="1"/>
  <c r="R10" i="4" s="1"/>
  <c r="Q11" i="4"/>
  <c r="S11" i="4" s="1"/>
  <c r="O8" i="4"/>
  <c r="O9" i="4" s="1"/>
  <c r="O10" i="4" s="1"/>
  <c r="N11" i="4"/>
  <c r="P11" i="4" s="1"/>
  <c r="K11" i="4"/>
  <c r="M11" i="4" s="1"/>
  <c r="L8" i="4"/>
  <c r="L9" i="4" s="1"/>
  <c r="L10" i="4" s="1"/>
  <c r="B11" i="4"/>
  <c r="H11" i="4"/>
  <c r="J11" i="4" s="1"/>
  <c r="F8" i="4"/>
  <c r="F9" i="4" s="1"/>
  <c r="F10" i="4" s="1"/>
  <c r="A11" i="4"/>
  <c r="I8" i="4"/>
  <c r="I9" i="4" s="1"/>
  <c r="I10" i="4" s="1"/>
  <c r="E11" i="4"/>
  <c r="G11" i="4" s="1"/>
  <c r="O47" i="4"/>
  <c r="O48" i="4" s="1"/>
  <c r="O49" i="4" s="1"/>
  <c r="Q50" i="4"/>
  <c r="S50" i="4" s="1"/>
  <c r="L47" i="4"/>
  <c r="L48" i="4" s="1"/>
  <c r="L49" i="4" s="1"/>
  <c r="R47" i="4"/>
  <c r="R48" i="4" s="1"/>
  <c r="R49" i="4" s="1"/>
  <c r="N50" i="4"/>
  <c r="P50" i="4" s="1"/>
  <c r="I47" i="4"/>
  <c r="I48" i="4" s="1"/>
  <c r="I49" i="4" s="1"/>
  <c r="K50" i="4"/>
  <c r="M50" i="4" s="1"/>
  <c r="H50" i="4"/>
  <c r="J50" i="4" s="1"/>
  <c r="B50" i="4"/>
  <c r="F47" i="4"/>
  <c r="F48" i="4" s="1"/>
  <c r="F49" i="4" s="1"/>
  <c r="A50" i="4"/>
  <c r="E50" i="4"/>
  <c r="G50" i="4" s="1"/>
  <c r="R44" i="4"/>
  <c r="R45" i="4" s="1"/>
  <c r="R46" i="4" s="1"/>
  <c r="Q47" i="4"/>
  <c r="S47" i="4" s="1"/>
  <c r="O44" i="4"/>
  <c r="O45" i="4" s="1"/>
  <c r="O46" i="4" s="1"/>
  <c r="K47" i="4"/>
  <c r="M47" i="4" s="1"/>
  <c r="L44" i="4"/>
  <c r="L45" i="4" s="1"/>
  <c r="L46" i="4" s="1"/>
  <c r="N47" i="4"/>
  <c r="P47" i="4" s="1"/>
  <c r="I44" i="4"/>
  <c r="I45" i="4" s="1"/>
  <c r="I46" i="4" s="1"/>
  <c r="B47" i="4"/>
  <c r="F44" i="4"/>
  <c r="F45" i="4" s="1"/>
  <c r="F46" i="4" s="1"/>
  <c r="H47" i="4"/>
  <c r="J47" i="4" s="1"/>
  <c r="A47" i="4"/>
  <c r="E47" i="4"/>
  <c r="G47" i="4" s="1"/>
  <c r="Q135" i="4"/>
  <c r="N135" i="4"/>
  <c r="K135" i="4"/>
  <c r="H135" i="4"/>
  <c r="B135" i="4"/>
  <c r="E135" i="4"/>
  <c r="A135" i="4"/>
  <c r="O92" i="4"/>
  <c r="O93" i="4" s="1"/>
  <c r="O94" i="4" s="1"/>
  <c r="R92" i="4"/>
  <c r="R93" i="4" s="1"/>
  <c r="R94" i="4" s="1"/>
  <c r="N95" i="4"/>
  <c r="P95" i="4" s="1"/>
  <c r="L92" i="4"/>
  <c r="L93" i="4" s="1"/>
  <c r="L94" i="4" s="1"/>
  <c r="K95" i="4"/>
  <c r="M95" i="4" s="1"/>
  <c r="Q95" i="4"/>
  <c r="S95" i="4" s="1"/>
  <c r="I92" i="4"/>
  <c r="I93" i="4" s="1"/>
  <c r="I94" i="4" s="1"/>
  <c r="E95" i="4"/>
  <c r="G95" i="4" s="1"/>
  <c r="B95" i="4"/>
  <c r="F92" i="4"/>
  <c r="F93" i="4" s="1"/>
  <c r="F94" i="4" s="1"/>
  <c r="H95" i="4"/>
  <c r="J95" i="4" s="1"/>
  <c r="J96" i="4" s="1"/>
  <c r="A95" i="4"/>
  <c r="N179" i="4"/>
  <c r="P179" i="4" s="1"/>
  <c r="Q179" i="4"/>
  <c r="S179" i="4" s="1"/>
  <c r="R176" i="4"/>
  <c r="R177" i="4" s="1"/>
  <c r="R178" i="4" s="1"/>
  <c r="O176" i="4"/>
  <c r="O177" i="4" s="1"/>
  <c r="O178" i="4" s="1"/>
  <c r="L176" i="4"/>
  <c r="L177" i="4" s="1"/>
  <c r="L178" i="4" s="1"/>
  <c r="K179" i="4"/>
  <c r="M179" i="4" s="1"/>
  <c r="H179" i="4"/>
  <c r="J179" i="4" s="1"/>
  <c r="I176" i="4"/>
  <c r="I177" i="4" s="1"/>
  <c r="I178" i="4" s="1"/>
  <c r="F176" i="4"/>
  <c r="F177" i="4" s="1"/>
  <c r="F178" i="4" s="1"/>
  <c r="C176" i="4"/>
  <c r="C177" i="4" s="1"/>
  <c r="C178" i="4" s="1"/>
  <c r="A179" i="4"/>
  <c r="B179" i="4"/>
  <c r="D179" i="4" s="1"/>
  <c r="E179" i="4"/>
  <c r="G179" i="4" s="1"/>
  <c r="N81" i="4"/>
  <c r="Q81" i="4"/>
  <c r="K81" i="4"/>
  <c r="H81" i="4"/>
  <c r="B81" i="4"/>
  <c r="A81" i="4"/>
  <c r="E81" i="4"/>
  <c r="R71" i="4"/>
  <c r="R72" i="4" s="1"/>
  <c r="R73" i="4" s="1"/>
  <c r="O71" i="4"/>
  <c r="O72" i="4" s="1"/>
  <c r="O73" i="4" s="1"/>
  <c r="K74" i="4"/>
  <c r="M74" i="4" s="1"/>
  <c r="Q74" i="4"/>
  <c r="S74" i="4" s="1"/>
  <c r="L71" i="4"/>
  <c r="L72" i="4" s="1"/>
  <c r="L73" i="4" s="1"/>
  <c r="N74" i="4"/>
  <c r="P74" i="4" s="1"/>
  <c r="I71" i="4"/>
  <c r="I72" i="4" s="1"/>
  <c r="I73" i="4" s="1"/>
  <c r="H74" i="4"/>
  <c r="J74" i="4" s="1"/>
  <c r="B74" i="4"/>
  <c r="F71" i="4"/>
  <c r="F72" i="4" s="1"/>
  <c r="F73" i="4" s="1"/>
  <c r="A74" i="4"/>
  <c r="E74" i="4"/>
  <c r="G74" i="4" s="1"/>
  <c r="Q197" i="4"/>
  <c r="S197" i="4" s="1"/>
  <c r="N197" i="4"/>
  <c r="P197" i="4" s="1"/>
  <c r="O194" i="4"/>
  <c r="O195" i="4" s="1"/>
  <c r="O196" i="4" s="1"/>
  <c r="R194" i="4"/>
  <c r="R195" i="4" s="1"/>
  <c r="R196" i="4" s="1"/>
  <c r="I194" i="4"/>
  <c r="I195" i="4" s="1"/>
  <c r="I196" i="4" s="1"/>
  <c r="L194" i="4"/>
  <c r="L195" i="4" s="1"/>
  <c r="L196" i="4" s="1"/>
  <c r="H197" i="4"/>
  <c r="J197" i="4" s="1"/>
  <c r="K197" i="4"/>
  <c r="M197" i="4" s="1"/>
  <c r="B197" i="4"/>
  <c r="D197" i="4" s="1"/>
  <c r="C194" i="4"/>
  <c r="C195" i="4" s="1"/>
  <c r="C196" i="4" s="1"/>
  <c r="F194" i="4"/>
  <c r="F195" i="4" s="1"/>
  <c r="F196" i="4" s="1"/>
  <c r="E197" i="4"/>
  <c r="G197" i="4" s="1"/>
  <c r="A197" i="4"/>
  <c r="N173" i="4"/>
  <c r="P173" i="4" s="1"/>
  <c r="Q173" i="4"/>
  <c r="S173" i="4" s="1"/>
  <c r="O170" i="4"/>
  <c r="O171" i="4" s="1"/>
  <c r="O172" i="4" s="1"/>
  <c r="R170" i="4"/>
  <c r="R171" i="4" s="1"/>
  <c r="R172" i="4" s="1"/>
  <c r="K173" i="4"/>
  <c r="M173" i="4" s="1"/>
  <c r="L170" i="4"/>
  <c r="L171" i="4" s="1"/>
  <c r="L172" i="4" s="1"/>
  <c r="H173" i="4"/>
  <c r="J173" i="4" s="1"/>
  <c r="F170" i="4"/>
  <c r="F171" i="4" s="1"/>
  <c r="F172" i="4" s="1"/>
  <c r="I170" i="4"/>
  <c r="I171" i="4" s="1"/>
  <c r="I172" i="4" s="1"/>
  <c r="E173" i="4"/>
  <c r="G173" i="4" s="1"/>
  <c r="A173" i="4"/>
  <c r="B173" i="4"/>
  <c r="D173" i="4" s="1"/>
  <c r="C170" i="4"/>
  <c r="C171" i="4" s="1"/>
  <c r="C172" i="4" s="1"/>
  <c r="Q156" i="4"/>
  <c r="N156" i="4"/>
  <c r="P156" i="4" s="1"/>
  <c r="P157" i="4" s="1"/>
  <c r="K156" i="4"/>
  <c r="H156" i="4"/>
  <c r="B156" i="4"/>
  <c r="D156" i="4" s="1"/>
  <c r="D157" i="4" s="1"/>
  <c r="E156" i="4"/>
  <c r="A156" i="4"/>
  <c r="Q32" i="4"/>
  <c r="S32" i="4" s="1"/>
  <c r="O29" i="4"/>
  <c r="O30" i="4" s="1"/>
  <c r="O31" i="4" s="1"/>
  <c r="L29" i="4"/>
  <c r="L30" i="4" s="1"/>
  <c r="L31" i="4" s="1"/>
  <c r="R29" i="4"/>
  <c r="R30" i="4" s="1"/>
  <c r="R31" i="4" s="1"/>
  <c r="N32" i="4"/>
  <c r="P32" i="4" s="1"/>
  <c r="K32" i="4"/>
  <c r="M32" i="4" s="1"/>
  <c r="H32" i="4"/>
  <c r="J32" i="4" s="1"/>
  <c r="I29" i="4"/>
  <c r="I30" i="4" s="1"/>
  <c r="I31" i="4" s="1"/>
  <c r="B32" i="4"/>
  <c r="F29" i="4"/>
  <c r="F30" i="4" s="1"/>
  <c r="F31" i="4" s="1"/>
  <c r="E32" i="4"/>
  <c r="G32" i="4" s="1"/>
  <c r="A32" i="4"/>
  <c r="Q160" i="4"/>
  <c r="N160" i="4"/>
  <c r="K160" i="4"/>
  <c r="H160" i="4"/>
  <c r="B160" i="4"/>
  <c r="E160" i="4"/>
  <c r="A160" i="4"/>
  <c r="N124" i="4"/>
  <c r="Q124" i="4"/>
  <c r="B124" i="4"/>
  <c r="K124" i="4"/>
  <c r="H124" i="4"/>
  <c r="E124" i="4"/>
  <c r="A124" i="4"/>
  <c r="F88" i="4"/>
  <c r="I157" i="4"/>
  <c r="R60" i="4"/>
  <c r="R61" i="4" s="1"/>
  <c r="R101" i="4"/>
  <c r="R102" i="4" s="1"/>
  <c r="R103" i="4" s="1"/>
  <c r="N104" i="4"/>
  <c r="P104" i="4" s="1"/>
  <c r="Q104" i="4"/>
  <c r="S104" i="4" s="1"/>
  <c r="L101" i="4"/>
  <c r="L102" i="4" s="1"/>
  <c r="L103" i="4" s="1"/>
  <c r="K104" i="4"/>
  <c r="M104" i="4" s="1"/>
  <c r="O101" i="4"/>
  <c r="O102" i="4" s="1"/>
  <c r="O103" i="4" s="1"/>
  <c r="H104" i="4"/>
  <c r="J104" i="4" s="1"/>
  <c r="I101" i="4"/>
  <c r="I102" i="4" s="1"/>
  <c r="I103" i="4" s="1"/>
  <c r="B104" i="4"/>
  <c r="E104" i="4"/>
  <c r="G104" i="4" s="1"/>
  <c r="A104" i="4"/>
  <c r="F101" i="4"/>
  <c r="F102" i="4" s="1"/>
  <c r="F103" i="4" s="1"/>
  <c r="Q67" i="4"/>
  <c r="N67" i="4"/>
  <c r="K67" i="4"/>
  <c r="H67" i="4"/>
  <c r="A67" i="4"/>
  <c r="B67" i="4"/>
  <c r="E67" i="4"/>
  <c r="L64" i="4"/>
  <c r="Q13" i="4"/>
  <c r="K13" i="4"/>
  <c r="N13" i="4"/>
  <c r="H13" i="4"/>
  <c r="E13" i="4"/>
  <c r="A13" i="4"/>
  <c r="B13" i="4"/>
  <c r="Q33" i="4"/>
  <c r="N33" i="4"/>
  <c r="K33" i="4"/>
  <c r="H33" i="4"/>
  <c r="B33" i="4"/>
  <c r="A33" i="4"/>
  <c r="E33" i="4"/>
  <c r="N43" i="4"/>
  <c r="Q43" i="4"/>
  <c r="K43" i="4"/>
  <c r="H43" i="4"/>
  <c r="B43" i="4"/>
  <c r="A43" i="4"/>
  <c r="E43" i="4"/>
  <c r="L40" i="4"/>
  <c r="Q128" i="4"/>
  <c r="S128" i="4" s="1"/>
  <c r="N128" i="4"/>
  <c r="P128" i="4" s="1"/>
  <c r="R125" i="4"/>
  <c r="R126" i="4" s="1"/>
  <c r="R127" i="4" s="1"/>
  <c r="O125" i="4"/>
  <c r="O126" i="4" s="1"/>
  <c r="O127" i="4" s="1"/>
  <c r="K128" i="4"/>
  <c r="M128" i="4" s="1"/>
  <c r="L125" i="4"/>
  <c r="L126" i="4" s="1"/>
  <c r="L127" i="4" s="1"/>
  <c r="H128" i="4"/>
  <c r="J128" i="4" s="1"/>
  <c r="I125" i="4"/>
  <c r="I126" i="4" s="1"/>
  <c r="I127" i="4" s="1"/>
  <c r="B128" i="4"/>
  <c r="F125" i="4"/>
  <c r="F126" i="4" s="1"/>
  <c r="F127" i="4" s="1"/>
  <c r="E128" i="4"/>
  <c r="G128" i="4" s="1"/>
  <c r="A128" i="4"/>
  <c r="N51" i="4"/>
  <c r="Q51" i="4"/>
  <c r="K51" i="4"/>
  <c r="H51" i="4"/>
  <c r="B51" i="4"/>
  <c r="A51" i="4"/>
  <c r="E51" i="4"/>
  <c r="N147" i="4"/>
  <c r="Q147" i="4"/>
  <c r="K147" i="4"/>
  <c r="B147" i="4"/>
  <c r="H147" i="4"/>
  <c r="A147" i="4"/>
  <c r="E147" i="4"/>
  <c r="N183" i="4"/>
  <c r="Q183" i="4"/>
  <c r="K183" i="4"/>
  <c r="B183" i="4"/>
  <c r="E183" i="4"/>
  <c r="H183" i="4"/>
  <c r="A183" i="4"/>
  <c r="K126" i="4"/>
  <c r="Q126" i="4"/>
  <c r="N126" i="4"/>
  <c r="B126" i="4"/>
  <c r="H126" i="4"/>
  <c r="E126" i="4"/>
  <c r="A126" i="4"/>
  <c r="N189" i="4"/>
  <c r="Q189" i="4"/>
  <c r="K189" i="4"/>
  <c r="H189" i="4"/>
  <c r="B189" i="4"/>
  <c r="E189" i="4"/>
  <c r="A189" i="4"/>
  <c r="Q181" i="4"/>
  <c r="N181" i="4"/>
  <c r="K181" i="4"/>
  <c r="H181" i="4"/>
  <c r="E181" i="4"/>
  <c r="B181" i="4"/>
  <c r="A181" i="4"/>
  <c r="Q100" i="4"/>
  <c r="N100" i="4"/>
  <c r="K100" i="4"/>
  <c r="H100" i="4"/>
  <c r="B100" i="4"/>
  <c r="E100" i="4"/>
  <c r="A100" i="4"/>
  <c r="N85" i="4"/>
  <c r="Q85" i="4"/>
  <c r="K85" i="4"/>
  <c r="B85" i="4"/>
  <c r="H85" i="4"/>
  <c r="E85" i="4"/>
  <c r="A85" i="4"/>
  <c r="R75" i="4"/>
  <c r="R76" i="4" s="1"/>
  <c r="N78" i="4"/>
  <c r="Q78" i="4"/>
  <c r="K78" i="4"/>
  <c r="B78" i="4"/>
  <c r="H78" i="4"/>
  <c r="F75" i="4"/>
  <c r="F76" i="4" s="1"/>
  <c r="I75" i="4"/>
  <c r="I76" i="4" s="1"/>
  <c r="E78" i="4"/>
  <c r="A78" i="4"/>
  <c r="Q15" i="4"/>
  <c r="N15" i="4"/>
  <c r="K15" i="4"/>
  <c r="H15" i="4"/>
  <c r="B15" i="4"/>
  <c r="A15" i="4"/>
  <c r="E15" i="4"/>
  <c r="Q115" i="4"/>
  <c r="N115" i="4"/>
  <c r="K115" i="4"/>
  <c r="H115" i="4"/>
  <c r="B115" i="4"/>
  <c r="A115" i="4"/>
  <c r="E115" i="4"/>
  <c r="N154" i="4"/>
  <c r="Q154" i="4"/>
  <c r="K154" i="4"/>
  <c r="H154" i="4"/>
  <c r="E154" i="4"/>
  <c r="B154" i="4"/>
  <c r="A154" i="4"/>
  <c r="R105" i="4"/>
  <c r="R106" i="4" s="1"/>
  <c r="N108" i="4"/>
  <c r="Q108" i="4"/>
  <c r="S108" i="4" s="1"/>
  <c r="O105" i="4"/>
  <c r="O106" i="4" s="1"/>
  <c r="K108" i="4"/>
  <c r="H108" i="4"/>
  <c r="J108" i="4" s="1"/>
  <c r="B108" i="4"/>
  <c r="I105" i="4"/>
  <c r="I106" i="4" s="1"/>
  <c r="E108" i="4"/>
  <c r="A108" i="4"/>
  <c r="I64" i="4"/>
  <c r="J117" i="4"/>
  <c r="F60" i="4"/>
  <c r="F61" i="4" s="1"/>
  <c r="F105" i="4"/>
  <c r="F106" i="4" s="1"/>
  <c r="F18" i="4"/>
  <c r="F19" i="4" s="1"/>
  <c r="Q195" i="4"/>
  <c r="N195" i="4"/>
  <c r="K195" i="4"/>
  <c r="H195" i="4"/>
  <c r="B195" i="4"/>
  <c r="A195" i="4"/>
  <c r="E195" i="4"/>
  <c r="Q80" i="4"/>
  <c r="S80" i="4" s="1"/>
  <c r="O77" i="4"/>
  <c r="O78" i="4" s="1"/>
  <c r="O79" i="4" s="1"/>
  <c r="R77" i="4"/>
  <c r="R78" i="4" s="1"/>
  <c r="R79" i="4" s="1"/>
  <c r="L77" i="4"/>
  <c r="L78" i="4" s="1"/>
  <c r="L79" i="4" s="1"/>
  <c r="N80" i="4"/>
  <c r="P80" i="4" s="1"/>
  <c r="K80" i="4"/>
  <c r="M80" i="4" s="1"/>
  <c r="H80" i="4"/>
  <c r="J80" i="4" s="1"/>
  <c r="I77" i="4"/>
  <c r="I78" i="4" s="1"/>
  <c r="I79" i="4" s="1"/>
  <c r="F77" i="4"/>
  <c r="F78" i="4" s="1"/>
  <c r="F79" i="4" s="1"/>
  <c r="B80" i="4"/>
  <c r="A80" i="4"/>
  <c r="E80" i="4"/>
  <c r="G80" i="4" s="1"/>
  <c r="I88" i="4"/>
  <c r="F120" i="4"/>
  <c r="F121" i="4" s="1"/>
  <c r="Q12" i="4"/>
  <c r="N12" i="4"/>
  <c r="K12" i="4"/>
  <c r="H12" i="4"/>
  <c r="B12" i="4"/>
  <c r="E12" i="4"/>
  <c r="A12" i="4"/>
  <c r="Q182" i="4"/>
  <c r="S182" i="4" s="1"/>
  <c r="N182" i="4"/>
  <c r="P182" i="4" s="1"/>
  <c r="R179" i="4"/>
  <c r="R180" i="4" s="1"/>
  <c r="R181" i="4" s="1"/>
  <c r="O179" i="4"/>
  <c r="O180" i="4" s="1"/>
  <c r="O181" i="4" s="1"/>
  <c r="K182" i="4"/>
  <c r="M182" i="4" s="1"/>
  <c r="L179" i="4"/>
  <c r="L180" i="4" s="1"/>
  <c r="L181" i="4" s="1"/>
  <c r="I179" i="4"/>
  <c r="I180" i="4" s="1"/>
  <c r="I181" i="4" s="1"/>
  <c r="B182" i="4"/>
  <c r="D182" i="4" s="1"/>
  <c r="C179" i="4"/>
  <c r="C180" i="4" s="1"/>
  <c r="C181" i="4" s="1"/>
  <c r="E182" i="4"/>
  <c r="G182" i="4" s="1"/>
  <c r="H182" i="4"/>
  <c r="J182" i="4" s="1"/>
  <c r="F179" i="4"/>
  <c r="F180" i="4" s="1"/>
  <c r="F181" i="4" s="1"/>
  <c r="A182" i="4"/>
  <c r="N34" i="4"/>
  <c r="Q34" i="4"/>
  <c r="K34" i="4"/>
  <c r="B34" i="4"/>
  <c r="H34" i="4"/>
  <c r="A34" i="4"/>
  <c r="E34" i="4"/>
  <c r="N42" i="4"/>
  <c r="Q42" i="4"/>
  <c r="K42" i="4"/>
  <c r="H42" i="4"/>
  <c r="B42" i="4"/>
  <c r="A42" i="4"/>
  <c r="E42" i="4"/>
  <c r="Q23" i="4"/>
  <c r="S23" i="4" s="1"/>
  <c r="N23" i="4"/>
  <c r="P23" i="4" s="1"/>
  <c r="R20" i="4"/>
  <c r="R21" i="4" s="1"/>
  <c r="R22" i="4" s="1"/>
  <c r="L20" i="4"/>
  <c r="L21" i="4" s="1"/>
  <c r="L22" i="4" s="1"/>
  <c r="O20" i="4"/>
  <c r="O21" i="4" s="1"/>
  <c r="O22" i="4" s="1"/>
  <c r="K23" i="4"/>
  <c r="M23" i="4" s="1"/>
  <c r="F20" i="4"/>
  <c r="F21" i="4" s="1"/>
  <c r="F22" i="4" s="1"/>
  <c r="H23" i="4"/>
  <c r="J23" i="4" s="1"/>
  <c r="J24" i="4" s="1"/>
  <c r="B23" i="4"/>
  <c r="I20" i="4"/>
  <c r="I21" i="4" s="1"/>
  <c r="I22" i="4" s="1"/>
  <c r="A23" i="4"/>
  <c r="E23" i="4"/>
  <c r="G23" i="4" s="1"/>
  <c r="G24" i="4" s="1"/>
  <c r="Q178" i="4"/>
  <c r="N178" i="4"/>
  <c r="K178" i="4"/>
  <c r="H178" i="4"/>
  <c r="E178" i="4"/>
  <c r="B178" i="4"/>
  <c r="A178" i="4"/>
  <c r="Q22" i="4"/>
  <c r="N22" i="4"/>
  <c r="K22" i="4"/>
  <c r="B22" i="4"/>
  <c r="H22" i="4"/>
  <c r="E22" i="4"/>
  <c r="A22" i="4"/>
  <c r="Q8" i="4"/>
  <c r="S8" i="4" s="1"/>
  <c r="K8" i="4"/>
  <c r="M8" i="4" s="1"/>
  <c r="N8" i="4"/>
  <c r="P8" i="4" s="1"/>
  <c r="O5" i="4"/>
  <c r="O6" i="4" s="1"/>
  <c r="O7" i="4" s="1"/>
  <c r="R5" i="4"/>
  <c r="R6" i="4" s="1"/>
  <c r="R7" i="4" s="1"/>
  <c r="L5" i="4"/>
  <c r="L6" i="4" s="1"/>
  <c r="L7" i="4" s="1"/>
  <c r="I5" i="4"/>
  <c r="I6" i="4" s="1"/>
  <c r="I7" i="4" s="1"/>
  <c r="H8" i="4"/>
  <c r="J8" i="4" s="1"/>
  <c r="F5" i="4"/>
  <c r="F6" i="4" s="1"/>
  <c r="F7" i="4" s="1"/>
  <c r="B8" i="4"/>
  <c r="A8" i="4"/>
  <c r="E8" i="4"/>
  <c r="G8" i="4" s="1"/>
  <c r="R146" i="4"/>
  <c r="R147" i="4" s="1"/>
  <c r="R148" i="4" s="1"/>
  <c r="N149" i="4"/>
  <c r="P149" i="4" s="1"/>
  <c r="O146" i="4"/>
  <c r="O147" i="4" s="1"/>
  <c r="O148" i="4" s="1"/>
  <c r="K149" i="4"/>
  <c r="M149" i="4" s="1"/>
  <c r="Q149" i="4"/>
  <c r="S149" i="4" s="1"/>
  <c r="L146" i="4"/>
  <c r="L147" i="4" s="1"/>
  <c r="L148" i="4" s="1"/>
  <c r="H149" i="4"/>
  <c r="J149" i="4" s="1"/>
  <c r="E149" i="4"/>
  <c r="G149" i="4" s="1"/>
  <c r="I146" i="4"/>
  <c r="I147" i="4" s="1"/>
  <c r="I148" i="4" s="1"/>
  <c r="B149" i="4"/>
  <c r="D149" i="4" s="1"/>
  <c r="F146" i="4"/>
  <c r="F147" i="4" s="1"/>
  <c r="F148" i="4" s="1"/>
  <c r="C146" i="4"/>
  <c r="C147" i="4" s="1"/>
  <c r="C148" i="4" s="1"/>
  <c r="A149" i="4"/>
  <c r="R163" i="4"/>
  <c r="Q166" i="4"/>
  <c r="K166" i="4"/>
  <c r="N166" i="4"/>
  <c r="I163" i="4"/>
  <c r="B166" i="4"/>
  <c r="H166" i="4"/>
  <c r="E166" i="4"/>
  <c r="A166" i="4"/>
  <c r="O167" i="4"/>
  <c r="O168" i="4" s="1"/>
  <c r="O169" i="4" s="1"/>
  <c r="R167" i="4"/>
  <c r="R168" i="4" s="1"/>
  <c r="R169" i="4" s="1"/>
  <c r="N170" i="4"/>
  <c r="P170" i="4" s="1"/>
  <c r="L167" i="4"/>
  <c r="L168" i="4" s="1"/>
  <c r="L169" i="4" s="1"/>
  <c r="Q170" i="4"/>
  <c r="S170" i="4" s="1"/>
  <c r="K170" i="4"/>
  <c r="M170" i="4" s="1"/>
  <c r="B170" i="4"/>
  <c r="D170" i="4" s="1"/>
  <c r="I167" i="4"/>
  <c r="I168" i="4" s="1"/>
  <c r="I169" i="4" s="1"/>
  <c r="C167" i="4"/>
  <c r="C168" i="4" s="1"/>
  <c r="C169" i="4" s="1"/>
  <c r="H170" i="4"/>
  <c r="J170" i="4" s="1"/>
  <c r="A170" i="4"/>
  <c r="E170" i="4"/>
  <c r="G170" i="4" s="1"/>
  <c r="F167" i="4"/>
  <c r="F168" i="4" s="1"/>
  <c r="F169" i="4" s="1"/>
  <c r="N103" i="4"/>
  <c r="Q103" i="4"/>
  <c r="K103" i="4"/>
  <c r="H103" i="4"/>
  <c r="E103" i="4"/>
  <c r="B103" i="4"/>
  <c r="A103" i="4"/>
  <c r="N45" i="4"/>
  <c r="Q45" i="4"/>
  <c r="K45" i="4"/>
  <c r="H45" i="4"/>
  <c r="A45" i="4"/>
  <c r="E45" i="4"/>
  <c r="B45" i="4"/>
  <c r="Q177" i="4"/>
  <c r="N177" i="4"/>
  <c r="K177" i="4"/>
  <c r="H177" i="4"/>
  <c r="B177" i="4"/>
  <c r="A177" i="4"/>
  <c r="E177" i="4"/>
  <c r="K25" i="4"/>
  <c r="Q25" i="4"/>
  <c r="N25" i="4"/>
  <c r="H25" i="4"/>
  <c r="B25" i="4"/>
  <c r="A25" i="4"/>
  <c r="E25" i="4"/>
  <c r="N188" i="4"/>
  <c r="P188" i="4" s="1"/>
  <c r="Q188" i="4"/>
  <c r="S188" i="4" s="1"/>
  <c r="H188" i="4"/>
  <c r="J188" i="4" s="1"/>
  <c r="L185" i="4"/>
  <c r="L186" i="4" s="1"/>
  <c r="L187" i="4" s="1"/>
  <c r="R185" i="4"/>
  <c r="R186" i="4" s="1"/>
  <c r="R187" i="4" s="1"/>
  <c r="O185" i="4"/>
  <c r="O186" i="4" s="1"/>
  <c r="O187" i="4" s="1"/>
  <c r="K188" i="4"/>
  <c r="M188" i="4" s="1"/>
  <c r="I185" i="4"/>
  <c r="I186" i="4" s="1"/>
  <c r="I187" i="4" s="1"/>
  <c r="B188" i="4"/>
  <c r="D188" i="4" s="1"/>
  <c r="E188" i="4"/>
  <c r="G188" i="4" s="1"/>
  <c r="C185" i="4"/>
  <c r="C186" i="4" s="1"/>
  <c r="C187" i="4" s="1"/>
  <c r="F185" i="4"/>
  <c r="F186" i="4" s="1"/>
  <c r="F187" i="4" s="1"/>
  <c r="A188" i="4"/>
  <c r="Q64" i="4"/>
  <c r="N64" i="4"/>
  <c r="K64" i="4"/>
  <c r="H64" i="4"/>
  <c r="B64" i="4"/>
  <c r="A64" i="4"/>
  <c r="E64" i="4"/>
  <c r="R128" i="4"/>
  <c r="R129" i="4" s="1"/>
  <c r="R130" i="4" s="1"/>
  <c r="O128" i="4"/>
  <c r="O129" i="4" s="1"/>
  <c r="O130" i="4" s="1"/>
  <c r="Q131" i="4"/>
  <c r="S131" i="4" s="1"/>
  <c r="S132" i="4" s="1"/>
  <c r="N131" i="4"/>
  <c r="P131" i="4" s="1"/>
  <c r="L128" i="4"/>
  <c r="L129" i="4" s="1"/>
  <c r="L130" i="4" s="1"/>
  <c r="K131" i="4"/>
  <c r="M131" i="4" s="1"/>
  <c r="H131" i="4"/>
  <c r="J131" i="4" s="1"/>
  <c r="J132" i="4" s="1"/>
  <c r="I128" i="4"/>
  <c r="I129" i="4" s="1"/>
  <c r="I130" i="4" s="1"/>
  <c r="F128" i="4"/>
  <c r="F129" i="4" s="1"/>
  <c r="F130" i="4" s="1"/>
  <c r="B131" i="4"/>
  <c r="D131" i="4" s="1"/>
  <c r="A131" i="4"/>
  <c r="E131" i="4"/>
  <c r="G131" i="4" s="1"/>
  <c r="O57" i="4"/>
  <c r="O58" i="4" s="1"/>
  <c r="Q60" i="4"/>
  <c r="N60" i="4"/>
  <c r="K60" i="4"/>
  <c r="H60" i="4"/>
  <c r="B60" i="4"/>
  <c r="E60" i="4"/>
  <c r="A60" i="4"/>
  <c r="Q44" i="4"/>
  <c r="S44" i="4" s="1"/>
  <c r="N44" i="4"/>
  <c r="P44" i="4" s="1"/>
  <c r="O41" i="4"/>
  <c r="O42" i="4" s="1"/>
  <c r="O43" i="4" s="1"/>
  <c r="R41" i="4"/>
  <c r="R42" i="4" s="1"/>
  <c r="R43" i="4" s="1"/>
  <c r="L41" i="4"/>
  <c r="L42" i="4" s="1"/>
  <c r="L43" i="4" s="1"/>
  <c r="H44" i="4"/>
  <c r="J44" i="4" s="1"/>
  <c r="K44" i="4"/>
  <c r="M44" i="4" s="1"/>
  <c r="B44" i="4"/>
  <c r="I41" i="4"/>
  <c r="I42" i="4" s="1"/>
  <c r="I43" i="4" s="1"/>
  <c r="F41" i="4"/>
  <c r="F42" i="4" s="1"/>
  <c r="F43" i="4" s="1"/>
  <c r="E44" i="4"/>
  <c r="G44" i="4" s="1"/>
  <c r="A44" i="4"/>
  <c r="O143" i="4"/>
  <c r="O144" i="4" s="1"/>
  <c r="O145" i="4" s="1"/>
  <c r="Q146" i="4"/>
  <c r="S146" i="4" s="1"/>
  <c r="R143" i="4"/>
  <c r="R144" i="4" s="1"/>
  <c r="R145" i="4" s="1"/>
  <c r="K146" i="4"/>
  <c r="M146" i="4" s="1"/>
  <c r="L143" i="4"/>
  <c r="L144" i="4" s="1"/>
  <c r="N146" i="4"/>
  <c r="P146" i="4" s="1"/>
  <c r="H146" i="4"/>
  <c r="J146" i="4" s="1"/>
  <c r="B146" i="4"/>
  <c r="D146" i="4" s="1"/>
  <c r="I143" i="4"/>
  <c r="I144" i="4" s="1"/>
  <c r="I145" i="4" s="1"/>
  <c r="C143" i="4"/>
  <c r="C144" i="4" s="1"/>
  <c r="C145" i="4" s="1"/>
  <c r="F143" i="4"/>
  <c r="F144" i="4" s="1"/>
  <c r="F145" i="4" s="1"/>
  <c r="E146" i="4"/>
  <c r="G146" i="4" s="1"/>
  <c r="A146" i="4"/>
  <c r="Q10" i="4"/>
  <c r="N10" i="4"/>
  <c r="K10" i="4"/>
  <c r="B10" i="4"/>
  <c r="H10" i="4"/>
  <c r="A10" i="4"/>
  <c r="E10" i="4"/>
  <c r="N133" i="4"/>
  <c r="Q133" i="4"/>
  <c r="K133" i="4"/>
  <c r="B133" i="4"/>
  <c r="E133" i="4"/>
  <c r="H133" i="4"/>
  <c r="A133" i="4"/>
  <c r="Q63" i="4"/>
  <c r="S63" i="4" s="1"/>
  <c r="N63" i="4"/>
  <c r="P63" i="4" s="1"/>
  <c r="O60" i="4"/>
  <c r="O61" i="4" s="1"/>
  <c r="L60" i="4"/>
  <c r="L61" i="4" s="1"/>
  <c r="K63" i="4"/>
  <c r="M63" i="4" s="1"/>
  <c r="H63" i="4"/>
  <c r="J63" i="4" s="1"/>
  <c r="B63" i="4"/>
  <c r="A63" i="4"/>
  <c r="E63" i="4"/>
  <c r="G63" i="4" s="1"/>
  <c r="D192" i="4"/>
  <c r="L57" i="4"/>
  <c r="L58" i="4" s="1"/>
  <c r="I60" i="4"/>
  <c r="I61" i="4" s="1"/>
  <c r="N111" i="4"/>
  <c r="O108" i="4"/>
  <c r="O109" i="4" s="1"/>
  <c r="Q111" i="4"/>
  <c r="S111" i="4" s="1"/>
  <c r="S112" i="4" s="1"/>
  <c r="L108" i="4"/>
  <c r="L109" i="4" s="1"/>
  <c r="K111" i="4"/>
  <c r="H111" i="4"/>
  <c r="E111" i="4"/>
  <c r="B111" i="4"/>
  <c r="A111" i="4"/>
  <c r="P66" i="4"/>
  <c r="Q52" i="4"/>
  <c r="K52" i="4"/>
  <c r="N52" i="4"/>
  <c r="H52" i="4"/>
  <c r="B52" i="4"/>
  <c r="E52" i="4"/>
  <c r="A52" i="4"/>
  <c r="M117" i="4"/>
  <c r="I120" i="4"/>
  <c r="I121" i="4" s="1"/>
  <c r="M87" i="4" l="1"/>
  <c r="J111" i="4"/>
  <c r="J112" i="4" s="1"/>
  <c r="M156" i="4"/>
  <c r="G108" i="4"/>
  <c r="S120" i="4"/>
  <c r="S87" i="4"/>
  <c r="J90" i="4"/>
  <c r="J91" i="4" s="1"/>
  <c r="P197" i="1"/>
  <c r="P120" i="4"/>
  <c r="P121" i="4" s="1"/>
  <c r="S162" i="4"/>
  <c r="G84" i="4"/>
  <c r="G85" i="4" s="1"/>
  <c r="P84" i="4"/>
  <c r="O164" i="1"/>
  <c r="O47" i="1"/>
  <c r="O188" i="1"/>
  <c r="O152" i="1"/>
  <c r="O95" i="1"/>
  <c r="O158" i="1"/>
  <c r="O182" i="1"/>
  <c r="O89" i="1"/>
  <c r="O32" i="1"/>
  <c r="O146" i="1"/>
  <c r="O134" i="1"/>
  <c r="O44" i="1"/>
  <c r="O140" i="1"/>
  <c r="O116" i="1"/>
  <c r="O185" i="1"/>
  <c r="O104" i="1"/>
  <c r="O86" i="1"/>
  <c r="O161" i="1"/>
  <c r="O17" i="1"/>
  <c r="O8" i="1"/>
  <c r="O14" i="1"/>
  <c r="O71" i="1"/>
  <c r="O131" i="1"/>
  <c r="O26" i="1"/>
  <c r="O41" i="1"/>
  <c r="O191" i="1"/>
  <c r="O53" i="1"/>
  <c r="O200" i="1"/>
  <c r="O176" i="1"/>
  <c r="O74" i="1"/>
  <c r="O83" i="1"/>
  <c r="O155" i="1"/>
  <c r="O35" i="1"/>
  <c r="O143" i="1"/>
  <c r="O77" i="1"/>
  <c r="O179" i="1"/>
  <c r="O50" i="1"/>
  <c r="O101" i="1"/>
  <c r="O98" i="1"/>
  <c r="O194" i="1"/>
  <c r="O173" i="1"/>
  <c r="O29" i="1"/>
  <c r="O20" i="1"/>
  <c r="I67" i="4"/>
  <c r="O65" i="1"/>
  <c r="O119" i="1"/>
  <c r="O68" i="1"/>
  <c r="O167" i="1"/>
  <c r="O110" i="1"/>
  <c r="O120" i="1"/>
  <c r="O125" i="1"/>
  <c r="O92" i="1"/>
  <c r="O122" i="1"/>
  <c r="O90" i="1"/>
  <c r="O113" i="1"/>
  <c r="O62" i="1"/>
  <c r="O197" i="1"/>
  <c r="O107" i="1"/>
  <c r="O38" i="1"/>
  <c r="O137" i="1"/>
  <c r="O170" i="1"/>
  <c r="O23" i="1"/>
  <c r="O149" i="1"/>
  <c r="O56" i="1"/>
  <c r="O80" i="1"/>
  <c r="O59" i="1"/>
  <c r="O128" i="1"/>
  <c r="O159" i="1"/>
  <c r="O66" i="1"/>
  <c r="O11" i="1"/>
  <c r="P68" i="1"/>
  <c r="P101" i="1"/>
  <c r="P98" i="1"/>
  <c r="P107" i="1"/>
  <c r="P95" i="1"/>
  <c r="P137" i="1"/>
  <c r="P170" i="1"/>
  <c r="P71" i="1"/>
  <c r="P90" i="1"/>
  <c r="P83" i="1"/>
  <c r="P38" i="1"/>
  <c r="P65" i="1"/>
  <c r="P160" i="1"/>
  <c r="P191" i="1"/>
  <c r="P53" i="1"/>
  <c r="P122" i="1"/>
  <c r="P140" i="1"/>
  <c r="P185" i="1"/>
  <c r="P110" i="1"/>
  <c r="P47" i="1"/>
  <c r="P116" i="1"/>
  <c r="P124" i="1"/>
  <c r="P92" i="1"/>
  <c r="P164" i="1"/>
  <c r="P59" i="1"/>
  <c r="P161" i="1"/>
  <c r="P89" i="1"/>
  <c r="P32" i="1"/>
  <c r="P125" i="1"/>
  <c r="P29" i="1"/>
  <c r="P200" i="1"/>
  <c r="P143" i="1"/>
  <c r="P62" i="1"/>
  <c r="M138" i="4"/>
  <c r="O141" i="1" s="1"/>
  <c r="P8" i="1"/>
  <c r="P14" i="1"/>
  <c r="P196" i="1"/>
  <c r="P149" i="1"/>
  <c r="P56" i="1"/>
  <c r="P23" i="1"/>
  <c r="P77" i="1"/>
  <c r="P176" i="1"/>
  <c r="P74" i="1"/>
  <c r="S12" i="4"/>
  <c r="P120" i="1"/>
  <c r="P86" i="1"/>
  <c r="P146" i="1"/>
  <c r="P158" i="1"/>
  <c r="P182" i="1"/>
  <c r="P159" i="1"/>
  <c r="P41" i="1"/>
  <c r="P44" i="1"/>
  <c r="P20" i="1"/>
  <c r="P128" i="1"/>
  <c r="P179" i="1"/>
  <c r="P50" i="1"/>
  <c r="P69" i="1"/>
  <c r="P152" i="1"/>
  <c r="G132" i="4"/>
  <c r="P195" i="1"/>
  <c r="P26" i="1"/>
  <c r="P155" i="1"/>
  <c r="P17" i="1"/>
  <c r="P188" i="1"/>
  <c r="P167" i="1"/>
  <c r="P80" i="1"/>
  <c r="P104" i="1"/>
  <c r="J138" i="4"/>
  <c r="J139" i="4" s="1"/>
  <c r="P119" i="1"/>
  <c r="P35" i="1"/>
  <c r="P113" i="1"/>
  <c r="P87" i="1"/>
  <c r="P194" i="1"/>
  <c r="P173" i="1"/>
  <c r="P134" i="1"/>
  <c r="P123" i="1"/>
  <c r="P66" i="1"/>
  <c r="P11" i="1"/>
  <c r="P131" i="1"/>
  <c r="M88" i="4"/>
  <c r="O91" i="1" s="1"/>
  <c r="G81" i="4"/>
  <c r="G82" i="4" s="1"/>
  <c r="P123" i="4"/>
  <c r="P126" i="1" s="1"/>
  <c r="P81" i="4"/>
  <c r="P84" i="1" s="1"/>
  <c r="J180" i="4"/>
  <c r="S60" i="4"/>
  <c r="S61" i="4" s="1"/>
  <c r="J4" i="4"/>
  <c r="S141" i="4"/>
  <c r="S142" i="4" s="1"/>
  <c r="G138" i="4"/>
  <c r="G139" i="4" s="1"/>
  <c r="M84" i="4"/>
  <c r="O87" i="1" s="1"/>
  <c r="D159" i="4"/>
  <c r="N162" i="1" s="1"/>
  <c r="G109" i="4"/>
  <c r="P24" i="4"/>
  <c r="P27" i="1" s="1"/>
  <c r="J69" i="4"/>
  <c r="J70" i="4" s="1"/>
  <c r="P111" i="4"/>
  <c r="P112" i="4" s="1"/>
  <c r="P115" i="1" s="1"/>
  <c r="M132" i="4"/>
  <c r="M133" i="4" s="1"/>
  <c r="O136" i="1" s="1"/>
  <c r="S159" i="4"/>
  <c r="S160" i="4" s="1"/>
  <c r="S96" i="4"/>
  <c r="G123" i="4"/>
  <c r="M99" i="4"/>
  <c r="O102" i="1" s="1"/>
  <c r="S138" i="4"/>
  <c r="S139" i="4" s="1"/>
  <c r="M135" i="4"/>
  <c r="M136" i="4" s="1"/>
  <c r="O139" i="1" s="1"/>
  <c r="J126" i="4"/>
  <c r="J127" i="4" s="1"/>
  <c r="P162" i="4"/>
  <c r="P163" i="4" s="1"/>
  <c r="P166" i="1" s="1"/>
  <c r="P90" i="4"/>
  <c r="P91" i="4" s="1"/>
  <c r="P94" i="1" s="1"/>
  <c r="G21" i="4"/>
  <c r="J97" i="4"/>
  <c r="G141" i="4"/>
  <c r="G142" i="4" s="1"/>
  <c r="N197" i="1"/>
  <c r="D183" i="4"/>
  <c r="D184" i="4" s="1"/>
  <c r="N187" i="1" s="1"/>
  <c r="J84" i="4"/>
  <c r="J85" i="4" s="1"/>
  <c r="M111" i="4"/>
  <c r="M112" i="4" s="1"/>
  <c r="O115" i="1" s="1"/>
  <c r="P99" i="4"/>
  <c r="P100" i="4" s="1"/>
  <c r="P103" i="1" s="1"/>
  <c r="S24" i="4"/>
  <c r="S25" i="4" s="1"/>
  <c r="S195" i="4"/>
  <c r="S196" i="4" s="1"/>
  <c r="M51" i="4"/>
  <c r="M52" i="4" s="1"/>
  <c r="O55" i="1" s="1"/>
  <c r="D162" i="4"/>
  <c r="N165" i="1" s="1"/>
  <c r="N158" i="1"/>
  <c r="N137" i="1"/>
  <c r="N194" i="1"/>
  <c r="N191" i="1"/>
  <c r="N140" i="1"/>
  <c r="N149" i="1"/>
  <c r="N155" i="1"/>
  <c r="N200" i="1"/>
  <c r="N152" i="1"/>
  <c r="N146" i="1"/>
  <c r="N182" i="1"/>
  <c r="N161" i="1"/>
  <c r="N164" i="1"/>
  <c r="N173" i="1"/>
  <c r="N176" i="1"/>
  <c r="N167" i="1"/>
  <c r="N160" i="1"/>
  <c r="N179" i="1"/>
  <c r="N143" i="1"/>
  <c r="N134" i="1"/>
  <c r="N170" i="1"/>
  <c r="N159" i="1"/>
  <c r="N185" i="1"/>
  <c r="N195" i="1"/>
  <c r="N188" i="1"/>
  <c r="G195" i="4"/>
  <c r="G196" i="4" s="1"/>
  <c r="J195" i="4"/>
  <c r="J196" i="4" s="1"/>
  <c r="P195" i="4"/>
  <c r="P198" i="1" s="1"/>
  <c r="S121" i="4"/>
  <c r="G60" i="4"/>
  <c r="G61" i="4" s="1"/>
  <c r="D177" i="4"/>
  <c r="N180" i="1" s="1"/>
  <c r="S85" i="4"/>
  <c r="P138" i="4"/>
  <c r="P139" i="4" s="1"/>
  <c r="P142" i="1" s="1"/>
  <c r="L37" i="4"/>
  <c r="M36" i="4"/>
  <c r="O39" i="1" s="1"/>
  <c r="J192" i="4"/>
  <c r="J193" i="4" s="1"/>
  <c r="G4" i="4"/>
  <c r="M4" i="4"/>
  <c r="O7" i="1" s="1"/>
  <c r="P114" i="4"/>
  <c r="P115" i="4" s="1"/>
  <c r="P118" i="1" s="1"/>
  <c r="S4" i="4"/>
  <c r="G183" i="4"/>
  <c r="G184" i="4" s="1"/>
  <c r="M12" i="4"/>
  <c r="M13" i="4" s="1"/>
  <c r="O16" i="1" s="1"/>
  <c r="P78" i="4"/>
  <c r="P79" i="4" s="1"/>
  <c r="P82" i="1" s="1"/>
  <c r="M120" i="4"/>
  <c r="M121" i="4" s="1"/>
  <c r="O124" i="1" s="1"/>
  <c r="G159" i="4"/>
  <c r="G160" i="4" s="1"/>
  <c r="G51" i="4"/>
  <c r="G52" i="4" s="1"/>
  <c r="G33" i="4"/>
  <c r="G34" i="4" s="1"/>
  <c r="G162" i="4"/>
  <c r="G163" i="4" s="1"/>
  <c r="D138" i="4"/>
  <c r="D139" i="4" s="1"/>
  <c r="N142" i="1" s="1"/>
  <c r="M153" i="4"/>
  <c r="M154" i="4" s="1"/>
  <c r="O157" i="1" s="1"/>
  <c r="J12" i="4"/>
  <c r="J13" i="4" s="1"/>
  <c r="S123" i="4"/>
  <c r="S124" i="4" s="1"/>
  <c r="J162" i="4"/>
  <c r="J163" i="4" s="1"/>
  <c r="P183" i="4"/>
  <c r="P184" i="4" s="1"/>
  <c r="P187" i="1" s="1"/>
  <c r="G93" i="4"/>
  <c r="G94" i="4" s="1"/>
  <c r="G111" i="4"/>
  <c r="G112" i="4" s="1"/>
  <c r="G189" i="4"/>
  <c r="G190" i="4" s="1"/>
  <c r="M123" i="4"/>
  <c r="M124" i="4" s="1"/>
  <c r="O127" i="1" s="1"/>
  <c r="S13" i="4"/>
  <c r="M195" i="4"/>
  <c r="M196" i="4" s="1"/>
  <c r="O199" i="1" s="1"/>
  <c r="J33" i="4"/>
  <c r="J34" i="4" s="1"/>
  <c r="J141" i="4"/>
  <c r="J142" i="4" s="1"/>
  <c r="P141" i="4"/>
  <c r="P142" i="4" s="1"/>
  <c r="P145" i="1" s="1"/>
  <c r="M159" i="4"/>
  <c r="M160" i="4" s="1"/>
  <c r="O163" i="1" s="1"/>
  <c r="G22" i="4"/>
  <c r="M81" i="4"/>
  <c r="M82" i="4" s="1"/>
  <c r="O85" i="1" s="1"/>
  <c r="D195" i="4"/>
  <c r="S126" i="4"/>
  <c r="S127" i="4" s="1"/>
  <c r="P51" i="4"/>
  <c r="P52" i="4" s="1"/>
  <c r="P55" i="1" s="1"/>
  <c r="M100" i="4"/>
  <c r="O103" i="1" s="1"/>
  <c r="G174" i="4"/>
  <c r="G175" i="4" s="1"/>
  <c r="M75" i="4"/>
  <c r="M76" i="4" s="1"/>
  <c r="O79" i="1" s="1"/>
  <c r="P96" i="4"/>
  <c r="P97" i="4" s="1"/>
  <c r="P100" i="1" s="1"/>
  <c r="J48" i="4"/>
  <c r="J49" i="4" s="1"/>
  <c r="S114" i="4"/>
  <c r="S115" i="4" s="1"/>
  <c r="S57" i="4"/>
  <c r="S58" i="4" s="1"/>
  <c r="G99" i="4"/>
  <c r="G100" i="4" s="1"/>
  <c r="G153" i="4"/>
  <c r="G154" i="4" s="1"/>
  <c r="G64" i="4"/>
  <c r="P45" i="4"/>
  <c r="P46" i="4" s="1"/>
  <c r="P49" i="1" s="1"/>
  <c r="G25" i="4"/>
  <c r="M66" i="4"/>
  <c r="M67" i="4" s="1"/>
  <c r="O70" i="1" s="1"/>
  <c r="M141" i="4"/>
  <c r="M142" i="4" s="1"/>
  <c r="O145" i="1" s="1"/>
  <c r="M15" i="4"/>
  <c r="M16" i="4" s="1"/>
  <c r="O19" i="1" s="1"/>
  <c r="M126" i="4"/>
  <c r="M127" i="4" s="1"/>
  <c r="O130" i="1" s="1"/>
  <c r="M129" i="4"/>
  <c r="M130" i="4" s="1"/>
  <c r="O133" i="1" s="1"/>
  <c r="P75" i="4"/>
  <c r="P76" i="4" s="1"/>
  <c r="P79" i="1" s="1"/>
  <c r="S33" i="4"/>
  <c r="S34" i="4" s="1"/>
  <c r="M93" i="4"/>
  <c r="M94" i="4" s="1"/>
  <c r="O97" i="1" s="1"/>
  <c r="S192" i="4"/>
  <c r="S193" i="4" s="1"/>
  <c r="J129" i="4"/>
  <c r="J130" i="4" s="1"/>
  <c r="P132" i="4"/>
  <c r="P133" i="4" s="1"/>
  <c r="P136" i="1" s="1"/>
  <c r="S180" i="4"/>
  <c r="S181" i="4" s="1"/>
  <c r="D180" i="4"/>
  <c r="D181" i="4" s="1"/>
  <c r="N184" i="1" s="1"/>
  <c r="G96" i="4"/>
  <c r="G97" i="4" s="1"/>
  <c r="J36" i="4"/>
  <c r="J37" i="4" s="1"/>
  <c r="P4" i="4"/>
  <c r="P7" i="1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N133" i="1" s="1"/>
  <c r="S15" i="4"/>
  <c r="S16" i="4" s="1"/>
  <c r="J123" i="4"/>
  <c r="J124" i="4" s="1"/>
  <c r="P12" i="4"/>
  <c r="P13" i="4" s="1"/>
  <c r="P16" i="1" s="1"/>
  <c r="J64" i="4"/>
  <c r="M64" i="4"/>
  <c r="O67" i="1" s="1"/>
  <c r="D132" i="4"/>
  <c r="D133" i="4" s="1"/>
  <c r="N136" i="1" s="1"/>
  <c r="G150" i="4"/>
  <c r="G151" i="4" s="1"/>
  <c r="G9" i="4"/>
  <c r="G10" i="4" s="1"/>
  <c r="J25" i="4"/>
  <c r="S81" i="4"/>
  <c r="S82" i="4" s="1"/>
  <c r="P159" i="4"/>
  <c r="P160" i="4" s="1"/>
  <c r="P163" i="1" s="1"/>
  <c r="S97" i="4"/>
  <c r="R67" i="4"/>
  <c r="S67" i="4" s="1"/>
  <c r="J114" i="4"/>
  <c r="J115" i="4" s="1"/>
  <c r="P69" i="4"/>
  <c r="P70" i="4" s="1"/>
  <c r="P73" i="1" s="1"/>
  <c r="M54" i="4"/>
  <c r="M55" i="4" s="1"/>
  <c r="O58" i="1" s="1"/>
  <c r="J144" i="4"/>
  <c r="J145" i="4" s="1"/>
  <c r="S156" i="4"/>
  <c r="S157" i="4" s="1"/>
  <c r="M189" i="4"/>
  <c r="M190" i="4" s="1"/>
  <c r="O193" i="1" s="1"/>
  <c r="J60" i="4"/>
  <c r="J61" i="4" s="1"/>
  <c r="P9" i="4"/>
  <c r="P10" i="4" s="1"/>
  <c r="P13" i="1" s="1"/>
  <c r="J156" i="4"/>
  <c r="J157" i="4" s="1"/>
  <c r="M96" i="4"/>
  <c r="M97" i="4" s="1"/>
  <c r="O100" i="1" s="1"/>
  <c r="D135" i="4"/>
  <c r="D136" i="4" s="1"/>
  <c r="N139" i="1" s="1"/>
  <c r="M39" i="4"/>
  <c r="M40" i="4" s="1"/>
  <c r="O43" i="1" s="1"/>
  <c r="J39" i="4"/>
  <c r="J40" i="4" s="1"/>
  <c r="M162" i="4"/>
  <c r="M163" i="4" s="1"/>
  <c r="O166" i="1" s="1"/>
  <c r="S69" i="4"/>
  <c r="S70" i="4" s="1"/>
  <c r="M192" i="4"/>
  <c r="M193" i="4" s="1"/>
  <c r="O196" i="1" s="1"/>
  <c r="G78" i="4"/>
  <c r="G79" i="4" s="1"/>
  <c r="M180" i="4"/>
  <c r="M181" i="4" s="1"/>
  <c r="O184" i="1" s="1"/>
  <c r="L25" i="4"/>
  <c r="M24" i="4"/>
  <c r="O27" i="1" s="1"/>
  <c r="L145" i="4"/>
  <c r="M144" i="4"/>
  <c r="O147" i="1" s="1"/>
  <c r="M85" i="4"/>
  <c r="O88" i="1" s="1"/>
  <c r="P180" i="4"/>
  <c r="P181" i="4" s="1"/>
  <c r="P184" i="1" s="1"/>
  <c r="M45" i="4"/>
  <c r="M46" i="4" s="1"/>
  <c r="O49" i="1" s="1"/>
  <c r="P64" i="4"/>
  <c r="P67" i="1" s="1"/>
  <c r="G75" i="4"/>
  <c r="G76" i="4" s="1"/>
  <c r="J189" i="4"/>
  <c r="J190" i="4" s="1"/>
  <c r="J183" i="4"/>
  <c r="J184" i="4" s="1"/>
  <c r="G147" i="4"/>
  <c r="G148" i="4" s="1"/>
  <c r="M21" i="4"/>
  <c r="M22" i="4" s="1"/>
  <c r="O25" i="1" s="1"/>
  <c r="M157" i="4"/>
  <c r="O160" i="1" s="1"/>
  <c r="J51" i="4"/>
  <c r="J52" i="4" s="1"/>
  <c r="G12" i="4"/>
  <c r="G13" i="4" s="1"/>
  <c r="M48" i="4"/>
  <c r="M49" i="4" s="1"/>
  <c r="O52" i="1" s="1"/>
  <c r="S109" i="4"/>
  <c r="S93" i="4"/>
  <c r="S94" i="4" s="1"/>
  <c r="G15" i="4"/>
  <c r="G16" i="4" s="1"/>
  <c r="D186" i="4"/>
  <c r="D187" i="4" s="1"/>
  <c r="N190" i="1" s="1"/>
  <c r="J168" i="4"/>
  <c r="J169" i="4" s="1"/>
  <c r="S54" i="4"/>
  <c r="S55" i="4" s="1"/>
  <c r="M171" i="4"/>
  <c r="M172" i="4" s="1"/>
  <c r="O175" i="1" s="1"/>
  <c r="G36" i="4"/>
  <c r="G37" i="4" s="1"/>
  <c r="J153" i="4"/>
  <c r="J154" i="4" s="1"/>
  <c r="S90" i="4"/>
  <c r="S91" i="4" s="1"/>
  <c r="M105" i="4"/>
  <c r="M106" i="4" s="1"/>
  <c r="O109" i="1" s="1"/>
  <c r="P18" i="4"/>
  <c r="P19" i="4" s="1"/>
  <c r="P22" i="1" s="1"/>
  <c r="S147" i="4"/>
  <c r="S148" i="4" s="1"/>
  <c r="S64" i="4"/>
  <c r="S171" i="4"/>
  <c r="S172" i="4" s="1"/>
  <c r="J42" i="4"/>
  <c r="J43" i="4" s="1"/>
  <c r="P108" i="4"/>
  <c r="P109" i="4" s="1"/>
  <c r="P112" i="1" s="1"/>
  <c r="P85" i="4"/>
  <c r="P88" i="1" s="1"/>
  <c r="G177" i="4"/>
  <c r="G178" i="4" s="1"/>
  <c r="P177" i="4"/>
  <c r="P178" i="4" s="1"/>
  <c r="P181" i="1" s="1"/>
  <c r="J109" i="4"/>
  <c r="S6" i="4"/>
  <c r="S7" i="4" s="1"/>
  <c r="G72" i="4"/>
  <c r="G73" i="4" s="1"/>
  <c r="P144" i="4"/>
  <c r="P145" i="4" s="1"/>
  <c r="P148" i="1" s="1"/>
  <c r="M118" i="4"/>
  <c r="O121" i="1" s="1"/>
  <c r="D150" i="4"/>
  <c r="D151" i="4" s="1"/>
  <c r="N154" i="1" s="1"/>
  <c r="J88" i="4"/>
  <c r="M69" i="4"/>
  <c r="M70" i="4" s="1"/>
  <c r="O73" i="1" s="1"/>
  <c r="M42" i="4"/>
  <c r="M43" i="4" s="1"/>
  <c r="O46" i="1" s="1"/>
  <c r="S189" i="4"/>
  <c r="S190" i="4" s="1"/>
  <c r="G129" i="4"/>
  <c r="G130" i="4" s="1"/>
  <c r="S177" i="4"/>
  <c r="S178" i="4" s="1"/>
  <c r="G42" i="4"/>
  <c r="G43" i="4" s="1"/>
  <c r="D153" i="4"/>
  <c r="D154" i="4" s="1"/>
  <c r="N157" i="1" s="1"/>
  <c r="M114" i="4"/>
  <c r="M115" i="4" s="1"/>
  <c r="O118" i="1" s="1"/>
  <c r="M168" i="4"/>
  <c r="M169" i="4" s="1"/>
  <c r="O172" i="1" s="1"/>
  <c r="M9" i="4"/>
  <c r="M10" i="4" s="1"/>
  <c r="O13" i="1" s="1"/>
  <c r="J174" i="4"/>
  <c r="J175" i="4" s="1"/>
  <c r="J57" i="4"/>
  <c r="J58" i="4" s="1"/>
  <c r="P54" i="4"/>
  <c r="P55" i="4" s="1"/>
  <c r="P58" i="1" s="1"/>
  <c r="M165" i="4"/>
  <c r="M166" i="4" s="1"/>
  <c r="O169" i="1" s="1"/>
  <c r="G171" i="4"/>
  <c r="G172" i="4" s="1"/>
  <c r="P171" i="4"/>
  <c r="P172" i="4" s="1"/>
  <c r="P175" i="1" s="1"/>
  <c r="P21" i="4"/>
  <c r="P22" i="4" s="1"/>
  <c r="P25" i="1" s="1"/>
  <c r="P27" i="4"/>
  <c r="P28" i="4" s="1"/>
  <c r="P31" i="1" s="1"/>
  <c r="G135" i="4"/>
  <c r="G136" i="4" s="1"/>
  <c r="S135" i="4"/>
  <c r="S136" i="4" s="1"/>
  <c r="G156" i="4"/>
  <c r="G157" i="4" s="1"/>
  <c r="S165" i="4"/>
  <c r="S166" i="4" s="1"/>
  <c r="P153" i="4"/>
  <c r="P154" i="4" s="1"/>
  <c r="P157" i="1" s="1"/>
  <c r="S18" i="4"/>
  <c r="S19" i="4" s="1"/>
  <c r="M30" i="4"/>
  <c r="M31" i="4" s="1"/>
  <c r="O34" i="1" s="1"/>
  <c r="J30" i="4"/>
  <c r="J31" i="4" s="1"/>
  <c r="D193" i="4"/>
  <c r="N196" i="1" s="1"/>
  <c r="S133" i="4"/>
  <c r="D147" i="4"/>
  <c r="D148" i="4" s="1"/>
  <c r="N151" i="1" s="1"/>
  <c r="M60" i="4"/>
  <c r="M61" i="4" s="1"/>
  <c r="O64" i="1" s="1"/>
  <c r="P189" i="4"/>
  <c r="P190" i="4" s="1"/>
  <c r="P193" i="1" s="1"/>
  <c r="M183" i="4"/>
  <c r="M184" i="4" s="1"/>
  <c r="O187" i="1" s="1"/>
  <c r="P129" i="4"/>
  <c r="P130" i="4" s="1"/>
  <c r="P133" i="1" s="1"/>
  <c r="J75" i="4"/>
  <c r="J76" i="4" s="1"/>
  <c r="S48" i="4"/>
  <c r="S49" i="4" s="1"/>
  <c r="P102" i="4"/>
  <c r="P103" i="4" s="1"/>
  <c r="P106" i="1" s="1"/>
  <c r="P124" i="4"/>
  <c r="P127" i="1" s="1"/>
  <c r="J72" i="4"/>
  <c r="J73" i="4" s="1"/>
  <c r="J120" i="4"/>
  <c r="J121" i="4" s="1"/>
  <c r="J15" i="4"/>
  <c r="J16" i="4" s="1"/>
  <c r="M186" i="4"/>
  <c r="M187" i="4" s="1"/>
  <c r="O190" i="1" s="1"/>
  <c r="S168" i="4"/>
  <c r="S169" i="4" s="1"/>
  <c r="M174" i="4"/>
  <c r="M175" i="4" s="1"/>
  <c r="O178" i="1" s="1"/>
  <c r="G165" i="4"/>
  <c r="G166" i="4" s="1"/>
  <c r="J150" i="4"/>
  <c r="J151" i="4" s="1"/>
  <c r="G102" i="4"/>
  <c r="G103" i="4" s="1"/>
  <c r="M139" i="4"/>
  <c r="O142" i="1" s="1"/>
  <c r="G144" i="4"/>
  <c r="G145" i="4" s="1"/>
  <c r="M90" i="4"/>
  <c r="M91" i="4" s="1"/>
  <c r="O94" i="1" s="1"/>
  <c r="J99" i="4"/>
  <c r="J100" i="4" s="1"/>
  <c r="D165" i="4"/>
  <c r="D166" i="4" s="1"/>
  <c r="N169" i="1" s="1"/>
  <c r="P165" i="4"/>
  <c r="P166" i="4" s="1"/>
  <c r="P169" i="1" s="1"/>
  <c r="S153" i="4"/>
  <c r="S154" i="4" s="1"/>
  <c r="G66" i="4"/>
  <c r="G67" i="4" s="1"/>
  <c r="P126" i="4"/>
  <c r="P127" i="4" s="1"/>
  <c r="P130" i="1" s="1"/>
  <c r="J105" i="4"/>
  <c r="J106" i="4" s="1"/>
  <c r="J147" i="4"/>
  <c r="J148" i="4" s="1"/>
  <c r="G45" i="4"/>
  <c r="G46" i="4" s="1"/>
  <c r="P60" i="4"/>
  <c r="P61" i="4" s="1"/>
  <c r="P64" i="1" s="1"/>
  <c r="J45" i="4"/>
  <c r="J46" i="4" s="1"/>
  <c r="S42" i="4"/>
  <c r="S43" i="4" s="1"/>
  <c r="J78" i="4"/>
  <c r="J79" i="4" s="1"/>
  <c r="S183" i="4"/>
  <c r="S184" i="4" s="1"/>
  <c r="M147" i="4"/>
  <c r="M148" i="4" s="1"/>
  <c r="O151" i="1" s="1"/>
  <c r="S129" i="4"/>
  <c r="S130" i="4" s="1"/>
  <c r="M33" i="4"/>
  <c r="M34" i="4" s="1"/>
  <c r="O37" i="1" s="1"/>
  <c r="S39" i="4"/>
  <c r="S40" i="4" s="1"/>
  <c r="J67" i="4"/>
  <c r="P48" i="4"/>
  <c r="P49" i="4" s="1"/>
  <c r="P52" i="1" s="1"/>
  <c r="S102" i="4"/>
  <c r="S103" i="4" s="1"/>
  <c r="J177" i="4"/>
  <c r="J178" i="4" s="1"/>
  <c r="M72" i="4"/>
  <c r="M73" i="4" s="1"/>
  <c r="O76" i="1" s="1"/>
  <c r="J93" i="4"/>
  <c r="J94" i="4" s="1"/>
  <c r="P186" i="4"/>
  <c r="P187" i="4" s="1"/>
  <c r="P190" i="1" s="1"/>
  <c r="P168" i="4"/>
  <c r="P169" i="4" s="1"/>
  <c r="P172" i="1" s="1"/>
  <c r="S9" i="4"/>
  <c r="S10" i="4" s="1"/>
  <c r="P174" i="4"/>
  <c r="P175" i="4" s="1"/>
  <c r="P178" i="1" s="1"/>
  <c r="M150" i="4"/>
  <c r="M151" i="4" s="1"/>
  <c r="O154" i="1" s="1"/>
  <c r="S88" i="4"/>
  <c r="D141" i="4"/>
  <c r="D142" i="4" s="1"/>
  <c r="N145" i="1" s="1"/>
  <c r="G54" i="4"/>
  <c r="G55" i="4" s="1"/>
  <c r="G27" i="4"/>
  <c r="G28" i="4" s="1"/>
  <c r="S27" i="4"/>
  <c r="S28" i="4" s="1"/>
  <c r="J135" i="4"/>
  <c r="J136" i="4" s="1"/>
  <c r="P135" i="4"/>
  <c r="P136" i="4" s="1"/>
  <c r="P139" i="1" s="1"/>
  <c r="P88" i="4"/>
  <c r="P91" i="1" s="1"/>
  <c r="G69" i="4"/>
  <c r="G70" i="4" s="1"/>
  <c r="M6" i="4"/>
  <c r="M7" i="4" s="1"/>
  <c r="O10" i="1" s="1"/>
  <c r="G30" i="4"/>
  <c r="G31" i="4" s="1"/>
  <c r="D144" i="4"/>
  <c r="D145" i="4" s="1"/>
  <c r="N148" i="1" s="1"/>
  <c r="P42" i="4"/>
  <c r="P43" i="4" s="1"/>
  <c r="P46" i="1" s="1"/>
  <c r="P67" i="4"/>
  <c r="P70" i="1" s="1"/>
  <c r="S105" i="4"/>
  <c r="S106" i="4" s="1"/>
  <c r="P33" i="4"/>
  <c r="P34" i="4" s="1"/>
  <c r="P37" i="1" s="1"/>
  <c r="G180" i="4"/>
  <c r="G181" i="4" s="1"/>
  <c r="S36" i="4"/>
  <c r="S37" i="4" s="1"/>
  <c r="J6" i="4"/>
  <c r="J7" i="4" s="1"/>
  <c r="D160" i="4"/>
  <c r="N163" i="1" s="1"/>
  <c r="G114" i="4"/>
  <c r="G115" i="4" s="1"/>
  <c r="P15" i="4"/>
  <c r="P16" i="4" s="1"/>
  <c r="P19" i="1" s="1"/>
  <c r="G186" i="4"/>
  <c r="G187" i="4" s="1"/>
  <c r="S186" i="4"/>
  <c r="S187" i="4" s="1"/>
  <c r="J54" i="4"/>
  <c r="J55" i="4" s="1"/>
  <c r="P150" i="4"/>
  <c r="P151" i="4" s="1"/>
  <c r="G88" i="4"/>
  <c r="G126" i="4"/>
  <c r="G127" i="4" s="1"/>
  <c r="P30" i="4"/>
  <c r="P31" i="4" s="1"/>
  <c r="P34" i="1" s="1"/>
  <c r="J133" i="4"/>
  <c r="M108" i="4"/>
  <c r="M109" i="4" s="1"/>
  <c r="O112" i="1" s="1"/>
  <c r="M78" i="4"/>
  <c r="M79" i="4" s="1"/>
  <c r="O82" i="1" s="1"/>
  <c r="J181" i="4"/>
  <c r="G105" i="4"/>
  <c r="G106" i="4" s="1"/>
  <c r="P105" i="4"/>
  <c r="P106" i="4" s="1"/>
  <c r="P109" i="1" s="1"/>
  <c r="S51" i="4"/>
  <c r="S52" i="4" s="1"/>
  <c r="G39" i="4"/>
  <c r="G40" i="4" s="1"/>
  <c r="S144" i="4"/>
  <c r="S145" i="4" s="1"/>
  <c r="P72" i="4"/>
  <c r="P73" i="4" s="1"/>
  <c r="P76" i="1" s="1"/>
  <c r="P93" i="4"/>
  <c r="P94" i="4" s="1"/>
  <c r="P97" i="1" s="1"/>
  <c r="S163" i="4"/>
  <c r="G57" i="4"/>
  <c r="G58" i="4" s="1"/>
  <c r="M57" i="4"/>
  <c r="M58" i="4" s="1"/>
  <c r="O61" i="1" s="1"/>
  <c r="J118" i="4"/>
  <c r="J9" i="4"/>
  <c r="J10" i="4" s="1"/>
  <c r="D174" i="4"/>
  <c r="D175" i="4" s="1"/>
  <c r="N178" i="1" s="1"/>
  <c r="S174" i="4"/>
  <c r="S175" i="4" s="1"/>
  <c r="G118" i="4"/>
  <c r="P36" i="4"/>
  <c r="P37" i="4" s="1"/>
  <c r="P40" i="1" s="1"/>
  <c r="J171" i="4"/>
  <c r="J172" i="4" s="1"/>
  <c r="J21" i="4"/>
  <c r="J22" i="4" s="1"/>
  <c r="J165" i="4"/>
  <c r="J166" i="4" s="1"/>
  <c r="J18" i="4"/>
  <c r="J19" i="4" s="1"/>
  <c r="G133" i="4"/>
  <c r="S45" i="4"/>
  <c r="S46" i="4" s="1"/>
  <c r="D171" i="4"/>
  <c r="D172" i="4" s="1"/>
  <c r="N175" i="1" s="1"/>
  <c r="S78" i="4"/>
  <c r="S79" i="4" s="1"/>
  <c r="D189" i="4"/>
  <c r="D190" i="4" s="1"/>
  <c r="N193" i="1" s="1"/>
  <c r="P147" i="4"/>
  <c r="P148" i="4" s="1"/>
  <c r="P151" i="1" s="1"/>
  <c r="S75" i="4"/>
  <c r="S76" i="4" s="1"/>
  <c r="J81" i="4"/>
  <c r="J82" i="4" s="1"/>
  <c r="P39" i="4"/>
  <c r="P40" i="4" s="1"/>
  <c r="P43" i="1" s="1"/>
  <c r="J160" i="4"/>
  <c r="G48" i="4"/>
  <c r="G49" i="4" s="1"/>
  <c r="G120" i="4"/>
  <c r="G121" i="4" s="1"/>
  <c r="J102" i="4"/>
  <c r="J103" i="4" s="1"/>
  <c r="G124" i="4"/>
  <c r="M177" i="4"/>
  <c r="M178" i="4" s="1"/>
  <c r="O181" i="1" s="1"/>
  <c r="P82" i="4"/>
  <c r="P85" i="1" s="1"/>
  <c r="P6" i="4"/>
  <c r="P7" i="4" s="1"/>
  <c r="P10" i="1" s="1"/>
  <c r="G168" i="4"/>
  <c r="G169" i="4" s="1"/>
  <c r="S72" i="4"/>
  <c r="S73" i="4" s="1"/>
  <c r="G90" i="4"/>
  <c r="G91" i="4" s="1"/>
  <c r="P57" i="4"/>
  <c r="P58" i="4" s="1"/>
  <c r="P61" i="1" s="1"/>
  <c r="J186" i="4"/>
  <c r="J187" i="4" s="1"/>
  <c r="D168" i="4"/>
  <c r="D169" i="4" s="1"/>
  <c r="N172" i="1" s="1"/>
  <c r="P118" i="4"/>
  <c r="P121" i="1" s="1"/>
  <c r="G192" i="4"/>
  <c r="G193" i="4" s="1"/>
  <c r="S150" i="4"/>
  <c r="S151" i="4" s="1"/>
  <c r="M102" i="4"/>
  <c r="M103" i="4" s="1"/>
  <c r="O106" i="1" s="1"/>
  <c r="S21" i="4"/>
  <c r="S22" i="4" s="1"/>
  <c r="M27" i="4"/>
  <c r="M28" i="4" s="1"/>
  <c r="O31" i="1" s="1"/>
  <c r="J27" i="4"/>
  <c r="J28" i="4" s="1"/>
  <c r="S99" i="4"/>
  <c r="S100" i="4" s="1"/>
  <c r="G18" i="4"/>
  <c r="G19" i="4" s="1"/>
  <c r="S118" i="4"/>
  <c r="G6" i="4"/>
  <c r="G7" i="4" s="1"/>
  <c r="M18" i="4"/>
  <c r="M19" i="4" s="1"/>
  <c r="O22" i="1" s="1"/>
  <c r="S30" i="4"/>
  <c r="S31" i="4" s="1"/>
  <c r="P25" i="4" l="1"/>
  <c r="P28" i="1" s="1"/>
  <c r="D163" i="4"/>
  <c r="N166" i="1" s="1"/>
  <c r="P196" i="4"/>
  <c r="P199" i="1" s="1"/>
  <c r="P81" i="1"/>
  <c r="O69" i="1"/>
  <c r="P165" i="1"/>
  <c r="O135" i="1"/>
  <c r="O51" i="1"/>
  <c r="O24" i="1"/>
  <c r="O192" i="1"/>
  <c r="O126" i="1"/>
  <c r="O75" i="1"/>
  <c r="O12" i="1"/>
  <c r="O48" i="1"/>
  <c r="O81" i="1"/>
  <c r="O78" i="1"/>
  <c r="O165" i="1"/>
  <c r="O153" i="1"/>
  <c r="O72" i="1"/>
  <c r="O105" i="1"/>
  <c r="O162" i="1"/>
  <c r="O96" i="1"/>
  <c r="O144" i="1"/>
  <c r="O36" i="1"/>
  <c r="O15" i="1"/>
  <c r="O174" i="1"/>
  <c r="O180" i="1"/>
  <c r="O186" i="1"/>
  <c r="O93" i="1"/>
  <c r="P154" i="1"/>
  <c r="O111" i="1"/>
  <c r="O132" i="1"/>
  <c r="O156" i="1"/>
  <c r="O42" i="1"/>
  <c r="O168" i="1"/>
  <c r="O108" i="1"/>
  <c r="O60" i="1"/>
  <c r="O6" i="1"/>
  <c r="P60" i="1"/>
  <c r="O33" i="1"/>
  <c r="O9" i="1"/>
  <c r="O117" i="1"/>
  <c r="O189" i="1"/>
  <c r="O45" i="1"/>
  <c r="O171" i="1"/>
  <c r="O114" i="1"/>
  <c r="O84" i="1"/>
  <c r="O198" i="1"/>
  <c r="O129" i="1"/>
  <c r="O30" i="1"/>
  <c r="O138" i="1"/>
  <c r="O150" i="1"/>
  <c r="O21" i="1"/>
  <c r="O123" i="1"/>
  <c r="O63" i="1"/>
  <c r="O54" i="1"/>
  <c r="P99" i="1"/>
  <c r="O18" i="1"/>
  <c r="O99" i="1"/>
  <c r="O195" i="1"/>
  <c r="O183" i="1"/>
  <c r="O57" i="1"/>
  <c r="O177" i="1"/>
  <c r="P135" i="1"/>
  <c r="P129" i="1"/>
  <c r="P57" i="1"/>
  <c r="P144" i="1"/>
  <c r="P24" i="1"/>
  <c r="P174" i="1"/>
  <c r="P33" i="1"/>
  <c r="P9" i="1"/>
  <c r="P78" i="1"/>
  <c r="P72" i="1"/>
  <c r="P168" i="1"/>
  <c r="P141" i="1"/>
  <c r="P153" i="1"/>
  <c r="P39" i="1"/>
  <c r="P42" i="1"/>
  <c r="P6" i="1"/>
  <c r="P192" i="1"/>
  <c r="P93" i="1"/>
  <c r="P171" i="1"/>
  <c r="P138" i="1"/>
  <c r="P114" i="1"/>
  <c r="P189" i="1"/>
  <c r="P102" i="1"/>
  <c r="P12" i="1"/>
  <c r="P105" i="1"/>
  <c r="P96" i="1"/>
  <c r="P63" i="1"/>
  <c r="P54" i="1"/>
  <c r="P156" i="1"/>
  <c r="P117" i="1"/>
  <c r="P177" i="1"/>
  <c r="P111" i="1"/>
  <c r="P51" i="1"/>
  <c r="P108" i="1"/>
  <c r="P180" i="1"/>
  <c r="P48" i="1"/>
  <c r="P21" i="1"/>
  <c r="P147" i="1"/>
  <c r="P75" i="1"/>
  <c r="P30" i="1"/>
  <c r="P36" i="1"/>
  <c r="P162" i="1"/>
  <c r="P18" i="1"/>
  <c r="P15" i="1"/>
  <c r="P45" i="1"/>
  <c r="P150" i="1"/>
  <c r="P132" i="1"/>
  <c r="P183" i="1"/>
  <c r="P186" i="1"/>
  <c r="D178" i="4"/>
  <c r="N181" i="1" s="1"/>
  <c r="N186" i="1"/>
  <c r="N24" i="1"/>
  <c r="N131" i="1"/>
  <c r="N78" i="1"/>
  <c r="N106" i="1"/>
  <c r="N41" i="1"/>
  <c r="N107" i="1"/>
  <c r="N127" i="1"/>
  <c r="N54" i="1"/>
  <c r="N156" i="1"/>
  <c r="N82" i="1"/>
  <c r="N29" i="1"/>
  <c r="N120" i="1"/>
  <c r="N81" i="1"/>
  <c r="N87" i="1"/>
  <c r="N147" i="1"/>
  <c r="N64" i="1"/>
  <c r="N94" i="1"/>
  <c r="N67" i="1"/>
  <c r="N14" i="1"/>
  <c r="N116" i="1"/>
  <c r="N42" i="1"/>
  <c r="N109" i="1"/>
  <c r="N43" i="1"/>
  <c r="N92" i="1"/>
  <c r="N18" i="1"/>
  <c r="N174" i="1"/>
  <c r="N36" i="1"/>
  <c r="N23" i="1"/>
  <c r="N17" i="1"/>
  <c r="N83" i="1"/>
  <c r="N15" i="1"/>
  <c r="N30" i="1"/>
  <c r="N122" i="1"/>
  <c r="N80" i="1"/>
  <c r="N69" i="1"/>
  <c r="N121" i="1"/>
  <c r="N28" i="1"/>
  <c r="N70" i="1"/>
  <c r="N98" i="1"/>
  <c r="N16" i="1"/>
  <c r="N45" i="1"/>
  <c r="N192" i="1"/>
  <c r="N97" i="1"/>
  <c r="N183" i="1"/>
  <c r="N112" i="1"/>
  <c r="N110" i="1"/>
  <c r="N39" i="1"/>
  <c r="N138" i="1"/>
  <c r="N128" i="1"/>
  <c r="N85" i="1"/>
  <c r="N19" i="1"/>
  <c r="N60" i="1"/>
  <c r="N132" i="1"/>
  <c r="N58" i="1"/>
  <c r="N63" i="1"/>
  <c r="N40" i="1"/>
  <c r="N57" i="1"/>
  <c r="N189" i="1"/>
  <c r="N123" i="1"/>
  <c r="N6" i="1"/>
  <c r="N108" i="1"/>
  <c r="N34" i="1"/>
  <c r="N68" i="1"/>
  <c r="N33" i="1"/>
  <c r="N99" i="1"/>
  <c r="N95" i="1"/>
  <c r="N46" i="1"/>
  <c r="N74" i="1"/>
  <c r="N135" i="1"/>
  <c r="N21" i="1"/>
  <c r="N96" i="1"/>
  <c r="N73" i="1"/>
  <c r="N47" i="1"/>
  <c r="N150" i="1"/>
  <c r="N125" i="1"/>
  <c r="N59" i="1"/>
  <c r="N177" i="1"/>
  <c r="N12" i="1"/>
  <c r="N126" i="1"/>
  <c r="N111" i="1"/>
  <c r="N168" i="1"/>
  <c r="N101" i="1"/>
  <c r="N35" i="1"/>
  <c r="N153" i="1"/>
  <c r="N119" i="1"/>
  <c r="N84" i="1"/>
  <c r="N10" i="1"/>
  <c r="N20" i="1"/>
  <c r="N9" i="1"/>
  <c r="N48" i="1"/>
  <c r="N86" i="1"/>
  <c r="N114" i="1"/>
  <c r="N56" i="1"/>
  <c r="N61" i="1"/>
  <c r="N113" i="1"/>
  <c r="N115" i="1"/>
  <c r="N62" i="1"/>
  <c r="N90" i="1"/>
  <c r="N37" i="1"/>
  <c r="N144" i="1"/>
  <c r="N89" i="1"/>
  <c r="N88" i="1"/>
  <c r="N102" i="1"/>
  <c r="N130" i="1"/>
  <c r="N104" i="1"/>
  <c r="N141" i="1"/>
  <c r="N75" i="1"/>
  <c r="N22" i="1"/>
  <c r="N124" i="1"/>
  <c r="N50" i="1"/>
  <c r="N31" i="1"/>
  <c r="N8" i="1"/>
  <c r="N49" i="1"/>
  <c r="N117" i="1"/>
  <c r="N51" i="1"/>
  <c r="N100" i="1"/>
  <c r="N26" i="1"/>
  <c r="N52" i="1"/>
  <c r="N79" i="1"/>
  <c r="N25" i="1"/>
  <c r="N91" i="1"/>
  <c r="N55" i="1"/>
  <c r="N38" i="1"/>
  <c r="N66" i="1"/>
  <c r="N103" i="1"/>
  <c r="N77" i="1"/>
  <c r="N11" i="1"/>
  <c r="N129" i="1"/>
  <c r="N44" i="1"/>
  <c r="N32" i="1"/>
  <c r="N53" i="1"/>
  <c r="N105" i="1"/>
  <c r="N171" i="1"/>
  <c r="N118" i="1"/>
  <c r="N71" i="1"/>
  <c r="N93" i="1"/>
  <c r="N27" i="1"/>
  <c r="N76" i="1"/>
  <c r="N13" i="1"/>
  <c r="N72" i="1"/>
  <c r="N65" i="1"/>
  <c r="N7" i="1"/>
  <c r="D196" i="4"/>
  <c r="N199" i="1" s="1"/>
  <c r="N198" i="1"/>
  <c r="M37" i="4"/>
  <c r="O40" i="1" s="1"/>
  <c r="M25" i="4"/>
  <c r="O28" i="1" s="1"/>
  <c r="M145" i="4"/>
  <c r="O148" i="1" s="1"/>
  <c r="Y3" i="7"/>
  <c r="Z2" i="7"/>
  <c r="Y2" i="7"/>
  <c r="Z3" i="7"/>
  <c r="Z4" i="7"/>
  <c r="Y4" i="7"/>
  <c r="P7" i="7" l="1"/>
  <c r="P6" i="7"/>
  <c r="P5" i="7"/>
  <c r="S5" i="7"/>
  <c r="S89" i="7"/>
  <c r="S81" i="7"/>
  <c r="S88" i="7"/>
  <c r="S80" i="7"/>
  <c r="S87" i="7"/>
  <c r="S79" i="7"/>
  <c r="S86" i="7"/>
  <c r="S78" i="7"/>
  <c r="S85" i="7"/>
  <c r="S77" i="7"/>
  <c r="S84" i="7"/>
  <c r="S76" i="7"/>
  <c r="S83" i="7"/>
  <c r="S75" i="7"/>
  <c r="S82" i="7"/>
  <c r="S74" i="7"/>
  <c r="S73" i="7"/>
  <c r="S72" i="7"/>
  <c r="S71" i="7"/>
  <c r="S63" i="7"/>
  <c r="S55" i="7"/>
  <c r="S47" i="7"/>
  <c r="S39" i="7"/>
  <c r="S31" i="7"/>
  <c r="S23" i="7"/>
  <c r="S15" i="7"/>
  <c r="S7" i="7"/>
  <c r="S61" i="7"/>
  <c r="S37" i="7"/>
  <c r="S21" i="7"/>
  <c r="S68" i="7"/>
  <c r="S52" i="7"/>
  <c r="S36" i="7"/>
  <c r="S20" i="7"/>
  <c r="S59" i="7"/>
  <c r="S51" i="7"/>
  <c r="S35" i="7"/>
  <c r="S19" i="7"/>
  <c r="S66" i="7"/>
  <c r="S50" i="7"/>
  <c r="S42" i="7"/>
  <c r="S26" i="7"/>
  <c r="S65" i="7"/>
  <c r="S49" i="7"/>
  <c r="S41" i="7"/>
  <c r="S25" i="7"/>
  <c r="S9" i="7"/>
  <c r="S48" i="7"/>
  <c r="S16" i="7"/>
  <c r="S70" i="7"/>
  <c r="S62" i="7"/>
  <c r="S54" i="7"/>
  <c r="S46" i="7"/>
  <c r="S38" i="7"/>
  <c r="S30" i="7"/>
  <c r="S22" i="7"/>
  <c r="S14" i="7"/>
  <c r="S6" i="7"/>
  <c r="S69" i="7"/>
  <c r="S53" i="7"/>
  <c r="S45" i="7"/>
  <c r="S29" i="7"/>
  <c r="S13" i="7"/>
  <c r="S60" i="7"/>
  <c r="S44" i="7"/>
  <c r="S28" i="7"/>
  <c r="S12" i="7"/>
  <c r="S67" i="7"/>
  <c r="S43" i="7"/>
  <c r="S27" i="7"/>
  <c r="S11" i="7"/>
  <c r="S58" i="7"/>
  <c r="S34" i="7"/>
  <c r="S10" i="7"/>
  <c r="S57" i="7"/>
  <c r="S33" i="7"/>
  <c r="S17" i="7"/>
  <c r="S56" i="7"/>
  <c r="S40" i="7"/>
  <c r="S24" i="7"/>
  <c r="S8" i="7"/>
  <c r="S18" i="7"/>
  <c r="S64" i="7"/>
  <c r="S32" i="7"/>
  <c r="P16" i="7"/>
  <c r="P31" i="7"/>
  <c r="P57" i="7"/>
  <c r="P34" i="7"/>
  <c r="P35" i="7"/>
  <c r="P52" i="7"/>
  <c r="P53" i="7"/>
  <c r="P30" i="7"/>
  <c r="P58" i="7"/>
  <c r="P39" i="7"/>
  <c r="P10" i="7"/>
  <c r="P18" i="7"/>
  <c r="P14" i="7"/>
  <c r="P27" i="7"/>
  <c r="P24" i="7"/>
  <c r="P63" i="7"/>
  <c r="P65" i="7"/>
  <c r="P42" i="7"/>
  <c r="P43" i="7"/>
  <c r="P60" i="7"/>
  <c r="P61" i="7"/>
  <c r="P38" i="7"/>
  <c r="P48" i="7"/>
  <c r="P56" i="7"/>
  <c r="P19" i="7"/>
  <c r="P49" i="7"/>
  <c r="P22" i="7"/>
  <c r="P32" i="7"/>
  <c r="P9" i="7"/>
  <c r="P15" i="7"/>
  <c r="P50" i="7"/>
  <c r="P51" i="7"/>
  <c r="P68" i="7"/>
  <c r="P69" i="7"/>
  <c r="P46" i="7"/>
  <c r="P54" i="7"/>
  <c r="P40" i="7"/>
  <c r="P17" i="7"/>
  <c r="P23" i="7"/>
  <c r="P59" i="7"/>
  <c r="P13" i="7"/>
  <c r="P12" i="7"/>
  <c r="P47" i="7"/>
  <c r="P62" i="7"/>
  <c r="P8" i="7"/>
  <c r="P45" i="7"/>
  <c r="P25" i="7"/>
  <c r="P66" i="7"/>
  <c r="P67" i="7"/>
  <c r="P21" i="7"/>
  <c r="P20" i="7"/>
  <c r="P33" i="7"/>
  <c r="P11" i="7"/>
  <c r="P29" i="7"/>
  <c r="P70" i="7"/>
  <c r="P41" i="7"/>
  <c r="P37" i="7"/>
  <c r="P26" i="7"/>
  <c r="P55" i="7"/>
  <c r="P28" i="7"/>
  <c r="P71" i="7"/>
  <c r="P64" i="7"/>
  <c r="P36" i="7"/>
  <c r="P44" i="7"/>
  <c r="Z5" i="7"/>
  <c r="Y5" i="7"/>
  <c r="Q5" i="7" l="1"/>
  <c r="Q6" i="7"/>
  <c r="R6" i="7" s="1"/>
  <c r="Q62" i="7"/>
  <c r="R62" i="7" s="1"/>
  <c r="Q37" i="7"/>
  <c r="R37" i="7" s="1"/>
  <c r="Q46" i="7"/>
  <c r="R46" i="7" s="1"/>
  <c r="Q10" i="7"/>
  <c r="R10" i="7" s="1"/>
  <c r="Q66" i="7"/>
  <c r="R66" i="7" s="1"/>
  <c r="Q69" i="7"/>
  <c r="R69" i="7" s="1"/>
  <c r="Q9" i="7"/>
  <c r="R9" i="7" s="1"/>
  <c r="Q43" i="7"/>
  <c r="R43" i="7" s="1"/>
  <c r="Q32" i="7"/>
  <c r="R32" i="7" s="1"/>
  <c r="Q17" i="7"/>
  <c r="R17" i="7" s="1"/>
  <c r="Q31" i="7"/>
  <c r="R31" i="7" s="1"/>
  <c r="Q47" i="7"/>
  <c r="R47" i="7" s="1"/>
  <c r="Q68" i="7"/>
  <c r="R68" i="7" s="1"/>
  <c r="Q15" i="7"/>
  <c r="R15" i="7" s="1"/>
  <c r="Q14" i="7"/>
  <c r="R14" i="7" s="1"/>
  <c r="Q67" i="7"/>
  <c r="R67" i="7" s="1"/>
  <c r="Q54" i="7"/>
  <c r="R54" i="7" s="1"/>
  <c r="Q51" i="7"/>
  <c r="R51" i="7" s="1"/>
  <c r="Q24" i="7"/>
  <c r="R24" i="7" s="1"/>
  <c r="Q55" i="7"/>
  <c r="R55" i="7" s="1"/>
  <c r="Q45" i="7"/>
  <c r="R45" i="7" s="1"/>
  <c r="Q52" i="7"/>
  <c r="R52" i="7" s="1"/>
  <c r="Q44" i="7"/>
  <c r="R44" i="7" s="1"/>
  <c r="Q64" i="7"/>
  <c r="R64" i="7" s="1"/>
  <c r="Q53" i="7"/>
  <c r="R53" i="7" s="1"/>
  <c r="Q25" i="7"/>
  <c r="R25" i="7" s="1"/>
  <c r="Q29" i="7"/>
  <c r="R29" i="7" s="1"/>
  <c r="Q58" i="7"/>
  <c r="R58" i="7" s="1"/>
  <c r="Q7" i="7"/>
  <c r="R7" i="7" s="1"/>
  <c r="Q16" i="7"/>
  <c r="R16" i="7" s="1"/>
  <c r="Q38" i="7"/>
  <c r="R38" i="7" s="1"/>
  <c r="Q59" i="7"/>
  <c r="R59" i="7" s="1"/>
  <c r="Q34" i="7"/>
  <c r="R34" i="7" s="1"/>
  <c r="Q13" i="7"/>
  <c r="R13" i="7" s="1"/>
  <c r="Q71" i="7"/>
  <c r="R71" i="7" s="1"/>
  <c r="Q33" i="7"/>
  <c r="R33" i="7" s="1"/>
  <c r="Q70" i="7"/>
  <c r="R70" i="7" s="1"/>
  <c r="Q50" i="7"/>
  <c r="R50" i="7" s="1"/>
  <c r="Q35" i="7"/>
  <c r="R35" i="7" s="1"/>
  <c r="Q18" i="7"/>
  <c r="R18" i="7" s="1"/>
  <c r="R5" i="7"/>
  <c r="Q20" i="7"/>
  <c r="R20" i="7" s="1"/>
  <c r="Q28" i="7"/>
  <c r="R28" i="7" s="1"/>
  <c r="Q39" i="7"/>
  <c r="R39" i="7" s="1"/>
  <c r="Q60" i="7"/>
  <c r="R60" i="7" s="1"/>
  <c r="Q30" i="7"/>
  <c r="R30" i="7" s="1"/>
  <c r="Q65" i="7"/>
  <c r="R65" i="7" s="1"/>
  <c r="Q11" i="7"/>
  <c r="R11" i="7" s="1"/>
  <c r="Q22" i="7"/>
  <c r="R22" i="7" s="1"/>
  <c r="Q57" i="7"/>
  <c r="R57" i="7" s="1"/>
  <c r="Q49" i="7"/>
  <c r="R49" i="7" s="1"/>
  <c r="Q40" i="7"/>
  <c r="R40" i="7" s="1"/>
  <c r="Q21" i="7"/>
  <c r="R21" i="7" s="1"/>
  <c r="Q27" i="7"/>
  <c r="R27" i="7" s="1"/>
  <c r="Q26" i="7"/>
  <c r="R26" i="7" s="1"/>
  <c r="Q48" i="7"/>
  <c r="R48" i="7" s="1"/>
  <c r="Q61" i="7"/>
  <c r="R61" i="7" s="1"/>
  <c r="Q42" i="7"/>
  <c r="R42" i="7" s="1"/>
  <c r="Q41" i="7"/>
  <c r="R41" i="7" s="1"/>
  <c r="Q56" i="7"/>
  <c r="R56" i="7" s="1"/>
  <c r="Q19" i="7"/>
  <c r="R19" i="7" s="1"/>
  <c r="Q23" i="7"/>
  <c r="R23" i="7" s="1"/>
  <c r="Q8" i="7"/>
  <c r="R8" i="7" s="1"/>
  <c r="Q12" i="7"/>
  <c r="R12" i="7" s="1"/>
  <c r="Q63" i="7"/>
  <c r="R63" i="7" s="1"/>
  <c r="Q36" i="7"/>
  <c r="R36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 LaPerla</author>
  </authors>
  <commentList>
    <comment ref="F4" authorId="0" shapeId="0" xr:uid="{774EDAC2-62BB-7241-A7F2-AD192BA1928C}">
      <text>
        <r>
          <rPr>
            <b/>
            <sz val="10"/>
            <color rgb="FF000000"/>
            <rFont val="Tahoma"/>
            <family val="2"/>
          </rPr>
          <t>Anne LaPerla: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proxy for caprate to calculate property values</t>
        </r>
      </text>
    </comment>
    <comment ref="P4" authorId="0" shapeId="0" xr:uid="{4BFEB15C-B292-8F4E-A592-DE69581DB57B}">
      <text>
        <r>
          <rPr>
            <b/>
            <sz val="10"/>
            <color rgb="FF000000"/>
            <rFont val="Tahoma"/>
            <family val="2"/>
          </rPr>
          <t>Anne LaPerla: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assumes multifamily properties are rentals and no single family homes are rentals and assumes multifamily construction costs the same per thousand units as single famiily
</t>
        </r>
      </text>
    </comment>
  </commentList>
</comments>
</file>

<file path=xl/sharedStrings.xml><?xml version="1.0" encoding="utf-8"?>
<sst xmlns="http://schemas.openxmlformats.org/spreadsheetml/2006/main" count="413" uniqueCount="375">
  <si>
    <t>U.S. Census Bureau</t>
  </si>
  <si>
    <t>Source: New Residential Construction</t>
  </si>
  <si>
    <t>Housing Units Started: United States</t>
  </si>
  <si>
    <t>Housing Units Under Construction: United States</t>
  </si>
  <si>
    <t>Not Seasonally Adjusted Units in Buildings with 5 Units or More [Thousands of Units]</t>
  </si>
  <si>
    <t>Quarter</t>
  </si>
  <si>
    <t>Period</t>
  </si>
  <si>
    <t>Source: Construction SpendingResidential: U.S. TotalNot Seasonally Adjusted Total Construction [Millions of Dollars]</t>
  </si>
  <si>
    <t>Housing Inventory Estimate: United StatesNot Seasonally Adjusted Renter Occupied Housing Units [Thousands of Units]</t>
  </si>
  <si>
    <t>Housing Inventory Estimate: United StatesNot Seasonally Adjusted Vacant Housing Units for Rent [Thousands of Units]</t>
  </si>
  <si>
    <t>key</t>
  </si>
  <si>
    <t>month - te0t</t>
  </si>
  <si>
    <t>month</t>
  </si>
  <si>
    <t>year</t>
  </si>
  <si>
    <t>quarter</t>
  </si>
  <si>
    <t>str</t>
  </si>
  <si>
    <t>Date</t>
  </si>
  <si>
    <t>NewConstructionMultiFamily</t>
  </si>
  <si>
    <t>NewConstructionInProcessMultiFamily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</si>
  <si>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</si>
  <si>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</si>
  <si>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</si>
  <si>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</si>
  <si>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</si>
  <si>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</si>
  <si>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</si>
  <si>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</si>
  <si>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</si>
  <si>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</si>
  <si>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</si>
  <si>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</si>
  <si>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</si>
  <si>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</si>
  <si>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</si>
  <si>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</si>
  <si>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</si>
  <si>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</si>
  <si>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</si>
  <si>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</si>
  <si>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</si>
  <si>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</si>
  <si>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</si>
  <si>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</si>
  <si>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</si>
  <si>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</si>
  <si>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</si>
  <si>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</si>
  <si>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</si>
  <si>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</si>
  <si>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</si>
  <si>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</si>
  <si>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</si>
  <si>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</si>
  <si>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</si>
  <si>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</si>
  <si>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</si>
  <si>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</si>
  <si>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</si>
  <si>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</si>
  <si>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</si>
  <si>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</si>
  <si>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</si>
  <si>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</si>
  <si>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</si>
  <si>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</si>
  <si>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</si>
  <si>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</si>
  <si>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</si>
  <si>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</si>
  <si>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</si>
  <si>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</si>
  <si>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</si>
  <si>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</si>
  <si>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</si>
  <si>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</si>
  <si>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</si>
  <si>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</si>
  <si>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</si>
  <si>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</si>
  <si>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</si>
  <si>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</si>
  <si>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</si>
  <si>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</si>
  <si>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</si>
  <si>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</si>
  <si>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</si>
  <si>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</si>
  <si>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</si>
  <si>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</si>
  <si>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</si>
  <si>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</si>
  <si>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</si>
  <si>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</si>
  <si>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</si>
  <si>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</si>
  <si>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</si>
  <si>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</si>
  <si>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</si>
  <si>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</si>
  <si>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</si>
  <si>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</si>
  <si>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</si>
  <si>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</si>
  <si>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</si>
  <si>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</si>
  <si>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</si>
  <si>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</si>
  <si>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</si>
  <si>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</si>
  <si>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</si>
  <si>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</si>
  <si>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</si>
  <si>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</si>
  <si>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</si>
  <si>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</si>
  <si>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</si>
  <si>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</si>
  <si>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</si>
  <si>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</si>
  <si>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</si>
  <si>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</si>
  <si>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</si>
  <si>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</si>
  <si>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</si>
  <si>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</si>
  <si>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</si>
  <si>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</si>
  <si>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</si>
  <si>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</si>
  <si>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</si>
  <si>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</si>
  <si>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</si>
  <si>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</si>
  <si>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</si>
  <si>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</si>
  <si>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</si>
  <si>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</si>
  <si>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</si>
  <si>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</si>
  <si>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</si>
  <si>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</si>
  <si>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</si>
  <si>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</si>
  <si>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</si>
  <si>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</si>
  <si>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</si>
  <si>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</si>
  <si>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</si>
  <si>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</si>
  <si>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</si>
  <si>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</si>
  <si>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</si>
  <si>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</si>
  <si>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</si>
  <si>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</si>
  <si>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</si>
  <si>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</si>
  <si>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</si>
  <si>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</si>
  <si>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</si>
  <si>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</si>
  <si>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</si>
  <si>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</si>
  <si>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</si>
  <si>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</si>
  <si>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</si>
  <si>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</si>
  <si>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</si>
  <si>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</si>
  <si>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</si>
  <si>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</si>
  <si>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</si>
  <si>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</si>
  <si>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</si>
  <si>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</si>
  <si>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</si>
  <si>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</si>
  <si>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</si>
  <si>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</si>
  <si>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</si>
  <si>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</si>
  <si>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</si>
  <si>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</si>
  <si>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</si>
  <si>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</si>
  <si>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</si>
  <si>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</si>
  <si>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</si>
  <si>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</si>
  <si>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</si>
  <si>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</si>
  <si>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</si>
  <si>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</si>
  <si>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</si>
  <si>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</si>
  <si>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</si>
  <si>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</si>
  <si>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</si>
  <si>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</si>
  <si>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</si>
  <si>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</si>
  <si>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</si>
  <si>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</si>
  <si>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</si>
  <si>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</si>
  <si>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</si>
  <si>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</si>
  <si>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</si>
  <si>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</si>
  <si>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</si>
  <si>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</si>
  <si>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</si>
  <si>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</si>
  <si>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</si>
  <si>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</si>
  <si>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</si>
  <si>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</si>
  <si>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</si>
  <si>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</si>
  <si>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</si>
  <si>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</si>
  <si>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</si>
  <si>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</si>
  <si>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>Source: Quarterly Services Survey</t>
  </si>
  <si>
    <t>Source: Current Population Survey/Housing Vacancy Survey, Series H-111, Bureau of the Census, Washington DC 20233</t>
  </si>
  <si>
    <t>5311: Lessors Of Real Estate: U.S. Total</t>
  </si>
  <si>
    <t>Housing Inventory Estimate: United States</t>
  </si>
  <si>
    <t>Not Seasonally Adjusted Total Revenue [Millions of Dollars]</t>
  </si>
  <si>
    <t>Not Seasonally Adjusted Total Housing Units [Thousands of Units]</t>
  </si>
  <si>
    <t>Not Seasonally Adjusted Owner Occupied Housing Units [Thousands of Units]</t>
  </si>
  <si>
    <t>Not Seasonally Adjusted Renter Occupied Housing Units [Thousands of Units]</t>
  </si>
  <si>
    <t>Not Seasonally Adjusted Vacant Housing Units for Rent [Thousands of Units]</t>
  </si>
  <si>
    <t>Not Seasonally Adjusted Vacant Housing Units for Sale [Thousands of Units]</t>
  </si>
  <si>
    <t>Period: 2003 to 2018</t>
  </si>
  <si>
    <t>Period: 1995 to 2018</t>
  </si>
  <si>
    <t>Data E0tracted on: June 15, 2018 (1:02 pm)</t>
  </si>
  <si>
    <t>Data E0tracted on: June 15, 2018 (1:19 pm)</t>
  </si>
  <si>
    <t>Data E0tracted on: June 15, 2018 (1:20 pm)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</si>
  <si>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</si>
  <si>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</si>
  <si>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</si>
  <si>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</si>
  <si>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</si>
  <si>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</si>
  <si>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</si>
  <si>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</si>
  <si>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</si>
  <si>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</si>
  <si>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</si>
  <si>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</si>
  <si>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</si>
  <si>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</si>
  <si>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</si>
  <si>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</si>
  <si>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</si>
  <si>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</si>
  <si>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</si>
  <si>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</si>
  <si>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</si>
  <si>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</si>
  <si>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</si>
  <si>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</si>
  <si>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</si>
  <si>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</si>
  <si>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</si>
  <si>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</si>
  <si>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</si>
  <si>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</si>
  <si>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</si>
  <si>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</si>
  <si>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</si>
  <si>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</si>
  <si>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</si>
  <si>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</si>
  <si>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</si>
  <si>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</si>
  <si>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</si>
  <si>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</si>
  <si>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</si>
  <si>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</si>
  <si>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</si>
  <si>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</si>
  <si>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</si>
  <si>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</si>
  <si>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</si>
  <si>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</si>
  <si>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</si>
  <si>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</si>
  <si>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</si>
  <si>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</si>
  <si>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</si>
  <si>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</si>
  <si>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</si>
  <si>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</si>
  <si>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</si>
  <si>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</si>
  <si>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</si>
  <si>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</si>
  <si>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</si>
  <si>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</si>
  <si>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</si>
  <si>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</si>
  <si>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</si>
  <si>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</si>
  <si>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</si>
  <si>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</si>
  <si>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Q1-2017</t>
  </si>
  <si>
    <t>Q2-2017</t>
  </si>
  <si>
    <t>Q3-2017</t>
  </si>
  <si>
    <t>Q4-2017</t>
  </si>
  <si>
    <t>Q1-2018</t>
  </si>
  <si>
    <t>Q2-2018</t>
  </si>
  <si>
    <t>Q3-2018</t>
  </si>
  <si>
    <t>Q4-2018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</si>
  <si>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</si>
  <si>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</si>
  <si>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</si>
  <si>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</si>
  <si>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</si>
  <si>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</si>
  <si>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</si>
  <si>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</si>
  <si>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</si>
  <si>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</si>
  <si>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</si>
  <si>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</si>
  <si>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ConstructionSpending</t>
  </si>
  <si>
    <t xml:space="preserve"> </t>
  </si>
  <si>
    <t>Monthly %Chg</t>
  </si>
  <si>
    <t>LessorRevenue</t>
  </si>
  <si>
    <t>https://fred.stlouisfed.org/series/DGS10/</t>
  </si>
  <si>
    <t>Row Labels</t>
  </si>
  <si>
    <t>Grand Total</t>
  </si>
  <si>
    <t>Sum of NewConstructionMultiFamily</t>
  </si>
  <si>
    <t>Sum of NewConstructionInProcessMultiFamily</t>
  </si>
  <si>
    <t>Sum of ConstructionSpending</t>
  </si>
  <si>
    <t>Sum of LessorRevenue</t>
  </si>
  <si>
    <t>10yrTeasury</t>
  </si>
  <si>
    <t>VacantRentals</t>
  </si>
  <si>
    <t>Sum of VacantRentals</t>
  </si>
  <si>
    <t>Revenue</t>
  </si>
  <si>
    <t>ExpectedReturn</t>
  </si>
  <si>
    <t>Required Excess Return:</t>
  </si>
  <si>
    <t>Vacancy</t>
  </si>
  <si>
    <t>Rent</t>
  </si>
  <si>
    <t>OccupiedRentals</t>
  </si>
  <si>
    <t>Sum of OccupiedRentals</t>
  </si>
  <si>
    <t>Sum of 10yrTeasury</t>
  </si>
  <si>
    <t>PropertyValue</t>
  </si>
  <si>
    <t>millions $</t>
  </si>
  <si>
    <t>Rental Space Market</t>
  </si>
  <si>
    <t>X</t>
  </si>
  <si>
    <t>Y</t>
  </si>
  <si>
    <t>Asset Mkt Val</t>
  </si>
  <si>
    <t>Slope</t>
  </si>
  <si>
    <t>Intercept</t>
  </si>
  <si>
    <t>ConstructionStartedTotal</t>
  </si>
  <si>
    <t>ConstructionInProcessTotal</t>
  </si>
  <si>
    <t>Sum of ConstructionInProcessTotal</t>
  </si>
  <si>
    <t>Sum of ConstructionStartedTotal</t>
  </si>
  <si>
    <t>TotalResConstuctionStrated</t>
  </si>
  <si>
    <t>TotalResConstructionInProcess</t>
  </si>
  <si>
    <t>ConstructionCostPerThousandUnits</t>
  </si>
  <si>
    <t>Construction Market Property Value Cost Adjustment</t>
  </si>
  <si>
    <t>Cost</t>
  </si>
  <si>
    <t>Construction Market Quanity</t>
  </si>
  <si>
    <t>PropertyValueAdj</t>
  </si>
  <si>
    <t>EstimatedConstructionActivityTotal</t>
  </si>
  <si>
    <t>EstimatedConstructionActivityMultiFam</t>
  </si>
  <si>
    <t>EstimatedRent</t>
  </si>
  <si>
    <t>TotalConstruction</t>
  </si>
  <si>
    <t>ConstructionCostAdjustedPropertyValue</t>
  </si>
  <si>
    <t>MultiFamConstructionInProces</t>
  </si>
  <si>
    <t>MultiFamConstructionStarted</t>
  </si>
  <si>
    <t>MultiFamConstructionActivity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</si>
</sst>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0"/>
      <name val="Arial"/>
      <family val="2"/>
    </font>
    <font>
      <sz val="11"/>
      <color rgb="FF9C65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5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23" fillId="4" borderId="0" applyNumberFormat="0" applyBorder="0" applyAlignment="0" applyProtection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ill="1" applyProtection="1"/>
    <xf numFmtId="0" fontId="17" fillId="0" borderId="0" xfId="0" applyFont="1" applyFill="1" applyProtection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3" borderId="0" xfId="0" applyFill="1"/>
    <xf numFmtId="0" fontId="0" fillId="33" borderId="0" xfId="0" applyFill="1" applyAlignment="1">
      <alignment vertical="top" wrapText="1"/>
    </xf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0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18" fillId="0" borderId="0" xfId="0" applyFont="1"/>
    <xf numFmtId="0" fontId="20" fillId="0" borderId="0" xfId="0" applyFont="1"/>
    <xf numFmtId="14" fontId="22" fillId="0" borderId="10" xfId="0" applyNumberFormat="1" applyFont="1" applyFill="1" applyBorder="1" applyAlignment="1" applyProtection="1">
      <alignment horizontal="center"/>
    </xf>
    <xf numFmtId="44" fontId="0" fillId="0" borderId="0" xfId="1" applyFont="1"/>
    <xf numFmtId="44" fontId="0" fillId="0" borderId="0" xfId="1" applyFont="1" applyFill="1" applyProtection="1"/>
    <xf numFmtId="10" fontId="0" fillId="0" borderId="0" xfId="0" applyNumberFormat="1" applyFill="1" applyProtection="1"/>
    <xf numFmtId="44" fontId="18" fillId="0" borderId="0" xfId="1" applyNumberFormat="1" applyFont="1"/>
    <xf numFmtId="44" fontId="19" fillId="0" borderId="0" xfId="1" applyNumberFormat="1" applyFont="1"/>
    <xf numFmtId="164" fontId="0" fillId="0" borderId="0" xfId="1" applyNumberFormat="1" applyFont="1"/>
    <xf numFmtId="164" fontId="18" fillId="0" borderId="0" xfId="1" applyNumberFormat="1" applyFont="1"/>
    <xf numFmtId="164" fontId="19" fillId="0" borderId="0" xfId="1" applyNumberFormat="1" applyFont="1"/>
    <xf numFmtId="164" fontId="19" fillId="0" borderId="0" xfId="0" applyNumberFormat="1" applyFont="1"/>
    <xf numFmtId="44" fontId="21" fillId="0" borderId="0" xfId="0" applyNumberFormat="1" applyFont="1" applyFill="1" applyAlignment="1" applyProtection="1">
      <alignment wrapText="1"/>
    </xf>
    <xf numFmtId="0" fontId="0" fillId="0" borderId="0" xfId="0"/>
    <xf numFmtId="165" fontId="0" fillId="0" borderId="0" xfId="43" applyNumberFormat="1" applyFont="1"/>
    <xf numFmtId="44" fontId="19" fillId="0" borderId="0" xfId="0" applyNumberFormat="1" applyFont="1"/>
    <xf numFmtId="165" fontId="19" fillId="0" borderId="0" xfId="0" applyNumberFormat="1" applyFont="1" applyFill="1" applyProtection="1"/>
    <xf numFmtId="0" fontId="26" fillId="0" borderId="0" xfId="0" applyFont="1"/>
    <xf numFmtId="43" fontId="19" fillId="0" borderId="0" xfId="43" applyFont="1"/>
    <xf numFmtId="43" fontId="18" fillId="0" borderId="0" xfId="43" applyFont="1"/>
    <xf numFmtId="9" fontId="0" fillId="0" borderId="0" xfId="0" applyNumberFormat="1"/>
  </cellXfs>
  <cellStyles count="44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36" xr:uid="{00000000-0005-0000-0000-000031000000}"/>
    <cellStyle name="60% - Accent2 2" xfId="37" xr:uid="{00000000-0005-0000-0000-000032000000}"/>
    <cellStyle name="60% - Accent3 2" xfId="38" xr:uid="{00000000-0005-0000-0000-000033000000}"/>
    <cellStyle name="60% - Accent4 2" xfId="39" xr:uid="{00000000-0005-0000-0000-000034000000}"/>
    <cellStyle name="60% - Accent5 2" xfId="40" xr:uid="{00000000-0005-0000-0000-000035000000}"/>
    <cellStyle name="60% - Accent6 2" xfId="41" xr:uid="{00000000-0005-0000-0000-000036000000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8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1" builtinId="4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9" builtinId="20" customBuiltin="1"/>
    <cellStyle name="Linked Cell" xfId="12" builtinId="24" customBuiltin="1"/>
    <cellStyle name="Neutral 2" xfId="42" xr:uid="{00000000-0005-0000-0000-000037000000}"/>
    <cellStyle name="Normal" xfId="0" builtinId="0"/>
    <cellStyle name="Note" xfId="15" builtinId="10" customBuiltin="1"/>
    <cellStyle name="Output" xfId="10" builtinId="21" customBuiltin="1"/>
    <cellStyle name="Title" xfId="2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 Market</a:t>
            </a:r>
            <a:r>
              <a:rPr lang="en-US" baseline="0"/>
              <a:t> Valuation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Models!$N$4</c:f>
              <c:strCache>
                <c:ptCount val="1"/>
                <c:pt idx="0">
                  <c:v> PropertyValue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9302066557076366E-2"/>
                  <c:y val="0.243834466246188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Models!$N$5:$N$71</c:f>
              <c:numCache>
                <c:formatCode>_("$"* #,##0_);_("$"* \(#,##0\);_("$"* "-"??_);_(@_)</c:formatCode>
                <c:ptCount val="67"/>
                <c:pt idx="0">
                  <c:v>19.045870534377958</c:v>
                </c:pt>
                <c:pt idx="1">
                  <c:v>18.84806111175649</c:v>
                </c:pt>
                <c:pt idx="2">
                  <c:v>19.133368944175047</c:v>
                </c:pt>
                <c:pt idx="3">
                  <c:v>18.68242393391191</c:v>
                </c:pt>
                <c:pt idx="4">
                  <c:v>17.774476395597379</c:v>
                </c:pt>
                <c:pt idx="5">
                  <c:v>17.839624872582469</c:v>
                </c:pt>
                <c:pt idx="6">
                  <c:v>17.624597773785844</c:v>
                </c:pt>
                <c:pt idx="7">
                  <c:v>18.535206885447007</c:v>
                </c:pt>
                <c:pt idx="8">
                  <c:v>17.789162709476201</c:v>
                </c:pt>
                <c:pt idx="9">
                  <c:v>17.371886303488861</c:v>
                </c:pt>
                <c:pt idx="10">
                  <c:v>17.314534483450299</c:v>
                </c:pt>
                <c:pt idx="11">
                  <c:v>17.037442690006362</c:v>
                </c:pt>
                <c:pt idx="12">
                  <c:v>17.476330107454121</c:v>
                </c:pt>
                <c:pt idx="13">
                  <c:v>17.595312830711048</c:v>
                </c:pt>
                <c:pt idx="14">
                  <c:v>17.145116631291206</c:v>
                </c:pt>
                <c:pt idx="15">
                  <c:v>16.486762118036353</c:v>
                </c:pt>
                <c:pt idx="16">
                  <c:v>17.265557144760624</c:v>
                </c:pt>
                <c:pt idx="17">
                  <c:v>17.271566626751508</c:v>
                </c:pt>
                <c:pt idx="18">
                  <c:v>17.098796700509961</c:v>
                </c:pt>
                <c:pt idx="19">
                  <c:v>17.377374625395888</c:v>
                </c:pt>
                <c:pt idx="20">
                  <c:v>17.968524456472696</c:v>
                </c:pt>
                <c:pt idx="21">
                  <c:v>17.999213229060995</c:v>
                </c:pt>
                <c:pt idx="22">
                  <c:v>17.969818343834536</c:v>
                </c:pt>
                <c:pt idx="23">
                  <c:v>18.624728381244079</c:v>
                </c:pt>
                <c:pt idx="24">
                  <c:v>18.294638854392645</c:v>
                </c:pt>
                <c:pt idx="25">
                  <c:v>18.594996736275551</c:v>
                </c:pt>
                <c:pt idx="26">
                  <c:v>18.910402188370576</c:v>
                </c:pt>
                <c:pt idx="27">
                  <c:v>18.812556548805073</c:v>
                </c:pt>
                <c:pt idx="28">
                  <c:v>19.974706553453661</c:v>
                </c:pt>
                <c:pt idx="29">
                  <c:v>18.855963402100954</c:v>
                </c:pt>
                <c:pt idx="30">
                  <c:v>18.813829001706921</c:v>
                </c:pt>
                <c:pt idx="31">
                  <c:v>18.988453458944406</c:v>
                </c:pt>
                <c:pt idx="32">
                  <c:v>19.277058547453464</c:v>
                </c:pt>
                <c:pt idx="33">
                  <c:v>19.14588603725359</c:v>
                </c:pt>
                <c:pt idx="34">
                  <c:v>19.572423367168714</c:v>
                </c:pt>
                <c:pt idx="35">
                  <c:v>19.57294258693819</c:v>
                </c:pt>
                <c:pt idx="36">
                  <c:v>20.017091529392847</c:v>
                </c:pt>
                <c:pt idx="37">
                  <c:v>19.959956617102137</c:v>
                </c:pt>
                <c:pt idx="38">
                  <c:v>20.044918271604697</c:v>
                </c:pt>
                <c:pt idx="39">
                  <c:v>20.10351891956433</c:v>
                </c:pt>
                <c:pt idx="40">
                  <c:v>20.864660616512655</c:v>
                </c:pt>
                <c:pt idx="41">
                  <c:v>21.28507576145233</c:v>
                </c:pt>
                <c:pt idx="42">
                  <c:v>20.963785361645758</c:v>
                </c:pt>
                <c:pt idx="43">
                  <c:v>20.759178485111164</c:v>
                </c:pt>
                <c:pt idx="44">
                  <c:v>20.677890592274935</c:v>
                </c:pt>
                <c:pt idx="45">
                  <c:v>21.739477725172229</c:v>
                </c:pt>
                <c:pt idx="46">
                  <c:v>22.080684984432043</c:v>
                </c:pt>
                <c:pt idx="47">
                  <c:v>21.916460803712262</c:v>
                </c:pt>
                <c:pt idx="48">
                  <c:v>22.090402955327757</c:v>
                </c:pt>
                <c:pt idx="49">
                  <c:v>21.522533133709331</c:v>
                </c:pt>
                <c:pt idx="50">
                  <c:v>20.168978926808546</c:v>
                </c:pt>
                <c:pt idx="51">
                  <c:v>20.146380893205137</c:v>
                </c:pt>
                <c:pt idx="52">
                  <c:v>20.083683312459581</c:v>
                </c:pt>
                <c:pt idx="53">
                  <c:v>20.266005075331144</c:v>
                </c:pt>
                <c:pt idx="54">
                  <c:v>20.093730156797587</c:v>
                </c:pt>
                <c:pt idx="55">
                  <c:v>20.575851208080138</c:v>
                </c:pt>
                <c:pt idx="56">
                  <c:v>20.986650393144298</c:v>
                </c:pt>
                <c:pt idx="57">
                  <c:v>20.881133462707766</c:v>
                </c:pt>
                <c:pt idx="58">
                  <c:v>21.05363003362406</c:v>
                </c:pt>
                <c:pt idx="59">
                  <c:v>21.734429971389389</c:v>
                </c:pt>
                <c:pt idx="60">
                  <c:v>21.257034353153099</c:v>
                </c:pt>
                <c:pt idx="61">
                  <c:v>21.267339774355627</c:v>
                </c:pt>
                <c:pt idx="62">
                  <c:v>21.307304308202518</c:v>
                </c:pt>
                <c:pt idx="63">
                  <c:v>21.521055939660588</c:v>
                </c:pt>
                <c:pt idx="64">
                  <c:v>20.559312598712555</c:v>
                </c:pt>
                <c:pt idx="65">
                  <c:v>20.099337930523301</c:v>
                </c:pt>
                <c:pt idx="66">
                  <c:v>20.367893613675353</c:v>
                </c:pt>
              </c:numCache>
            </c:numRef>
          </c:xVal>
          <c:yVal>
            <c:numRef>
              <c:f>Models!$M$5:$M$71</c:f>
              <c:numCache>
                <c:formatCode>_("$"* #,##0.00_);_("$"* \(#,##0.00\);_("$"* "-"??_);_(@_)</c:formatCode>
                <c:ptCount val="67"/>
                <c:pt idx="0">
                  <c:v>1.2665503905361342</c:v>
                </c:pt>
                <c:pt idx="1">
                  <c:v>1.2665897067100362</c:v>
                </c:pt>
                <c:pt idx="2">
                  <c:v>1.2666290241043883</c:v>
                </c:pt>
                <c:pt idx="3">
                  <c:v>1.2666683427192276</c:v>
                </c:pt>
                <c:pt idx="4">
                  <c:v>1.247768242970936</c:v>
                </c:pt>
                <c:pt idx="5">
                  <c:v>1.2291501537209322</c:v>
                </c:pt>
                <c:pt idx="6">
                  <c:v>1.2108098670590877</c:v>
                </c:pt>
                <c:pt idx="7">
                  <c:v>1.2418588613249495</c:v>
                </c:pt>
                <c:pt idx="8">
                  <c:v>1.273704049998496</c:v>
                </c:pt>
                <c:pt idx="9">
                  <c:v>1.3063658500223625</c:v>
                </c:pt>
                <c:pt idx="10">
                  <c:v>1.3159046207422229</c:v>
                </c:pt>
                <c:pt idx="11">
                  <c:v>1.3255130412824951</c:v>
                </c:pt>
                <c:pt idx="12">
                  <c:v>1.3351916202094947</c:v>
                </c:pt>
                <c:pt idx="13">
                  <c:v>1.3319651812848263</c:v>
                </c:pt>
                <c:pt idx="14">
                  <c:v>1.3287465389250683</c:v>
                </c:pt>
                <c:pt idx="15">
                  <c:v>1.3255356742901228</c:v>
                </c:pt>
                <c:pt idx="16">
                  <c:v>1.3242682330031399</c:v>
                </c:pt>
                <c:pt idx="17">
                  <c:v>1.3230020036091654</c:v>
                </c:pt>
                <c:pt idx="18">
                  <c:v>1.3217369849494203</c:v>
                </c:pt>
                <c:pt idx="19">
                  <c:v>1.3328446337678648</c:v>
                </c:pt>
                <c:pt idx="20">
                  <c:v>1.3440456293441578</c:v>
                </c:pt>
                <c:pt idx="21">
                  <c:v>1.3553407561482931</c:v>
                </c:pt>
                <c:pt idx="22">
                  <c:v>1.3621122304626578</c:v>
                </c:pt>
                <c:pt idx="23">
                  <c:v>1.3689175360214401</c:v>
                </c:pt>
                <c:pt idx="24">
                  <c:v>1.375756841850327</c:v>
                </c:pt>
                <c:pt idx="25">
                  <c:v>1.366732260116253</c:v>
                </c:pt>
                <c:pt idx="26">
                  <c:v>1.3577668771250073</c:v>
                </c:pt>
                <c:pt idx="27">
                  <c:v>1.3488603045493237</c:v>
                </c:pt>
                <c:pt idx="28">
                  <c:v>1.3343103977707045</c:v>
                </c:pt>
                <c:pt idx="29">
                  <c:v>1.3199174381470669</c:v>
                </c:pt>
                <c:pt idx="30">
                  <c:v>1.3056797327184604</c:v>
                </c:pt>
                <c:pt idx="31">
                  <c:v>1.3386859688555808</c:v>
                </c:pt>
                <c:pt idx="32">
                  <c:v>1.3725265685786867</c:v>
                </c:pt>
                <c:pt idx="33">
                  <c:v>1.4072226237381391</c:v>
                </c:pt>
                <c:pt idx="34">
                  <c:v>1.4092144824361474</c:v>
                </c:pt>
                <c:pt idx="35">
                  <c:v>1.4112091605182435</c:v>
                </c:pt>
                <c:pt idx="36">
                  <c:v>1.4132066619751349</c:v>
                </c:pt>
                <c:pt idx="37">
                  <c:v>1.4291328937845129</c:v>
                </c:pt>
                <c:pt idx="38">
                  <c:v>1.4452386073826986</c:v>
                </c:pt>
                <c:pt idx="39">
                  <c:v>1.4615258254523267</c:v>
                </c:pt>
                <c:pt idx="40">
                  <c:v>1.4480074467859783</c:v>
                </c:pt>
                <c:pt idx="41">
                  <c:v>1.4346141063218871</c:v>
                </c:pt>
                <c:pt idx="42">
                  <c:v>1.4213446475195823</c:v>
                </c:pt>
                <c:pt idx="43">
                  <c:v>1.4178518905330926</c:v>
                </c:pt>
                <c:pt idx="44">
                  <c:v>1.4143677165116055</c:v>
                </c:pt>
                <c:pt idx="45">
                  <c:v>1.4108921043636777</c:v>
                </c:pt>
                <c:pt idx="46">
                  <c:v>1.4264122499943102</c:v>
                </c:pt>
                <c:pt idx="47">
                  <c:v>1.4421031208842667</c:v>
                </c:pt>
                <c:pt idx="48">
                  <c:v>1.4579665950516321</c:v>
                </c:pt>
                <c:pt idx="49">
                  <c:v>1.4721412663457183</c:v>
                </c:pt>
                <c:pt idx="50">
                  <c:v>1.4864537469057899</c:v>
                </c:pt>
                <c:pt idx="51">
                  <c:v>1.500905376543783</c:v>
                </c:pt>
                <c:pt idx="52">
                  <c:v>1.4962344067782389</c:v>
                </c:pt>
                <c:pt idx="53">
                  <c:v>1.4915779735443722</c:v>
                </c:pt>
                <c:pt idx="54">
                  <c:v>1.4869360316030218</c:v>
                </c:pt>
                <c:pt idx="55">
                  <c:v>1.4999795530690423</c:v>
                </c:pt>
                <c:pt idx="56">
                  <c:v>1.5131374933457038</c:v>
                </c:pt>
                <c:pt idx="57">
                  <c:v>1.5264108561239376</c:v>
                </c:pt>
                <c:pt idx="58">
                  <c:v>1.5369149924545566</c:v>
                </c:pt>
                <c:pt idx="59">
                  <c:v>1.5474914139629246</c:v>
                </c:pt>
                <c:pt idx="60">
                  <c:v>1.5581406180861221</c:v>
                </c:pt>
                <c:pt idx="61">
                  <c:v>1.5695296753474453</c:v>
                </c:pt>
                <c:pt idx="62">
                  <c:v>1.5810019796686268</c:v>
                </c:pt>
                <c:pt idx="63">
                  <c:v>1.5925581395348838</c:v>
                </c:pt>
                <c:pt idx="64">
                  <c:v>1.5871789326206094</c:v>
                </c:pt>
                <c:pt idx="65">
                  <c:v>1.581817895132184</c:v>
                </c:pt>
                <c:pt idx="66">
                  <c:v>1.5764749656984722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D-42B4-8BAA-1D522772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691240"/>
        <c:axId val="616691568"/>
      </c:scatterChart>
      <c:valAx>
        <c:axId val="61669124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91568"/>
        <c:crosses val="autoZero"/>
        <c:crossBetween val="midCat"/>
      </c:valAx>
      <c:valAx>
        <c:axId val="616691568"/>
        <c:scaling>
          <c:orientation val="minMax"/>
          <c:max val="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9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 Space 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11275313280938"/>
          <c:y val="0.1513463526380231"/>
          <c:w val="0.84427071064158554"/>
          <c:h val="0.7483401271786043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Models!$G$4</c:f>
              <c:strCache>
                <c:ptCount val="1"/>
                <c:pt idx="0">
                  <c:v>Vacancy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185163983441037"/>
                  <c:y val="-0.17550967459001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Models!$G$5:$G$71</c:f>
              <c:numCache>
                <c:formatCode>General</c:formatCode>
                <c:ptCount val="67"/>
                <c:pt idx="0">
                  <c:v>3802</c:v>
                </c:pt>
                <c:pt idx="1">
                  <c:v>3820.2456332643028</c:v>
                </c:pt>
                <c:pt idx="2">
                  <c:v>3838.5788265320816</c:v>
                </c:pt>
                <c:pt idx="3">
                  <c:v>3857</c:v>
                </c:pt>
                <c:pt idx="4">
                  <c:v>3836.2215970783559</c:v>
                </c:pt>
                <c:pt idx="5">
                  <c:v>3815.5551314209001</c:v>
                </c:pt>
                <c:pt idx="6">
                  <c:v>3795</c:v>
                </c:pt>
                <c:pt idx="7">
                  <c:v>3736.7780064941176</c:v>
                </c:pt>
                <c:pt idx="8">
                  <c:v>3679.4492410588014</c:v>
                </c:pt>
                <c:pt idx="9">
                  <c:v>3623</c:v>
                </c:pt>
                <c:pt idx="10">
                  <c:v>3643.2202723233254</c:v>
                </c:pt>
                <c:pt idx="11">
                  <c:v>3663.5533957128473</c:v>
                </c:pt>
                <c:pt idx="12">
                  <c:v>3684</c:v>
                </c:pt>
                <c:pt idx="13">
                  <c:v>3669.9464574052467</c:v>
                </c:pt>
                <c:pt idx="14">
                  <c:v>3655.9465255758196</c:v>
                </c:pt>
                <c:pt idx="15">
                  <c:v>3642</c:v>
                </c:pt>
                <c:pt idx="16">
                  <c:v>3670.7720994801525</c:v>
                </c:pt>
                <c:pt idx="17">
                  <c:v>3699.7715009121162</c:v>
                </c:pt>
                <c:pt idx="18">
                  <c:v>3729</c:v>
                </c:pt>
                <c:pt idx="19">
                  <c:v>3603.8465676797937</c:v>
                </c:pt>
                <c:pt idx="20">
                  <c:v>3482.8935595005173</c:v>
                </c:pt>
                <c:pt idx="21">
                  <c:v>3366</c:v>
                </c:pt>
                <c:pt idx="22">
                  <c:v>3365.3332012503824</c:v>
                </c:pt>
                <c:pt idx="23">
                  <c:v>3364.666534592438</c:v>
                </c:pt>
                <c:pt idx="24">
                  <c:v>3364</c:v>
                </c:pt>
                <c:pt idx="25">
                  <c:v>3319.7539242785729</c:v>
                </c:pt>
                <c:pt idx="26">
                  <c:v>3276.0898090853107</c:v>
                </c:pt>
                <c:pt idx="27">
                  <c:v>3233</c:v>
                </c:pt>
                <c:pt idx="28">
                  <c:v>3255.509581247185</c:v>
                </c:pt>
                <c:pt idx="29">
                  <c:v>3278.1758841918413</c:v>
                </c:pt>
                <c:pt idx="30">
                  <c:v>3301</c:v>
                </c:pt>
                <c:pt idx="31">
                  <c:v>3265.9627592935003</c:v>
                </c:pt>
                <c:pt idx="32">
                  <c:v>3231.2974083889771</c:v>
                </c:pt>
                <c:pt idx="33">
                  <c:v>3197</c:v>
                </c:pt>
                <c:pt idx="34">
                  <c:v>3261.0418883966154</c:v>
                </c:pt>
                <c:pt idx="35">
                  <c:v>3326.3666555762784</c:v>
                </c:pt>
                <c:pt idx="36">
                  <c:v>3393</c:v>
                </c:pt>
                <c:pt idx="37">
                  <c:v>3339.8380694080297</c:v>
                </c:pt>
                <c:pt idx="38">
                  <c:v>3287.5090863151063</c:v>
                </c:pt>
                <c:pt idx="39">
                  <c:v>3236</c:v>
                </c:pt>
                <c:pt idx="40">
                  <c:v>3247.2938710615385</c:v>
                </c:pt>
                <c:pt idx="41">
                  <c:v>3258.6271585395029</c:v>
                </c:pt>
                <c:pt idx="42">
                  <c:v>3270</c:v>
                </c:pt>
                <c:pt idx="43">
                  <c:v>3251.8999982865325</c:v>
                </c:pt>
                <c:pt idx="44">
                  <c:v>3233.9001831363762</c:v>
                </c:pt>
                <c:pt idx="45">
                  <c:v>3216</c:v>
                </c:pt>
                <c:pt idx="46">
                  <c:v>3216.3332987898252</c:v>
                </c:pt>
                <c:pt idx="47">
                  <c:v>3216.666632121965</c:v>
                </c:pt>
                <c:pt idx="48">
                  <c:v>3217</c:v>
                </c:pt>
                <c:pt idx="49">
                  <c:v>3217.3332988005614</c:v>
                </c:pt>
                <c:pt idx="50">
                  <c:v>3217.6666321327016</c:v>
                </c:pt>
                <c:pt idx="51">
                  <c:v>3218</c:v>
                </c:pt>
                <c:pt idx="52">
                  <c:v>3241.1661615311468</c:v>
                </c:pt>
                <c:pt idx="53">
                  <c:v>3264.4990946720163</c:v>
                </c:pt>
                <c:pt idx="54">
                  <c:v>3288</c:v>
                </c:pt>
                <c:pt idx="55">
                  <c:v>3347.580511241069</c:v>
                </c:pt>
                <c:pt idx="56">
                  <c:v>3408.2406567034718</c:v>
                </c:pt>
                <c:pt idx="57">
                  <c:v>3470</c:v>
                </c:pt>
                <c:pt idx="58">
                  <c:v>3496.7925963236289</c:v>
                </c:pt>
                <c:pt idx="59">
                  <c:v>3523.7920638915693</c:v>
                </c:pt>
                <c:pt idx="60">
                  <c:v>3551</c:v>
                </c:pt>
                <c:pt idx="61">
                  <c:v>3435.6253210480149</c:v>
                </c:pt>
                <c:pt idx="62">
                  <c:v>3323.999252781266</c:v>
                </c:pt>
                <c:pt idx="63">
                  <c:v>3216</c:v>
                </c:pt>
                <c:pt idx="64">
                  <c:v>3232.2510751588579</c:v>
                </c:pt>
                <c:pt idx="65">
                  <c:v>3248.5842701696497</c:v>
                </c:pt>
                <c:pt idx="66">
                  <c:v>3265</c:v>
                </c:pt>
              </c:numCache>
            </c:numRef>
          </c:xVal>
          <c:yVal>
            <c:numRef>
              <c:f>Models!$M$5:$M$71</c:f>
              <c:numCache>
                <c:formatCode>_("$"* #,##0.00_);_("$"* \(#,##0.00\);_("$"* "-"??_);_(@_)</c:formatCode>
                <c:ptCount val="67"/>
                <c:pt idx="0">
                  <c:v>1.2665503905361342</c:v>
                </c:pt>
                <c:pt idx="1">
                  <c:v>1.2665897067100362</c:v>
                </c:pt>
                <c:pt idx="2">
                  <c:v>1.2666290241043883</c:v>
                </c:pt>
                <c:pt idx="3">
                  <c:v>1.2666683427192276</c:v>
                </c:pt>
                <c:pt idx="4">
                  <c:v>1.247768242970936</c:v>
                </c:pt>
                <c:pt idx="5">
                  <c:v>1.2291501537209322</c:v>
                </c:pt>
                <c:pt idx="6">
                  <c:v>1.2108098670590877</c:v>
                </c:pt>
                <c:pt idx="7">
                  <c:v>1.2418588613249495</c:v>
                </c:pt>
                <c:pt idx="8">
                  <c:v>1.273704049998496</c:v>
                </c:pt>
                <c:pt idx="9">
                  <c:v>1.3063658500223625</c:v>
                </c:pt>
                <c:pt idx="10">
                  <c:v>1.3159046207422229</c:v>
                </c:pt>
                <c:pt idx="11">
                  <c:v>1.3255130412824951</c:v>
                </c:pt>
                <c:pt idx="12">
                  <c:v>1.3351916202094947</c:v>
                </c:pt>
                <c:pt idx="13">
                  <c:v>1.3319651812848263</c:v>
                </c:pt>
                <c:pt idx="14">
                  <c:v>1.3287465389250683</c:v>
                </c:pt>
                <c:pt idx="15">
                  <c:v>1.3255356742901228</c:v>
                </c:pt>
                <c:pt idx="16">
                  <c:v>1.3242682330031399</c:v>
                </c:pt>
                <c:pt idx="17">
                  <c:v>1.3230020036091654</c:v>
                </c:pt>
                <c:pt idx="18">
                  <c:v>1.3217369849494203</c:v>
                </c:pt>
                <c:pt idx="19">
                  <c:v>1.3328446337678648</c:v>
                </c:pt>
                <c:pt idx="20">
                  <c:v>1.3440456293441578</c:v>
                </c:pt>
                <c:pt idx="21">
                  <c:v>1.3553407561482931</c:v>
                </c:pt>
                <c:pt idx="22">
                  <c:v>1.3621122304626578</c:v>
                </c:pt>
                <c:pt idx="23">
                  <c:v>1.3689175360214401</c:v>
                </c:pt>
                <c:pt idx="24">
                  <c:v>1.375756841850327</c:v>
                </c:pt>
                <c:pt idx="25">
                  <c:v>1.366732260116253</c:v>
                </c:pt>
                <c:pt idx="26">
                  <c:v>1.3577668771250073</c:v>
                </c:pt>
                <c:pt idx="27">
                  <c:v>1.3488603045493237</c:v>
                </c:pt>
                <c:pt idx="28">
                  <c:v>1.3343103977707045</c:v>
                </c:pt>
                <c:pt idx="29">
                  <c:v>1.3199174381470669</c:v>
                </c:pt>
                <c:pt idx="30">
                  <c:v>1.3056797327184604</c:v>
                </c:pt>
                <c:pt idx="31">
                  <c:v>1.3386859688555808</c:v>
                </c:pt>
                <c:pt idx="32">
                  <c:v>1.3725265685786867</c:v>
                </c:pt>
                <c:pt idx="33">
                  <c:v>1.4072226237381391</c:v>
                </c:pt>
                <c:pt idx="34">
                  <c:v>1.4092144824361474</c:v>
                </c:pt>
                <c:pt idx="35">
                  <c:v>1.4112091605182435</c:v>
                </c:pt>
                <c:pt idx="36">
                  <c:v>1.4132066619751349</c:v>
                </c:pt>
                <c:pt idx="37">
                  <c:v>1.4291328937845129</c:v>
                </c:pt>
                <c:pt idx="38">
                  <c:v>1.4452386073826986</c:v>
                </c:pt>
                <c:pt idx="39">
                  <c:v>1.4615258254523267</c:v>
                </c:pt>
                <c:pt idx="40">
                  <c:v>1.4480074467859783</c:v>
                </c:pt>
                <c:pt idx="41">
                  <c:v>1.4346141063218871</c:v>
                </c:pt>
                <c:pt idx="42">
                  <c:v>1.4213446475195823</c:v>
                </c:pt>
                <c:pt idx="43">
                  <c:v>1.4178518905330926</c:v>
                </c:pt>
                <c:pt idx="44">
                  <c:v>1.4143677165116055</c:v>
                </c:pt>
                <c:pt idx="45">
                  <c:v>1.4108921043636777</c:v>
                </c:pt>
                <c:pt idx="46">
                  <c:v>1.4264122499943102</c:v>
                </c:pt>
                <c:pt idx="47">
                  <c:v>1.4421031208842667</c:v>
                </c:pt>
                <c:pt idx="48">
                  <c:v>1.4579665950516321</c:v>
                </c:pt>
                <c:pt idx="49">
                  <c:v>1.4721412663457183</c:v>
                </c:pt>
                <c:pt idx="50">
                  <c:v>1.4864537469057899</c:v>
                </c:pt>
                <c:pt idx="51">
                  <c:v>1.500905376543783</c:v>
                </c:pt>
                <c:pt idx="52">
                  <c:v>1.4962344067782389</c:v>
                </c:pt>
                <c:pt idx="53">
                  <c:v>1.4915779735443722</c:v>
                </c:pt>
                <c:pt idx="54">
                  <c:v>1.4869360316030218</c:v>
                </c:pt>
                <c:pt idx="55">
                  <c:v>1.4999795530690423</c:v>
                </c:pt>
                <c:pt idx="56">
                  <c:v>1.5131374933457038</c:v>
                </c:pt>
                <c:pt idx="57">
                  <c:v>1.5264108561239376</c:v>
                </c:pt>
                <c:pt idx="58">
                  <c:v>1.5369149924545566</c:v>
                </c:pt>
                <c:pt idx="59">
                  <c:v>1.5474914139629246</c:v>
                </c:pt>
                <c:pt idx="60">
                  <c:v>1.5581406180861221</c:v>
                </c:pt>
                <c:pt idx="61">
                  <c:v>1.5695296753474453</c:v>
                </c:pt>
                <c:pt idx="62">
                  <c:v>1.5810019796686268</c:v>
                </c:pt>
                <c:pt idx="63">
                  <c:v>1.5925581395348838</c:v>
                </c:pt>
                <c:pt idx="64">
                  <c:v>1.5871789326206094</c:v>
                </c:pt>
                <c:pt idx="65">
                  <c:v>1.581817895132184</c:v>
                </c:pt>
                <c:pt idx="66">
                  <c:v>1.5764749656984722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7-4FB3-8379-09418F60E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691240"/>
        <c:axId val="616691568"/>
      </c:scatterChart>
      <c:valAx>
        <c:axId val="61669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91568"/>
        <c:crosses val="autoZero"/>
        <c:crossBetween val="midCat"/>
      </c:valAx>
      <c:valAx>
        <c:axId val="61669156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9124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 Construction 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61676521769185E-2"/>
          <c:y val="0.19976969477407344"/>
          <c:w val="0.81523498642672854"/>
          <c:h val="0.739302587835362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Models!$N$4</c:f>
              <c:strCache>
                <c:ptCount val="1"/>
                <c:pt idx="0">
                  <c:v> PropertyValue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50025072434335"/>
                  <c:y val="-0.2379736681180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Models!$N$5:$N$71</c:f>
              <c:numCache>
                <c:formatCode>_("$"* #,##0_);_("$"* \(#,##0\);_("$"* "-"??_);_(@_)</c:formatCode>
                <c:ptCount val="67"/>
                <c:pt idx="0">
                  <c:v>19.045870534377958</c:v>
                </c:pt>
                <c:pt idx="1">
                  <c:v>18.84806111175649</c:v>
                </c:pt>
                <c:pt idx="2">
                  <c:v>19.133368944175047</c:v>
                </c:pt>
                <c:pt idx="3">
                  <c:v>18.68242393391191</c:v>
                </c:pt>
                <c:pt idx="4">
                  <c:v>17.774476395597379</c:v>
                </c:pt>
                <c:pt idx="5">
                  <c:v>17.839624872582469</c:v>
                </c:pt>
                <c:pt idx="6">
                  <c:v>17.624597773785844</c:v>
                </c:pt>
                <c:pt idx="7">
                  <c:v>18.535206885447007</c:v>
                </c:pt>
                <c:pt idx="8">
                  <c:v>17.789162709476201</c:v>
                </c:pt>
                <c:pt idx="9">
                  <c:v>17.371886303488861</c:v>
                </c:pt>
                <c:pt idx="10">
                  <c:v>17.314534483450299</c:v>
                </c:pt>
                <c:pt idx="11">
                  <c:v>17.037442690006362</c:v>
                </c:pt>
                <c:pt idx="12">
                  <c:v>17.476330107454121</c:v>
                </c:pt>
                <c:pt idx="13">
                  <c:v>17.595312830711048</c:v>
                </c:pt>
                <c:pt idx="14">
                  <c:v>17.145116631291206</c:v>
                </c:pt>
                <c:pt idx="15">
                  <c:v>16.486762118036353</c:v>
                </c:pt>
                <c:pt idx="16">
                  <c:v>17.265557144760624</c:v>
                </c:pt>
                <c:pt idx="17">
                  <c:v>17.271566626751508</c:v>
                </c:pt>
                <c:pt idx="18">
                  <c:v>17.098796700509961</c:v>
                </c:pt>
                <c:pt idx="19">
                  <c:v>17.377374625395888</c:v>
                </c:pt>
                <c:pt idx="20">
                  <c:v>17.968524456472696</c:v>
                </c:pt>
                <c:pt idx="21">
                  <c:v>17.999213229060995</c:v>
                </c:pt>
                <c:pt idx="22">
                  <c:v>17.969818343834536</c:v>
                </c:pt>
                <c:pt idx="23">
                  <c:v>18.624728381244079</c:v>
                </c:pt>
                <c:pt idx="24">
                  <c:v>18.294638854392645</c:v>
                </c:pt>
                <c:pt idx="25">
                  <c:v>18.594996736275551</c:v>
                </c:pt>
                <c:pt idx="26">
                  <c:v>18.910402188370576</c:v>
                </c:pt>
                <c:pt idx="27">
                  <c:v>18.812556548805073</c:v>
                </c:pt>
                <c:pt idx="28">
                  <c:v>19.974706553453661</c:v>
                </c:pt>
                <c:pt idx="29">
                  <c:v>18.855963402100954</c:v>
                </c:pt>
                <c:pt idx="30">
                  <c:v>18.813829001706921</c:v>
                </c:pt>
                <c:pt idx="31">
                  <c:v>18.988453458944406</c:v>
                </c:pt>
                <c:pt idx="32">
                  <c:v>19.277058547453464</c:v>
                </c:pt>
                <c:pt idx="33">
                  <c:v>19.14588603725359</c:v>
                </c:pt>
                <c:pt idx="34">
                  <c:v>19.572423367168714</c:v>
                </c:pt>
                <c:pt idx="35">
                  <c:v>19.57294258693819</c:v>
                </c:pt>
                <c:pt idx="36">
                  <c:v>20.017091529392847</c:v>
                </c:pt>
                <c:pt idx="37">
                  <c:v>19.959956617102137</c:v>
                </c:pt>
                <c:pt idx="38">
                  <c:v>20.044918271604697</c:v>
                </c:pt>
                <c:pt idx="39">
                  <c:v>20.10351891956433</c:v>
                </c:pt>
                <c:pt idx="40">
                  <c:v>20.864660616512655</c:v>
                </c:pt>
                <c:pt idx="41">
                  <c:v>21.28507576145233</c:v>
                </c:pt>
                <c:pt idx="42">
                  <c:v>20.963785361645758</c:v>
                </c:pt>
                <c:pt idx="43">
                  <c:v>20.759178485111164</c:v>
                </c:pt>
                <c:pt idx="44">
                  <c:v>20.677890592274935</c:v>
                </c:pt>
                <c:pt idx="45">
                  <c:v>21.739477725172229</c:v>
                </c:pt>
                <c:pt idx="46">
                  <c:v>22.080684984432043</c:v>
                </c:pt>
                <c:pt idx="47">
                  <c:v>21.916460803712262</c:v>
                </c:pt>
                <c:pt idx="48">
                  <c:v>22.090402955327757</c:v>
                </c:pt>
                <c:pt idx="49">
                  <c:v>21.522533133709331</c:v>
                </c:pt>
                <c:pt idx="50">
                  <c:v>20.168978926808546</c:v>
                </c:pt>
                <c:pt idx="51">
                  <c:v>20.146380893205137</c:v>
                </c:pt>
                <c:pt idx="52">
                  <c:v>20.083683312459581</c:v>
                </c:pt>
                <c:pt idx="53">
                  <c:v>20.266005075331144</c:v>
                </c:pt>
                <c:pt idx="54">
                  <c:v>20.093730156797587</c:v>
                </c:pt>
                <c:pt idx="55">
                  <c:v>20.575851208080138</c:v>
                </c:pt>
                <c:pt idx="56">
                  <c:v>20.986650393144298</c:v>
                </c:pt>
                <c:pt idx="57">
                  <c:v>20.881133462707766</c:v>
                </c:pt>
                <c:pt idx="58">
                  <c:v>21.05363003362406</c:v>
                </c:pt>
                <c:pt idx="59">
                  <c:v>21.734429971389389</c:v>
                </c:pt>
                <c:pt idx="60">
                  <c:v>21.257034353153099</c:v>
                </c:pt>
                <c:pt idx="61">
                  <c:v>21.267339774355627</c:v>
                </c:pt>
                <c:pt idx="62">
                  <c:v>21.307304308202518</c:v>
                </c:pt>
                <c:pt idx="63">
                  <c:v>21.521055939660588</c:v>
                </c:pt>
                <c:pt idx="64">
                  <c:v>20.559312598712555</c:v>
                </c:pt>
                <c:pt idx="65">
                  <c:v>20.099337930523301</c:v>
                </c:pt>
                <c:pt idx="66">
                  <c:v>20.367893613675353</c:v>
                </c:pt>
              </c:numCache>
            </c:numRef>
          </c:xVal>
          <c:yVal>
            <c:numRef>
              <c:f>Models!$R$5:$R$71</c:f>
              <c:numCache>
                <c:formatCode>_(* #,##0.00_);_(* \(#,##0.00\);_(* "-"??_);_(@_)</c:formatCode>
                <c:ptCount val="67"/>
                <c:pt idx="0">
                  <c:v>389.90109648297295</c:v>
                </c:pt>
                <c:pt idx="1">
                  <c:v>386.99648338307281</c:v>
                </c:pt>
                <c:pt idx="2">
                  <c:v>416.73766347487759</c:v>
                </c:pt>
                <c:pt idx="3">
                  <c:v>411.23501067897024</c:v>
                </c:pt>
                <c:pt idx="4">
                  <c:v>363.80170829637245</c:v>
                </c:pt>
                <c:pt idx="5">
                  <c:v>372.78530350268557</c:v>
                </c:pt>
                <c:pt idx="6">
                  <c:v>364.64339692557746</c:v>
                </c:pt>
                <c:pt idx="7">
                  <c:v>398.1651211947526</c:v>
                </c:pt>
                <c:pt idx="8">
                  <c:v>366.28847552142207</c:v>
                </c:pt>
                <c:pt idx="9">
                  <c:v>331.7184124104445</c:v>
                </c:pt>
                <c:pt idx="10">
                  <c:v>332.28394808653923</c:v>
                </c:pt>
                <c:pt idx="11">
                  <c:v>317.69108416469209</c:v>
                </c:pt>
                <c:pt idx="12">
                  <c:v>348.87793845660241</c:v>
                </c:pt>
                <c:pt idx="13">
                  <c:v>365.84202027204071</c:v>
                </c:pt>
                <c:pt idx="14">
                  <c:v>350.76346828014334</c:v>
                </c:pt>
                <c:pt idx="15">
                  <c:v>322.95733372251448</c:v>
                </c:pt>
                <c:pt idx="16">
                  <c:v>371.887977168323</c:v>
                </c:pt>
                <c:pt idx="17">
                  <c:v>374.1868607778307</c:v>
                </c:pt>
                <c:pt idx="18">
                  <c:v>359.29815262213077</c:v>
                </c:pt>
                <c:pt idx="19">
                  <c:v>376.89193492457855</c:v>
                </c:pt>
                <c:pt idx="20">
                  <c:v>410.09423776140386</c:v>
                </c:pt>
                <c:pt idx="21">
                  <c:v>408.60520609912044</c:v>
                </c:pt>
                <c:pt idx="22">
                  <c:v>416.70984121279275</c:v>
                </c:pt>
                <c:pt idx="23">
                  <c:v>444.62060934633752</c:v>
                </c:pt>
                <c:pt idx="24">
                  <c:v>431.45071261130767</c:v>
                </c:pt>
                <c:pt idx="25">
                  <c:v>447.77564474522592</c:v>
                </c:pt>
                <c:pt idx="26">
                  <c:v>478.24392832321251</c:v>
                </c:pt>
                <c:pt idx="27">
                  <c:v>479.71859704262954</c:v>
                </c:pt>
                <c:pt idx="28">
                  <c:v>552.82201355469169</c:v>
                </c:pt>
                <c:pt idx="29">
                  <c:v>493.68439371035748</c:v>
                </c:pt>
                <c:pt idx="30">
                  <c:v>487.24984519887062</c:v>
                </c:pt>
                <c:pt idx="31">
                  <c:v>494.58524630524363</c:v>
                </c:pt>
                <c:pt idx="32">
                  <c:v>508.42534824528184</c:v>
                </c:pt>
                <c:pt idx="33">
                  <c:v>500.74741895887564</c:v>
                </c:pt>
                <c:pt idx="34">
                  <c:v>512.59628079939421</c:v>
                </c:pt>
                <c:pt idx="35">
                  <c:v>510.51182746397865</c:v>
                </c:pt>
                <c:pt idx="36">
                  <c:v>546.82179456851293</c:v>
                </c:pt>
                <c:pt idx="37">
                  <c:v>541.86964087980027</c:v>
                </c:pt>
                <c:pt idx="38">
                  <c:v>555.32021043243003</c:v>
                </c:pt>
                <c:pt idx="39">
                  <c:v>570.15135402521889</c:v>
                </c:pt>
                <c:pt idx="40">
                  <c:v>612.25814444810692</c:v>
                </c:pt>
                <c:pt idx="41">
                  <c:v>632.82235057958519</c:v>
                </c:pt>
                <c:pt idx="42">
                  <c:v>613.75914452810787</c:v>
                </c:pt>
                <c:pt idx="43">
                  <c:v>593.50753260437568</c:v>
                </c:pt>
                <c:pt idx="44">
                  <c:v>594.21466390678393</c:v>
                </c:pt>
                <c:pt idx="45">
                  <c:v>648.95818681181925</c:v>
                </c:pt>
                <c:pt idx="46">
                  <c:v>675.44567884192213</c:v>
                </c:pt>
                <c:pt idx="47">
                  <c:v>666.49178105096792</c:v>
                </c:pt>
                <c:pt idx="48">
                  <c:v>669.6202032688999</c:v>
                </c:pt>
                <c:pt idx="49">
                  <c:v>641.77348419953023</c:v>
                </c:pt>
                <c:pt idx="50">
                  <c:v>563.71431888833251</c:v>
                </c:pt>
                <c:pt idx="51">
                  <c:v>582.92260406189996</c:v>
                </c:pt>
                <c:pt idx="52">
                  <c:v>583.58768842081258</c:v>
                </c:pt>
                <c:pt idx="53">
                  <c:v>586.7056719380347</c:v>
                </c:pt>
                <c:pt idx="54">
                  <c:v>568.125386988625</c:v>
                </c:pt>
                <c:pt idx="55">
                  <c:v>586.33551637301855</c:v>
                </c:pt>
                <c:pt idx="56">
                  <c:v>603.8303724087815</c:v>
                </c:pt>
                <c:pt idx="57">
                  <c:v>588.49690115402541</c:v>
                </c:pt>
                <c:pt idx="58">
                  <c:v>595.52637909014038</c:v>
                </c:pt>
                <c:pt idx="59">
                  <c:v>621.44506592679807</c:v>
                </c:pt>
                <c:pt idx="60">
                  <c:v>599.97697475963537</c:v>
                </c:pt>
                <c:pt idx="61">
                  <c:v>598.83009711624493</c:v>
                </c:pt>
                <c:pt idx="62">
                  <c:v>603.71876427245525</c:v>
                </c:pt>
                <c:pt idx="63">
                  <c:v>632.18076230745487</c:v>
                </c:pt>
                <c:pt idx="64">
                  <c:v>579.32178660530155</c:v>
                </c:pt>
                <c:pt idx="65">
                  <c:v>548.35160123330775</c:v>
                </c:pt>
                <c:pt idx="66">
                  <c:v>561.14025133895109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2-DB47-B5E7-2C89016E4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691240"/>
        <c:axId val="616691568"/>
      </c:scatterChart>
      <c:valAx>
        <c:axId val="616691240"/>
        <c:scaling>
          <c:orientation val="maxMin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91568"/>
        <c:crosses val="autoZero"/>
        <c:crossBetween val="midCat"/>
      </c:valAx>
      <c:valAx>
        <c:axId val="616691568"/>
        <c:scaling>
          <c:orientation val="maxMin"/>
          <c:max val="7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9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</a:t>
            </a:r>
            <a:r>
              <a:rPr lang="en-US" baseline="0"/>
              <a:t> MarkeQuantity Adjustment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Models!$R$4</c:f>
              <c:strCache>
                <c:ptCount val="1"/>
                <c:pt idx="0">
                  <c:v> EstimatedConstructionActivityMultiFam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6287765858921393"/>
                  <c:y val="-0.13578644944521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Models!$G$5:$G$71</c:f>
              <c:numCache>
                <c:formatCode>General</c:formatCode>
                <c:ptCount val="67"/>
                <c:pt idx="0">
                  <c:v>3802</c:v>
                </c:pt>
                <c:pt idx="1">
                  <c:v>3820.2456332643028</c:v>
                </c:pt>
                <c:pt idx="2">
                  <c:v>3838.5788265320816</c:v>
                </c:pt>
                <c:pt idx="3">
                  <c:v>3857</c:v>
                </c:pt>
                <c:pt idx="4">
                  <c:v>3836.2215970783559</c:v>
                </c:pt>
                <c:pt idx="5">
                  <c:v>3815.5551314209001</c:v>
                </c:pt>
                <c:pt idx="6">
                  <c:v>3795</c:v>
                </c:pt>
                <c:pt idx="7">
                  <c:v>3736.7780064941176</c:v>
                </c:pt>
                <c:pt idx="8">
                  <c:v>3679.4492410588014</c:v>
                </c:pt>
                <c:pt idx="9">
                  <c:v>3623</c:v>
                </c:pt>
                <c:pt idx="10">
                  <c:v>3643.2202723233254</c:v>
                </c:pt>
                <c:pt idx="11">
                  <c:v>3663.5533957128473</c:v>
                </c:pt>
                <c:pt idx="12">
                  <c:v>3684</c:v>
                </c:pt>
                <c:pt idx="13">
                  <c:v>3669.9464574052467</c:v>
                </c:pt>
                <c:pt idx="14">
                  <c:v>3655.9465255758196</c:v>
                </c:pt>
                <c:pt idx="15">
                  <c:v>3642</c:v>
                </c:pt>
                <c:pt idx="16">
                  <c:v>3670.7720994801525</c:v>
                </c:pt>
                <c:pt idx="17">
                  <c:v>3699.7715009121162</c:v>
                </c:pt>
                <c:pt idx="18">
                  <c:v>3729</c:v>
                </c:pt>
                <c:pt idx="19">
                  <c:v>3603.8465676797937</c:v>
                </c:pt>
                <c:pt idx="20">
                  <c:v>3482.8935595005173</c:v>
                </c:pt>
                <c:pt idx="21">
                  <c:v>3366</c:v>
                </c:pt>
                <c:pt idx="22">
                  <c:v>3365.3332012503824</c:v>
                </c:pt>
                <c:pt idx="23">
                  <c:v>3364.666534592438</c:v>
                </c:pt>
                <c:pt idx="24">
                  <c:v>3364</c:v>
                </c:pt>
                <c:pt idx="25">
                  <c:v>3319.7539242785729</c:v>
                </c:pt>
                <c:pt idx="26">
                  <c:v>3276.0898090853107</c:v>
                </c:pt>
                <c:pt idx="27">
                  <c:v>3233</c:v>
                </c:pt>
                <c:pt idx="28">
                  <c:v>3255.509581247185</c:v>
                </c:pt>
                <c:pt idx="29">
                  <c:v>3278.1758841918413</c:v>
                </c:pt>
                <c:pt idx="30">
                  <c:v>3301</c:v>
                </c:pt>
                <c:pt idx="31">
                  <c:v>3265.9627592935003</c:v>
                </c:pt>
                <c:pt idx="32">
                  <c:v>3231.2974083889771</c:v>
                </c:pt>
                <c:pt idx="33">
                  <c:v>3197</c:v>
                </c:pt>
                <c:pt idx="34">
                  <c:v>3261.0418883966154</c:v>
                </c:pt>
                <c:pt idx="35">
                  <c:v>3326.3666555762784</c:v>
                </c:pt>
                <c:pt idx="36">
                  <c:v>3393</c:v>
                </c:pt>
                <c:pt idx="37">
                  <c:v>3339.8380694080297</c:v>
                </c:pt>
                <c:pt idx="38">
                  <c:v>3287.5090863151063</c:v>
                </c:pt>
                <c:pt idx="39">
                  <c:v>3236</c:v>
                </c:pt>
                <c:pt idx="40">
                  <c:v>3247.2938710615385</c:v>
                </c:pt>
                <c:pt idx="41">
                  <c:v>3258.6271585395029</c:v>
                </c:pt>
                <c:pt idx="42">
                  <c:v>3270</c:v>
                </c:pt>
                <c:pt idx="43">
                  <c:v>3251.8999982865325</c:v>
                </c:pt>
                <c:pt idx="44">
                  <c:v>3233.9001831363762</c:v>
                </c:pt>
                <c:pt idx="45">
                  <c:v>3216</c:v>
                </c:pt>
                <c:pt idx="46">
                  <c:v>3216.3332987898252</c:v>
                </c:pt>
                <c:pt idx="47">
                  <c:v>3216.666632121965</c:v>
                </c:pt>
                <c:pt idx="48">
                  <c:v>3217</c:v>
                </c:pt>
                <c:pt idx="49">
                  <c:v>3217.3332988005614</c:v>
                </c:pt>
                <c:pt idx="50">
                  <c:v>3217.6666321327016</c:v>
                </c:pt>
                <c:pt idx="51">
                  <c:v>3218</c:v>
                </c:pt>
                <c:pt idx="52">
                  <c:v>3241.1661615311468</c:v>
                </c:pt>
                <c:pt idx="53">
                  <c:v>3264.4990946720163</c:v>
                </c:pt>
                <c:pt idx="54">
                  <c:v>3288</c:v>
                </c:pt>
                <c:pt idx="55">
                  <c:v>3347.580511241069</c:v>
                </c:pt>
                <c:pt idx="56">
                  <c:v>3408.2406567034718</c:v>
                </c:pt>
                <c:pt idx="57">
                  <c:v>3470</c:v>
                </c:pt>
                <c:pt idx="58">
                  <c:v>3496.7925963236289</c:v>
                </c:pt>
                <c:pt idx="59">
                  <c:v>3523.7920638915693</c:v>
                </c:pt>
                <c:pt idx="60">
                  <c:v>3551</c:v>
                </c:pt>
                <c:pt idx="61">
                  <c:v>3435.6253210480149</c:v>
                </c:pt>
                <c:pt idx="62">
                  <c:v>3323.999252781266</c:v>
                </c:pt>
                <c:pt idx="63">
                  <c:v>3216</c:v>
                </c:pt>
                <c:pt idx="64">
                  <c:v>3232.2510751588579</c:v>
                </c:pt>
                <c:pt idx="65">
                  <c:v>3248.5842701696497</c:v>
                </c:pt>
                <c:pt idx="66">
                  <c:v>3265</c:v>
                </c:pt>
              </c:numCache>
            </c:numRef>
          </c:xVal>
          <c:yVal>
            <c:numRef>
              <c:f>Models!$C$5:$C$71</c:f>
              <c:numCache>
                <c:formatCode>_(* #,##0_);_(* \(#,##0\);_(* "-"??_);_(@_)</c:formatCode>
                <c:ptCount val="67"/>
                <c:pt idx="0">
                  <c:v>231.5</c:v>
                </c:pt>
                <c:pt idx="1">
                  <c:v>237</c:v>
                </c:pt>
                <c:pt idx="2">
                  <c:v>247.7</c:v>
                </c:pt>
                <c:pt idx="3">
                  <c:v>255.7</c:v>
                </c:pt>
                <c:pt idx="4">
                  <c:v>262.89999999999998</c:v>
                </c:pt>
                <c:pt idx="5">
                  <c:v>278</c:v>
                </c:pt>
                <c:pt idx="6">
                  <c:v>291</c:v>
                </c:pt>
                <c:pt idx="7">
                  <c:v>295.60000000000002</c:v>
                </c:pt>
                <c:pt idx="8">
                  <c:v>307.7</c:v>
                </c:pt>
                <c:pt idx="9">
                  <c:v>307.10000000000002</c:v>
                </c:pt>
                <c:pt idx="10">
                  <c:v>312.7</c:v>
                </c:pt>
                <c:pt idx="11">
                  <c:v>316.7</c:v>
                </c:pt>
                <c:pt idx="12">
                  <c:v>325.5</c:v>
                </c:pt>
                <c:pt idx="13">
                  <c:v>336.4</c:v>
                </c:pt>
                <c:pt idx="14">
                  <c:v>350.5</c:v>
                </c:pt>
                <c:pt idx="15">
                  <c:v>359.3</c:v>
                </c:pt>
                <c:pt idx="16">
                  <c:v>366.7</c:v>
                </c:pt>
                <c:pt idx="17">
                  <c:v>369.5</c:v>
                </c:pt>
                <c:pt idx="18">
                  <c:v>379.6</c:v>
                </c:pt>
                <c:pt idx="19">
                  <c:v>396.3</c:v>
                </c:pt>
                <c:pt idx="20">
                  <c:v>407.3</c:v>
                </c:pt>
                <c:pt idx="21">
                  <c:v>418.5</c:v>
                </c:pt>
                <c:pt idx="22">
                  <c:v>436.1</c:v>
                </c:pt>
                <c:pt idx="23">
                  <c:v>428.5</c:v>
                </c:pt>
                <c:pt idx="24">
                  <c:v>433</c:v>
                </c:pt>
                <c:pt idx="25">
                  <c:v>436.3</c:v>
                </c:pt>
                <c:pt idx="26">
                  <c:v>446.7</c:v>
                </c:pt>
                <c:pt idx="27">
                  <c:v>450.2</c:v>
                </c:pt>
                <c:pt idx="28">
                  <c:v>454.5</c:v>
                </c:pt>
                <c:pt idx="29">
                  <c:v>459.4</c:v>
                </c:pt>
                <c:pt idx="30">
                  <c:v>471.1</c:v>
                </c:pt>
                <c:pt idx="31">
                  <c:v>492.5</c:v>
                </c:pt>
                <c:pt idx="32">
                  <c:v>500.1</c:v>
                </c:pt>
                <c:pt idx="33">
                  <c:v>509.7</c:v>
                </c:pt>
                <c:pt idx="34">
                  <c:v>510.1</c:v>
                </c:pt>
                <c:pt idx="35">
                  <c:v>509</c:v>
                </c:pt>
                <c:pt idx="36">
                  <c:v>524.4</c:v>
                </c:pt>
                <c:pt idx="37">
                  <c:v>525.5</c:v>
                </c:pt>
                <c:pt idx="38">
                  <c:v>540.70000000000005</c:v>
                </c:pt>
                <c:pt idx="39">
                  <c:v>542.29999999999995</c:v>
                </c:pt>
                <c:pt idx="40">
                  <c:v>540.29999999999995</c:v>
                </c:pt>
                <c:pt idx="41">
                  <c:v>543.79999999999995</c:v>
                </c:pt>
                <c:pt idx="42">
                  <c:v>550.79999999999995</c:v>
                </c:pt>
                <c:pt idx="43">
                  <c:v>559.9</c:v>
                </c:pt>
                <c:pt idx="44">
                  <c:v>576.20000000000005</c:v>
                </c:pt>
                <c:pt idx="45">
                  <c:v>577.1</c:v>
                </c:pt>
                <c:pt idx="46">
                  <c:v>590.29999999999995</c:v>
                </c:pt>
                <c:pt idx="47">
                  <c:v>590.5</c:v>
                </c:pt>
                <c:pt idx="48">
                  <c:v>589.5</c:v>
                </c:pt>
                <c:pt idx="49">
                  <c:v>596.5</c:v>
                </c:pt>
                <c:pt idx="50">
                  <c:v>590.79999999999995</c:v>
                </c:pt>
                <c:pt idx="51">
                  <c:v>600.70000000000005</c:v>
                </c:pt>
                <c:pt idx="52">
                  <c:v>610.9</c:v>
                </c:pt>
                <c:pt idx="53">
                  <c:v>609.5</c:v>
                </c:pt>
                <c:pt idx="54">
                  <c:v>607.20000000000005</c:v>
                </c:pt>
                <c:pt idx="55">
                  <c:v>610.6</c:v>
                </c:pt>
                <c:pt idx="56">
                  <c:v>606.1</c:v>
                </c:pt>
                <c:pt idx="57">
                  <c:v>601</c:v>
                </c:pt>
                <c:pt idx="58">
                  <c:v>600.70000000000005</c:v>
                </c:pt>
                <c:pt idx="59">
                  <c:v>592.6</c:v>
                </c:pt>
                <c:pt idx="60">
                  <c:v>598</c:v>
                </c:pt>
                <c:pt idx="61">
                  <c:v>598.79999999999995</c:v>
                </c:pt>
                <c:pt idx="62">
                  <c:v>601.20000000000005</c:v>
                </c:pt>
                <c:pt idx="63">
                  <c:v>593.70000000000005</c:v>
                </c:pt>
                <c:pt idx="64">
                  <c:v>601.9</c:v>
                </c:pt>
                <c:pt idx="65">
                  <c:v>602</c:v>
                </c:pt>
                <c:pt idx="66">
                  <c:v>607.20000000000005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2-DC46-8A10-15B668876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691240"/>
        <c:axId val="616691568"/>
      </c:scatterChart>
      <c:valAx>
        <c:axId val="616691240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91568"/>
        <c:crosses val="autoZero"/>
        <c:crossBetween val="midCat"/>
      </c:valAx>
      <c:valAx>
        <c:axId val="6166915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9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219869</xdr:colOff>
      <xdr:row>19</xdr:row>
      <xdr:rowOff>4762</xdr:rowOff>
    </xdr:from>
    <xdr:to>
      <xdr:col>27</xdr:col>
      <xdr:colOff>329406</xdr:colOff>
      <xdr:row>34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E4816-D30E-4DAC-BB1E-3B9B2E56A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390524</xdr:colOff>
      <xdr:row>19</xdr:row>
      <xdr:rowOff>19050</xdr:rowOff>
    </xdr:from>
    <xdr:to>
      <xdr:col>34</xdr:col>
      <xdr:colOff>428624</xdr:colOff>
      <xdr:row>34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EB075-3233-4012-8CA9-7A4F272D6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235289</xdr:colOff>
      <xdr:row>33</xdr:row>
      <xdr:rowOff>176831</xdr:rowOff>
    </xdr:from>
    <xdr:to>
      <xdr:col>27</xdr:col>
      <xdr:colOff>344826</xdr:colOff>
      <xdr:row>49</xdr:row>
      <xdr:rowOff>11513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4E93D2-B125-8448-8CAD-DF491F829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360932</xdr:colOff>
      <xdr:row>33</xdr:row>
      <xdr:rowOff>156084</xdr:rowOff>
    </xdr:from>
    <xdr:to>
      <xdr:col>34</xdr:col>
      <xdr:colOff>406969</xdr:colOff>
      <xdr:row>48</xdr:row>
      <xdr:rowOff>184659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9C5B93-288A-3849-B617-62182F1EB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LaCie%20Share/Coegil%20Assessment%2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  <sheetName val="Quarterly"/>
      <sheetName val="Data"/>
      <sheetName val="pivot"/>
      <sheetName val="Sheet15"/>
      <sheetName val="Final Data"/>
      <sheetName val="Results"/>
      <sheetName val="NE"/>
      <sheetName val="NW"/>
      <sheetName val="SW"/>
      <sheetName val="SE"/>
      <sheetName val="SE (2)"/>
      <sheetName val="pivotx"/>
      <sheetName val="pivot (3)"/>
    </sheetNames>
    <sheetDataSet>
      <sheetData sheetId="0">
        <row r="1">
          <cell r="A1" t="str">
            <v>Jan</v>
          </cell>
          <cell r="B1">
            <v>1</v>
          </cell>
          <cell r="C1">
            <v>1</v>
          </cell>
        </row>
        <row r="2">
          <cell r="A2" t="str">
            <v>Feb</v>
          </cell>
          <cell r="B2">
            <v>2</v>
          </cell>
          <cell r="C2">
            <v>1</v>
          </cell>
        </row>
        <row r="3">
          <cell r="A3" t="str">
            <v>Mar</v>
          </cell>
          <cell r="B3">
            <v>3</v>
          </cell>
          <cell r="C3">
            <v>1</v>
          </cell>
        </row>
        <row r="4">
          <cell r="A4" t="str">
            <v>Apr</v>
          </cell>
          <cell r="B4">
            <v>4</v>
          </cell>
          <cell r="C4">
            <v>2</v>
          </cell>
        </row>
        <row r="5">
          <cell r="A5" t="str">
            <v>May</v>
          </cell>
          <cell r="B5">
            <v>5</v>
          </cell>
          <cell r="C5">
            <v>2</v>
          </cell>
        </row>
        <row r="6">
          <cell r="A6" t="str">
            <v>Jun</v>
          </cell>
          <cell r="B6">
            <v>6</v>
          </cell>
          <cell r="C6">
            <v>2</v>
          </cell>
        </row>
        <row r="7">
          <cell r="A7" t="str">
            <v>Jul</v>
          </cell>
          <cell r="B7">
            <v>7</v>
          </cell>
          <cell r="C7">
            <v>3</v>
          </cell>
        </row>
        <row r="8">
          <cell r="A8" t="str">
            <v>Aug</v>
          </cell>
          <cell r="B8">
            <v>8</v>
          </cell>
          <cell r="C8">
            <v>3</v>
          </cell>
        </row>
        <row r="9">
          <cell r="A9" t="str">
            <v>Sep</v>
          </cell>
          <cell r="B9">
            <v>9</v>
          </cell>
          <cell r="C9">
            <v>3</v>
          </cell>
        </row>
        <row r="10">
          <cell r="A10" t="str">
            <v>Oct</v>
          </cell>
          <cell r="B10">
            <v>10</v>
          </cell>
          <cell r="C10">
            <v>4</v>
          </cell>
        </row>
        <row r="11">
          <cell r="A11" t="str">
            <v>Nov</v>
          </cell>
          <cell r="B11">
            <v>11</v>
          </cell>
          <cell r="C11">
            <v>4</v>
          </cell>
        </row>
        <row r="12">
          <cell r="A12" t="str">
            <v>Dec</v>
          </cell>
          <cell r="B12">
            <v>12</v>
          </cell>
          <cell r="C12">
            <v>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e LaPerla" refreshedDate="43269.003872222223" createdVersion="6" refreshedVersion="6" minRefreshableVersion="3" recordCount="195" xr:uid="{1BD00CCC-CE00-4DB8-A2A2-07C5564F767D}">
  <cacheSource type="worksheet">
    <worksheetSource ref="H5:Q200" sheet="Monthly"/>
  </cacheSource>
  <cacheFields count="11">
    <cacheField name="Date" numFmtId="14">
      <sharedItems containsSemiMixedTypes="0" containsNonDate="0" containsDate="1" containsString="0" minDate="2002-01-31T00:00:00" maxDate="2018-04-01T00:00:00" count="195">
        <d v="2002-01-31T00:00:00"/>
        <d v="2002-02-28T00:00:00"/>
        <d v="2002-03-31T00:00:00"/>
        <d v="2002-04-30T00:00:00"/>
        <d v="2002-05-31T00:00:00"/>
        <d v="2002-06-30T00:00:00"/>
        <d v="2002-07-31T00:00:00"/>
        <d v="2002-08-31T00:00:00"/>
        <d v="2002-09-30T00:00:00"/>
        <d v="2002-10-31T00:00:00"/>
        <d v="2002-11-30T00:00:00"/>
        <d v="2002-12-31T00:00:00"/>
        <d v="2003-01-31T00:00:00"/>
        <d v="2003-02-28T00:00:00"/>
        <d v="2003-03-31T00:00:00"/>
        <d v="2003-04-30T00:00:00"/>
        <d v="2003-05-31T00:00:00"/>
        <d v="2003-06-30T00:00:00"/>
        <d v="2003-07-31T00:00:00"/>
        <d v="2003-08-31T00:00:00"/>
        <d v="2003-09-30T00:00:00"/>
        <d v="2003-10-31T00:00:00"/>
        <d v="2003-11-30T00:00:00"/>
        <d v="2003-12-31T00:00:00"/>
        <d v="2004-01-31T00:00:00"/>
        <d v="2004-02-29T00:00:00"/>
        <d v="2004-03-31T00:00:00"/>
        <d v="2004-04-30T00:00:00"/>
        <d v="2004-05-31T00:00:00"/>
        <d v="2004-06-30T00:00:00"/>
        <d v="2004-07-31T00:00:00"/>
        <d v="2004-08-31T00:00:00"/>
        <d v="2004-09-30T00:00:00"/>
        <d v="2004-10-31T00:00:00"/>
        <d v="2004-11-30T00:00:00"/>
        <d v="2004-12-31T00:00:00"/>
        <d v="2005-01-31T00:00:00"/>
        <d v="2005-02-28T00:00:00"/>
        <d v="2005-03-31T00:00:00"/>
        <d v="2005-04-30T00:00:00"/>
        <d v="2005-05-31T00:00:00"/>
        <d v="2005-06-30T00:00:00"/>
        <d v="2005-07-31T00:00:00"/>
        <d v="2005-08-31T00:00:00"/>
        <d v="2005-09-30T00:00:00"/>
        <d v="2005-10-31T00:00:00"/>
        <d v="2005-11-30T00:00:00"/>
        <d v="2005-12-31T00:00:00"/>
        <d v="2006-01-31T00:00:00"/>
        <d v="2006-02-28T00:00:00"/>
        <d v="2006-03-31T00:00:00"/>
        <d v="2006-04-30T00:00:00"/>
        <d v="2006-05-31T00:00:00"/>
        <d v="2006-06-30T00:00:00"/>
        <d v="2006-07-31T00:00:00"/>
        <d v="2006-08-31T00:00:00"/>
        <d v="2006-09-30T00:00:00"/>
        <d v="2006-10-31T00:00:00"/>
        <d v="2006-11-30T00:00:00"/>
        <d v="2006-12-31T00:00:00"/>
        <d v="2007-01-31T00:00:00"/>
        <d v="2007-02-28T00:00:00"/>
        <d v="2007-03-31T00:00:00"/>
        <d v="2007-04-30T00:00:00"/>
        <d v="2007-05-31T00:00:00"/>
        <d v="2007-06-30T00:00:00"/>
        <d v="2007-07-31T00:00:00"/>
        <d v="2007-08-31T00:00:00"/>
        <d v="2007-09-30T00:00:00"/>
        <d v="2007-10-31T00:00:00"/>
        <d v="2007-11-30T00:00:00"/>
        <d v="2007-12-31T00:00:00"/>
        <d v="2008-01-31T00:00:00"/>
        <d v="2008-02-29T00:00:00"/>
        <d v="2008-03-31T00:00:00"/>
        <d v="2008-04-30T00:00:00"/>
        <d v="2008-05-31T00:00:00"/>
        <d v="2008-06-30T00:00:00"/>
        <d v="2008-07-31T00:00:00"/>
        <d v="2008-08-31T00:00:00"/>
        <d v="2008-09-30T00:00:00"/>
        <d v="2008-10-31T00:00:00"/>
        <d v="2008-11-30T00:00:00"/>
        <d v="2008-12-31T00:00:00"/>
        <d v="2009-01-31T00:00:00"/>
        <d v="2009-02-28T00:00:00"/>
        <d v="2009-03-31T00:00:00"/>
        <d v="2009-04-30T00:00:00"/>
        <d v="2009-05-31T00:00:00"/>
        <d v="2009-06-30T00:00:00"/>
        <d v="2009-07-31T00:00:00"/>
        <d v="2009-08-31T00:00:00"/>
        <d v="2009-09-30T00:00:00"/>
        <d v="2009-10-31T00:00:00"/>
        <d v="2009-11-30T00:00:00"/>
        <d v="2009-12-31T00:00:00"/>
        <d v="2010-01-31T00:00:00"/>
        <d v="2010-02-28T00:00:00"/>
        <d v="2010-03-31T00:00:00"/>
        <d v="2010-04-30T00:00:00"/>
        <d v="2010-05-31T00:00:00"/>
        <d v="2010-06-30T00:00:00"/>
        <d v="2010-07-31T00:00:00"/>
        <d v="2010-08-31T00:00:00"/>
        <d v="2010-09-30T00:00:00"/>
        <d v="2010-10-31T00:00:00"/>
        <d v="2010-11-30T00:00:00"/>
        <d v="2010-12-31T00:00:00"/>
        <d v="2011-01-31T00:00:00"/>
        <d v="2011-02-28T00:00:00"/>
        <d v="2011-03-31T00:00:00"/>
        <d v="2011-04-30T00:00:00"/>
        <d v="2011-05-31T00:00:00"/>
        <d v="2011-06-30T00:00:00"/>
        <d v="2011-07-31T00:00:00"/>
        <d v="2011-08-31T00:00:00"/>
        <d v="2011-09-30T00:00:00"/>
        <d v="2011-10-31T00:00:00"/>
        <d v="2011-11-30T00:00:00"/>
        <d v="2011-12-31T00:00:00"/>
        <d v="2012-01-31T00:00:00"/>
        <d v="2012-02-29T00:00:00"/>
        <d v="2012-03-31T00:00:00"/>
        <d v="2012-04-30T00:00:00"/>
        <d v="2012-05-31T00:00:00"/>
        <d v="2012-06-30T00:00:00"/>
        <d v="2012-07-31T00:00:00"/>
        <d v="2012-08-31T00:00:00"/>
        <d v="2012-09-30T00:00:00"/>
        <d v="2012-10-31T00:00:00"/>
        <d v="2012-11-30T00:00:00"/>
        <d v="2012-12-31T00:00:00"/>
        <d v="2013-01-31T00:00:00"/>
        <d v="2013-02-28T00:00:00"/>
        <d v="2013-03-31T00:00:00"/>
        <d v="2013-04-30T00:00:00"/>
        <d v="2013-05-31T00:00:00"/>
        <d v="2013-06-30T00:00:00"/>
        <d v="2013-07-31T00:00:00"/>
        <d v="2013-08-31T00:00:00"/>
        <d v="2013-09-30T00:00:00"/>
        <d v="2013-10-31T00:00:00"/>
        <d v="2013-11-30T00:00:00"/>
        <d v="2013-12-31T00:00:00"/>
        <d v="2014-01-31T00:00:00"/>
        <d v="2014-02-28T00:00:00"/>
        <d v="2014-03-31T00:00:00"/>
        <d v="2014-04-30T00:00:00"/>
        <d v="2014-05-31T00:00:00"/>
        <d v="2014-06-30T00:00:00"/>
        <d v="2014-07-31T00:00:00"/>
        <d v="2014-08-31T00:00:00"/>
        <d v="2014-09-30T00:00:00"/>
        <d v="2014-10-31T00:00:00"/>
        <d v="2014-11-30T00:00:00"/>
        <d v="2014-12-31T00:00:00"/>
        <d v="2015-01-31T00:00:00"/>
        <d v="2015-02-28T00:00:00"/>
        <d v="2015-03-31T00:00:00"/>
        <d v="2015-04-30T00:00:00"/>
        <d v="2015-05-31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16-01-31T00:00:00"/>
        <d v="2016-02-29T00:00:00"/>
        <d v="2016-03-31T00:00:00"/>
        <d v="2016-04-30T00:00:00"/>
        <d v="2016-05-31T00:00:00"/>
        <d v="2016-06-30T00:00:00"/>
        <d v="2016-07-31T00:00:00"/>
        <d v="2016-08-31T00:00:00"/>
        <d v="2016-09-30T00:00:00"/>
        <d v="2016-10-31T00:00:00"/>
        <d v="2016-11-30T00:00:00"/>
        <d v="2016-12-31T00:00:00"/>
        <d v="2017-01-31T00:00:00"/>
        <d v="2017-02-28T00:00:00"/>
        <d v="2017-03-31T00:00:00"/>
        <d v="2017-04-30T00:00:00"/>
        <d v="2017-05-31T00:00:00"/>
        <d v="2017-06-30T00:00:00"/>
        <d v="2017-07-31T00:00:00"/>
        <d v="2017-08-31T00:00:00"/>
        <d v="2017-09-30T00:00:00"/>
        <d v="2017-10-31T00:00:00"/>
        <d v="2017-11-30T00:00:00"/>
        <d v="2017-12-31T00:00:00"/>
        <d v="2018-01-31T00:00:00"/>
        <d v="2018-02-28T00:00:00"/>
        <d v="2018-03-31T00:00:00"/>
      </sharedItems>
    </cacheField>
    <cacheField name="NewConstructionMultiFamily" numFmtId="0">
      <sharedItems containsSemiMixedTypes="0" containsString="0" containsNumber="1" minValue="4.3" maxValue="45.5"/>
    </cacheField>
    <cacheField name="NewConstructionInProcessMultiFamily" numFmtId="0">
      <sharedItems containsSemiMixedTypes="0" containsString="0" containsNumber="1" minValue="153.1" maxValue="610.9"/>
    </cacheField>
    <cacheField name="ConstructionSpending" numFmtId="0">
      <sharedItems containsSemiMixedTypes="0" containsString="0" containsNumber="1" containsInteger="1" minValue="16026" maxValue="61377"/>
    </cacheField>
    <cacheField name="ConstructionStartedTotal" numFmtId="0">
      <sharedItems containsString="0" containsBlank="1" containsNumber="1" minValue="58.7" maxValue="116.3"/>
    </cacheField>
    <cacheField name="ConstructionInProcessTotal" numFmtId="0">
      <sharedItems containsString="0" containsBlank="1" containsNumber="1" minValue="523.5" maxValue="1113.2"/>
    </cacheField>
    <cacheField name="LessorRevenue" numFmtId="0">
      <sharedItems containsSemiMixedTypes="0" containsString="0" containsNumber="1" minValue="0" maxValue="68480"/>
    </cacheField>
    <cacheField name="OccupiedRentals" numFmtId="0">
      <sharedItems containsSemiMixedTypes="0" containsString="0" containsNumber="1" minValue="0" maxValue="43885"/>
    </cacheField>
    <cacheField name="VacantRentals" numFmtId="0">
      <sharedItems containsSemiMixedTypes="0" containsString="0" containsNumber="1" minValue="0" maxValue="4625"/>
    </cacheField>
    <cacheField name="10yrTeasury" numFmtId="0">
      <sharedItems containsString="0" containsBlank="1" containsNumber="1" minValue="1.46" maxValue="3.04"/>
    </cacheField>
    <cacheField name="RiskFreeRate" numFmtId="0" formula="#NAME? /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n v="21.1"/>
    <n v="295.89999999999998"/>
    <n v="25972"/>
    <m/>
    <m/>
    <n v="0"/>
    <n v="0"/>
    <n v="0"/>
    <m/>
  </r>
  <r>
    <x v="1"/>
    <n v="18.399999999999999"/>
    <n v="294"/>
    <n v="25721"/>
    <m/>
    <m/>
    <n v="0"/>
    <n v="0"/>
    <n v="0"/>
    <m/>
  </r>
  <r>
    <x v="2"/>
    <n v="25"/>
    <n v="303.5"/>
    <n v="29826"/>
    <m/>
    <m/>
    <n v="0"/>
    <n v="33707"/>
    <n v="3403"/>
    <m/>
  </r>
  <r>
    <x v="3"/>
    <n v="24.2"/>
    <n v="302.10000000000002"/>
    <n v="33008"/>
    <m/>
    <m/>
    <n v="0"/>
    <n v="33843.777561353992"/>
    <n v="3325.5855974712213"/>
    <m/>
  </r>
  <r>
    <x v="4"/>
    <n v="28.5"/>
    <n v="306.2"/>
    <n v="35059"/>
    <m/>
    <m/>
    <n v="0"/>
    <n v="33981.110143958467"/>
    <n v="3249.932285074352"/>
    <m/>
  </r>
  <r>
    <x v="5"/>
    <n v="26.2"/>
    <n v="306.7"/>
    <n v="37908"/>
    <m/>
    <m/>
    <n v="0"/>
    <n v="34119"/>
    <n v="3176"/>
    <m/>
  </r>
  <r>
    <x v="6"/>
    <n v="27.8"/>
    <n v="305.60000000000002"/>
    <n v="38880"/>
    <m/>
    <m/>
    <n v="0"/>
    <n v="34016.693538774161"/>
    <n v="3240.9942079233715"/>
    <m/>
  </r>
  <r>
    <x v="7"/>
    <n v="32.6"/>
    <n v="300.89999999999998"/>
    <n v="38359"/>
    <m/>
    <m/>
    <n v="0"/>
    <n v="33914.693845390539"/>
    <n v="3307.3184684486278"/>
    <m/>
  </r>
  <r>
    <x v="8"/>
    <n v="28.4"/>
    <n v="305.3"/>
    <n v="36082"/>
    <m/>
    <m/>
    <n v="0"/>
    <n v="33813"/>
    <n v="3375"/>
    <m/>
  </r>
  <r>
    <x v="9"/>
    <n v="24.9"/>
    <n v="307.3"/>
    <n v="36226"/>
    <m/>
    <m/>
    <n v="0"/>
    <n v="33732.47505042077"/>
    <n v="3409.3165577911914"/>
    <m/>
  </r>
  <r>
    <x v="10"/>
    <n v="27.5"/>
    <n v="312.3"/>
    <n v="34570"/>
    <m/>
    <m/>
    <n v="0"/>
    <n v="33652.1418693183"/>
    <n v="3443.9820418456825"/>
    <m/>
  </r>
  <r>
    <x v="11"/>
    <n v="23.3"/>
    <n v="306"/>
    <n v="30352"/>
    <m/>
    <m/>
    <n v="0"/>
    <n v="33572"/>
    <n v="3479"/>
    <m/>
  </r>
  <r>
    <x v="12"/>
    <n v="19"/>
    <n v="304.60000000000002"/>
    <n v="28794"/>
    <m/>
    <m/>
    <n v="0"/>
    <n v="33686.608304234083"/>
    <n v="3508.4172236808276"/>
    <m/>
  </r>
  <r>
    <x v="13"/>
    <n v="19.600000000000001"/>
    <n v="302.2"/>
    <n v="28015"/>
    <m/>
    <m/>
    <n v="0"/>
    <n v="33801.607859016229"/>
    <n v="3538.0831892556157"/>
    <m/>
  </r>
  <r>
    <x v="14"/>
    <n v="24.3"/>
    <n v="302.3"/>
    <n v="32176"/>
    <m/>
    <m/>
    <n v="0"/>
    <n v="33917"/>
    <n v="3568"/>
    <m/>
  </r>
  <r>
    <x v="15"/>
    <n v="20.399999999999999"/>
    <n v="299.60000000000002"/>
    <n v="34739"/>
    <m/>
    <m/>
    <n v="0"/>
    <n v="33911.665827798213"/>
    <n v="3593.8128061234343"/>
    <m/>
  </r>
  <r>
    <x v="16"/>
    <n v="29"/>
    <n v="302.3"/>
    <n v="37169"/>
    <m/>
    <m/>
    <n v="0"/>
    <n v="33906.332494508861"/>
    <n v="3619.8123557894601"/>
    <m/>
  </r>
  <r>
    <x v="17"/>
    <n v="27.6"/>
    <n v="303.7"/>
    <n v="40408"/>
    <m/>
    <m/>
    <n v="0"/>
    <n v="33901"/>
    <n v="3646"/>
    <m/>
  </r>
  <r>
    <x v="18"/>
    <n v="29.7"/>
    <n v="310.5"/>
    <n v="43048"/>
    <m/>
    <m/>
    <n v="0"/>
    <n v="33767.810748590186"/>
    <n v="3674.4441829778384"/>
    <m/>
  </r>
  <r>
    <x v="19"/>
    <n v="28.7"/>
    <n v="315.89999999999998"/>
    <n v="43671"/>
    <m/>
    <m/>
    <n v="0"/>
    <n v="33635.144767192796"/>
    <n v="3703.1102725780784"/>
    <m/>
  </r>
  <r>
    <x v="20"/>
    <n v="30.2"/>
    <n v="322.89999999999998"/>
    <n v="41846"/>
    <m/>
    <m/>
    <n v="0"/>
    <n v="33503"/>
    <n v="3732"/>
    <m/>
  </r>
  <r>
    <x v="21"/>
    <n v="29.1"/>
    <n v="330.7"/>
    <n v="42798"/>
    <m/>
    <m/>
    <n v="0"/>
    <n v="33473.30702487431"/>
    <n v="3765.3674425383497"/>
    <m/>
  </r>
  <r>
    <x v="22"/>
    <n v="29.5"/>
    <n v="341.8"/>
    <n v="41530"/>
    <m/>
    <m/>
    <n v="0"/>
    <n v="33443.640365982144"/>
    <n v="3799.0332200771145"/>
    <m/>
  </r>
  <r>
    <x v="23"/>
    <n v="28"/>
    <n v="344.2"/>
    <n v="37059"/>
    <m/>
    <m/>
    <n v="0"/>
    <n v="33414"/>
    <n v="3833"/>
    <m/>
  </r>
  <r>
    <x v="24"/>
    <n v="23"/>
    <n v="346.6"/>
    <n v="34112"/>
    <m/>
    <m/>
    <n v="0"/>
    <n v="33435.652632496422"/>
    <n v="3867.0303098083314"/>
    <m/>
  </r>
  <r>
    <x v="25"/>
    <n v="22.4"/>
    <n v="352.5"/>
    <n v="33451"/>
    <m/>
    <m/>
    <n v="0"/>
    <n v="33457.319296132307"/>
    <n v="3901.3627490154759"/>
    <m/>
  </r>
  <r>
    <x v="26"/>
    <n v="27.7"/>
    <n v="360"/>
    <n v="39395"/>
    <m/>
    <m/>
    <n v="0"/>
    <n v="33479"/>
    <n v="3936"/>
    <m/>
  </r>
  <r>
    <x v="27"/>
    <n v="26.5"/>
    <n v="361.7"/>
    <n v="42264"/>
    <m/>
    <m/>
    <n v="0"/>
    <n v="33289.260026303491"/>
    <n v="3893.2030122554952"/>
    <m/>
  </r>
  <r>
    <x v="28"/>
    <n v="23.6"/>
    <n v="353"/>
    <n v="45976"/>
    <m/>
    <m/>
    <n v="0"/>
    <n v="33100.59539110629"/>
    <n v="3850.8713655069264"/>
    <m/>
  </r>
  <r>
    <x v="29"/>
    <n v="23.4"/>
    <n v="345.2"/>
    <n v="49245"/>
    <m/>
    <m/>
    <n v="0"/>
    <n v="32913"/>
    <n v="3809"/>
    <m/>
  </r>
  <r>
    <x v="30"/>
    <n v="23.7"/>
    <n v="358.8"/>
    <n v="52065"/>
    <m/>
    <m/>
    <n v="0"/>
    <n v="33084.108893418947"/>
    <n v="3817.9788179264265"/>
    <m/>
  </r>
  <r>
    <x v="31"/>
    <n v="24.3"/>
    <n v="330.8"/>
    <n v="53427"/>
    <m/>
    <m/>
    <n v="0"/>
    <n v="33256.107351854967"/>
    <n v="3826.9788012955823"/>
    <m/>
  </r>
  <r>
    <x v="32"/>
    <n v="29.2"/>
    <n v="337"/>
    <n v="49850"/>
    <m/>
    <m/>
    <n v="0"/>
    <n v="33429"/>
    <n v="3836"/>
    <m/>
  </r>
  <r>
    <x v="33"/>
    <n v="34"/>
    <n v="347.4"/>
    <n v="49831"/>
    <m/>
    <m/>
    <n v="0"/>
    <n v="33453.315642292175"/>
    <n v="3814.8839759344505"/>
    <m/>
  </r>
  <r>
    <x v="34"/>
    <n v="23.8"/>
    <n v="348.8"/>
    <n v="46988"/>
    <m/>
    <m/>
    <n v="0"/>
    <n v="33477.64897133717"/>
    <n v="3793.8841892183109"/>
    <m/>
  </r>
  <r>
    <x v="35"/>
    <n v="21.3"/>
    <n v="348.7"/>
    <n v="41806"/>
    <m/>
    <m/>
    <n v="0"/>
    <n v="33502"/>
    <n v="3773"/>
    <m/>
  </r>
  <r>
    <x v="36"/>
    <n v="25.3"/>
    <n v="358.9"/>
    <n v="39584"/>
    <m/>
    <m/>
    <n v="0"/>
    <n v="33538.626609434446"/>
    <n v="3783.6366521722493"/>
    <m/>
  </r>
  <r>
    <x v="37"/>
    <n v="24.5"/>
    <n v="366.9"/>
    <n v="39828"/>
    <m/>
    <m/>
    <n v="0"/>
    <n v="33575.29326150869"/>
    <n v="3794.3032906602775"/>
    <m/>
  </r>
  <r>
    <x v="38"/>
    <n v="20"/>
    <n v="366.9"/>
    <n v="45962"/>
    <m/>
    <m/>
    <n v="0"/>
    <n v="33612"/>
    <n v="3805"/>
    <m/>
  </r>
  <r>
    <x v="39"/>
    <n v="29.1"/>
    <n v="377.3"/>
    <n v="49906"/>
    <m/>
    <m/>
    <n v="0"/>
    <n v="33826.626602826174"/>
    <n v="3790.2764335190918"/>
    <m/>
  </r>
  <r>
    <x v="40"/>
    <n v="24.4"/>
    <n v="375"/>
    <n v="52580"/>
    <m/>
    <m/>
    <n v="0"/>
    <n v="34042.623685797553"/>
    <n v="3775.609840339082"/>
    <m/>
  </r>
  <r>
    <x v="41"/>
    <n v="26.9"/>
    <n v="377.6"/>
    <n v="56941"/>
    <m/>
    <m/>
    <n v="0"/>
    <n v="34260"/>
    <n v="3761"/>
    <m/>
  </r>
  <r>
    <x v="42"/>
    <n v="26.3"/>
    <n v="383.8"/>
    <n v="60026"/>
    <m/>
    <m/>
    <n v="0"/>
    <n v="34258.666614772534"/>
    <n v="3779.9048149841447"/>
    <m/>
  </r>
  <r>
    <x v="43"/>
    <n v="29.5"/>
    <n v="383.6"/>
    <n v="61377"/>
    <m/>
    <m/>
    <n v="0"/>
    <n v="34257.333281439875"/>
    <n v="3798.9046557671686"/>
    <m/>
  </r>
  <r>
    <x v="44"/>
    <n v="28.5"/>
    <n v="391.1"/>
    <n v="58829"/>
    <m/>
    <m/>
    <n v="0"/>
    <n v="34256"/>
    <n v="3818"/>
    <m/>
  </r>
  <r>
    <x v="45"/>
    <n v="26.6"/>
    <n v="383.5"/>
    <n v="59799"/>
    <m/>
    <m/>
    <n v="0"/>
    <n v="34224.637962871377"/>
    <n v="3769.0415529385168"/>
    <m/>
  </r>
  <r>
    <x v="46"/>
    <n v="24.4"/>
    <n v="387.3"/>
    <n v="55939"/>
    <m/>
    <m/>
    <n v="0"/>
    <n v="34193.304638300346"/>
    <n v="3720.7109030322649"/>
    <m/>
  </r>
  <r>
    <x v="47"/>
    <n v="25.8"/>
    <n v="391.8"/>
    <n v="49412"/>
    <m/>
    <m/>
    <n v="0"/>
    <n v="34162"/>
    <n v="3673"/>
    <m/>
  </r>
  <r>
    <x v="48"/>
    <n v="30.1"/>
    <n v="399.4"/>
    <n v="46016"/>
    <m/>
    <m/>
    <n v="0"/>
    <n v="34359.192889153572"/>
    <n v="3687.9391557442418"/>
    <m/>
  </r>
  <r>
    <x v="49"/>
    <n v="19.100000000000001"/>
    <n v="401.9"/>
    <n v="45647"/>
    <m/>
    <m/>
    <n v="0"/>
    <n v="34557.524032376954"/>
    <n v="3702.9390733655191"/>
    <m/>
  </r>
  <r>
    <x v="50"/>
    <n v="25.4"/>
    <n v="409.7"/>
    <n v="52192"/>
    <m/>
    <m/>
    <n v="0"/>
    <n v="34757"/>
    <n v="3718"/>
    <m/>
  </r>
  <r>
    <x v="51"/>
    <n v="21"/>
    <n v="408.8"/>
    <n v="54544"/>
    <m/>
    <m/>
    <n v="0"/>
    <n v="34700.57511547584"/>
    <n v="3715.3314184264359"/>
    <m/>
  </r>
  <r>
    <x v="52"/>
    <n v="27.7"/>
    <n v="416.1"/>
    <n v="55564"/>
    <m/>
    <m/>
    <n v="0"/>
    <n v="34644.241831711057"/>
    <n v="3712.6647522180183"/>
    <m/>
  </r>
  <r>
    <x v="53"/>
    <n v="26.4"/>
    <n v="414.3"/>
    <n v="56924"/>
    <m/>
    <m/>
    <n v="0"/>
    <n v="34588"/>
    <n v="3710"/>
    <m/>
  </r>
  <r>
    <x v="54"/>
    <n v="20.399999999999999"/>
    <n v="412.7"/>
    <n v="57289"/>
    <m/>
    <m/>
    <n v="0"/>
    <n v="34511.497581868469"/>
    <n v="3754.1394384799519"/>
    <m/>
  </r>
  <r>
    <x v="55"/>
    <n v="23.1"/>
    <n v="409.7"/>
    <n v="56489"/>
    <m/>
    <m/>
    <n v="0"/>
    <n v="34435.164373288804"/>
    <n v="3798.804022520369"/>
    <m/>
  </r>
  <r>
    <x v="56"/>
    <n v="28.2"/>
    <n v="412.6"/>
    <n v="52193"/>
    <m/>
    <m/>
    <n v="0"/>
    <n v="34359"/>
    <n v="3844"/>
    <m/>
  </r>
  <r>
    <x v="57"/>
    <n v="23.1"/>
    <n v="409.2"/>
    <n v="51075"/>
    <m/>
    <m/>
    <n v="0"/>
    <n v="34423.213250959234"/>
    <n v="3834.9788455866969"/>
    <m/>
  </r>
  <r>
    <x v="58"/>
    <n v="21.9"/>
    <n v="408.5"/>
    <n v="45842"/>
    <m/>
    <m/>
    <n v="0"/>
    <n v="34487.546509532156"/>
    <n v="3825.9788621481462"/>
    <m/>
  </r>
  <r>
    <x v="59"/>
    <n v="26.3"/>
    <n v="405.3"/>
    <n v="40100"/>
    <m/>
    <m/>
    <n v="0"/>
    <n v="34552"/>
    <n v="3817"/>
    <m/>
  </r>
  <r>
    <x v="60"/>
    <n v="18"/>
    <n v="402"/>
    <n v="36794"/>
    <m/>
    <m/>
    <n v="0"/>
    <n v="34710.934468920896"/>
    <n v="3874.4638889368875"/>
    <m/>
  </r>
  <r>
    <x v="61"/>
    <n v="18.2"/>
    <n v="401.4"/>
    <n v="35889"/>
    <m/>
    <m/>
    <n v="0"/>
    <n v="34870.600014636511"/>
    <n v="3932.7928809735263"/>
    <m/>
  </r>
  <r>
    <x v="62"/>
    <n v="19.600000000000001"/>
    <n v="400.9"/>
    <n v="41096"/>
    <m/>
    <m/>
    <n v="0"/>
    <n v="35031"/>
    <n v="3992"/>
    <m/>
  </r>
  <r>
    <x v="63"/>
    <n v="21.2"/>
    <n v="402.5"/>
    <n v="44144"/>
    <m/>
    <m/>
    <n v="0"/>
    <n v="35150.26019427702"/>
    <n v="3914.1586788483582"/>
    <m/>
  </r>
  <r>
    <x v="64"/>
    <n v="22.1"/>
    <n v="403.7"/>
    <n v="45233"/>
    <m/>
    <m/>
    <n v="0"/>
    <n v="35269.926400199125"/>
    <n v="3837.8352112234279"/>
    <m/>
  </r>
  <r>
    <x v="65"/>
    <n v="24.4"/>
    <n v="408.3"/>
    <n v="47152"/>
    <m/>
    <m/>
    <n v="0"/>
    <n v="35390"/>
    <n v="3763"/>
    <m/>
  </r>
  <r>
    <x v="66"/>
    <n v="24.3"/>
    <n v="405.7"/>
    <n v="47952"/>
    <m/>
    <m/>
    <n v="0"/>
    <n v="35405.326694693002"/>
    <n v="3807.4723410833062"/>
    <m/>
  </r>
  <r>
    <x v="67"/>
    <n v="31.1"/>
    <n v="409.5"/>
    <n v="47101"/>
    <m/>
    <m/>
    <n v="0"/>
    <n v="35420.660027068123"/>
    <n v="3852.4702705592326"/>
    <m/>
  </r>
  <r>
    <x v="68"/>
    <n v="20.3"/>
    <n v="411.7"/>
    <n v="42668"/>
    <m/>
    <m/>
    <n v="0"/>
    <n v="35436"/>
    <n v="3898"/>
    <m/>
  </r>
  <r>
    <x v="69"/>
    <n v="33.799999999999997"/>
    <n v="419.9"/>
    <n v="41444"/>
    <m/>
    <m/>
    <n v="0"/>
    <n v="35624.000823612427"/>
    <n v="3887.6391520280222"/>
    <m/>
  </r>
  <r>
    <x v="70"/>
    <n v="28.4"/>
    <n v="427.7"/>
    <n v="35974"/>
    <m/>
    <m/>
    <n v="0"/>
    <n v="35812.999059734138"/>
    <n v="3877.3058430941915"/>
    <m/>
  </r>
  <r>
    <x v="71"/>
    <n v="15.9"/>
    <n v="416.3"/>
    <n v="30621"/>
    <m/>
    <m/>
    <n v="0"/>
    <n v="36003"/>
    <n v="3867"/>
    <m/>
  </r>
  <r>
    <x v="72"/>
    <n v="20.399999999999999"/>
    <n v="414.8"/>
    <n v="27607"/>
    <m/>
    <m/>
    <n v="0"/>
    <n v="35954.935862754086"/>
    <n v="3936.4132334874234"/>
    <m/>
  </r>
  <r>
    <x v="73"/>
    <n v="24.5"/>
    <n v="414"/>
    <n v="26736"/>
    <m/>
    <m/>
    <n v="0"/>
    <n v="35906.935891307941"/>
    <n v="4007.0724449896334"/>
    <m/>
  </r>
  <r>
    <x v="74"/>
    <n v="19.5"/>
    <n v="421"/>
    <n v="30033"/>
    <m/>
    <m/>
    <n v="0"/>
    <n v="35859"/>
    <n v="4079"/>
    <m/>
  </r>
  <r>
    <x v="75"/>
    <n v="25.7"/>
    <n v="430.8"/>
    <n v="32313"/>
    <m/>
    <m/>
    <n v="0"/>
    <n v="35789.197545353229"/>
    <n v="4059.2377422289096"/>
    <m/>
  </r>
  <r>
    <x v="76"/>
    <n v="23.9"/>
    <n v="434.4"/>
    <n v="33213"/>
    <m/>
    <m/>
    <n v="0"/>
    <n v="35719.530966851213"/>
    <n v="4039.5712301877065"/>
    <m/>
  </r>
  <r>
    <x v="77"/>
    <n v="35.299999999999997"/>
    <n v="443"/>
    <n v="34818"/>
    <m/>
    <m/>
    <n v="0"/>
    <n v="35650"/>
    <n v="4020"/>
    <m/>
  </r>
  <r>
    <x v="78"/>
    <n v="25.6"/>
    <n v="445.8"/>
    <n v="35452"/>
    <m/>
    <m/>
    <n v="0"/>
    <n v="35739.773742222067"/>
    <n v="4019.3332227444462"/>
    <m/>
  </r>
  <r>
    <x v="79"/>
    <n v="20.6"/>
    <n v="436.6"/>
    <n v="35076"/>
    <m/>
    <m/>
    <n v="0"/>
    <n v="35829.773552460756"/>
    <n v="4018.6665560838942"/>
    <m/>
  </r>
  <r>
    <x v="80"/>
    <n v="23.4"/>
    <n v="428.7"/>
    <n v="31938"/>
    <m/>
    <m/>
    <n v="0"/>
    <n v="35920"/>
    <n v="4018"/>
    <m/>
  </r>
  <r>
    <x v="81"/>
    <n v="21.4"/>
    <n v="421.2"/>
    <n v="31486"/>
    <m/>
    <m/>
    <n v="0"/>
    <n v="36065.410557845127"/>
    <n v="4057.6082702719"/>
    <m/>
  </r>
  <r>
    <x v="82"/>
    <n v="14.8"/>
    <n v="409.1"/>
    <n v="26080"/>
    <m/>
    <m/>
    <n v="0"/>
    <n v="36211.409763528027"/>
    <n v="4097.6069873018714"/>
    <m/>
  </r>
  <r>
    <x v="83"/>
    <n v="11"/>
    <n v="385.8"/>
    <n v="21909"/>
    <m/>
    <m/>
    <n v="0"/>
    <n v="36358"/>
    <n v="4138"/>
    <m/>
  </r>
  <r>
    <x v="84"/>
    <n v="8.3000000000000007"/>
    <n v="376.3"/>
    <n v="19056"/>
    <m/>
    <m/>
    <n v="0"/>
    <n v="36441.806673769242"/>
    <n v="4148.639288351359"/>
    <m/>
  </r>
  <r>
    <x v="85"/>
    <n v="14.3"/>
    <n v="367"/>
    <n v="17915"/>
    <m/>
    <m/>
    <n v="0"/>
    <n v="36525.806525341672"/>
    <n v="4159.3059315738201"/>
    <m/>
  </r>
  <r>
    <x v="86"/>
    <n v="9.5"/>
    <n v="351.4"/>
    <n v="19317"/>
    <m/>
    <m/>
    <n v="0"/>
    <n v="36610"/>
    <n v="4170"/>
    <m/>
  </r>
  <r>
    <x v="87"/>
    <n v="6.6"/>
    <n v="331.5"/>
    <n v="20502"/>
    <m/>
    <m/>
    <n v="0"/>
    <n v="36621.329826689936"/>
    <n v="4250.1175238550804"/>
    <m/>
  </r>
  <r>
    <x v="88"/>
    <n v="11.9"/>
    <n v="317"/>
    <n v="20416"/>
    <m/>
    <m/>
    <n v="0"/>
    <n v="36632.66315966157"/>
    <n v="4331.7743325131996"/>
    <m/>
  </r>
  <r>
    <x v="89"/>
    <n v="8.9"/>
    <n v="299.39999999999998"/>
    <n v="22148"/>
    <m/>
    <m/>
    <n v="0"/>
    <n v="36644"/>
    <n v="4415"/>
    <m/>
  </r>
  <r>
    <x v="90"/>
    <n v="6.2"/>
    <n v="279.7"/>
    <n v="23566"/>
    <m/>
    <m/>
    <n v="0"/>
    <n v="36575.538841883834"/>
    <n v="4483.9185764506419"/>
    <m/>
  </r>
  <r>
    <x v="91"/>
    <n v="8.9"/>
    <n v="263.3"/>
    <n v="24758"/>
    <m/>
    <m/>
    <n v="0"/>
    <n v="36507.205588204153"/>
    <n v="4553.9129785366149"/>
    <m/>
  </r>
  <r>
    <x v="92"/>
    <n v="6.2"/>
    <n v="250.4"/>
    <n v="23767"/>
    <m/>
    <m/>
    <n v="0"/>
    <n v="36439"/>
    <n v="4625"/>
    <m/>
  </r>
  <r>
    <x v="93"/>
    <n v="4.7"/>
    <n v="234.6"/>
    <n v="24403"/>
    <m/>
    <m/>
    <n v="0"/>
    <n v="36607.882741673362"/>
    <n v="4584.648979515976"/>
    <m/>
  </r>
  <r>
    <x v="94"/>
    <n v="6.4"/>
    <n v="220.8"/>
    <n v="20906"/>
    <m/>
    <m/>
    <n v="0"/>
    <n v="36777.548199130229"/>
    <n v="4544.6500033247303"/>
    <m/>
  </r>
  <r>
    <x v="95"/>
    <n v="5.7"/>
    <n v="200.4"/>
    <n v="18789"/>
    <m/>
    <m/>
    <n v="0"/>
    <n v="36948"/>
    <n v="4505"/>
    <m/>
  </r>
  <r>
    <x v="96"/>
    <n v="6.7"/>
    <n v="189.6"/>
    <n v="17035"/>
    <m/>
    <m/>
    <n v="0"/>
    <n v="36970.31984746387"/>
    <n v="4486.9275971149136"/>
    <m/>
  </r>
  <r>
    <x v="97"/>
    <n v="4.3"/>
    <n v="178.6"/>
    <n v="16838"/>
    <m/>
    <m/>
    <n v="0"/>
    <n v="36992.653178082197"/>
    <n v="4468.9276940624668"/>
    <m/>
  </r>
  <r>
    <x v="98"/>
    <n v="6.7"/>
    <n v="174.2"/>
    <n v="19292"/>
    <m/>
    <m/>
    <n v="0"/>
    <n v="37015"/>
    <n v="4451"/>
    <m/>
  </r>
  <r>
    <x v="99"/>
    <n v="8.8000000000000007"/>
    <n v="170.2"/>
    <n v="21668"/>
    <m/>
    <m/>
    <n v="0"/>
    <n v="37111.746910187445"/>
    <n v="4454.9964106766265"/>
    <m/>
  </r>
  <r>
    <x v="100"/>
    <n v="10.5"/>
    <n v="166.1"/>
    <n v="22229"/>
    <m/>
    <m/>
    <n v="0"/>
    <n v="37208.746689877269"/>
    <n v="4458.9964096027015"/>
    <m/>
  </r>
  <r>
    <x v="101"/>
    <n v="7.8"/>
    <n v="156.5"/>
    <n v="23795"/>
    <m/>
    <m/>
    <n v="0"/>
    <n v="37306"/>
    <n v="4463"/>
    <m/>
  </r>
  <r>
    <x v="102"/>
    <n v="9"/>
    <n v="155.80000000000001"/>
    <n v="23811"/>
    <m/>
    <m/>
    <n v="0"/>
    <n v="37336.308702811744"/>
    <n v="4432.4581348065585"/>
    <m/>
  </r>
  <r>
    <x v="103"/>
    <n v="15.9"/>
    <n v="159.9"/>
    <n v="24009"/>
    <m/>
    <m/>
    <n v="0"/>
    <n v="37366.642029476658"/>
    <n v="4402.1252782462107"/>
    <m/>
  </r>
  <r>
    <x v="104"/>
    <n v="13.2"/>
    <n v="160.19999999999999"/>
    <n v="22845"/>
    <m/>
    <m/>
    <n v="0"/>
    <n v="37397"/>
    <n v="4372"/>
    <m/>
  </r>
  <r>
    <x v="105"/>
    <n v="8.3000000000000007"/>
    <n v="161.19999999999999"/>
    <n v="23263"/>
    <m/>
    <m/>
    <n v="0"/>
    <n v="37599.89719171777"/>
    <n v="4244.6604294498247"/>
    <m/>
  </r>
  <r>
    <x v="106"/>
    <n v="6.4"/>
    <n v="155.80000000000001"/>
    <n v="19798"/>
    <m/>
    <m/>
    <n v="0"/>
    <n v="37803.895200891668"/>
    <n v="4121.0297715775787"/>
    <m/>
  </r>
  <r>
    <x v="107"/>
    <n v="6.6"/>
    <n v="153.1"/>
    <n v="17747"/>
    <m/>
    <m/>
    <n v="0"/>
    <n v="38009"/>
    <n v="4001"/>
    <m/>
  </r>
  <r>
    <x v="108"/>
    <n v="12.8"/>
    <n v="157.6"/>
    <n v="16277"/>
    <m/>
    <m/>
    <n v="0"/>
    <n v="38003.665918130835"/>
    <n v="4034.0594179820587"/>
    <m/>
  </r>
  <r>
    <x v="109"/>
    <n v="7.6"/>
    <n v="158.4"/>
    <n v="16026"/>
    <m/>
    <m/>
    <n v="0"/>
    <n v="37998.332584832518"/>
    <n v="4067.3919989526985"/>
    <m/>
  </r>
  <r>
    <x v="110"/>
    <n v="12.6"/>
    <n v="155"/>
    <n v="18562"/>
    <m/>
    <m/>
    <n v="0"/>
    <n v="37993"/>
    <n v="4101"/>
    <m/>
  </r>
  <r>
    <x v="111"/>
    <n v="10.199999999999999"/>
    <n v="156.69999999999999"/>
    <n v="20897"/>
    <m/>
    <m/>
    <n v="0"/>
    <n v="38211.079167608579"/>
    <n v="4047.6421075299036"/>
    <m/>
  </r>
  <r>
    <x v="112"/>
    <n v="12.5"/>
    <n v="158.80000000000001"/>
    <n v="21733"/>
    <m/>
    <m/>
    <n v="0"/>
    <n v="38430.410105894516"/>
    <n v="3994.9784517554544"/>
    <m/>
  </r>
  <r>
    <x v="113"/>
    <n v="15.2"/>
    <n v="162.6"/>
    <n v="23495"/>
    <m/>
    <m/>
    <n v="0"/>
    <n v="38651"/>
    <n v="3943"/>
    <m/>
  </r>
  <r>
    <x v="114"/>
    <n v="15.8"/>
    <n v="164.9"/>
    <n v="23941"/>
    <m/>
    <m/>
    <n v="0"/>
    <n v="38520.224688614137"/>
    <n v="4038.0248717648374"/>
    <m/>
  </r>
  <r>
    <x v="115"/>
    <n v="14.5"/>
    <n v="164.3"/>
    <n v="24979"/>
    <m/>
    <m/>
    <n v="0"/>
    <n v="38389.891854319889"/>
    <n v="4135.3398085192566"/>
    <m/>
  </r>
  <r>
    <x v="116"/>
    <n v="20.9"/>
    <n v="171.7"/>
    <n v="23822"/>
    <m/>
    <m/>
    <n v="0"/>
    <n v="38260"/>
    <n v="4235"/>
    <m/>
  </r>
  <r>
    <x v="117"/>
    <n v="15.6"/>
    <n v="178.2"/>
    <n v="24223"/>
    <m/>
    <m/>
    <n v="0"/>
    <n v="38415.037573193353"/>
    <n v="4173.4429165487281"/>
    <m/>
  </r>
  <r>
    <x v="118"/>
    <n v="19.600000000000001"/>
    <n v="188.5"/>
    <n v="20369"/>
    <m/>
    <m/>
    <n v="0"/>
    <n v="38570.703391266521"/>
    <n v="4112.7805850509449"/>
    <m/>
  </r>
  <r>
    <x v="119"/>
    <n v="10.1"/>
    <n v="185.9"/>
    <n v="18322"/>
    <m/>
    <m/>
    <n v="0"/>
    <n v="38727"/>
    <n v="4053"/>
    <m/>
  </r>
  <r>
    <x v="120"/>
    <n v="13"/>
    <n v="188.7"/>
    <n v="16898"/>
    <m/>
    <m/>
    <n v="0"/>
    <n v="38973.428593530873"/>
    <n v="3985.8950857894661"/>
    <m/>
  </r>
  <r>
    <x v="121"/>
    <n v="16.899999999999999"/>
    <n v="194.4"/>
    <n v="16703"/>
    <m/>
    <m/>
    <n v="0"/>
    <n v="39221.425267514904"/>
    <n v="3919.9012175969938"/>
    <m/>
  </r>
  <r>
    <x v="122"/>
    <n v="17.100000000000001"/>
    <n v="202.6"/>
    <n v="19303"/>
    <m/>
    <m/>
    <n v="0"/>
    <n v="39471"/>
    <n v="3855"/>
    <m/>
  </r>
  <r>
    <x v="123"/>
    <n v="19.5"/>
    <n v="206.6"/>
    <n v="21737"/>
    <m/>
    <m/>
    <n v="0"/>
    <n v="39417.92867413348"/>
    <n v="3823.0695885226696"/>
    <m/>
  </r>
  <r>
    <x v="124"/>
    <n v="16.3"/>
    <n v="212.8"/>
    <n v="23122"/>
    <m/>
    <m/>
    <n v="0"/>
    <n v="39364.928706115235"/>
    <n v="3791.403652058857"/>
    <m/>
  </r>
  <r>
    <x v="125"/>
    <n v="19.600000000000001"/>
    <n v="221.5"/>
    <n v="25077"/>
    <m/>
    <m/>
    <n v="0"/>
    <n v="39312"/>
    <n v="3760"/>
    <m/>
  </r>
  <r>
    <x v="126"/>
    <n v="18.7"/>
    <n v="219.6"/>
    <n v="25812"/>
    <m/>
    <m/>
    <n v="0"/>
    <n v="39394.825374936947"/>
    <n v="3773.9481934382902"/>
    <m/>
  </r>
  <r>
    <x v="127"/>
    <n v="19"/>
    <n v="221"/>
    <n v="26935"/>
    <m/>
    <m/>
    <n v="0"/>
    <n v="39477.825252385432"/>
    <n v="3787.9481294564189"/>
    <m/>
  </r>
  <r>
    <x v="128"/>
    <n v="23.6"/>
    <n v="231.5"/>
    <n v="26501"/>
    <n v="75.8"/>
    <n v="523.5"/>
    <n v="50106"/>
    <n v="39561"/>
    <n v="3802"/>
    <n v="1.65"/>
  </r>
  <r>
    <x v="129"/>
    <n v="25.1"/>
    <n v="237"/>
    <n v="27771"/>
    <n v="77"/>
    <n v="528.79999999999995"/>
    <n v="50198.163705810832"/>
    <n v="39632.537229597772"/>
    <n v="3820.2456332643028"/>
    <n v="1.72"/>
  </r>
  <r>
    <x v="130"/>
    <n v="21.3"/>
    <n v="247.7"/>
    <n v="24338"/>
    <n v="62.2"/>
    <n v="535.20000000000005"/>
    <n v="50290.496935205039"/>
    <n v="39704.203818292095"/>
    <n v="3838.5788265320816"/>
    <n v="1.62"/>
  </r>
  <r>
    <x v="131"/>
    <n v="23.8"/>
    <n v="255.7"/>
    <n v="21860"/>
    <n v="63.2"/>
    <n v="532.5"/>
    <n v="50383"/>
    <n v="39776"/>
    <n v="3857"/>
    <n v="1.78"/>
  </r>
  <r>
    <x v="132"/>
    <n v="18.600000000000001"/>
    <n v="262.89999999999998"/>
    <n v="20401"/>
    <n v="58.7"/>
    <n v="543.1"/>
    <n v="49762.728427399699"/>
    <n v="39881.387194880554"/>
    <n v="3836.2215970783559"/>
    <n v="2.02"/>
  </r>
  <r>
    <x v="133"/>
    <n v="21.1"/>
    <n v="278"/>
    <n v="20279"/>
    <n v="66.099999999999994"/>
    <n v="563.6"/>
    <n v="49150.093097654644"/>
    <n v="39987.053614943245"/>
    <n v="3815.5551314209001"/>
    <n v="1.89"/>
  </r>
  <r>
    <x v="134"/>
    <n v="28.7"/>
    <n v="291"/>
    <n v="23883"/>
    <n v="83.3"/>
    <n v="584.29999999999995"/>
    <n v="48545"/>
    <n v="40093"/>
    <n v="3795"/>
    <n v="1.87"/>
  </r>
  <r>
    <x v="135"/>
    <n v="19.8"/>
    <n v="295.60000000000002"/>
    <n v="26333"/>
    <n v="76.3"/>
    <n v="605.29999999999995"/>
    <n v="49853.101734838172"/>
    <n v="40143.93526302134"/>
    <n v="3736.7780064941176"/>
    <n v="1.7"/>
  </r>
  <r>
    <x v="136"/>
    <n v="28.3"/>
    <n v="307.7"/>
    <n v="27976"/>
    <n v="87.2"/>
    <n v="627.70000000000005"/>
    <n v="51196.451799034396"/>
    <n v="40194.935235618395"/>
    <n v="3679.4492410588014"/>
    <n v="2.16"/>
  </r>
  <r>
    <x v="137"/>
    <n v="18.8"/>
    <n v="307.10000000000002"/>
    <n v="29795"/>
    <n v="80.7"/>
    <n v="640.4"/>
    <n v="52576"/>
    <n v="40246"/>
    <n v="3623"/>
    <n v="2.52"/>
  </r>
  <r>
    <x v="138"/>
    <n v="25"/>
    <n v="312.7"/>
    <n v="30732"/>
    <n v="84"/>
    <n v="655.6"/>
    <n v="52852.21301415476"/>
    <n v="40164.167053645571"/>
    <n v="3643.2202723233254"/>
    <n v="2.6"/>
  </r>
  <r>
    <x v="139"/>
    <n v="22.8"/>
    <n v="316.7"/>
    <n v="31565"/>
    <n v="80.400000000000006"/>
    <n v="665.1"/>
    <n v="53129.877139637661"/>
    <n v="40082.50049975521"/>
    <n v="3663.5533957128473"/>
    <n v="2.78"/>
  </r>
  <r>
    <x v="140"/>
    <n v="26.5"/>
    <n v="325.5"/>
    <n v="31120"/>
    <n v="78.400000000000006"/>
    <n v="673.6"/>
    <n v="53409"/>
    <n v="40001"/>
    <n v="3684"/>
    <n v="2.64"/>
  </r>
  <r>
    <x v="141"/>
    <n v="28.3"/>
    <n v="336.4"/>
    <n v="32103"/>
    <n v="78.400000000000006"/>
    <n v="677.5"/>
    <n v="53360.622860547781"/>
    <n v="40061.574889724681"/>
    <n v="3669.9464574052467"/>
    <n v="2.57"/>
  </r>
  <r>
    <x v="142"/>
    <n v="32.200000000000003"/>
    <n v="350.5"/>
    <n v="28767"/>
    <n v="83.8"/>
    <n v="690.1"/>
    <n v="53312.28954044477"/>
    <n v="40122.241510087726"/>
    <n v="3655.9465255758196"/>
    <n v="2.75"/>
  </r>
  <r>
    <x v="143"/>
    <n v="23.7"/>
    <n v="359.3"/>
    <n v="26264"/>
    <n v="67.599999999999994"/>
    <n v="688.7"/>
    <n v="53264"/>
    <n v="40183"/>
    <n v="3642"/>
    <n v="3.04"/>
  </r>
  <r>
    <x v="144"/>
    <n v="21.5"/>
    <n v="366.7"/>
    <n v="24487"/>
    <n v="60.7"/>
    <n v="693.4"/>
    <n v="53365.805292116122"/>
    <n v="40298.335308621412"/>
    <n v="3670.7720994801525"/>
    <n v="2.67"/>
  </r>
  <r>
    <x v="145"/>
    <n v="23.8"/>
    <n v="369.5"/>
    <n v="23867"/>
    <n v="65.099999999999994"/>
    <n v="694.9"/>
    <n v="53467.805168144507"/>
    <n v="40414.00165856415"/>
    <n v="3699.7715009121162"/>
    <n v="2.66"/>
  </r>
  <r>
    <x v="146"/>
    <n v="24.5"/>
    <n v="379.6"/>
    <n v="28360"/>
    <n v="80.2"/>
    <n v="711.9"/>
    <n v="53570"/>
    <n v="40530"/>
    <n v="3729"/>
    <n v="2.73"/>
  </r>
  <r>
    <x v="147"/>
    <n v="33.299999999999997"/>
    <n v="396.3"/>
    <n v="31002"/>
    <n v="94.9"/>
    <n v="742.4"/>
    <n v="54168.61913424066"/>
    <n v="40641.360412060567"/>
    <n v="3603.8465676797937"/>
    <n v="2.67"/>
  </r>
  <r>
    <x v="148"/>
    <n v="30.8"/>
    <n v="407.3"/>
    <n v="32678"/>
    <n v="92.5"/>
    <n v="760.9"/>
    <n v="54773.927551062596"/>
    <n v="40753.026798495041"/>
    <n v="3482.8935595005173"/>
    <n v="2.48"/>
  </r>
  <r>
    <x v="149"/>
    <n v="24.7"/>
    <n v="418.5"/>
    <n v="34143"/>
    <n v="87.3"/>
    <n v="782.8"/>
    <n v="55386"/>
    <n v="40865"/>
    <n v="3366"/>
    <n v="2.5299999999999998"/>
  </r>
  <r>
    <x v="150"/>
    <n v="38.299999999999997"/>
    <n v="436.1"/>
    <n v="34539"/>
    <n v="101"/>
    <n v="808.6"/>
    <n v="55855.017080937709"/>
    <n v="41006.17836899231"/>
    <n v="3365.3332012503824"/>
    <n v="2.58"/>
  </r>
  <r>
    <x v="151"/>
    <n v="26.7"/>
    <n v="428.5"/>
    <n v="34510"/>
    <n v="86.2"/>
    <n v="804.7"/>
    <n v="56328.005869928202"/>
    <n v="41147.844473990277"/>
    <n v="3364.666534592438"/>
    <n v="2.35"/>
  </r>
  <r>
    <x v="152"/>
    <n v="34.700000000000003"/>
    <n v="433"/>
    <n v="34604"/>
    <n v="94.2"/>
    <n v="810.2"/>
    <n v="56805"/>
    <n v="41290"/>
    <n v="3364"/>
    <n v="2.52"/>
  </r>
  <r>
    <x v="153"/>
    <n v="32"/>
    <n v="436.3"/>
    <n v="35218"/>
    <n v="92"/>
    <n v="814.7"/>
    <n v="56885.219993369938"/>
    <n v="41621.334077920525"/>
    <n v="3319.7539242785729"/>
    <n v="2.35"/>
  </r>
  <r>
    <x v="154"/>
    <n v="27.8"/>
    <n v="446.7"/>
    <n v="32033"/>
    <n v="75.8"/>
    <n v="818.4"/>
    <n v="56965.553273375495"/>
    <n v="41955.326965993423"/>
    <n v="3276.0898090853107"/>
    <n v="2.1800000000000002"/>
  </r>
  <r>
    <x v="155"/>
    <n v="23.8"/>
    <n v="450.2"/>
    <n v="29418"/>
    <n v="73.400000000000006"/>
    <n v="806.6"/>
    <n v="57046"/>
    <n v="42292"/>
    <n v="3233"/>
    <n v="2.17"/>
  </r>
  <r>
    <x v="156"/>
    <n v="26.2"/>
    <n v="454.5"/>
    <n v="27167"/>
    <n v="73"/>
    <n v="811.3"/>
    <n v="56523.902900676025"/>
    <n v="42361.8844574045"/>
    <n v="3255.509581247185"/>
    <n v="1.68"/>
  </r>
  <r>
    <x v="157"/>
    <n v="20.7"/>
    <n v="459.4"/>
    <n v="27329"/>
    <n v="61.9"/>
    <n v="808.8"/>
    <n v="56006.58414481386"/>
    <n v="42431.88439379762"/>
    <n v="3278.1758841918413"/>
    <n v="2"/>
  </r>
  <r>
    <x v="158"/>
    <n v="25.2"/>
    <n v="471.1"/>
    <n v="32097"/>
    <n v="79.7"/>
    <n v="827.6"/>
    <n v="55494"/>
    <n v="42502"/>
    <n v="3301"/>
    <n v="1.94"/>
  </r>
  <r>
    <x v="159"/>
    <n v="37.4"/>
    <n v="492.5"/>
    <n v="34446"/>
    <n v="108.5"/>
    <n v="866.2"/>
    <n v="57070.774138002627"/>
    <n v="42631.935693470688"/>
    <n v="3265.9627592935003"/>
    <n v="2.0499999999999998"/>
  </r>
  <r>
    <x v="160"/>
    <n v="32.299999999999997"/>
    <n v="500.1"/>
    <n v="36721"/>
    <n v="99.6"/>
    <n v="885.9"/>
    <n v="58692.349816392933"/>
    <n v="42762.268621999436"/>
    <n v="3231.2974083889771"/>
    <n v="2.12"/>
  </r>
  <r>
    <x v="161"/>
    <n v="41.8"/>
    <n v="509.7"/>
    <n v="39765"/>
    <n v="112.3"/>
    <n v="908.5"/>
    <n v="60360"/>
    <n v="42893"/>
    <n v="3197"/>
    <n v="2.35"/>
  </r>
  <r>
    <x v="162"/>
    <n v="34.5"/>
    <n v="510.1"/>
    <n v="40808"/>
    <n v="107.2"/>
    <n v="926.8"/>
    <n v="60321.642296193226"/>
    <n v="42805.153543351014"/>
    <n v="3261.0418883966154"/>
    <n v="2.2000000000000002"/>
  </r>
  <r>
    <x v="163"/>
    <n v="32.200000000000003"/>
    <n v="509"/>
    <n v="40293"/>
    <n v="99.2"/>
    <n v="932.6"/>
    <n v="60283.308968023324"/>
    <n v="42717.486999507048"/>
    <n v="3326.3666555762784"/>
    <n v="2.21"/>
  </r>
  <r>
    <x v="164"/>
    <n v="45.5"/>
    <n v="524.4"/>
    <n v="40158"/>
    <n v="111.6"/>
    <n v="953.1"/>
    <n v="60245"/>
    <n v="42630"/>
    <n v="3393"/>
    <n v="2.06"/>
  </r>
  <r>
    <x v="165"/>
    <n v="30.9"/>
    <n v="525.5"/>
    <n v="40327"/>
    <n v="90.9"/>
    <n v="951.7"/>
    <n v="60915.835765567303"/>
    <n v="42624.332579914917"/>
    <n v="3339.8380694080297"/>
    <n v="2.16"/>
  </r>
  <r>
    <x v="166"/>
    <n v="32.5"/>
    <n v="540.70000000000005"/>
    <n v="36672"/>
    <n v="89.9"/>
    <n v="967.7"/>
    <n v="61594.141373019644"/>
    <n v="42618.665913281642"/>
    <n v="3287.5090863151063"/>
    <n v="2.21"/>
  </r>
  <r>
    <x v="167"/>
    <n v="26.7"/>
    <n v="542.29999999999995"/>
    <n v="32979"/>
    <n v="78.099999999999994"/>
    <n v="950.8"/>
    <n v="62280"/>
    <n v="42613"/>
    <n v="3236"/>
    <n v="2.27"/>
  </r>
  <r>
    <x v="168"/>
    <n v="22.9"/>
    <n v="540.29999999999995"/>
    <n v="29959"/>
    <n v="74.3"/>
    <n v="950.2"/>
    <n v="61840.235425613013"/>
    <n v="42707.125272645964"/>
    <n v="3247.2938710615385"/>
    <n v="1.94"/>
  </r>
  <r>
    <x v="169"/>
    <n v="25.3"/>
    <n v="543.79999999999995"/>
    <n v="30831"/>
    <n v="84.1"/>
    <n v="958.6"/>
    <n v="61403.57606768213"/>
    <n v="42801.458452901126"/>
    <n v="3258.6271585395029"/>
    <n v="1.74"/>
  </r>
  <r>
    <x v="170"/>
    <n v="27.8"/>
    <n v="550.79999999999995"/>
    <n v="36699"/>
    <n v="90.7"/>
    <n v="969.4"/>
    <n v="60970"/>
    <n v="42896"/>
    <n v="3270"/>
    <n v="1.78"/>
  </r>
  <r>
    <x v="171"/>
    <n v="32.6"/>
    <n v="559.9"/>
    <n v="38186"/>
    <n v="106.2"/>
    <n v="994.2"/>
    <n v="61284.046289339996"/>
    <n v="43223.16505590584"/>
    <n v="3251.8999982865325"/>
    <n v="1.83"/>
  </r>
  <r>
    <x v="172"/>
    <n v="34.299999999999997"/>
    <n v="576.20000000000005"/>
    <n v="40441"/>
    <n v="105"/>
    <n v="1018.4"/>
    <n v="61599.710178677502"/>
    <n v="43552.825378825059"/>
    <n v="3233.9001831363762"/>
    <n v="1.84"/>
  </r>
  <r>
    <x v="173"/>
    <n v="35"/>
    <n v="577.1"/>
    <n v="43255"/>
    <n v="111.6"/>
    <n v="1028.5999999999999"/>
    <n v="61917"/>
    <n v="43885"/>
    <n v="3216"/>
    <n v="1.49"/>
  </r>
  <r>
    <x v="174"/>
    <n v="41.8"/>
    <n v="590.29999999999995"/>
    <n v="44412"/>
    <n v="115.2"/>
    <n v="1050.8"/>
    <n v="62312.46873252021"/>
    <n v="43684.754342770662"/>
    <n v="3216.3332987898252"/>
    <n v="1.46"/>
  </r>
  <r>
    <x v="175"/>
    <n v="34.799999999999997"/>
    <n v="590.5"/>
    <n v="43568"/>
    <n v="102.8"/>
    <n v="1049.4000000000001"/>
    <n v="62710.463354834843"/>
    <n v="43485.422399184696"/>
    <n v="3216.666632121965"/>
    <n v="1.58"/>
  </r>
  <r>
    <x v="176"/>
    <n v="26.2"/>
    <n v="589.5"/>
    <n v="43227"/>
    <n v="95"/>
    <n v="1051.5999999999999"/>
    <n v="63111"/>
    <n v="43287"/>
    <n v="3217"/>
    <n v="1.6"/>
  </r>
  <r>
    <x v="177"/>
    <n v="40.200000000000003"/>
    <n v="596.5"/>
    <n v="44447"/>
    <n v="114.5"/>
    <n v="1061.4000000000001"/>
    <n v="63620.869702595766"/>
    <n v="43216.552077587789"/>
    <n v="3217.3332988005614"/>
    <n v="1.84"/>
  </r>
  <r>
    <x v="178"/>
    <n v="27"/>
    <n v="590.79999999999995"/>
    <n v="41176"/>
    <n v="87.8"/>
    <n v="1049.9000000000001"/>
    <n v="64134.858609666589"/>
    <n v="43146.218806451296"/>
    <n v="3217.6666321327016"/>
    <n v="2.37"/>
  </r>
  <r>
    <x v="179"/>
    <n v="32.799999999999997"/>
    <n v="600.70000000000005"/>
    <n v="36962"/>
    <n v="86.5"/>
    <n v="1039"/>
    <n v="64653"/>
    <n v="43076"/>
    <n v="3218"/>
    <n v="2.4500000000000002"/>
  </r>
  <r>
    <x v="180"/>
    <n v="29"/>
    <n v="610.9"/>
    <n v="33735"/>
    <n v="82.3"/>
    <n v="1045.8"/>
    <n v="64556.85710059476"/>
    <n v="43146.218806451303"/>
    <n v="3241.1661615311468"/>
    <n v="2.4500000000000002"/>
  </r>
  <r>
    <x v="181"/>
    <n v="27.7"/>
    <n v="609.5"/>
    <n v="34436"/>
    <n v="87.8"/>
    <n v="1051.0999999999999"/>
    <n v="64460.857171463227"/>
    <n v="43216.552077587796"/>
    <n v="3264.4990946720163"/>
    <n v="2.36"/>
  </r>
  <r>
    <x v="182"/>
    <n v="27"/>
    <n v="607.20000000000005"/>
    <n v="41359"/>
    <n v="97.1"/>
    <n v="1052.5999999999999"/>
    <n v="64365"/>
    <n v="43287"/>
    <n v="3288"/>
    <n v="2.4"/>
  </r>
  <r>
    <x v="183"/>
    <n v="26.8"/>
    <n v="610.6"/>
    <n v="42813"/>
    <n v="105.2"/>
    <n v="1071.4000000000001"/>
    <n v="64877.573922892734"/>
    <n v="43252.305533198487"/>
    <n v="3347.580511241069"/>
    <n v="2.29"/>
  </r>
  <r>
    <x v="184"/>
    <n v="28"/>
    <n v="606.1"/>
    <n v="45108"/>
    <n v="106"/>
    <n v="1077.5"/>
    <n v="65394.229754065273"/>
    <n v="43217.638873961056"/>
    <n v="3408.2406567034718"/>
    <n v="2.21"/>
  </r>
  <r>
    <x v="185"/>
    <n v="31.9"/>
    <n v="601"/>
    <n v="49081"/>
    <n v="116.3"/>
    <n v="1083.4000000000001"/>
    <n v="65915"/>
    <n v="43183"/>
    <n v="3470"/>
    <n v="2.31"/>
  </r>
  <r>
    <x v="186"/>
    <n v="31.9"/>
    <n v="600.70000000000005"/>
    <n v="49191"/>
    <n v="112.3"/>
    <n v="1092.5999999999999"/>
    <n v="66243.361521215076"/>
    <n v="43101.512996122168"/>
    <n v="3496.7925963236289"/>
    <n v="2.2999999999999998"/>
  </r>
  <r>
    <x v="187"/>
    <n v="23.8"/>
    <n v="592.6"/>
    <n v="48394"/>
    <n v="102.6"/>
    <n v="1095.9000000000001"/>
    <n v="66573.358804982156"/>
    <n v="43020.17975950925"/>
    <n v="3523.7920638915693"/>
    <n v="2.12"/>
  </r>
  <r>
    <x v="188"/>
    <n v="30.2"/>
    <n v="598"/>
    <n v="48257"/>
    <n v="104.4"/>
    <n v="1106.4000000000001"/>
    <n v="66905"/>
    <n v="42939"/>
    <n v="3551"/>
    <n v="2.33"/>
  </r>
  <r>
    <x v="189"/>
    <n v="32.299999999999997"/>
    <n v="598.79999999999995"/>
    <n v="47251"/>
    <n v="109.6"/>
    <n v="1110.3"/>
    <n v="67425.93339927918"/>
    <n v="42959.323712279074"/>
    <n v="3435.6253210480149"/>
    <n v="2.38"/>
  </r>
  <r>
    <x v="190"/>
    <n v="28.1"/>
    <n v="601.20000000000005"/>
    <n v="44531"/>
    <n v="97.9"/>
    <n v="1113.2"/>
    <n v="67950.922872192386"/>
    <n v="42979.657044094718"/>
    <n v="3323.999252781266"/>
    <n v="2.42"/>
  </r>
  <r>
    <x v="191"/>
    <n v="26.1"/>
    <n v="593.70000000000005"/>
    <n v="39821"/>
    <n v="81.400000000000006"/>
    <n v="1080.5"/>
    <n v="68480"/>
    <n v="43000"/>
    <n v="3216"/>
    <n v="2.4"/>
  </r>
  <r>
    <x v="192"/>
    <n v="30.8"/>
    <n v="601.9"/>
    <n v="37034"/>
    <n v="91.6"/>
    <n v="1088.5"/>
    <n v="68249.22315822923"/>
    <n v="43000.333330749389"/>
    <n v="3232.2510751588579"/>
    <n v="2.72"/>
  </r>
  <r>
    <x v="193"/>
    <n v="26.1"/>
    <n v="602"/>
    <n v="37919"/>
    <n v="89.7"/>
    <n v="1090.7"/>
    <n v="68019.224031859994"/>
    <n v="43000.666664082717"/>
    <n v="3248.5842701696497"/>
    <n v="2.87"/>
  </r>
  <r>
    <x v="194"/>
    <n v="33.299999999999997"/>
    <n v="607.20000000000005"/>
    <n v="43450"/>
    <n v="107.5"/>
    <n v="1102.0999999999999"/>
    <n v="67790"/>
    <n v="43001"/>
    <n v="3265"/>
    <n v="2.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DF184-F06E-4F0B-91BB-0A82878968DB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71" firstHeaderRow="0" firstDataRow="1" firstDataCol="1"/>
  <pivotFields count="11">
    <pivotField axis="axisRow" numFmtId="14" showAll="0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Fields count="1">
    <field x="0"/>
  </rowFields>
  <rowItems count="68"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NewConstructionMultiFamily" fld="1" baseField="0" baseItem="0"/>
    <dataField name="Sum of NewConstructionInProcessMultiFamily" fld="2" baseField="0" baseItem="0"/>
    <dataField name="Sum of ConstructionSpending" fld="3" baseField="0" baseItem="0"/>
    <dataField name="Sum of LessorRevenue" fld="6" baseField="0" baseItem="0"/>
    <dataField name="Sum of VacantRentals" fld="8" baseField="0" baseItem="0"/>
    <dataField name="Sum of OccupiedRentals" fld="7" baseField="0" baseItem="0"/>
    <dataField name="Sum of 10yrTeasury" fld="9" baseField="0" baseItem="0"/>
    <dataField name="Sum of ConstructionInProcessTotal" fld="5" baseField="0" baseItem="0"/>
    <dataField name="Sum of ConstructionStartedTotal" fld="4" baseField="0" baseItem="0"/>
  </dataFields>
  <pivotTableStyleInfo name="PivotStyleLight16" showRowHeaders="1" showColHeaders="1" showRowStripes="0" showColStripes="0" showLastColumn="1"/>
  <filters count="1">
    <filter fld="0" type="dateNewerThan" evalOrder="-1" id="1">
      <autoFilter ref="A1">
        <filterColumn colId="0">
          <customFilters>
            <customFilter operator="greaterThan" val="4115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496F1-4D23-4330-8271-7B431C939A46}">
  <dimension ref="A1:C12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314</v>
      </c>
      <c r="B1" s="1">
        <v>1</v>
      </c>
      <c r="C1" s="1">
        <v>1</v>
      </c>
    </row>
    <row r="2" spans="1:3" x14ac:dyDescent="0.2">
      <c r="A2" s="1" t="s">
        <v>315</v>
      </c>
      <c r="B2" s="1">
        <f>B1+1</f>
        <v>2</v>
      </c>
      <c r="C2" s="1">
        <f>C1</f>
        <v>1</v>
      </c>
    </row>
    <row r="3" spans="1:3" x14ac:dyDescent="0.2">
      <c r="A3" s="1" t="s">
        <v>316</v>
      </c>
      <c r="B3" s="1">
        <f t="shared" ref="B3:B12" si="0">B2+1</f>
        <v>3</v>
      </c>
      <c r="C3" s="1">
        <f>C2</f>
        <v>1</v>
      </c>
    </row>
    <row r="4" spans="1:3" x14ac:dyDescent="0.2">
      <c r="A4" s="1" t="s">
        <v>317</v>
      </c>
      <c r="B4" s="1">
        <f t="shared" si="0"/>
        <v>4</v>
      </c>
      <c r="C4" s="1">
        <f>C1+1</f>
        <v>2</v>
      </c>
    </row>
    <row r="5" spans="1:3" x14ac:dyDescent="0.2">
      <c r="A5" s="1" t="s">
        <v>318</v>
      </c>
      <c r="B5" s="1">
        <f t="shared" si="0"/>
        <v>5</v>
      </c>
      <c r="C5" s="1">
        <f>C4</f>
        <v>2</v>
      </c>
    </row>
    <row r="6" spans="1:3" x14ac:dyDescent="0.2">
      <c r="A6" s="1" t="s">
        <v>319</v>
      </c>
      <c r="B6" s="1">
        <f t="shared" si="0"/>
        <v>6</v>
      </c>
      <c r="C6" s="1">
        <f>C5</f>
        <v>2</v>
      </c>
    </row>
    <row r="7" spans="1:3" x14ac:dyDescent="0.2">
      <c r="A7" s="1" t="s">
        <v>320</v>
      </c>
      <c r="B7" s="1">
        <f t="shared" si="0"/>
        <v>7</v>
      </c>
      <c r="C7" s="1">
        <f>C4+1</f>
        <v>3</v>
      </c>
    </row>
    <row r="8" spans="1:3" x14ac:dyDescent="0.2">
      <c r="A8" s="1" t="s">
        <v>321</v>
      </c>
      <c r="B8" s="1">
        <f t="shared" si="0"/>
        <v>8</v>
      </c>
      <c r="C8" s="1">
        <f>C7</f>
        <v>3</v>
      </c>
    </row>
    <row r="9" spans="1:3" x14ac:dyDescent="0.2">
      <c r="A9" s="1" t="s">
        <v>322</v>
      </c>
      <c r="B9" s="1">
        <f t="shared" si="0"/>
        <v>9</v>
      </c>
      <c r="C9" s="1">
        <f>C8</f>
        <v>3</v>
      </c>
    </row>
    <row r="10" spans="1:3" x14ac:dyDescent="0.2">
      <c r="A10" s="1" t="s">
        <v>323</v>
      </c>
      <c r="B10" s="1">
        <f t="shared" si="0"/>
        <v>10</v>
      </c>
      <c r="C10" s="1">
        <f>C7+1</f>
        <v>4</v>
      </c>
    </row>
    <row r="11" spans="1:3" x14ac:dyDescent="0.2">
      <c r="A11" s="1" t="s">
        <v>324</v>
      </c>
      <c r="B11" s="1">
        <f t="shared" si="0"/>
        <v>11</v>
      </c>
      <c r="C11" s="1">
        <f>C10</f>
        <v>4</v>
      </c>
    </row>
    <row r="12" spans="1:3" x14ac:dyDescent="0.2">
      <c r="A12" s="1" t="s">
        <v>325</v>
      </c>
      <c r="B12" s="1">
        <f t="shared" si="0"/>
        <v>12</v>
      </c>
      <c r="C12" s="1">
        <f>C11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9751-A4EA-4E75-832E-B6DC73765FB4}">
  <dimension ref="A1:T83"/>
  <sheetViews>
    <sheetView topLeftCell="F7" workbookViewId="0">
      <selection activeCell="G7" sqref="G7"/>
    </sheetView>
  </sheetViews>
  <sheetFormatPr baseColWidth="10" defaultColWidth="10.6640625" defaultRowHeight="15" outlineLevelRow="1" x14ac:dyDescent="0.2"/>
  <cols>
    <col min="7" max="7" width="12" customWidth="1"/>
    <col min="8" max="8" width="38.1640625" customWidth="1"/>
    <col min="9" max="9" width="18" customWidth="1"/>
    <col min="10" max="13" width="20.5" customWidth="1"/>
    <col min="14" max="254" width="8.83203125" customWidth="1"/>
  </cols>
  <sheetData>
    <row r="1" spans="1:20" s="3" customFormat="1" hidden="1" outlineLevel="1" x14ac:dyDescent="0.2"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327</v>
      </c>
    </row>
    <row r="2" spans="1:20" s="3" customFormat="1" ht="105" hidden="1" outlineLevel="1" x14ac:dyDescent="0.2">
      <c r="H2" s="3" t="s">
        <v>223</v>
      </c>
      <c r="I2" s="3" t="s">
        <v>224</v>
      </c>
      <c r="J2" s="3" t="s">
        <v>224</v>
      </c>
      <c r="K2" s="3" t="s">
        <v>224</v>
      </c>
      <c r="L2" s="3" t="s">
        <v>224</v>
      </c>
      <c r="M2" s="3" t="s">
        <v>224</v>
      </c>
      <c r="N2" s="3" t="s">
        <v>327</v>
      </c>
    </row>
    <row r="3" spans="1:20" s="3" customFormat="1" ht="45" hidden="1" outlineLevel="1" x14ac:dyDescent="0.2">
      <c r="H3" s="3" t="s">
        <v>225</v>
      </c>
      <c r="I3" s="3" t="s">
        <v>226</v>
      </c>
      <c r="J3" s="3" t="s">
        <v>226</v>
      </c>
      <c r="K3" s="3" t="s">
        <v>226</v>
      </c>
      <c r="L3" s="3" t="s">
        <v>226</v>
      </c>
      <c r="M3" s="3" t="s">
        <v>226</v>
      </c>
      <c r="N3" s="3" t="s">
        <v>327</v>
      </c>
    </row>
    <row r="4" spans="1:20" s="3" customFormat="1" ht="60" hidden="1" outlineLevel="1" x14ac:dyDescent="0.2">
      <c r="H4" s="3" t="s">
        <v>227</v>
      </c>
      <c r="I4" s="3" t="s">
        <v>228</v>
      </c>
      <c r="J4" s="3" t="s">
        <v>229</v>
      </c>
      <c r="K4" s="3" t="s">
        <v>230</v>
      </c>
      <c r="L4" s="3" t="s">
        <v>231</v>
      </c>
      <c r="M4" s="3" t="s">
        <v>232</v>
      </c>
      <c r="N4" s="3" t="s">
        <v>327</v>
      </c>
    </row>
    <row r="5" spans="1:20" s="3" customFormat="1" ht="30" hidden="1" outlineLevel="1" x14ac:dyDescent="0.2">
      <c r="H5" s="3" t="s">
        <v>233</v>
      </c>
      <c r="I5" s="3" t="s">
        <v>234</v>
      </c>
      <c r="J5" s="3" t="s">
        <v>234</v>
      </c>
      <c r="K5" s="3" t="s">
        <v>234</v>
      </c>
      <c r="L5" s="3" t="s">
        <v>234</v>
      </c>
      <c r="M5" s="3" t="s">
        <v>234</v>
      </c>
      <c r="N5" s="3" t="s">
        <v>327</v>
      </c>
      <c r="O5" s="3" t="s">
        <v>328</v>
      </c>
    </row>
    <row r="6" spans="1:20" s="3" customFormat="1" ht="225" hidden="1" outlineLevel="1" x14ac:dyDescent="0.2">
      <c r="H6" s="3" t="s">
        <v>235</v>
      </c>
      <c r="I6" s="3" t="s">
        <v>236</v>
      </c>
      <c r="J6" s="3" t="s">
        <v>237</v>
      </c>
      <c r="K6" s="3" t="s">
        <v>237</v>
      </c>
      <c r="L6" s="3" t="s">
        <v>237</v>
      </c>
      <c r="M6" s="3" t="s">
        <v>237</v>
      </c>
      <c r="N6" s="3" t="s">
        <v>327</v>
      </c>
      <c r="O6" s="3" t="str">
        <f t="shared" ref="O6:T6" si="0">H7</f>
        <v>5311: Lessors Of Real Estate: U.S. TotalNot Seasonally Adjusted Total Revenue [Millions of Dollars]</v>
      </c>
      <c r="P6" s="3" t="str">
        <f t="shared" si="0"/>
        <v>Housing Inventory Estimate: United StatesNot Seasonally Adjusted Total Housing Units [Thousands of Units]</v>
      </c>
      <c r="Q6" s="3" t="str">
        <f t="shared" si="0"/>
        <v>Housing Inventory Estimate: United StatesNot Seasonally Adjusted Owner Occupied Housing Units [Thousands of Units]</v>
      </c>
      <c r="R6" s="3" t="str">
        <f t="shared" si="0"/>
        <v>Housing Inventory Estimate: United StatesNot Seasonally Adjusted Renter Occupied Housing Units [Thousands of Units]</v>
      </c>
      <c r="S6" s="3" t="str">
        <f t="shared" si="0"/>
        <v>Housing Inventory Estimate: United StatesNot Seasonally Adjusted Vacant Housing Units for Rent [Thousands of Units]</v>
      </c>
      <c r="T6" s="3" t="str">
        <f t="shared" si="0"/>
        <v>Housing Inventory Estimate: United StatesNot Seasonally Adjusted Vacant Housing Units for Sale [Thousands of Units]</v>
      </c>
    </row>
    <row r="7" spans="1:20" s="3" customFormat="1" ht="90" collapsed="1" x14ac:dyDescent="0.2">
      <c r="G7" s="3" t="s">
        <v>6</v>
      </c>
      <c r="H7" s="3" t="str">
        <f t="shared" ref="H7:L7" si="1">H3&amp;H4</f>
        <v>5311: Lessors Of Real Estate: U.S. TotalNot Seasonally Adjusted Total Revenue [Millions of Dollars]</v>
      </c>
      <c r="I7" s="3" t="str">
        <f t="shared" si="1"/>
        <v>Housing Inventory Estimate: United StatesNot Seasonally Adjusted Total Housing Units [Thousands of Units]</v>
      </c>
      <c r="J7" s="3" t="str">
        <f t="shared" si="1"/>
        <v>Housing Inventory Estimate: United StatesNot Seasonally Adjusted Owner Occupied Housing Units [Thousands of Units]</v>
      </c>
      <c r="K7" s="3" t="str">
        <f t="shared" si="1"/>
        <v>Housing Inventory Estimate: United StatesNot Seasonally Adjusted Renter Occupied Housing Units [Thousands of Units]</v>
      </c>
      <c r="L7" s="3" t="str">
        <f t="shared" si="1"/>
        <v>Housing Inventory Estimate: United StatesNot Seasonally Adjusted Vacant Housing Units for Rent [Thousands of Units]</v>
      </c>
      <c r="M7" s="3" t="str">
        <f>M3&amp;M4</f>
        <v>Housing Inventory Estimate: United StatesNot Seasonally Adjusted Vacant Housing Units for Sale [Thousands of Units]</v>
      </c>
      <c r="N7" s="3" t="s">
        <v>327</v>
      </c>
    </row>
    <row r="8" spans="1:20" x14ac:dyDescent="0.2">
      <c r="A8">
        <f t="shared" ref="A8:A71" si="2">FIND("-",G8)</f>
        <v>3</v>
      </c>
      <c r="B8" t="str">
        <f t="shared" ref="B8:B71" si="3">LEFT(G8,A8-1)</f>
        <v>Q1</v>
      </c>
      <c r="C8">
        <f>REPLACE(B8,1,1,"")*1</f>
        <v>1</v>
      </c>
      <c r="D8">
        <f t="shared" ref="D8:D71" si="4">RIGHT(G8,LEN(G8)-A8)*1</f>
        <v>2000</v>
      </c>
      <c r="E8">
        <f>C8+(C8*2)</f>
        <v>3</v>
      </c>
      <c r="F8">
        <f>EOMONTH(DATE(D8,E8,1),0)</f>
        <v>36616</v>
      </c>
      <c r="G8" t="s">
        <v>238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t="s">
        <v>327</v>
      </c>
    </row>
    <row r="9" spans="1:20" x14ac:dyDescent="0.2">
      <c r="A9">
        <f t="shared" si="2"/>
        <v>3</v>
      </c>
      <c r="B9" t="str">
        <f t="shared" si="3"/>
        <v>Q2</v>
      </c>
      <c r="C9">
        <f t="shared" ref="C9:C72" si="5">REPLACE(B9,1,1,"")*1</f>
        <v>2</v>
      </c>
      <c r="D9">
        <f t="shared" si="4"/>
        <v>2000</v>
      </c>
      <c r="E9">
        <f t="shared" ref="E9:E72" si="6">C9+(C9*2)</f>
        <v>6</v>
      </c>
      <c r="F9">
        <f t="shared" ref="F9:F72" si="7">EOMONTH(DATE(D9,E9,1),0)</f>
        <v>36707</v>
      </c>
      <c r="G9" t="s">
        <v>239</v>
      </c>
      <c r="H9">
        <v>0</v>
      </c>
      <c r="I9">
        <v>116047</v>
      </c>
      <c r="J9">
        <v>68752</v>
      </c>
      <c r="K9">
        <v>33522</v>
      </c>
      <c r="L9">
        <v>2951</v>
      </c>
      <c r="M9">
        <v>1031</v>
      </c>
      <c r="O9">
        <f>(1+IFERROR(H9/H8-1,0))^(1/3)-1</f>
        <v>0</v>
      </c>
      <c r="P9">
        <f t="shared" ref="P9:P72" si="8">(1+IFERROR(I9/I8-1,0))^(1/3)-1</f>
        <v>0</v>
      </c>
      <c r="Q9">
        <f t="shared" ref="Q9:Q72" si="9">(1+IFERROR(J9/J8-1,0))^(1/3)-1</f>
        <v>0</v>
      </c>
      <c r="R9">
        <f t="shared" ref="R9:R72" si="10">(1+IFERROR(K9/K8-1,0))^(1/3)-1</f>
        <v>0</v>
      </c>
      <c r="S9">
        <f t="shared" ref="S9:S72" si="11">(1+IFERROR(L9/L8-1,0))^(1/3)-1</f>
        <v>0</v>
      </c>
      <c r="T9">
        <f t="shared" ref="T9:T72" si="12">(1+IFERROR(M9/M8-1,0))^(1/3)-1</f>
        <v>0</v>
      </c>
    </row>
    <row r="10" spans="1:20" x14ac:dyDescent="0.2">
      <c r="A10">
        <f t="shared" si="2"/>
        <v>3</v>
      </c>
      <c r="B10" t="str">
        <f t="shared" si="3"/>
        <v>Q3</v>
      </c>
      <c r="C10">
        <f t="shared" si="5"/>
        <v>3</v>
      </c>
      <c r="D10">
        <f t="shared" si="4"/>
        <v>2000</v>
      </c>
      <c r="E10">
        <f t="shared" si="6"/>
        <v>9</v>
      </c>
      <c r="F10">
        <f t="shared" si="7"/>
        <v>36799</v>
      </c>
      <c r="G10" t="s">
        <v>240</v>
      </c>
      <c r="H10">
        <v>0</v>
      </c>
      <c r="I10">
        <v>116482</v>
      </c>
      <c r="J10">
        <v>69695</v>
      </c>
      <c r="K10">
        <v>33201</v>
      </c>
      <c r="L10">
        <v>3009</v>
      </c>
      <c r="M10">
        <v>1144</v>
      </c>
      <c r="O10">
        <f t="shared" ref="O10:O73" si="13">(1+IFERROR(H10/H9-1,0))^(1/3)-1</f>
        <v>0</v>
      </c>
      <c r="P10">
        <f t="shared" si="8"/>
        <v>1.2479357481522957E-3</v>
      </c>
      <c r="Q10">
        <f t="shared" si="9"/>
        <v>4.5512429717089464E-3</v>
      </c>
      <c r="R10">
        <f t="shared" si="10"/>
        <v>-3.2021766458101286E-3</v>
      </c>
      <c r="S10">
        <f t="shared" si="11"/>
        <v>6.5089925788517355E-3</v>
      </c>
      <c r="T10">
        <f t="shared" si="12"/>
        <v>3.5275142246062208E-2</v>
      </c>
    </row>
    <row r="11" spans="1:20" x14ac:dyDescent="0.2">
      <c r="A11">
        <f t="shared" si="2"/>
        <v>3</v>
      </c>
      <c r="B11" t="str">
        <f t="shared" si="3"/>
        <v>Q4</v>
      </c>
      <c r="C11">
        <f t="shared" si="5"/>
        <v>4</v>
      </c>
      <c r="D11">
        <f t="shared" si="4"/>
        <v>2000</v>
      </c>
      <c r="E11">
        <f t="shared" si="6"/>
        <v>12</v>
      </c>
      <c r="F11">
        <f t="shared" si="7"/>
        <v>36891</v>
      </c>
      <c r="G11" t="s">
        <v>241</v>
      </c>
      <c r="H11">
        <v>0</v>
      </c>
      <c r="I11">
        <v>116914</v>
      </c>
      <c r="J11">
        <v>70010</v>
      </c>
      <c r="K11">
        <v>33635</v>
      </c>
      <c r="L11">
        <v>2887</v>
      </c>
      <c r="M11">
        <v>1154</v>
      </c>
      <c r="O11">
        <f t="shared" si="13"/>
        <v>0</v>
      </c>
      <c r="P11">
        <f t="shared" si="8"/>
        <v>1.2347173551718882E-3</v>
      </c>
      <c r="Q11">
        <f t="shared" si="9"/>
        <v>1.5043002619665735E-3</v>
      </c>
      <c r="R11">
        <f t="shared" si="10"/>
        <v>4.3384491145923576E-3</v>
      </c>
      <c r="S11">
        <f t="shared" si="11"/>
        <v>-1.3701894976547946E-2</v>
      </c>
      <c r="T11">
        <f t="shared" si="12"/>
        <v>2.9053039483659671E-3</v>
      </c>
    </row>
    <row r="12" spans="1:20" x14ac:dyDescent="0.2">
      <c r="A12">
        <f t="shared" si="2"/>
        <v>3</v>
      </c>
      <c r="B12" t="str">
        <f t="shared" si="3"/>
        <v>Q1</v>
      </c>
      <c r="C12">
        <f t="shared" si="5"/>
        <v>1</v>
      </c>
      <c r="D12">
        <f t="shared" si="4"/>
        <v>2001</v>
      </c>
      <c r="E12">
        <f t="shared" si="6"/>
        <v>3</v>
      </c>
      <c r="F12">
        <f t="shared" si="7"/>
        <v>36981</v>
      </c>
      <c r="G12" t="s">
        <v>242</v>
      </c>
      <c r="H12">
        <v>0</v>
      </c>
      <c r="I12">
        <v>117347</v>
      </c>
      <c r="J12">
        <v>69904</v>
      </c>
      <c r="K12">
        <v>33552</v>
      </c>
      <c r="L12">
        <v>3031</v>
      </c>
      <c r="M12">
        <v>1104</v>
      </c>
      <c r="O12">
        <f t="shared" si="13"/>
        <v>0</v>
      </c>
      <c r="P12">
        <f t="shared" si="8"/>
        <v>1.2330047372099973E-3</v>
      </c>
      <c r="Q12">
        <f t="shared" si="9"/>
        <v>-5.0494473248596794E-4</v>
      </c>
      <c r="R12">
        <f t="shared" si="10"/>
        <v>-8.2323339663536999E-4</v>
      </c>
      <c r="S12">
        <f t="shared" si="11"/>
        <v>1.635723756468721E-2</v>
      </c>
      <c r="T12">
        <f t="shared" si="12"/>
        <v>-1.4656275774134087E-2</v>
      </c>
    </row>
    <row r="13" spans="1:20" x14ac:dyDescent="0.2">
      <c r="A13">
        <f t="shared" si="2"/>
        <v>3</v>
      </c>
      <c r="B13" t="str">
        <f t="shared" si="3"/>
        <v>Q2</v>
      </c>
      <c r="C13">
        <f t="shared" si="5"/>
        <v>2</v>
      </c>
      <c r="D13">
        <f t="shared" si="4"/>
        <v>2001</v>
      </c>
      <c r="E13">
        <f t="shared" si="6"/>
        <v>6</v>
      </c>
      <c r="F13">
        <f t="shared" si="7"/>
        <v>37072</v>
      </c>
      <c r="G13" t="s">
        <v>243</v>
      </c>
      <c r="H13">
        <v>0</v>
      </c>
      <c r="I13">
        <v>117786</v>
      </c>
      <c r="J13">
        <v>69981</v>
      </c>
      <c r="K13">
        <v>33430</v>
      </c>
      <c r="L13">
        <v>3071</v>
      </c>
      <c r="M13">
        <v>1258</v>
      </c>
      <c r="O13">
        <f t="shared" si="13"/>
        <v>0</v>
      </c>
      <c r="P13">
        <f t="shared" si="8"/>
        <v>1.2454620225115232E-3</v>
      </c>
      <c r="Q13">
        <f t="shared" si="9"/>
        <v>3.6703548286176613E-4</v>
      </c>
      <c r="R13">
        <f t="shared" si="10"/>
        <v>-1.2135209963481941E-3</v>
      </c>
      <c r="S13">
        <f t="shared" si="11"/>
        <v>4.3797777743923572E-3</v>
      </c>
      <c r="T13">
        <f t="shared" si="12"/>
        <v>4.4488964699895384E-2</v>
      </c>
    </row>
    <row r="14" spans="1:20" x14ac:dyDescent="0.2">
      <c r="A14">
        <f t="shared" si="2"/>
        <v>3</v>
      </c>
      <c r="B14" t="str">
        <f t="shared" si="3"/>
        <v>Q3</v>
      </c>
      <c r="C14">
        <f t="shared" si="5"/>
        <v>3</v>
      </c>
      <c r="D14">
        <f t="shared" si="4"/>
        <v>2001</v>
      </c>
      <c r="E14">
        <f t="shared" si="6"/>
        <v>9</v>
      </c>
      <c r="F14">
        <f t="shared" si="7"/>
        <v>37164</v>
      </c>
      <c r="G14" t="s">
        <v>244</v>
      </c>
      <c r="H14">
        <v>0</v>
      </c>
      <c r="I14">
        <v>118216</v>
      </c>
      <c r="J14">
        <v>71004</v>
      </c>
      <c r="K14">
        <v>33223</v>
      </c>
      <c r="L14">
        <v>3083</v>
      </c>
      <c r="M14">
        <v>1375</v>
      </c>
      <c r="O14">
        <f t="shared" si="13"/>
        <v>0</v>
      </c>
      <c r="P14">
        <f t="shared" si="8"/>
        <v>1.2154183387189654E-3</v>
      </c>
      <c r="Q14">
        <f t="shared" si="9"/>
        <v>4.8491984406124899E-3</v>
      </c>
      <c r="R14">
        <f t="shared" si="10"/>
        <v>-2.0682892294408006E-3</v>
      </c>
      <c r="S14">
        <f t="shared" si="11"/>
        <v>1.300814474595624E-3</v>
      </c>
      <c r="T14">
        <f t="shared" si="12"/>
        <v>3.0087267396391004E-2</v>
      </c>
    </row>
    <row r="15" spans="1:20" x14ac:dyDescent="0.2">
      <c r="A15">
        <f t="shared" si="2"/>
        <v>3</v>
      </c>
      <c r="B15" t="str">
        <f t="shared" si="3"/>
        <v>Q4</v>
      </c>
      <c r="C15">
        <f t="shared" si="5"/>
        <v>4</v>
      </c>
      <c r="D15">
        <f t="shared" si="4"/>
        <v>2001</v>
      </c>
      <c r="E15">
        <f t="shared" si="6"/>
        <v>12</v>
      </c>
      <c r="F15">
        <f t="shared" si="7"/>
        <v>37256</v>
      </c>
      <c r="G15" t="s">
        <v>245</v>
      </c>
      <c r="H15">
        <v>0</v>
      </c>
      <c r="I15">
        <v>118635</v>
      </c>
      <c r="J15">
        <v>71230</v>
      </c>
      <c r="K15">
        <v>33468</v>
      </c>
      <c r="L15">
        <v>3243</v>
      </c>
      <c r="M15">
        <v>1315</v>
      </c>
      <c r="O15">
        <f t="shared" si="13"/>
        <v>0</v>
      </c>
      <c r="P15">
        <f t="shared" si="8"/>
        <v>1.1800600696598718E-3</v>
      </c>
      <c r="Q15">
        <f t="shared" si="9"/>
        <v>1.0598494131033309E-3</v>
      </c>
      <c r="R15">
        <f t="shared" si="10"/>
        <v>2.4521186310380028E-3</v>
      </c>
      <c r="S15">
        <f t="shared" si="11"/>
        <v>1.7008246961661255E-2</v>
      </c>
      <c r="T15">
        <f t="shared" si="12"/>
        <v>-1.4762307918259943E-2</v>
      </c>
    </row>
    <row r="16" spans="1:20" x14ac:dyDescent="0.2">
      <c r="A16">
        <f t="shared" si="2"/>
        <v>3</v>
      </c>
      <c r="B16" t="str">
        <f t="shared" si="3"/>
        <v>Q1</v>
      </c>
      <c r="C16">
        <f t="shared" si="5"/>
        <v>1</v>
      </c>
      <c r="D16">
        <f t="shared" si="4"/>
        <v>2002</v>
      </c>
      <c r="E16">
        <f t="shared" si="6"/>
        <v>3</v>
      </c>
      <c r="F16">
        <f t="shared" si="7"/>
        <v>37346</v>
      </c>
      <c r="G16" t="s">
        <v>246</v>
      </c>
      <c r="H16">
        <v>0</v>
      </c>
      <c r="I16">
        <v>119061</v>
      </c>
      <c r="J16">
        <v>71011</v>
      </c>
      <c r="K16">
        <v>33707</v>
      </c>
      <c r="L16">
        <v>3403</v>
      </c>
      <c r="M16">
        <v>1200</v>
      </c>
      <c r="O16">
        <f t="shared" si="13"/>
        <v>0</v>
      </c>
      <c r="P16">
        <f t="shared" si="8"/>
        <v>1.1955187891841135E-3</v>
      </c>
      <c r="Q16">
        <f t="shared" si="9"/>
        <v>-1.0259011937918672E-3</v>
      </c>
      <c r="R16">
        <f t="shared" si="10"/>
        <v>2.3747394004183242E-3</v>
      </c>
      <c r="S16">
        <f t="shared" si="11"/>
        <v>1.6182395388897319E-2</v>
      </c>
      <c r="T16">
        <f t="shared" si="12"/>
        <v>-3.004445291144664E-2</v>
      </c>
    </row>
    <row r="17" spans="1:20" x14ac:dyDescent="0.2">
      <c r="A17">
        <f t="shared" si="2"/>
        <v>3</v>
      </c>
      <c r="B17" t="str">
        <f t="shared" si="3"/>
        <v>Q2</v>
      </c>
      <c r="C17">
        <f t="shared" si="5"/>
        <v>2</v>
      </c>
      <c r="D17">
        <f t="shared" si="4"/>
        <v>2002</v>
      </c>
      <c r="E17">
        <f t="shared" si="6"/>
        <v>6</v>
      </c>
      <c r="F17">
        <f t="shared" si="7"/>
        <v>37437</v>
      </c>
      <c r="G17" t="s">
        <v>247</v>
      </c>
      <c r="H17">
        <v>0</v>
      </c>
      <c r="I17">
        <v>119483</v>
      </c>
      <c r="J17">
        <v>71157</v>
      </c>
      <c r="K17">
        <v>34119</v>
      </c>
      <c r="L17">
        <v>3176</v>
      </c>
      <c r="M17">
        <v>1229</v>
      </c>
      <c r="O17">
        <f t="shared" si="13"/>
        <v>0</v>
      </c>
      <c r="P17">
        <f t="shared" si="8"/>
        <v>1.1800740804706056E-3</v>
      </c>
      <c r="Q17">
        <f t="shared" si="9"/>
        <v>6.8487067505884625E-4</v>
      </c>
      <c r="R17">
        <f t="shared" si="10"/>
        <v>4.0578384713558791E-3</v>
      </c>
      <c r="S17">
        <f t="shared" si="11"/>
        <v>-2.2748869388415693E-2</v>
      </c>
      <c r="T17">
        <f t="shared" si="12"/>
        <v>7.9915210227119449E-3</v>
      </c>
    </row>
    <row r="18" spans="1:20" x14ac:dyDescent="0.2">
      <c r="A18">
        <f t="shared" si="2"/>
        <v>3</v>
      </c>
      <c r="B18" t="str">
        <f t="shared" si="3"/>
        <v>Q3</v>
      </c>
      <c r="C18">
        <f t="shared" si="5"/>
        <v>3</v>
      </c>
      <c r="D18">
        <f t="shared" si="4"/>
        <v>2002</v>
      </c>
      <c r="E18">
        <f t="shared" si="6"/>
        <v>9</v>
      </c>
      <c r="F18">
        <f t="shared" si="7"/>
        <v>37529</v>
      </c>
      <c r="G18" t="s">
        <v>248</v>
      </c>
      <c r="H18">
        <v>0</v>
      </c>
      <c r="I18">
        <v>119909</v>
      </c>
      <c r="J18">
        <v>71713</v>
      </c>
      <c r="K18">
        <v>33813</v>
      </c>
      <c r="L18">
        <v>3375</v>
      </c>
      <c r="M18">
        <v>1218</v>
      </c>
      <c r="O18">
        <f t="shared" si="13"/>
        <v>0</v>
      </c>
      <c r="P18">
        <f t="shared" si="8"/>
        <v>1.1870439566405988E-3</v>
      </c>
      <c r="Q18">
        <f t="shared" si="9"/>
        <v>2.5978147535126173E-3</v>
      </c>
      <c r="R18">
        <f t="shared" si="10"/>
        <v>-2.9985187498414723E-3</v>
      </c>
      <c r="S18">
        <f t="shared" si="11"/>
        <v>2.0464171260507369E-2</v>
      </c>
      <c r="T18">
        <f t="shared" si="12"/>
        <v>-2.9924009152370035E-3</v>
      </c>
    </row>
    <row r="19" spans="1:20" x14ac:dyDescent="0.2">
      <c r="A19">
        <f t="shared" si="2"/>
        <v>3</v>
      </c>
      <c r="B19" t="str">
        <f t="shared" si="3"/>
        <v>Q4</v>
      </c>
      <c r="C19">
        <f t="shared" si="5"/>
        <v>4</v>
      </c>
      <c r="D19">
        <f t="shared" si="4"/>
        <v>2002</v>
      </c>
      <c r="E19">
        <f t="shared" si="6"/>
        <v>12</v>
      </c>
      <c r="F19">
        <f t="shared" si="7"/>
        <v>37621</v>
      </c>
      <c r="G19" t="s">
        <v>249</v>
      </c>
      <c r="H19">
        <v>0</v>
      </c>
      <c r="I19">
        <v>120350</v>
      </c>
      <c r="J19">
        <v>72187</v>
      </c>
      <c r="K19">
        <v>33572</v>
      </c>
      <c r="L19">
        <v>3479</v>
      </c>
      <c r="M19">
        <v>1249</v>
      </c>
      <c r="O19">
        <f t="shared" si="13"/>
        <v>0</v>
      </c>
      <c r="P19">
        <f t="shared" si="8"/>
        <v>1.2244298230366102E-3</v>
      </c>
      <c r="Q19">
        <f t="shared" si="9"/>
        <v>2.1983902896633989E-3</v>
      </c>
      <c r="R19">
        <f t="shared" si="10"/>
        <v>-2.3814790045020295E-3</v>
      </c>
      <c r="S19">
        <f t="shared" si="11"/>
        <v>1.016786897516786E-2</v>
      </c>
      <c r="T19">
        <f t="shared" si="12"/>
        <v>8.4128783118617712E-3</v>
      </c>
    </row>
    <row r="20" spans="1:20" x14ac:dyDescent="0.2">
      <c r="A20">
        <f t="shared" si="2"/>
        <v>3</v>
      </c>
      <c r="B20" t="str">
        <f t="shared" si="3"/>
        <v>Q1</v>
      </c>
      <c r="C20">
        <f t="shared" si="5"/>
        <v>1</v>
      </c>
      <c r="D20">
        <f t="shared" si="4"/>
        <v>2003</v>
      </c>
      <c r="E20">
        <f t="shared" si="6"/>
        <v>3</v>
      </c>
      <c r="F20">
        <f t="shared" si="7"/>
        <v>37711</v>
      </c>
      <c r="G20" t="s">
        <v>250</v>
      </c>
      <c r="H20">
        <v>0</v>
      </c>
      <c r="I20">
        <v>120792</v>
      </c>
      <c r="J20">
        <v>71967</v>
      </c>
      <c r="K20">
        <v>33917</v>
      </c>
      <c r="L20">
        <v>3568</v>
      </c>
      <c r="M20">
        <v>1248</v>
      </c>
      <c r="O20">
        <f t="shared" si="13"/>
        <v>0</v>
      </c>
      <c r="P20">
        <f t="shared" si="8"/>
        <v>1.2227115406824307E-3</v>
      </c>
      <c r="Q20">
        <f t="shared" si="9"/>
        <v>-1.0169138154448865E-3</v>
      </c>
      <c r="R20">
        <f t="shared" si="10"/>
        <v>3.4138062741000397E-3</v>
      </c>
      <c r="S20">
        <f t="shared" si="11"/>
        <v>8.455654981554428E-3</v>
      </c>
      <c r="T20">
        <f t="shared" si="12"/>
        <v>-2.6695142752675149E-4</v>
      </c>
    </row>
    <row r="21" spans="1:20" x14ac:dyDescent="0.2">
      <c r="A21">
        <f t="shared" si="2"/>
        <v>3</v>
      </c>
      <c r="B21" t="str">
        <f t="shared" si="3"/>
        <v>Q2</v>
      </c>
      <c r="C21">
        <f t="shared" si="5"/>
        <v>2</v>
      </c>
      <c r="D21">
        <f t="shared" si="4"/>
        <v>2003</v>
      </c>
      <c r="E21">
        <f t="shared" si="6"/>
        <v>6</v>
      </c>
      <c r="F21">
        <f t="shared" si="7"/>
        <v>37802</v>
      </c>
      <c r="G21" t="s">
        <v>251</v>
      </c>
      <c r="H21">
        <v>0</v>
      </c>
      <c r="I21">
        <v>121233</v>
      </c>
      <c r="J21">
        <v>72088</v>
      </c>
      <c r="K21">
        <v>33901</v>
      </c>
      <c r="L21">
        <v>3646</v>
      </c>
      <c r="M21">
        <v>1256</v>
      </c>
      <c r="O21">
        <f t="shared" si="13"/>
        <v>0</v>
      </c>
      <c r="P21">
        <f t="shared" si="8"/>
        <v>1.2154899965999277E-3</v>
      </c>
      <c r="Q21">
        <f t="shared" si="9"/>
        <v>5.6012825222229168E-4</v>
      </c>
      <c r="R21">
        <f t="shared" si="10"/>
        <v>-1.5727134480614247E-4</v>
      </c>
      <c r="S21">
        <f t="shared" si="11"/>
        <v>7.2345308641912354E-3</v>
      </c>
      <c r="T21">
        <f t="shared" si="12"/>
        <v>2.1322026175474296E-3</v>
      </c>
    </row>
    <row r="22" spans="1:20" x14ac:dyDescent="0.2">
      <c r="A22">
        <f t="shared" si="2"/>
        <v>3</v>
      </c>
      <c r="B22" t="str">
        <f t="shared" si="3"/>
        <v>Q3</v>
      </c>
      <c r="C22">
        <f t="shared" si="5"/>
        <v>3</v>
      </c>
      <c r="D22">
        <f t="shared" si="4"/>
        <v>2003</v>
      </c>
      <c r="E22">
        <f t="shared" si="6"/>
        <v>9</v>
      </c>
      <c r="F22">
        <f t="shared" si="7"/>
        <v>37894</v>
      </c>
      <c r="G22" t="s">
        <v>252</v>
      </c>
      <c r="H22">
        <v>0</v>
      </c>
      <c r="I22">
        <v>121682</v>
      </c>
      <c r="J22">
        <v>72565</v>
      </c>
      <c r="K22">
        <v>33503</v>
      </c>
      <c r="L22">
        <v>3732</v>
      </c>
      <c r="M22">
        <v>1419</v>
      </c>
      <c r="O22">
        <f t="shared" si="13"/>
        <v>0</v>
      </c>
      <c r="P22">
        <f t="shared" si="8"/>
        <v>1.233016396643194E-3</v>
      </c>
      <c r="Q22">
        <f t="shared" si="9"/>
        <v>2.2007905220178259E-3</v>
      </c>
      <c r="R22">
        <f t="shared" si="10"/>
        <v>-3.9287705793283889E-3</v>
      </c>
      <c r="S22">
        <f t="shared" si="11"/>
        <v>7.8014764064284758E-3</v>
      </c>
      <c r="T22">
        <f t="shared" si="12"/>
        <v>4.1511937385644959E-2</v>
      </c>
    </row>
    <row r="23" spans="1:20" x14ac:dyDescent="0.2">
      <c r="A23">
        <f t="shared" si="2"/>
        <v>3</v>
      </c>
      <c r="B23" t="str">
        <f t="shared" si="3"/>
        <v>Q4</v>
      </c>
      <c r="C23">
        <f t="shared" si="5"/>
        <v>4</v>
      </c>
      <c r="D23">
        <f t="shared" si="4"/>
        <v>2003</v>
      </c>
      <c r="E23">
        <f t="shared" si="6"/>
        <v>12</v>
      </c>
      <c r="F23">
        <f t="shared" si="7"/>
        <v>37986</v>
      </c>
      <c r="G23" t="s">
        <v>253</v>
      </c>
      <c r="H23">
        <v>0</v>
      </c>
      <c r="I23">
        <v>122159</v>
      </c>
      <c r="J23">
        <v>73091</v>
      </c>
      <c r="K23">
        <v>33414</v>
      </c>
      <c r="L23">
        <v>3833</v>
      </c>
      <c r="M23">
        <v>1339</v>
      </c>
      <c r="O23">
        <f t="shared" si="13"/>
        <v>0</v>
      </c>
      <c r="P23">
        <f t="shared" si="8"/>
        <v>1.3049809210170515E-3</v>
      </c>
      <c r="Q23">
        <f t="shared" si="9"/>
        <v>2.4104097907453603E-3</v>
      </c>
      <c r="R23">
        <f t="shared" si="10"/>
        <v>-8.8627809825070347E-4</v>
      </c>
      <c r="S23">
        <f t="shared" si="11"/>
        <v>8.9409010017014179E-3</v>
      </c>
      <c r="T23">
        <f t="shared" si="12"/>
        <v>-1.9157232940610225E-2</v>
      </c>
    </row>
    <row r="24" spans="1:20" x14ac:dyDescent="0.2">
      <c r="A24">
        <f t="shared" si="2"/>
        <v>3</v>
      </c>
      <c r="B24" t="str">
        <f t="shared" si="3"/>
        <v>Q1</v>
      </c>
      <c r="C24">
        <f t="shared" si="5"/>
        <v>1</v>
      </c>
      <c r="D24">
        <f t="shared" si="4"/>
        <v>2004</v>
      </c>
      <c r="E24">
        <f t="shared" si="6"/>
        <v>3</v>
      </c>
      <c r="F24">
        <f t="shared" si="7"/>
        <v>38077</v>
      </c>
      <c r="G24" t="s">
        <v>254</v>
      </c>
      <c r="H24">
        <v>0</v>
      </c>
      <c r="I24">
        <v>122632</v>
      </c>
      <c r="J24">
        <v>73258</v>
      </c>
      <c r="K24">
        <v>33479</v>
      </c>
      <c r="L24">
        <v>3936</v>
      </c>
      <c r="M24">
        <v>1283</v>
      </c>
      <c r="O24">
        <f t="shared" si="13"/>
        <v>0</v>
      </c>
      <c r="P24">
        <f t="shared" si="8"/>
        <v>1.289005378388941E-3</v>
      </c>
      <c r="Q24">
        <f t="shared" si="9"/>
        <v>7.6102836518288086E-4</v>
      </c>
      <c r="R24">
        <f t="shared" si="10"/>
        <v>6.4801078878384821E-4</v>
      </c>
      <c r="S24">
        <f t="shared" si="11"/>
        <v>8.8782441451424887E-3</v>
      </c>
      <c r="T24">
        <f t="shared" si="12"/>
        <v>-1.4139741771851955E-2</v>
      </c>
    </row>
    <row r="25" spans="1:20" x14ac:dyDescent="0.2">
      <c r="A25">
        <f t="shared" si="2"/>
        <v>3</v>
      </c>
      <c r="B25" t="str">
        <f t="shared" si="3"/>
        <v>Q2</v>
      </c>
      <c r="C25">
        <f t="shared" si="5"/>
        <v>2</v>
      </c>
      <c r="D25">
        <f t="shared" si="4"/>
        <v>2004</v>
      </c>
      <c r="E25">
        <f t="shared" si="6"/>
        <v>6</v>
      </c>
      <c r="F25">
        <f t="shared" si="7"/>
        <v>38168</v>
      </c>
      <c r="G25" t="s">
        <v>255</v>
      </c>
      <c r="H25">
        <v>0</v>
      </c>
      <c r="I25">
        <v>123099</v>
      </c>
      <c r="J25">
        <v>74107</v>
      </c>
      <c r="K25">
        <v>32913</v>
      </c>
      <c r="L25">
        <v>3809</v>
      </c>
      <c r="M25">
        <v>1272</v>
      </c>
      <c r="O25">
        <f t="shared" si="13"/>
        <v>0</v>
      </c>
      <c r="P25">
        <f t="shared" si="8"/>
        <v>1.2677725506431425E-3</v>
      </c>
      <c r="Q25">
        <f t="shared" si="9"/>
        <v>3.8482314433314624E-3</v>
      </c>
      <c r="R25">
        <f t="shared" si="10"/>
        <v>-5.667432530735983E-3</v>
      </c>
      <c r="S25">
        <f t="shared" si="11"/>
        <v>-1.0873218431022513E-2</v>
      </c>
      <c r="T25">
        <f t="shared" si="12"/>
        <v>-2.8660917993602597E-3</v>
      </c>
    </row>
    <row r="26" spans="1:20" x14ac:dyDescent="0.2">
      <c r="A26">
        <f t="shared" si="2"/>
        <v>3</v>
      </c>
      <c r="B26" t="str">
        <f t="shared" si="3"/>
        <v>Q3</v>
      </c>
      <c r="C26">
        <f t="shared" si="5"/>
        <v>3</v>
      </c>
      <c r="D26">
        <f t="shared" si="4"/>
        <v>2004</v>
      </c>
      <c r="E26">
        <f t="shared" si="6"/>
        <v>9</v>
      </c>
      <c r="F26">
        <f t="shared" si="7"/>
        <v>38260</v>
      </c>
      <c r="G26" t="s">
        <v>256</v>
      </c>
      <c r="H26">
        <v>0</v>
      </c>
      <c r="I26">
        <v>123587</v>
      </c>
      <c r="J26">
        <v>74503</v>
      </c>
      <c r="K26">
        <v>33429</v>
      </c>
      <c r="L26">
        <v>3836</v>
      </c>
      <c r="M26">
        <v>1333</v>
      </c>
      <c r="O26">
        <f t="shared" si="13"/>
        <v>0</v>
      </c>
      <c r="P26">
        <f t="shared" si="8"/>
        <v>1.3196872945591132E-3</v>
      </c>
      <c r="Q26">
        <f t="shared" si="9"/>
        <v>1.7780449354094507E-3</v>
      </c>
      <c r="R26">
        <f t="shared" si="10"/>
        <v>5.1988239728661956E-3</v>
      </c>
      <c r="S26">
        <f t="shared" si="11"/>
        <v>2.3572638294635517E-3</v>
      </c>
      <c r="T26">
        <f t="shared" si="12"/>
        <v>1.573639196026555E-2</v>
      </c>
    </row>
    <row r="27" spans="1:20" x14ac:dyDescent="0.2">
      <c r="A27">
        <f t="shared" si="2"/>
        <v>3</v>
      </c>
      <c r="B27" t="str">
        <f t="shared" si="3"/>
        <v>Q4</v>
      </c>
      <c r="C27">
        <f t="shared" si="5"/>
        <v>4</v>
      </c>
      <c r="D27">
        <f t="shared" si="4"/>
        <v>2004</v>
      </c>
      <c r="E27">
        <f t="shared" si="6"/>
        <v>12</v>
      </c>
      <c r="F27">
        <f t="shared" si="7"/>
        <v>38352</v>
      </c>
      <c r="G27" t="s">
        <v>257</v>
      </c>
      <c r="H27">
        <v>0</v>
      </c>
      <c r="I27">
        <v>124096</v>
      </c>
      <c r="J27">
        <v>75233</v>
      </c>
      <c r="K27">
        <v>33502</v>
      </c>
      <c r="L27">
        <v>3773</v>
      </c>
      <c r="M27">
        <v>1389</v>
      </c>
      <c r="O27">
        <f t="shared" si="13"/>
        <v>0</v>
      </c>
      <c r="P27">
        <f t="shared" si="8"/>
        <v>1.3709716307848119E-3</v>
      </c>
      <c r="Q27">
        <f t="shared" si="9"/>
        <v>3.2554780808595751E-3</v>
      </c>
      <c r="R27">
        <f t="shared" si="10"/>
        <v>7.2738168333397191E-4</v>
      </c>
      <c r="S27">
        <f t="shared" si="11"/>
        <v>-5.5046986615092663E-3</v>
      </c>
      <c r="T27">
        <f t="shared" si="12"/>
        <v>1.381185524622297E-2</v>
      </c>
    </row>
    <row r="28" spans="1:20" x14ac:dyDescent="0.2">
      <c r="A28">
        <f t="shared" si="2"/>
        <v>3</v>
      </c>
      <c r="B28" t="str">
        <f t="shared" si="3"/>
        <v>Q1</v>
      </c>
      <c r="C28">
        <f t="shared" si="5"/>
        <v>1</v>
      </c>
      <c r="D28">
        <f t="shared" si="4"/>
        <v>2005</v>
      </c>
      <c r="E28">
        <f t="shared" si="6"/>
        <v>3</v>
      </c>
      <c r="F28">
        <f t="shared" si="7"/>
        <v>38442</v>
      </c>
      <c r="G28" t="s">
        <v>258</v>
      </c>
      <c r="H28">
        <v>0</v>
      </c>
      <c r="I28">
        <v>124611</v>
      </c>
      <c r="J28">
        <v>75251</v>
      </c>
      <c r="K28">
        <v>33612</v>
      </c>
      <c r="L28">
        <v>3805</v>
      </c>
      <c r="M28">
        <v>1401</v>
      </c>
      <c r="O28">
        <f t="shared" si="13"/>
        <v>0</v>
      </c>
      <c r="P28">
        <f t="shared" si="8"/>
        <v>1.38142840788813E-3</v>
      </c>
      <c r="Q28">
        <f t="shared" si="9"/>
        <v>7.9745876811809779E-5</v>
      </c>
      <c r="R28">
        <f t="shared" si="10"/>
        <v>1.0932663552756239E-3</v>
      </c>
      <c r="S28">
        <f t="shared" si="11"/>
        <v>2.8191497938641064E-3</v>
      </c>
      <c r="T28">
        <f t="shared" si="12"/>
        <v>2.8715161211341211E-3</v>
      </c>
    </row>
    <row r="29" spans="1:20" x14ac:dyDescent="0.2">
      <c r="A29">
        <f t="shared" si="2"/>
        <v>3</v>
      </c>
      <c r="B29" t="str">
        <f t="shared" si="3"/>
        <v>Q2</v>
      </c>
      <c r="C29">
        <f t="shared" si="5"/>
        <v>2</v>
      </c>
      <c r="D29">
        <f t="shared" si="4"/>
        <v>2005</v>
      </c>
      <c r="E29">
        <f t="shared" si="6"/>
        <v>6</v>
      </c>
      <c r="F29">
        <f t="shared" si="7"/>
        <v>38533</v>
      </c>
      <c r="G29" t="s">
        <v>259</v>
      </c>
      <c r="H29">
        <v>0</v>
      </c>
      <c r="I29">
        <v>125118</v>
      </c>
      <c r="J29">
        <v>74797</v>
      </c>
      <c r="K29">
        <v>34260</v>
      </c>
      <c r="L29">
        <v>3761</v>
      </c>
      <c r="M29">
        <v>1384</v>
      </c>
      <c r="O29">
        <f t="shared" si="13"/>
        <v>0</v>
      </c>
      <c r="P29">
        <f t="shared" si="8"/>
        <v>1.3543853705024755E-3</v>
      </c>
      <c r="Q29">
        <f t="shared" si="9"/>
        <v>-2.0151053944422737E-3</v>
      </c>
      <c r="R29">
        <f t="shared" si="10"/>
        <v>6.3854160069669597E-3</v>
      </c>
      <c r="S29">
        <f t="shared" si="11"/>
        <v>-3.8695312696210848E-3</v>
      </c>
      <c r="T29">
        <f t="shared" si="12"/>
        <v>-4.0612009805912619E-3</v>
      </c>
    </row>
    <row r="30" spans="1:20" x14ac:dyDescent="0.2">
      <c r="A30">
        <f t="shared" si="2"/>
        <v>3</v>
      </c>
      <c r="B30" t="str">
        <f t="shared" si="3"/>
        <v>Q3</v>
      </c>
      <c r="C30">
        <f t="shared" si="5"/>
        <v>3</v>
      </c>
      <c r="D30">
        <f t="shared" si="4"/>
        <v>2005</v>
      </c>
      <c r="E30">
        <f t="shared" si="6"/>
        <v>9</v>
      </c>
      <c r="F30">
        <f t="shared" si="7"/>
        <v>38625</v>
      </c>
      <c r="G30" t="s">
        <v>260</v>
      </c>
      <c r="H30">
        <v>0</v>
      </c>
      <c r="I30">
        <v>125619</v>
      </c>
      <c r="J30">
        <v>75480</v>
      </c>
      <c r="K30">
        <v>34256</v>
      </c>
      <c r="L30">
        <v>3818</v>
      </c>
      <c r="M30">
        <v>1500</v>
      </c>
      <c r="O30">
        <f t="shared" si="13"/>
        <v>0</v>
      </c>
      <c r="P30">
        <f t="shared" si="8"/>
        <v>1.3329624271385399E-3</v>
      </c>
      <c r="Q30">
        <f t="shared" si="9"/>
        <v>3.0345761245225145E-3</v>
      </c>
      <c r="R30">
        <f t="shared" si="10"/>
        <v>-3.8919592161956729E-5</v>
      </c>
      <c r="S30">
        <f t="shared" si="11"/>
        <v>5.0265394799640095E-3</v>
      </c>
      <c r="T30">
        <f t="shared" si="12"/>
        <v>2.719222380084152E-2</v>
      </c>
    </row>
    <row r="31" spans="1:20" x14ac:dyDescent="0.2">
      <c r="A31">
        <f t="shared" si="2"/>
        <v>3</v>
      </c>
      <c r="B31" t="str">
        <f t="shared" si="3"/>
        <v>Q4</v>
      </c>
      <c r="C31">
        <f t="shared" si="5"/>
        <v>4</v>
      </c>
      <c r="D31">
        <f t="shared" si="4"/>
        <v>2005</v>
      </c>
      <c r="E31">
        <f t="shared" si="6"/>
        <v>12</v>
      </c>
      <c r="F31">
        <f t="shared" si="7"/>
        <v>38717</v>
      </c>
      <c r="G31" t="s">
        <v>261</v>
      </c>
      <c r="H31">
        <v>0</v>
      </c>
      <c r="I31">
        <v>126104</v>
      </c>
      <c r="J31">
        <v>76119</v>
      </c>
      <c r="K31">
        <v>34162</v>
      </c>
      <c r="L31">
        <v>3673</v>
      </c>
      <c r="M31">
        <v>1585</v>
      </c>
      <c r="O31">
        <f t="shared" si="13"/>
        <v>0</v>
      </c>
      <c r="P31">
        <f t="shared" si="8"/>
        <v>1.2853075825340898E-3</v>
      </c>
      <c r="Q31">
        <f t="shared" si="9"/>
        <v>2.8140134869907296E-3</v>
      </c>
      <c r="R31">
        <f t="shared" si="10"/>
        <v>-9.1551953318025348E-4</v>
      </c>
      <c r="S31">
        <f t="shared" si="11"/>
        <v>-1.2823061042819051E-2</v>
      </c>
      <c r="T31">
        <f t="shared" si="12"/>
        <v>1.8542923606625239E-2</v>
      </c>
    </row>
    <row r="32" spans="1:20" x14ac:dyDescent="0.2">
      <c r="A32">
        <f t="shared" si="2"/>
        <v>3</v>
      </c>
      <c r="B32" t="str">
        <f t="shared" si="3"/>
        <v>Q1</v>
      </c>
      <c r="C32">
        <f t="shared" si="5"/>
        <v>1</v>
      </c>
      <c r="D32">
        <f t="shared" si="4"/>
        <v>2006</v>
      </c>
      <c r="E32">
        <f t="shared" si="6"/>
        <v>3</v>
      </c>
      <c r="F32">
        <f t="shared" si="7"/>
        <v>38807</v>
      </c>
      <c r="G32" t="s">
        <v>262</v>
      </c>
      <c r="H32">
        <v>0</v>
      </c>
      <c r="I32">
        <v>126584</v>
      </c>
      <c r="J32">
        <v>75593</v>
      </c>
      <c r="K32">
        <v>34757</v>
      </c>
      <c r="L32">
        <v>3718</v>
      </c>
      <c r="M32">
        <v>1593</v>
      </c>
      <c r="O32">
        <f t="shared" si="13"/>
        <v>0</v>
      </c>
      <c r="P32">
        <f t="shared" si="8"/>
        <v>1.2671875686898204E-3</v>
      </c>
      <c r="Q32">
        <f t="shared" si="9"/>
        <v>-2.3087370520527006E-3</v>
      </c>
      <c r="R32">
        <f t="shared" si="10"/>
        <v>5.7722876047530125E-3</v>
      </c>
      <c r="S32">
        <f t="shared" si="11"/>
        <v>4.0672898840843352E-3</v>
      </c>
      <c r="T32">
        <f t="shared" si="12"/>
        <v>1.6796168451198579E-3</v>
      </c>
    </row>
    <row r="33" spans="1:20" x14ac:dyDescent="0.2">
      <c r="A33">
        <f t="shared" si="2"/>
        <v>3</v>
      </c>
      <c r="B33" t="str">
        <f t="shared" si="3"/>
        <v>Q2</v>
      </c>
      <c r="C33">
        <f t="shared" si="5"/>
        <v>2</v>
      </c>
      <c r="D33">
        <f t="shared" si="4"/>
        <v>2006</v>
      </c>
      <c r="E33">
        <f t="shared" si="6"/>
        <v>6</v>
      </c>
      <c r="F33">
        <f t="shared" si="7"/>
        <v>38898</v>
      </c>
      <c r="G33" t="s">
        <v>263</v>
      </c>
      <c r="H33">
        <v>0</v>
      </c>
      <c r="I33">
        <v>127072</v>
      </c>
      <c r="J33">
        <v>75972</v>
      </c>
      <c r="K33">
        <v>34588</v>
      </c>
      <c r="L33">
        <v>3710</v>
      </c>
      <c r="M33">
        <v>1746</v>
      </c>
      <c r="O33">
        <f t="shared" si="13"/>
        <v>0</v>
      </c>
      <c r="P33">
        <f t="shared" si="8"/>
        <v>1.2834013662923471E-3</v>
      </c>
      <c r="Q33">
        <f t="shared" si="9"/>
        <v>1.6684453233619667E-3</v>
      </c>
      <c r="R33">
        <f t="shared" si="10"/>
        <v>-1.6234106661725534E-3</v>
      </c>
      <c r="S33">
        <f t="shared" si="11"/>
        <v>-7.17746523282492E-4</v>
      </c>
      <c r="T33">
        <f t="shared" si="12"/>
        <v>3.1041519681991536E-2</v>
      </c>
    </row>
    <row r="34" spans="1:20" x14ac:dyDescent="0.2">
      <c r="A34">
        <f t="shared" si="2"/>
        <v>3</v>
      </c>
      <c r="B34" t="str">
        <f t="shared" si="3"/>
        <v>Q3</v>
      </c>
      <c r="C34">
        <f t="shared" si="5"/>
        <v>3</v>
      </c>
      <c r="D34">
        <f t="shared" si="4"/>
        <v>2006</v>
      </c>
      <c r="E34">
        <f t="shared" si="6"/>
        <v>9</v>
      </c>
      <c r="F34">
        <f t="shared" si="7"/>
        <v>38990</v>
      </c>
      <c r="G34" t="s">
        <v>264</v>
      </c>
      <c r="H34">
        <v>0</v>
      </c>
      <c r="I34">
        <v>127548</v>
      </c>
      <c r="J34">
        <v>76420</v>
      </c>
      <c r="K34">
        <v>34359</v>
      </c>
      <c r="L34">
        <v>3844</v>
      </c>
      <c r="M34">
        <v>1954</v>
      </c>
      <c r="O34">
        <f t="shared" si="13"/>
        <v>0</v>
      </c>
      <c r="P34">
        <f t="shared" si="8"/>
        <v>1.2470800886892341E-3</v>
      </c>
      <c r="Q34">
        <f t="shared" si="9"/>
        <v>1.9617853441098454E-3</v>
      </c>
      <c r="R34">
        <f t="shared" si="10"/>
        <v>-2.2118196522357136E-3</v>
      </c>
      <c r="S34">
        <f t="shared" si="11"/>
        <v>1.1897422770876576E-2</v>
      </c>
      <c r="T34">
        <f t="shared" si="12"/>
        <v>3.8229680129463262E-2</v>
      </c>
    </row>
    <row r="35" spans="1:20" x14ac:dyDescent="0.2">
      <c r="A35">
        <f t="shared" si="2"/>
        <v>3</v>
      </c>
      <c r="B35" t="str">
        <f t="shared" si="3"/>
        <v>Q4</v>
      </c>
      <c r="C35">
        <f t="shared" si="5"/>
        <v>4</v>
      </c>
      <c r="D35">
        <f t="shared" si="4"/>
        <v>2006</v>
      </c>
      <c r="E35">
        <f t="shared" si="6"/>
        <v>12</v>
      </c>
      <c r="F35">
        <f t="shared" si="7"/>
        <v>39082</v>
      </c>
      <c r="G35" t="s">
        <v>265</v>
      </c>
      <c r="H35">
        <v>0</v>
      </c>
      <c r="I35">
        <v>127991</v>
      </c>
      <c r="J35">
        <v>76544</v>
      </c>
      <c r="K35">
        <v>34552</v>
      </c>
      <c r="L35">
        <v>3817</v>
      </c>
      <c r="M35">
        <v>2121</v>
      </c>
      <c r="O35">
        <f t="shared" si="13"/>
        <v>0</v>
      </c>
      <c r="P35">
        <f t="shared" si="8"/>
        <v>1.1563963139102906E-3</v>
      </c>
      <c r="Q35">
        <f t="shared" si="9"/>
        <v>5.4057834962661921E-4</v>
      </c>
      <c r="R35">
        <f t="shared" si="10"/>
        <v>1.8688917302376318E-3</v>
      </c>
      <c r="S35">
        <f t="shared" si="11"/>
        <v>-2.3468143635023697E-3</v>
      </c>
      <c r="T35">
        <f t="shared" si="12"/>
        <v>2.7713440696293112E-2</v>
      </c>
    </row>
    <row r="36" spans="1:20" x14ac:dyDescent="0.2">
      <c r="A36">
        <f t="shared" si="2"/>
        <v>3</v>
      </c>
      <c r="B36" t="str">
        <f t="shared" si="3"/>
        <v>Q1</v>
      </c>
      <c r="C36">
        <f t="shared" si="5"/>
        <v>1</v>
      </c>
      <c r="D36">
        <f t="shared" si="4"/>
        <v>2007</v>
      </c>
      <c r="E36">
        <f t="shared" si="6"/>
        <v>3</v>
      </c>
      <c r="F36">
        <f t="shared" si="7"/>
        <v>39172</v>
      </c>
      <c r="G36" t="s">
        <v>266</v>
      </c>
      <c r="H36">
        <v>0</v>
      </c>
      <c r="I36">
        <v>128439</v>
      </c>
      <c r="J36">
        <v>75683</v>
      </c>
      <c r="K36">
        <v>35031</v>
      </c>
      <c r="L36">
        <v>3992</v>
      </c>
      <c r="M36">
        <v>2198</v>
      </c>
      <c r="O36">
        <f t="shared" si="13"/>
        <v>0</v>
      </c>
      <c r="P36">
        <f t="shared" si="8"/>
        <v>1.165390042149328E-3</v>
      </c>
      <c r="Q36">
        <f t="shared" si="9"/>
        <v>-3.7636245238892307E-3</v>
      </c>
      <c r="R36">
        <f t="shared" si="10"/>
        <v>4.5998630736541202E-3</v>
      </c>
      <c r="S36">
        <f t="shared" si="11"/>
        <v>1.5054725946263448E-2</v>
      </c>
      <c r="T36">
        <f t="shared" si="12"/>
        <v>1.1957654691522768E-2</v>
      </c>
    </row>
    <row r="37" spans="1:20" x14ac:dyDescent="0.2">
      <c r="A37">
        <f t="shared" si="2"/>
        <v>3</v>
      </c>
      <c r="B37" t="str">
        <f t="shared" si="3"/>
        <v>Q2</v>
      </c>
      <c r="C37">
        <f t="shared" si="5"/>
        <v>2</v>
      </c>
      <c r="D37">
        <f t="shared" si="4"/>
        <v>2007</v>
      </c>
      <c r="E37">
        <f t="shared" si="6"/>
        <v>6</v>
      </c>
      <c r="F37">
        <f t="shared" si="7"/>
        <v>39263</v>
      </c>
      <c r="G37" t="s">
        <v>267</v>
      </c>
      <c r="H37">
        <v>0</v>
      </c>
      <c r="I37">
        <v>128888</v>
      </c>
      <c r="J37">
        <v>75952</v>
      </c>
      <c r="K37">
        <v>35390</v>
      </c>
      <c r="L37">
        <v>3763</v>
      </c>
      <c r="M37">
        <v>2055</v>
      </c>
      <c r="O37">
        <f t="shared" si="13"/>
        <v>0</v>
      </c>
      <c r="P37">
        <f t="shared" si="8"/>
        <v>1.1639190734105131E-3</v>
      </c>
      <c r="Q37">
        <f t="shared" si="9"/>
        <v>1.183365377935397E-3</v>
      </c>
      <c r="R37">
        <f t="shared" si="10"/>
        <v>3.4044187798527581E-3</v>
      </c>
      <c r="S37">
        <f t="shared" si="11"/>
        <v>-1.9499328945802086E-2</v>
      </c>
      <c r="T37">
        <f t="shared" si="12"/>
        <v>-2.2174453507186165E-2</v>
      </c>
    </row>
    <row r="38" spans="1:20" x14ac:dyDescent="0.2">
      <c r="A38">
        <f t="shared" si="2"/>
        <v>3</v>
      </c>
      <c r="B38" t="str">
        <f t="shared" si="3"/>
        <v>Q3</v>
      </c>
      <c r="C38">
        <f t="shared" si="5"/>
        <v>3</v>
      </c>
      <c r="D38">
        <f t="shared" si="4"/>
        <v>2007</v>
      </c>
      <c r="E38">
        <f t="shared" si="6"/>
        <v>9</v>
      </c>
      <c r="F38">
        <f t="shared" si="7"/>
        <v>39355</v>
      </c>
      <c r="G38" t="s">
        <v>268</v>
      </c>
      <c r="H38">
        <v>0</v>
      </c>
      <c r="I38">
        <v>129300</v>
      </c>
      <c r="J38">
        <v>75815</v>
      </c>
      <c r="K38">
        <v>35436</v>
      </c>
      <c r="L38">
        <v>3898</v>
      </c>
      <c r="M38">
        <v>2093</v>
      </c>
      <c r="O38">
        <f t="shared" si="13"/>
        <v>0</v>
      </c>
      <c r="P38">
        <f t="shared" si="8"/>
        <v>1.0643912591123961E-3</v>
      </c>
      <c r="Q38">
        <f t="shared" si="9"/>
        <v>-6.0161880680842383E-4</v>
      </c>
      <c r="R38">
        <f t="shared" si="10"/>
        <v>4.330798161344962E-4</v>
      </c>
      <c r="S38">
        <f t="shared" si="11"/>
        <v>1.1818320776855185E-2</v>
      </c>
      <c r="T38">
        <f t="shared" si="12"/>
        <v>6.1262208396513085E-3</v>
      </c>
    </row>
    <row r="39" spans="1:20" x14ac:dyDescent="0.2">
      <c r="A39">
        <f t="shared" si="2"/>
        <v>3</v>
      </c>
      <c r="B39" t="str">
        <f t="shared" si="3"/>
        <v>Q4</v>
      </c>
      <c r="C39">
        <f t="shared" si="5"/>
        <v>4</v>
      </c>
      <c r="D39">
        <f t="shared" si="4"/>
        <v>2007</v>
      </c>
      <c r="E39">
        <f t="shared" si="6"/>
        <v>12</v>
      </c>
      <c r="F39">
        <f t="shared" si="7"/>
        <v>39447</v>
      </c>
      <c r="G39" t="s">
        <v>269</v>
      </c>
      <c r="H39">
        <v>0</v>
      </c>
      <c r="I39">
        <v>129634</v>
      </c>
      <c r="J39">
        <v>75720</v>
      </c>
      <c r="K39">
        <v>36003</v>
      </c>
      <c r="L39">
        <v>3867</v>
      </c>
      <c r="M39">
        <v>2194</v>
      </c>
      <c r="O39">
        <f t="shared" si="13"/>
        <v>0</v>
      </c>
      <c r="P39">
        <f t="shared" si="8"/>
        <v>8.603063222971663E-4</v>
      </c>
      <c r="Q39">
        <f t="shared" si="9"/>
        <v>-4.1785797695470528E-4</v>
      </c>
      <c r="R39">
        <f t="shared" si="10"/>
        <v>5.3053624453218706E-3</v>
      </c>
      <c r="S39">
        <f t="shared" si="11"/>
        <v>-2.6579907573057726E-3</v>
      </c>
      <c r="T39">
        <f t="shared" si="12"/>
        <v>1.583334595460073E-2</v>
      </c>
    </row>
    <row r="40" spans="1:20" x14ac:dyDescent="0.2">
      <c r="A40">
        <f t="shared" si="2"/>
        <v>3</v>
      </c>
      <c r="B40" t="str">
        <f t="shared" si="3"/>
        <v>Q1</v>
      </c>
      <c r="C40">
        <f t="shared" si="5"/>
        <v>1</v>
      </c>
      <c r="D40">
        <f t="shared" si="4"/>
        <v>2008</v>
      </c>
      <c r="E40">
        <f t="shared" si="6"/>
        <v>3</v>
      </c>
      <c r="F40">
        <f t="shared" si="7"/>
        <v>39538</v>
      </c>
      <c r="G40" t="s">
        <v>270</v>
      </c>
      <c r="H40">
        <v>0</v>
      </c>
      <c r="I40">
        <v>129968</v>
      </c>
      <c r="J40">
        <v>75467</v>
      </c>
      <c r="K40">
        <v>35859</v>
      </c>
      <c r="L40">
        <v>4079</v>
      </c>
      <c r="M40">
        <v>2286</v>
      </c>
      <c r="O40">
        <f t="shared" si="13"/>
        <v>0</v>
      </c>
      <c r="P40">
        <f t="shared" si="8"/>
        <v>8.5809165617733996E-4</v>
      </c>
      <c r="Q40">
        <f t="shared" si="9"/>
        <v>-1.1149951733783192E-3</v>
      </c>
      <c r="R40">
        <f t="shared" si="10"/>
        <v>-1.3350036731915038E-3</v>
      </c>
      <c r="S40">
        <f t="shared" si="11"/>
        <v>1.7950150888912164E-2</v>
      </c>
      <c r="T40">
        <f t="shared" si="12"/>
        <v>1.3786571412834236E-2</v>
      </c>
    </row>
    <row r="41" spans="1:20" x14ac:dyDescent="0.2">
      <c r="A41">
        <f t="shared" si="2"/>
        <v>3</v>
      </c>
      <c r="B41" t="str">
        <f t="shared" si="3"/>
        <v>Q2</v>
      </c>
      <c r="C41">
        <f t="shared" si="5"/>
        <v>2</v>
      </c>
      <c r="D41">
        <f t="shared" si="4"/>
        <v>2008</v>
      </c>
      <c r="E41">
        <f t="shared" si="6"/>
        <v>6</v>
      </c>
      <c r="F41">
        <f t="shared" si="7"/>
        <v>39629</v>
      </c>
      <c r="G41" t="s">
        <v>271</v>
      </c>
      <c r="H41">
        <v>0</v>
      </c>
      <c r="I41">
        <v>130303</v>
      </c>
      <c r="J41">
        <v>75951</v>
      </c>
      <c r="K41">
        <v>35650</v>
      </c>
      <c r="L41">
        <v>4020</v>
      </c>
      <c r="M41">
        <v>2175</v>
      </c>
      <c r="O41">
        <f t="shared" si="13"/>
        <v>0</v>
      </c>
      <c r="P41">
        <f t="shared" si="8"/>
        <v>8.5844870582207911E-4</v>
      </c>
      <c r="Q41">
        <f t="shared" si="9"/>
        <v>2.1332457712330832E-3</v>
      </c>
      <c r="R41">
        <f t="shared" si="10"/>
        <v>-1.9465811831554936E-3</v>
      </c>
      <c r="S41">
        <f t="shared" si="11"/>
        <v>-4.8448781002918828E-3</v>
      </c>
      <c r="T41">
        <f t="shared" si="12"/>
        <v>-1.6454750541182728E-2</v>
      </c>
    </row>
    <row r="42" spans="1:20" x14ac:dyDescent="0.2">
      <c r="A42">
        <f t="shared" si="2"/>
        <v>3</v>
      </c>
      <c r="B42" t="str">
        <f t="shared" si="3"/>
        <v>Q3</v>
      </c>
      <c r="C42">
        <f t="shared" si="5"/>
        <v>3</v>
      </c>
      <c r="D42">
        <f t="shared" si="4"/>
        <v>2008</v>
      </c>
      <c r="E42">
        <f t="shared" si="6"/>
        <v>9</v>
      </c>
      <c r="F42">
        <f t="shared" si="7"/>
        <v>39721</v>
      </c>
      <c r="G42" t="s">
        <v>272</v>
      </c>
      <c r="H42">
        <v>0</v>
      </c>
      <c r="I42">
        <v>130590</v>
      </c>
      <c r="J42">
        <v>76019</v>
      </c>
      <c r="K42">
        <v>35920</v>
      </c>
      <c r="L42">
        <v>4018</v>
      </c>
      <c r="M42">
        <v>2230</v>
      </c>
      <c r="O42">
        <f t="shared" si="13"/>
        <v>0</v>
      </c>
      <c r="P42">
        <f t="shared" si="8"/>
        <v>7.3364784646390291E-4</v>
      </c>
      <c r="Q42">
        <f t="shared" si="9"/>
        <v>2.9834900704472922E-4</v>
      </c>
      <c r="R42">
        <f t="shared" si="10"/>
        <v>2.5181975377859267E-3</v>
      </c>
      <c r="S42">
        <f t="shared" si="11"/>
        <v>-1.6586498894377577E-4</v>
      </c>
      <c r="T42">
        <f t="shared" si="12"/>
        <v>8.359050358395903E-3</v>
      </c>
    </row>
    <row r="43" spans="1:20" x14ac:dyDescent="0.2">
      <c r="A43">
        <f t="shared" si="2"/>
        <v>3</v>
      </c>
      <c r="B43" t="str">
        <f t="shared" si="3"/>
        <v>Q4</v>
      </c>
      <c r="C43">
        <f t="shared" si="5"/>
        <v>4</v>
      </c>
      <c r="D43">
        <f t="shared" si="4"/>
        <v>2008</v>
      </c>
      <c r="E43">
        <f t="shared" si="6"/>
        <v>12</v>
      </c>
      <c r="F43">
        <f t="shared" si="7"/>
        <v>39813</v>
      </c>
      <c r="G43" t="s">
        <v>273</v>
      </c>
      <c r="H43">
        <v>0</v>
      </c>
      <c r="I43">
        <v>130797</v>
      </c>
      <c r="J43">
        <v>75465</v>
      </c>
      <c r="K43">
        <v>36358</v>
      </c>
      <c r="L43">
        <v>4138</v>
      </c>
      <c r="M43">
        <v>2228</v>
      </c>
      <c r="O43">
        <f t="shared" si="13"/>
        <v>0</v>
      </c>
      <c r="P43">
        <f t="shared" si="8"/>
        <v>5.2809230764938597E-4</v>
      </c>
      <c r="Q43">
        <f t="shared" si="9"/>
        <v>-2.4351423620140311E-3</v>
      </c>
      <c r="R43">
        <f t="shared" si="10"/>
        <v>4.0481781137284845E-3</v>
      </c>
      <c r="S43">
        <f t="shared" si="11"/>
        <v>9.8577078825037301E-3</v>
      </c>
      <c r="T43">
        <f t="shared" si="12"/>
        <v>-2.9904308003192437E-4</v>
      </c>
    </row>
    <row r="44" spans="1:20" x14ac:dyDescent="0.2">
      <c r="A44">
        <f t="shared" si="2"/>
        <v>3</v>
      </c>
      <c r="B44" t="str">
        <f t="shared" si="3"/>
        <v>Q1</v>
      </c>
      <c r="C44">
        <f t="shared" si="5"/>
        <v>1</v>
      </c>
      <c r="D44">
        <f t="shared" si="4"/>
        <v>2009</v>
      </c>
      <c r="E44">
        <f t="shared" si="6"/>
        <v>3</v>
      </c>
      <c r="F44">
        <f t="shared" si="7"/>
        <v>39903</v>
      </c>
      <c r="G44" t="s">
        <v>274</v>
      </c>
      <c r="H44">
        <v>0</v>
      </c>
      <c r="I44">
        <v>131001</v>
      </c>
      <c r="J44">
        <v>75252</v>
      </c>
      <c r="K44">
        <v>36610</v>
      </c>
      <c r="L44">
        <v>4170</v>
      </c>
      <c r="M44">
        <v>2123</v>
      </c>
      <c r="O44">
        <f t="shared" si="13"/>
        <v>0</v>
      </c>
      <c r="P44">
        <f t="shared" si="8"/>
        <v>5.1961954867252302E-4</v>
      </c>
      <c r="Q44">
        <f t="shared" si="9"/>
        <v>-9.4172005725534635E-4</v>
      </c>
      <c r="R44">
        <f t="shared" si="10"/>
        <v>2.3050408099796194E-3</v>
      </c>
      <c r="S44">
        <f t="shared" si="11"/>
        <v>2.571118499603342E-3</v>
      </c>
      <c r="T44">
        <f t="shared" si="12"/>
        <v>-1.596260517526249E-2</v>
      </c>
    </row>
    <row r="45" spans="1:20" x14ac:dyDescent="0.2">
      <c r="A45">
        <f t="shared" si="2"/>
        <v>3</v>
      </c>
      <c r="B45" t="str">
        <f t="shared" si="3"/>
        <v>Q2</v>
      </c>
      <c r="C45">
        <f t="shared" si="5"/>
        <v>2</v>
      </c>
      <c r="D45">
        <f t="shared" si="4"/>
        <v>2009</v>
      </c>
      <c r="E45">
        <f t="shared" si="6"/>
        <v>6</v>
      </c>
      <c r="F45">
        <f t="shared" si="7"/>
        <v>39994</v>
      </c>
      <c r="G45" t="s">
        <v>275</v>
      </c>
      <c r="H45">
        <v>0</v>
      </c>
      <c r="I45">
        <v>131207</v>
      </c>
      <c r="J45">
        <v>75809</v>
      </c>
      <c r="K45">
        <v>36644</v>
      </c>
      <c r="L45">
        <v>4415</v>
      </c>
      <c r="M45">
        <v>1921</v>
      </c>
      <c r="O45">
        <f t="shared" si="13"/>
        <v>0</v>
      </c>
      <c r="P45">
        <f t="shared" si="8"/>
        <v>5.2389451330814296E-4</v>
      </c>
      <c r="Q45">
        <f t="shared" si="9"/>
        <v>2.4612030532646934E-3</v>
      </c>
      <c r="R45">
        <f t="shared" si="10"/>
        <v>3.0947355066746063E-4</v>
      </c>
      <c r="S45">
        <f t="shared" si="11"/>
        <v>1.9212835456853927E-2</v>
      </c>
      <c r="T45">
        <f t="shared" si="12"/>
        <v>-3.277883739702947E-2</v>
      </c>
    </row>
    <row r="46" spans="1:20" x14ac:dyDescent="0.2">
      <c r="A46">
        <f t="shared" si="2"/>
        <v>3</v>
      </c>
      <c r="B46" t="str">
        <f t="shared" si="3"/>
        <v>Q3</v>
      </c>
      <c r="C46">
        <f t="shared" si="5"/>
        <v>3</v>
      </c>
      <c r="D46">
        <f t="shared" si="4"/>
        <v>2009</v>
      </c>
      <c r="E46">
        <f t="shared" si="6"/>
        <v>9</v>
      </c>
      <c r="F46">
        <f t="shared" si="7"/>
        <v>40086</v>
      </c>
      <c r="G46" t="s">
        <v>276</v>
      </c>
      <c r="H46">
        <v>0</v>
      </c>
      <c r="I46">
        <v>131375</v>
      </c>
      <c r="J46">
        <v>75942</v>
      </c>
      <c r="K46">
        <v>36439</v>
      </c>
      <c r="L46">
        <v>4625</v>
      </c>
      <c r="M46">
        <v>2000</v>
      </c>
      <c r="O46">
        <f t="shared" si="13"/>
        <v>0</v>
      </c>
      <c r="P46">
        <f t="shared" si="8"/>
        <v>4.2662446228969308E-4</v>
      </c>
      <c r="Q46">
        <f t="shared" si="9"/>
        <v>5.8446137405177012E-4</v>
      </c>
      <c r="R46">
        <f t="shared" si="10"/>
        <v>-1.8682774292152482E-3</v>
      </c>
      <c r="S46">
        <f t="shared" si="11"/>
        <v>1.5610096591311962E-2</v>
      </c>
      <c r="T46">
        <f t="shared" si="12"/>
        <v>1.3524404037261961E-2</v>
      </c>
    </row>
    <row r="47" spans="1:20" x14ac:dyDescent="0.2">
      <c r="A47">
        <f t="shared" si="2"/>
        <v>3</v>
      </c>
      <c r="B47" t="str">
        <f t="shared" si="3"/>
        <v>Q4</v>
      </c>
      <c r="C47">
        <f t="shared" si="5"/>
        <v>4</v>
      </c>
      <c r="D47">
        <f t="shared" si="4"/>
        <v>2009</v>
      </c>
      <c r="E47">
        <f t="shared" si="6"/>
        <v>12</v>
      </c>
      <c r="F47">
        <f t="shared" si="7"/>
        <v>40178</v>
      </c>
      <c r="G47" t="s">
        <v>277</v>
      </c>
      <c r="H47">
        <v>0</v>
      </c>
      <c r="I47">
        <v>131490</v>
      </c>
      <c r="J47">
        <v>75537</v>
      </c>
      <c r="K47">
        <v>36948</v>
      </c>
      <c r="L47">
        <v>4505</v>
      </c>
      <c r="M47">
        <v>2100</v>
      </c>
      <c r="O47">
        <f t="shared" si="13"/>
        <v>0</v>
      </c>
      <c r="P47">
        <f t="shared" si="8"/>
        <v>2.9170050355764587E-4</v>
      </c>
      <c r="Q47">
        <f t="shared" si="9"/>
        <v>-1.7808419496896377E-3</v>
      </c>
      <c r="R47">
        <f t="shared" si="10"/>
        <v>4.6346700423547382E-3</v>
      </c>
      <c r="S47">
        <f t="shared" si="11"/>
        <v>-8.7245449695187993E-3</v>
      </c>
      <c r="T47">
        <f t="shared" si="12"/>
        <v>1.6396356814853519E-2</v>
      </c>
    </row>
    <row r="48" spans="1:20" x14ac:dyDescent="0.2">
      <c r="A48">
        <f t="shared" si="2"/>
        <v>3</v>
      </c>
      <c r="B48" t="str">
        <f t="shared" si="3"/>
        <v>Q1</v>
      </c>
      <c r="C48">
        <f t="shared" si="5"/>
        <v>1</v>
      </c>
      <c r="D48">
        <f t="shared" si="4"/>
        <v>2010</v>
      </c>
      <c r="E48">
        <f t="shared" si="6"/>
        <v>3</v>
      </c>
      <c r="F48">
        <f t="shared" si="7"/>
        <v>40268</v>
      </c>
      <c r="G48" t="s">
        <v>278</v>
      </c>
      <c r="H48">
        <v>0</v>
      </c>
      <c r="I48">
        <v>131607</v>
      </c>
      <c r="J48">
        <v>75469</v>
      </c>
      <c r="K48">
        <v>37015</v>
      </c>
      <c r="L48">
        <v>4451</v>
      </c>
      <c r="M48">
        <v>2007</v>
      </c>
      <c r="O48">
        <f t="shared" si="13"/>
        <v>0</v>
      </c>
      <c r="P48">
        <f t="shared" si="8"/>
        <v>2.9651257354323945E-4</v>
      </c>
      <c r="Q48">
        <f t="shared" si="9"/>
        <v>-3.0016378385155917E-4</v>
      </c>
      <c r="R48">
        <f t="shared" si="10"/>
        <v>6.0408810933942902E-4</v>
      </c>
      <c r="S48">
        <f t="shared" si="11"/>
        <v>-4.0116321609514616E-3</v>
      </c>
      <c r="T48">
        <f t="shared" si="12"/>
        <v>-1.4985343578545529E-2</v>
      </c>
    </row>
    <row r="49" spans="1:20" x14ac:dyDescent="0.2">
      <c r="A49">
        <f t="shared" si="2"/>
        <v>3</v>
      </c>
      <c r="B49" t="str">
        <f t="shared" si="3"/>
        <v>Q2</v>
      </c>
      <c r="C49">
        <f t="shared" si="5"/>
        <v>2</v>
      </c>
      <c r="D49">
        <f t="shared" si="4"/>
        <v>2010</v>
      </c>
      <c r="E49">
        <f t="shared" si="6"/>
        <v>6</v>
      </c>
      <c r="F49">
        <f t="shared" si="7"/>
        <v>40359</v>
      </c>
      <c r="G49" t="s">
        <v>279</v>
      </c>
      <c r="H49">
        <v>0</v>
      </c>
      <c r="I49">
        <v>131738</v>
      </c>
      <c r="J49">
        <v>75411</v>
      </c>
      <c r="K49">
        <v>37306</v>
      </c>
      <c r="L49">
        <v>4463</v>
      </c>
      <c r="M49">
        <v>1975</v>
      </c>
      <c r="O49">
        <f t="shared" si="13"/>
        <v>0</v>
      </c>
      <c r="P49">
        <f t="shared" si="8"/>
        <v>3.3168590007504051E-4</v>
      </c>
      <c r="Q49">
        <f t="shared" si="9"/>
        <v>-2.5624147903979821E-4</v>
      </c>
      <c r="R49">
        <f t="shared" si="10"/>
        <v>2.6137217394959222E-3</v>
      </c>
      <c r="S49">
        <f t="shared" si="11"/>
        <v>8.9786804687186361E-4</v>
      </c>
      <c r="T49">
        <f t="shared" si="12"/>
        <v>-5.3432310401201333E-3</v>
      </c>
    </row>
    <row r="50" spans="1:20" x14ac:dyDescent="0.2">
      <c r="A50">
        <f t="shared" si="2"/>
        <v>3</v>
      </c>
      <c r="B50" t="str">
        <f t="shared" si="3"/>
        <v>Q3</v>
      </c>
      <c r="C50">
        <f t="shared" si="5"/>
        <v>3</v>
      </c>
      <c r="D50">
        <f t="shared" si="4"/>
        <v>2010</v>
      </c>
      <c r="E50">
        <f t="shared" si="6"/>
        <v>9</v>
      </c>
      <c r="F50">
        <f t="shared" si="7"/>
        <v>40451</v>
      </c>
      <c r="G50" t="s">
        <v>280</v>
      </c>
      <c r="H50">
        <v>0</v>
      </c>
      <c r="I50">
        <v>131834</v>
      </c>
      <c r="J50">
        <v>75510</v>
      </c>
      <c r="K50">
        <v>37397</v>
      </c>
      <c r="L50">
        <v>4372</v>
      </c>
      <c r="M50">
        <v>1950</v>
      </c>
      <c r="O50">
        <f t="shared" si="13"/>
        <v>0</v>
      </c>
      <c r="P50">
        <f t="shared" si="8"/>
        <v>2.4284739514279785E-4</v>
      </c>
      <c r="Q50">
        <f t="shared" si="9"/>
        <v>4.3741058544477518E-4</v>
      </c>
      <c r="R50">
        <f t="shared" si="10"/>
        <v>8.1243507242123592E-4</v>
      </c>
      <c r="S50">
        <f t="shared" si="11"/>
        <v>-6.843348687752937E-3</v>
      </c>
      <c r="T50">
        <f t="shared" si="12"/>
        <v>-4.2373389636610748E-3</v>
      </c>
    </row>
    <row r="51" spans="1:20" x14ac:dyDescent="0.2">
      <c r="A51">
        <f t="shared" si="2"/>
        <v>3</v>
      </c>
      <c r="B51" t="str">
        <f t="shared" si="3"/>
        <v>Q4</v>
      </c>
      <c r="C51">
        <f t="shared" si="5"/>
        <v>4</v>
      </c>
      <c r="D51">
        <f t="shared" si="4"/>
        <v>2010</v>
      </c>
      <c r="E51">
        <f t="shared" si="6"/>
        <v>12</v>
      </c>
      <c r="F51">
        <f t="shared" si="7"/>
        <v>40543</v>
      </c>
      <c r="G51" t="s">
        <v>281</v>
      </c>
      <c r="H51">
        <v>0</v>
      </c>
      <c r="I51">
        <v>131928</v>
      </c>
      <c r="J51">
        <v>75379</v>
      </c>
      <c r="K51">
        <v>38009</v>
      </c>
      <c r="L51">
        <v>4001</v>
      </c>
      <c r="M51">
        <v>2067</v>
      </c>
      <c r="O51">
        <f t="shared" si="13"/>
        <v>0</v>
      </c>
      <c r="P51">
        <f t="shared" si="8"/>
        <v>2.3761616279682762E-4</v>
      </c>
      <c r="Q51">
        <f t="shared" si="9"/>
        <v>-5.7862459307778114E-4</v>
      </c>
      <c r="R51">
        <f t="shared" si="10"/>
        <v>5.4254938021169874E-3</v>
      </c>
      <c r="S51">
        <f t="shared" si="11"/>
        <v>-2.9126159778173566E-2</v>
      </c>
      <c r="T51">
        <f t="shared" si="12"/>
        <v>1.9612822422216292E-2</v>
      </c>
    </row>
    <row r="52" spans="1:20" x14ac:dyDescent="0.2">
      <c r="A52">
        <f t="shared" si="2"/>
        <v>3</v>
      </c>
      <c r="B52" t="str">
        <f t="shared" si="3"/>
        <v>Q1</v>
      </c>
      <c r="C52">
        <f t="shared" si="5"/>
        <v>1</v>
      </c>
      <c r="D52">
        <f t="shared" si="4"/>
        <v>2011</v>
      </c>
      <c r="E52">
        <f t="shared" si="6"/>
        <v>3</v>
      </c>
      <c r="F52">
        <f t="shared" si="7"/>
        <v>40633</v>
      </c>
      <c r="G52" t="s">
        <v>282</v>
      </c>
      <c r="H52">
        <v>0</v>
      </c>
      <c r="I52">
        <v>132023</v>
      </c>
      <c r="J52">
        <v>75043</v>
      </c>
      <c r="K52">
        <v>37993</v>
      </c>
      <c r="L52">
        <v>4101</v>
      </c>
      <c r="M52">
        <v>2005</v>
      </c>
      <c r="O52">
        <f t="shared" si="13"/>
        <v>0</v>
      </c>
      <c r="P52">
        <f t="shared" si="8"/>
        <v>2.3997232398476065E-4</v>
      </c>
      <c r="Q52">
        <f t="shared" si="9"/>
        <v>-1.4880381236702656E-3</v>
      </c>
      <c r="R52">
        <f t="shared" si="10"/>
        <v>-1.4033733771379175E-4</v>
      </c>
      <c r="S52">
        <f t="shared" si="11"/>
        <v>8.2627887983151016E-3</v>
      </c>
      <c r="T52">
        <f t="shared" si="12"/>
        <v>-1.0100055029190425E-2</v>
      </c>
    </row>
    <row r="53" spans="1:20" x14ac:dyDescent="0.2">
      <c r="A53">
        <f t="shared" si="2"/>
        <v>3</v>
      </c>
      <c r="B53" t="str">
        <f t="shared" si="3"/>
        <v>Q2</v>
      </c>
      <c r="C53">
        <f t="shared" si="5"/>
        <v>2</v>
      </c>
      <c r="D53">
        <f t="shared" si="4"/>
        <v>2011</v>
      </c>
      <c r="E53">
        <f t="shared" si="6"/>
        <v>6</v>
      </c>
      <c r="F53">
        <f t="shared" si="7"/>
        <v>40724</v>
      </c>
      <c r="G53" t="s">
        <v>283</v>
      </c>
      <c r="H53">
        <v>0</v>
      </c>
      <c r="I53">
        <v>132119</v>
      </c>
      <c r="J53">
        <v>74643</v>
      </c>
      <c r="K53">
        <v>38651</v>
      </c>
      <c r="L53">
        <v>3943</v>
      </c>
      <c r="M53">
        <v>1957</v>
      </c>
      <c r="O53">
        <f t="shared" si="13"/>
        <v>0</v>
      </c>
      <c r="P53">
        <f t="shared" si="8"/>
        <v>2.4232328387840951E-4</v>
      </c>
      <c r="Q53">
        <f t="shared" si="9"/>
        <v>-1.7799253571552098E-3</v>
      </c>
      <c r="R53">
        <f t="shared" si="10"/>
        <v>5.7399828286415211E-3</v>
      </c>
      <c r="S53">
        <f t="shared" si="11"/>
        <v>-1.3010946713020388E-2</v>
      </c>
      <c r="T53">
        <f t="shared" si="12"/>
        <v>-8.044591795997369E-3</v>
      </c>
    </row>
    <row r="54" spans="1:20" x14ac:dyDescent="0.2">
      <c r="A54">
        <f t="shared" si="2"/>
        <v>3</v>
      </c>
      <c r="B54" t="str">
        <f t="shared" si="3"/>
        <v>Q3</v>
      </c>
      <c r="C54">
        <f t="shared" si="5"/>
        <v>3</v>
      </c>
      <c r="D54">
        <f t="shared" si="4"/>
        <v>2011</v>
      </c>
      <c r="E54">
        <f t="shared" si="6"/>
        <v>9</v>
      </c>
      <c r="F54">
        <f t="shared" si="7"/>
        <v>40816</v>
      </c>
      <c r="G54" t="s">
        <v>284</v>
      </c>
      <c r="H54">
        <v>0</v>
      </c>
      <c r="I54">
        <v>132216</v>
      </c>
      <c r="J54">
        <v>75174</v>
      </c>
      <c r="K54">
        <v>38260</v>
      </c>
      <c r="L54">
        <v>4235</v>
      </c>
      <c r="M54">
        <v>1860</v>
      </c>
      <c r="O54">
        <f t="shared" si="13"/>
        <v>0</v>
      </c>
      <c r="P54">
        <f t="shared" si="8"/>
        <v>2.4466900036479444E-4</v>
      </c>
      <c r="Q54">
        <f t="shared" si="9"/>
        <v>2.3656864421708335E-3</v>
      </c>
      <c r="R54">
        <f t="shared" si="10"/>
        <v>-3.3834910192714895E-3</v>
      </c>
      <c r="S54">
        <f t="shared" si="11"/>
        <v>2.4099637779568139E-2</v>
      </c>
      <c r="T54">
        <f t="shared" si="12"/>
        <v>-1.6802634480180045E-2</v>
      </c>
    </row>
    <row r="55" spans="1:20" x14ac:dyDescent="0.2">
      <c r="A55">
        <f t="shared" si="2"/>
        <v>3</v>
      </c>
      <c r="B55" t="str">
        <f t="shared" si="3"/>
        <v>Q4</v>
      </c>
      <c r="C55">
        <f t="shared" si="5"/>
        <v>4</v>
      </c>
      <c r="D55">
        <f t="shared" si="4"/>
        <v>2011</v>
      </c>
      <c r="E55">
        <f t="shared" si="6"/>
        <v>12</v>
      </c>
      <c r="F55">
        <f t="shared" si="7"/>
        <v>40908</v>
      </c>
      <c r="G55" t="s">
        <v>285</v>
      </c>
      <c r="H55">
        <v>0</v>
      </c>
      <c r="I55">
        <v>132320</v>
      </c>
      <c r="J55">
        <v>75229</v>
      </c>
      <c r="K55">
        <v>38727</v>
      </c>
      <c r="L55">
        <v>4053</v>
      </c>
      <c r="M55">
        <v>1781</v>
      </c>
      <c r="O55">
        <f t="shared" si="13"/>
        <v>0</v>
      </c>
      <c r="P55">
        <f t="shared" si="8"/>
        <v>2.6212849529017035E-4</v>
      </c>
      <c r="Q55">
        <f t="shared" si="9"/>
        <v>2.4381919335514368E-4</v>
      </c>
      <c r="R55">
        <f t="shared" si="10"/>
        <v>4.0522104859737063E-3</v>
      </c>
      <c r="S55">
        <f t="shared" si="11"/>
        <v>-1.4535320767714799E-2</v>
      </c>
      <c r="T55">
        <f t="shared" si="12"/>
        <v>-1.4363014603295143E-2</v>
      </c>
    </row>
    <row r="56" spans="1:20" x14ac:dyDescent="0.2">
      <c r="A56">
        <f t="shared" si="2"/>
        <v>3</v>
      </c>
      <c r="B56" t="str">
        <f t="shared" si="3"/>
        <v>Q1</v>
      </c>
      <c r="C56">
        <f t="shared" si="5"/>
        <v>1</v>
      </c>
      <c r="D56">
        <f t="shared" si="4"/>
        <v>2012</v>
      </c>
      <c r="E56">
        <f t="shared" si="6"/>
        <v>3</v>
      </c>
      <c r="F56">
        <f t="shared" si="7"/>
        <v>40999</v>
      </c>
      <c r="G56" t="s">
        <v>286</v>
      </c>
      <c r="H56">
        <v>0</v>
      </c>
      <c r="I56">
        <v>132424</v>
      </c>
      <c r="J56">
        <v>74507</v>
      </c>
      <c r="K56">
        <v>39471</v>
      </c>
      <c r="L56">
        <v>3855</v>
      </c>
      <c r="M56">
        <v>1651</v>
      </c>
      <c r="O56">
        <f t="shared" si="13"/>
        <v>0</v>
      </c>
      <c r="P56">
        <f t="shared" si="8"/>
        <v>2.6192252321011189E-4</v>
      </c>
      <c r="Q56">
        <f t="shared" si="9"/>
        <v>-3.2094102009150305E-3</v>
      </c>
      <c r="R56">
        <f t="shared" si="10"/>
        <v>6.3632244566032004E-3</v>
      </c>
      <c r="S56">
        <f t="shared" si="11"/>
        <v>-1.6556850286339464E-2</v>
      </c>
      <c r="T56">
        <f t="shared" si="12"/>
        <v>-2.4948133630915859E-2</v>
      </c>
    </row>
    <row r="57" spans="1:20" x14ac:dyDescent="0.2">
      <c r="A57">
        <f t="shared" si="2"/>
        <v>3</v>
      </c>
      <c r="B57" t="str">
        <f t="shared" si="3"/>
        <v>Q2</v>
      </c>
      <c r="C57">
        <f t="shared" si="5"/>
        <v>2</v>
      </c>
      <c r="D57">
        <f t="shared" si="4"/>
        <v>2012</v>
      </c>
      <c r="E57">
        <f t="shared" si="6"/>
        <v>6</v>
      </c>
      <c r="F57">
        <f t="shared" si="7"/>
        <v>41090</v>
      </c>
      <c r="G57" t="s">
        <v>287</v>
      </c>
      <c r="H57">
        <v>0</v>
      </c>
      <c r="I57">
        <v>132529</v>
      </c>
      <c r="J57">
        <v>74727</v>
      </c>
      <c r="K57">
        <v>39312</v>
      </c>
      <c r="L57">
        <v>3760</v>
      </c>
      <c r="M57">
        <v>1593</v>
      </c>
      <c r="O57">
        <f t="shared" si="13"/>
        <v>0</v>
      </c>
      <c r="P57">
        <f t="shared" si="8"/>
        <v>2.6423271826669925E-4</v>
      </c>
      <c r="Q57">
        <f t="shared" si="9"/>
        <v>9.8328040785355952E-4</v>
      </c>
      <c r="R57">
        <f t="shared" si="10"/>
        <v>-1.3445650190397895E-3</v>
      </c>
      <c r="S57">
        <f t="shared" si="11"/>
        <v>-8.2828564143528904E-3</v>
      </c>
      <c r="T57">
        <f t="shared" si="12"/>
        <v>-1.1849941146771958E-2</v>
      </c>
    </row>
    <row r="58" spans="1:20" x14ac:dyDescent="0.2">
      <c r="A58">
        <f t="shared" si="2"/>
        <v>3</v>
      </c>
      <c r="B58" t="str">
        <f t="shared" si="3"/>
        <v>Q3</v>
      </c>
      <c r="C58">
        <f t="shared" si="5"/>
        <v>3</v>
      </c>
      <c r="D58">
        <f t="shared" si="4"/>
        <v>2012</v>
      </c>
      <c r="E58">
        <f t="shared" si="6"/>
        <v>9</v>
      </c>
      <c r="F58">
        <f t="shared" si="7"/>
        <v>41182</v>
      </c>
      <c r="G58" t="s">
        <v>288</v>
      </c>
      <c r="H58">
        <v>50106</v>
      </c>
      <c r="I58">
        <v>132648</v>
      </c>
      <c r="J58">
        <v>74969</v>
      </c>
      <c r="K58">
        <v>39561</v>
      </c>
      <c r="L58">
        <v>3802</v>
      </c>
      <c r="M58">
        <v>1473</v>
      </c>
      <c r="O58">
        <f t="shared" si="13"/>
        <v>0</v>
      </c>
      <c r="P58">
        <f t="shared" si="8"/>
        <v>2.9921602163840433E-4</v>
      </c>
      <c r="Q58">
        <f t="shared" si="9"/>
        <v>1.0783216849150623E-3</v>
      </c>
      <c r="R58">
        <f t="shared" si="10"/>
        <v>2.1068725818311762E-3</v>
      </c>
      <c r="S58">
        <f t="shared" si="11"/>
        <v>3.7096259144389077E-3</v>
      </c>
      <c r="T58">
        <f t="shared" si="12"/>
        <v>-2.5768149834822451E-2</v>
      </c>
    </row>
    <row r="59" spans="1:20" x14ac:dyDescent="0.2">
      <c r="A59">
        <f t="shared" si="2"/>
        <v>3</v>
      </c>
      <c r="B59" t="str">
        <f t="shared" si="3"/>
        <v>Q4</v>
      </c>
      <c r="C59">
        <f t="shared" si="5"/>
        <v>4</v>
      </c>
      <c r="D59">
        <f t="shared" si="4"/>
        <v>2012</v>
      </c>
      <c r="E59">
        <f t="shared" si="6"/>
        <v>12</v>
      </c>
      <c r="F59">
        <f t="shared" si="7"/>
        <v>41274</v>
      </c>
      <c r="G59" t="s">
        <v>289</v>
      </c>
      <c r="H59">
        <v>50383</v>
      </c>
      <c r="I59">
        <v>132801</v>
      </c>
      <c r="J59">
        <v>75121</v>
      </c>
      <c r="K59">
        <v>39776</v>
      </c>
      <c r="L59">
        <v>3857</v>
      </c>
      <c r="M59">
        <v>1496</v>
      </c>
      <c r="O59">
        <f t="shared" si="13"/>
        <v>1.8393746419755885E-3</v>
      </c>
      <c r="P59">
        <f t="shared" si="8"/>
        <v>3.843284804039282E-4</v>
      </c>
      <c r="Q59">
        <f t="shared" si="9"/>
        <v>6.7537866162292737E-4</v>
      </c>
      <c r="R59">
        <f t="shared" si="10"/>
        <v>1.8082765753588692E-3</v>
      </c>
      <c r="S59">
        <f t="shared" si="11"/>
        <v>4.7989566713053655E-3</v>
      </c>
      <c r="T59">
        <f t="shared" si="12"/>
        <v>5.1779401261784486E-3</v>
      </c>
    </row>
    <row r="60" spans="1:20" x14ac:dyDescent="0.2">
      <c r="A60">
        <f t="shared" si="2"/>
        <v>3</v>
      </c>
      <c r="B60" t="str">
        <f t="shared" si="3"/>
        <v>Q1</v>
      </c>
      <c r="C60">
        <f t="shared" si="5"/>
        <v>1</v>
      </c>
      <c r="D60">
        <f t="shared" si="4"/>
        <v>2013</v>
      </c>
      <c r="E60">
        <f t="shared" si="6"/>
        <v>3</v>
      </c>
      <c r="F60">
        <f t="shared" si="7"/>
        <v>41364</v>
      </c>
      <c r="G60" t="s">
        <v>290</v>
      </c>
      <c r="H60">
        <v>48545</v>
      </c>
      <c r="I60">
        <v>132953</v>
      </c>
      <c r="J60">
        <v>74442</v>
      </c>
      <c r="K60">
        <v>40093</v>
      </c>
      <c r="L60">
        <v>3795</v>
      </c>
      <c r="M60">
        <v>1607</v>
      </c>
      <c r="O60">
        <f t="shared" si="13"/>
        <v>-1.2311128209918087E-2</v>
      </c>
      <c r="P60">
        <f t="shared" si="8"/>
        <v>3.8137776401248047E-4</v>
      </c>
      <c r="Q60">
        <f t="shared" si="9"/>
        <v>-3.0220404672107737E-3</v>
      </c>
      <c r="R60">
        <f t="shared" si="10"/>
        <v>2.6495171681555352E-3</v>
      </c>
      <c r="S60">
        <f t="shared" si="11"/>
        <v>-5.3871928757179832E-3</v>
      </c>
      <c r="T60">
        <f t="shared" si="12"/>
        <v>2.414494972721748E-2</v>
      </c>
    </row>
    <row r="61" spans="1:20" x14ac:dyDescent="0.2">
      <c r="A61">
        <f t="shared" si="2"/>
        <v>3</v>
      </c>
      <c r="B61" t="str">
        <f t="shared" si="3"/>
        <v>Q2</v>
      </c>
      <c r="C61">
        <f t="shared" si="5"/>
        <v>2</v>
      </c>
      <c r="D61">
        <f t="shared" si="4"/>
        <v>2013</v>
      </c>
      <c r="E61">
        <f t="shared" si="6"/>
        <v>6</v>
      </c>
      <c r="F61">
        <f t="shared" si="7"/>
        <v>41455</v>
      </c>
      <c r="G61" t="s">
        <v>291</v>
      </c>
      <c r="H61">
        <v>52576</v>
      </c>
      <c r="I61">
        <v>133107</v>
      </c>
      <c r="J61">
        <v>74738</v>
      </c>
      <c r="K61">
        <v>40246</v>
      </c>
      <c r="L61">
        <v>3623</v>
      </c>
      <c r="M61">
        <v>1464</v>
      </c>
      <c r="O61">
        <f t="shared" si="13"/>
        <v>2.6946168191125164E-2</v>
      </c>
      <c r="P61">
        <f t="shared" si="8"/>
        <v>3.8595237571259489E-4</v>
      </c>
      <c r="Q61">
        <f t="shared" si="9"/>
        <v>1.3236637965683418E-3</v>
      </c>
      <c r="R61">
        <f t="shared" si="10"/>
        <v>1.2704278308268702E-3</v>
      </c>
      <c r="S61">
        <f t="shared" si="11"/>
        <v>-1.5341763769666006E-2</v>
      </c>
      <c r="T61">
        <f t="shared" si="12"/>
        <v>-3.0587980820776628E-2</v>
      </c>
    </row>
    <row r="62" spans="1:20" x14ac:dyDescent="0.2">
      <c r="A62">
        <f t="shared" si="2"/>
        <v>3</v>
      </c>
      <c r="B62" t="str">
        <f t="shared" si="3"/>
        <v>Q3</v>
      </c>
      <c r="C62">
        <f t="shared" si="5"/>
        <v>3</v>
      </c>
      <c r="D62">
        <f t="shared" si="4"/>
        <v>2013</v>
      </c>
      <c r="E62">
        <f t="shared" si="6"/>
        <v>9</v>
      </c>
      <c r="F62">
        <f t="shared" si="7"/>
        <v>41547</v>
      </c>
      <c r="G62" t="s">
        <v>292</v>
      </c>
      <c r="H62">
        <v>53409</v>
      </c>
      <c r="I62">
        <v>133274</v>
      </c>
      <c r="J62">
        <v>75139</v>
      </c>
      <c r="K62">
        <v>40001</v>
      </c>
      <c r="L62">
        <v>3684</v>
      </c>
      <c r="M62">
        <v>1474</v>
      </c>
      <c r="O62">
        <f t="shared" si="13"/>
        <v>5.2535950653294083E-3</v>
      </c>
      <c r="P62">
        <f t="shared" si="8"/>
        <v>4.1803513360050282E-4</v>
      </c>
      <c r="Q62">
        <f t="shared" si="9"/>
        <v>1.7852808195892855E-3</v>
      </c>
      <c r="R62">
        <f t="shared" si="10"/>
        <v>-2.0333187485571669E-3</v>
      </c>
      <c r="S62">
        <f t="shared" si="11"/>
        <v>5.5810853776774305E-3</v>
      </c>
      <c r="T62">
        <f t="shared" si="12"/>
        <v>2.2717024909510997E-3</v>
      </c>
    </row>
    <row r="63" spans="1:20" x14ac:dyDescent="0.2">
      <c r="A63">
        <f t="shared" si="2"/>
        <v>3</v>
      </c>
      <c r="B63" t="str">
        <f t="shared" si="3"/>
        <v>Q4</v>
      </c>
      <c r="C63">
        <f t="shared" si="5"/>
        <v>4</v>
      </c>
      <c r="D63">
        <f t="shared" si="4"/>
        <v>2013</v>
      </c>
      <c r="E63">
        <f t="shared" si="6"/>
        <v>12</v>
      </c>
      <c r="F63">
        <f t="shared" si="7"/>
        <v>41639</v>
      </c>
      <c r="G63" t="s">
        <v>293</v>
      </c>
      <c r="H63">
        <v>53264</v>
      </c>
      <c r="I63">
        <v>133464</v>
      </c>
      <c r="J63">
        <v>75239</v>
      </c>
      <c r="K63">
        <v>40183</v>
      </c>
      <c r="L63">
        <v>3642</v>
      </c>
      <c r="M63">
        <v>1593</v>
      </c>
      <c r="O63">
        <f t="shared" si="13"/>
        <v>-9.0578628044368781E-4</v>
      </c>
      <c r="P63">
        <f t="shared" si="8"/>
        <v>4.7498582185201421E-4</v>
      </c>
      <c r="Q63">
        <f t="shared" si="9"/>
        <v>4.4342560918031459E-4</v>
      </c>
      <c r="R63">
        <f t="shared" si="10"/>
        <v>1.5143343847574542E-3</v>
      </c>
      <c r="S63">
        <f t="shared" si="11"/>
        <v>-3.8147509757745501E-3</v>
      </c>
      <c r="T63">
        <f t="shared" si="12"/>
        <v>2.6217534002619169E-2</v>
      </c>
    </row>
    <row r="64" spans="1:20" x14ac:dyDescent="0.2">
      <c r="A64">
        <f t="shared" si="2"/>
        <v>3</v>
      </c>
      <c r="B64" t="str">
        <f t="shared" si="3"/>
        <v>Q1</v>
      </c>
      <c r="C64">
        <f t="shared" si="5"/>
        <v>1</v>
      </c>
      <c r="D64">
        <f t="shared" si="4"/>
        <v>2014</v>
      </c>
      <c r="E64">
        <f t="shared" si="6"/>
        <v>3</v>
      </c>
      <c r="F64">
        <f t="shared" si="7"/>
        <v>41729</v>
      </c>
      <c r="G64" t="s">
        <v>294</v>
      </c>
      <c r="H64">
        <v>53570</v>
      </c>
      <c r="I64">
        <v>133654</v>
      </c>
      <c r="J64">
        <v>74718</v>
      </c>
      <c r="K64">
        <v>40530</v>
      </c>
      <c r="L64">
        <v>3729</v>
      </c>
      <c r="M64">
        <v>1528</v>
      </c>
      <c r="O64">
        <f t="shared" si="13"/>
        <v>1.911333961327033E-3</v>
      </c>
      <c r="P64">
        <f t="shared" si="8"/>
        <v>4.7430995024599909E-4</v>
      </c>
      <c r="Q64">
        <f t="shared" si="9"/>
        <v>-2.3135484700267384E-3</v>
      </c>
      <c r="R64">
        <f t="shared" si="10"/>
        <v>2.8702513157656817E-3</v>
      </c>
      <c r="S64">
        <f t="shared" si="11"/>
        <v>7.9000822295860473E-3</v>
      </c>
      <c r="T64">
        <f t="shared" si="12"/>
        <v>-1.3790474776556816E-2</v>
      </c>
    </row>
    <row r="65" spans="1:20" x14ac:dyDescent="0.2">
      <c r="A65">
        <f t="shared" si="2"/>
        <v>3</v>
      </c>
      <c r="B65" t="str">
        <f t="shared" si="3"/>
        <v>Q2</v>
      </c>
      <c r="C65">
        <f t="shared" si="5"/>
        <v>2</v>
      </c>
      <c r="D65">
        <f t="shared" si="4"/>
        <v>2014</v>
      </c>
      <c r="E65">
        <f t="shared" si="6"/>
        <v>6</v>
      </c>
      <c r="F65">
        <f t="shared" si="7"/>
        <v>41820</v>
      </c>
      <c r="G65" t="s">
        <v>295</v>
      </c>
      <c r="H65">
        <v>55386</v>
      </c>
      <c r="I65">
        <v>133846</v>
      </c>
      <c r="J65">
        <v>74811</v>
      </c>
      <c r="K65">
        <v>40865</v>
      </c>
      <c r="L65">
        <v>3366</v>
      </c>
      <c r="M65">
        <v>1431</v>
      </c>
      <c r="O65">
        <f t="shared" si="13"/>
        <v>1.1174521826407657E-2</v>
      </c>
      <c r="P65">
        <f t="shared" si="8"/>
        <v>4.7861925673120531E-4</v>
      </c>
      <c r="Q65">
        <f t="shared" si="9"/>
        <v>4.1472131471720353E-4</v>
      </c>
      <c r="R65">
        <f t="shared" si="10"/>
        <v>2.7476045413414862E-3</v>
      </c>
      <c r="S65">
        <f t="shared" si="11"/>
        <v>-3.356219692148199E-2</v>
      </c>
      <c r="T65">
        <f t="shared" si="12"/>
        <v>-2.1624820500330322E-2</v>
      </c>
    </row>
    <row r="66" spans="1:20" x14ac:dyDescent="0.2">
      <c r="A66">
        <f t="shared" si="2"/>
        <v>3</v>
      </c>
      <c r="B66" t="str">
        <f t="shared" si="3"/>
        <v>Q3</v>
      </c>
      <c r="C66">
        <f t="shared" si="5"/>
        <v>3</v>
      </c>
      <c r="D66">
        <f t="shared" si="4"/>
        <v>2014</v>
      </c>
      <c r="E66">
        <f t="shared" si="6"/>
        <v>9</v>
      </c>
      <c r="F66">
        <f t="shared" si="7"/>
        <v>41912</v>
      </c>
      <c r="G66" t="s">
        <v>296</v>
      </c>
      <c r="H66">
        <v>56805</v>
      </c>
      <c r="I66">
        <v>134040</v>
      </c>
      <c r="J66">
        <v>74632</v>
      </c>
      <c r="K66">
        <v>41290</v>
      </c>
      <c r="L66">
        <v>3364</v>
      </c>
      <c r="M66">
        <v>1376</v>
      </c>
      <c r="O66">
        <f t="shared" si="13"/>
        <v>8.4681522575689172E-3</v>
      </c>
      <c r="P66">
        <f t="shared" si="8"/>
        <v>4.8290907907100333E-4</v>
      </c>
      <c r="Q66">
        <f t="shared" si="9"/>
        <v>-7.9820237793237769E-4</v>
      </c>
      <c r="R66">
        <f t="shared" si="10"/>
        <v>3.4547502506376837E-3</v>
      </c>
      <c r="S66">
        <f t="shared" si="11"/>
        <v>-1.9809826191852231E-4</v>
      </c>
      <c r="T66">
        <f t="shared" si="12"/>
        <v>-1.2979286737915263E-2</v>
      </c>
    </row>
    <row r="67" spans="1:20" x14ac:dyDescent="0.2">
      <c r="A67">
        <f t="shared" si="2"/>
        <v>3</v>
      </c>
      <c r="B67" t="str">
        <f t="shared" si="3"/>
        <v>Q4</v>
      </c>
      <c r="C67">
        <f t="shared" si="5"/>
        <v>4</v>
      </c>
      <c r="D67">
        <f t="shared" si="4"/>
        <v>2014</v>
      </c>
      <c r="E67">
        <f t="shared" si="6"/>
        <v>12</v>
      </c>
      <c r="F67">
        <f t="shared" si="7"/>
        <v>42004</v>
      </c>
      <c r="G67" t="s">
        <v>297</v>
      </c>
      <c r="H67">
        <v>57046</v>
      </c>
      <c r="I67">
        <v>134244</v>
      </c>
      <c r="J67">
        <v>75047</v>
      </c>
      <c r="K67">
        <v>42292</v>
      </c>
      <c r="L67">
        <v>3233</v>
      </c>
      <c r="M67">
        <v>1459</v>
      </c>
      <c r="O67">
        <f t="shared" si="13"/>
        <v>1.4121995135980558E-3</v>
      </c>
      <c r="P67">
        <f t="shared" si="8"/>
        <v>5.070541030542941E-4</v>
      </c>
      <c r="Q67">
        <f t="shared" si="9"/>
        <v>1.8501141100213392E-3</v>
      </c>
      <c r="R67">
        <f t="shared" si="10"/>
        <v>8.024559891511851E-3</v>
      </c>
      <c r="S67">
        <f t="shared" si="11"/>
        <v>-1.3152816801851097E-2</v>
      </c>
      <c r="T67">
        <f t="shared" si="12"/>
        <v>1.9715340096523537E-2</v>
      </c>
    </row>
    <row r="68" spans="1:20" x14ac:dyDescent="0.2">
      <c r="A68">
        <f t="shared" si="2"/>
        <v>3</v>
      </c>
      <c r="B68" t="str">
        <f t="shared" si="3"/>
        <v>Q1</v>
      </c>
      <c r="C68">
        <f t="shared" si="5"/>
        <v>1</v>
      </c>
      <c r="D68">
        <f t="shared" si="4"/>
        <v>2015</v>
      </c>
      <c r="E68">
        <f t="shared" si="6"/>
        <v>3</v>
      </c>
      <c r="F68">
        <f t="shared" si="7"/>
        <v>42094</v>
      </c>
      <c r="G68" t="s">
        <v>298</v>
      </c>
      <c r="H68">
        <v>55494</v>
      </c>
      <c r="I68">
        <v>134448</v>
      </c>
      <c r="J68">
        <v>74501</v>
      </c>
      <c r="K68">
        <v>42502</v>
      </c>
      <c r="L68">
        <v>3301</v>
      </c>
      <c r="M68">
        <v>1419</v>
      </c>
      <c r="O68">
        <f t="shared" si="13"/>
        <v>-9.152212237912849E-3</v>
      </c>
      <c r="P68">
        <f t="shared" si="8"/>
        <v>5.0628396284069233E-4</v>
      </c>
      <c r="Q68">
        <f t="shared" si="9"/>
        <v>-2.4310521332276958E-3</v>
      </c>
      <c r="R68">
        <f t="shared" si="10"/>
        <v>1.6524273480682528E-3</v>
      </c>
      <c r="S68">
        <f t="shared" si="11"/>
        <v>6.9624439366486879E-3</v>
      </c>
      <c r="T68">
        <f t="shared" si="12"/>
        <v>-9.2234906852393106E-3</v>
      </c>
    </row>
    <row r="69" spans="1:20" x14ac:dyDescent="0.2">
      <c r="A69">
        <f t="shared" si="2"/>
        <v>3</v>
      </c>
      <c r="B69" t="str">
        <f t="shared" si="3"/>
        <v>Q2</v>
      </c>
      <c r="C69">
        <f t="shared" si="5"/>
        <v>2</v>
      </c>
      <c r="D69">
        <f t="shared" si="4"/>
        <v>2015</v>
      </c>
      <c r="E69">
        <f t="shared" si="6"/>
        <v>6</v>
      </c>
      <c r="F69">
        <f t="shared" si="7"/>
        <v>42185</v>
      </c>
      <c r="G69" t="s">
        <v>299</v>
      </c>
      <c r="H69">
        <v>60360</v>
      </c>
      <c r="I69">
        <v>134651</v>
      </c>
      <c r="J69">
        <v>74434</v>
      </c>
      <c r="K69">
        <v>42893</v>
      </c>
      <c r="L69">
        <v>3197</v>
      </c>
      <c r="M69">
        <v>1380</v>
      </c>
      <c r="O69">
        <f t="shared" si="13"/>
        <v>2.8413416549584181E-2</v>
      </c>
      <c r="P69">
        <f t="shared" si="8"/>
        <v>5.0303938385698466E-4</v>
      </c>
      <c r="Q69">
        <f t="shared" si="9"/>
        <v>-2.9986217089861267E-4</v>
      </c>
      <c r="R69">
        <f t="shared" si="10"/>
        <v>3.0571665679424154E-3</v>
      </c>
      <c r="S69">
        <f t="shared" si="11"/>
        <v>-1.0614129265828498E-2</v>
      </c>
      <c r="T69">
        <f t="shared" si="12"/>
        <v>-9.2466176642197473E-3</v>
      </c>
    </row>
    <row r="70" spans="1:20" x14ac:dyDescent="0.2">
      <c r="A70">
        <f t="shared" si="2"/>
        <v>3</v>
      </c>
      <c r="B70" t="str">
        <f t="shared" si="3"/>
        <v>Q3</v>
      </c>
      <c r="C70">
        <f t="shared" si="5"/>
        <v>3</v>
      </c>
      <c r="D70">
        <f t="shared" si="4"/>
        <v>2015</v>
      </c>
      <c r="E70">
        <f t="shared" si="6"/>
        <v>9</v>
      </c>
      <c r="F70">
        <f t="shared" si="7"/>
        <v>42277</v>
      </c>
      <c r="G70" t="s">
        <v>300</v>
      </c>
      <c r="H70">
        <v>60245</v>
      </c>
      <c r="I70">
        <v>134863</v>
      </c>
      <c r="J70">
        <v>74780</v>
      </c>
      <c r="K70">
        <v>42630</v>
      </c>
      <c r="L70">
        <v>3393</v>
      </c>
      <c r="M70">
        <v>1422</v>
      </c>
      <c r="O70">
        <f t="shared" si="13"/>
        <v>-6.3548217042364019E-4</v>
      </c>
      <c r="P70">
        <f t="shared" si="8"/>
        <v>5.2453834170784752E-4</v>
      </c>
      <c r="Q70">
        <f t="shared" si="9"/>
        <v>1.5470764400362658E-3</v>
      </c>
      <c r="R70">
        <f t="shared" si="10"/>
        <v>-2.0480371307436407E-3</v>
      </c>
      <c r="S70">
        <f t="shared" si="11"/>
        <v>2.0031870002069185E-2</v>
      </c>
      <c r="T70">
        <f t="shared" si="12"/>
        <v>1.0043713628938855E-2</v>
      </c>
    </row>
    <row r="71" spans="1:20" x14ac:dyDescent="0.2">
      <c r="A71">
        <f t="shared" si="2"/>
        <v>3</v>
      </c>
      <c r="B71" t="str">
        <f t="shared" si="3"/>
        <v>Q4</v>
      </c>
      <c r="C71">
        <f t="shared" si="5"/>
        <v>4</v>
      </c>
      <c r="D71">
        <f t="shared" si="4"/>
        <v>2015</v>
      </c>
      <c r="E71">
        <f t="shared" si="6"/>
        <v>12</v>
      </c>
      <c r="F71">
        <f t="shared" si="7"/>
        <v>42369</v>
      </c>
      <c r="G71" t="s">
        <v>301</v>
      </c>
      <c r="H71">
        <v>62280</v>
      </c>
      <c r="I71">
        <v>135091</v>
      </c>
      <c r="J71">
        <v>75249</v>
      </c>
      <c r="K71">
        <v>42613</v>
      </c>
      <c r="L71">
        <v>3236</v>
      </c>
      <c r="M71">
        <v>1447</v>
      </c>
      <c r="O71">
        <f t="shared" si="13"/>
        <v>1.1135127654864352E-2</v>
      </c>
      <c r="P71">
        <f t="shared" si="8"/>
        <v>5.632175728857991E-4</v>
      </c>
      <c r="Q71">
        <f t="shared" si="9"/>
        <v>2.0862214564669745E-3</v>
      </c>
      <c r="R71">
        <f t="shared" si="10"/>
        <v>-1.329444073441266E-4</v>
      </c>
      <c r="S71">
        <f t="shared" si="11"/>
        <v>-1.5668119832587757E-2</v>
      </c>
      <c r="T71">
        <f t="shared" si="12"/>
        <v>5.8262792155421295E-3</v>
      </c>
    </row>
    <row r="72" spans="1:20" x14ac:dyDescent="0.2">
      <c r="A72">
        <f t="shared" ref="A72:A83" si="14">FIND("-",G72)</f>
        <v>3</v>
      </c>
      <c r="B72" t="str">
        <f t="shared" ref="B72:B83" si="15">LEFT(G72,A72-1)</f>
        <v>Q1</v>
      </c>
      <c r="C72">
        <f t="shared" si="5"/>
        <v>1</v>
      </c>
      <c r="D72">
        <f t="shared" ref="D72:D83" si="16">RIGHT(G72,LEN(G72)-A72)*1</f>
        <v>2016</v>
      </c>
      <c r="E72">
        <f t="shared" si="6"/>
        <v>3</v>
      </c>
      <c r="F72">
        <f t="shared" si="7"/>
        <v>42460</v>
      </c>
      <c r="G72" t="s">
        <v>302</v>
      </c>
      <c r="H72">
        <v>60970</v>
      </c>
      <c r="I72">
        <v>135318</v>
      </c>
      <c r="J72">
        <v>74728</v>
      </c>
      <c r="K72">
        <v>42896</v>
      </c>
      <c r="L72">
        <v>3270</v>
      </c>
      <c r="M72">
        <v>1312</v>
      </c>
      <c r="O72">
        <f t="shared" si="13"/>
        <v>-7.0610882207287062E-3</v>
      </c>
      <c r="P72">
        <f t="shared" si="8"/>
        <v>5.5980282962142525E-4</v>
      </c>
      <c r="Q72">
        <f t="shared" si="9"/>
        <v>-2.3132403042279703E-3</v>
      </c>
      <c r="R72">
        <f t="shared" si="10"/>
        <v>2.2088393834267528E-3</v>
      </c>
      <c r="S72">
        <f t="shared" si="11"/>
        <v>3.490071403442041E-3</v>
      </c>
      <c r="T72">
        <f t="shared" si="12"/>
        <v>-3.2119438026355196E-2</v>
      </c>
    </row>
    <row r="73" spans="1:20" x14ac:dyDescent="0.2">
      <c r="A73">
        <f t="shared" si="14"/>
        <v>3</v>
      </c>
      <c r="B73" t="str">
        <f t="shared" si="15"/>
        <v>Q2</v>
      </c>
      <c r="C73">
        <f t="shared" ref="C73:C83" si="17">REPLACE(B73,1,1,"")*1</f>
        <v>2</v>
      </c>
      <c r="D73">
        <f t="shared" si="16"/>
        <v>2016</v>
      </c>
      <c r="E73">
        <f t="shared" ref="E73:E83" si="18">C73+(C73*2)</f>
        <v>6</v>
      </c>
      <c r="F73">
        <f t="shared" ref="F73:F83" si="19">EOMONTH(DATE(D73,E73,1),0)</f>
        <v>42551</v>
      </c>
      <c r="G73" t="s">
        <v>303</v>
      </c>
      <c r="H73">
        <v>61917</v>
      </c>
      <c r="I73">
        <v>135546</v>
      </c>
      <c r="J73">
        <v>74456</v>
      </c>
      <c r="K73">
        <v>43885</v>
      </c>
      <c r="L73">
        <v>3216</v>
      </c>
      <c r="M73">
        <v>1306</v>
      </c>
      <c r="O73">
        <f t="shared" si="13"/>
        <v>5.1508330218139609E-3</v>
      </c>
      <c r="P73">
        <f t="shared" ref="P73:P83" si="20">(1+IFERROR(I73/I72-1,0))^(1/3)-1</f>
        <v>5.6132484423132567E-4</v>
      </c>
      <c r="Q73">
        <f t="shared" ref="Q73:Q83" si="21">(1+IFERROR(J73/J72-1,0))^(1/3)-1</f>
        <v>-1.2147641383555285E-3</v>
      </c>
      <c r="R73">
        <f t="shared" ref="R73:R83" si="22">(1+IFERROR(K73/K72-1,0))^(1/3)-1</f>
        <v>7.6269362156340392E-3</v>
      </c>
      <c r="S73">
        <f t="shared" ref="S73:S83" si="23">(1+IFERROR(L73/L72-1,0))^(1/3)-1</f>
        <v>-5.5351687197148225E-3</v>
      </c>
      <c r="T73">
        <f t="shared" ref="T73:T83" si="24">(1+IFERROR(M73/M72-1,0))^(1/3)-1</f>
        <v>-1.5267199314543678E-3</v>
      </c>
    </row>
    <row r="74" spans="1:20" x14ac:dyDescent="0.2">
      <c r="A74">
        <f t="shared" si="14"/>
        <v>3</v>
      </c>
      <c r="B74" t="str">
        <f t="shared" si="15"/>
        <v>Q3</v>
      </c>
      <c r="C74">
        <f t="shared" si="17"/>
        <v>3</v>
      </c>
      <c r="D74">
        <f t="shared" si="16"/>
        <v>2016</v>
      </c>
      <c r="E74">
        <f t="shared" si="18"/>
        <v>9</v>
      </c>
      <c r="F74">
        <f t="shared" si="19"/>
        <v>42643</v>
      </c>
      <c r="G74" t="s">
        <v>304</v>
      </c>
      <c r="H74">
        <v>63111</v>
      </c>
      <c r="I74">
        <v>135774</v>
      </c>
      <c r="J74">
        <v>75391</v>
      </c>
      <c r="K74">
        <v>43287</v>
      </c>
      <c r="L74">
        <v>3217</v>
      </c>
      <c r="M74">
        <v>1354</v>
      </c>
      <c r="O74">
        <f t="shared" ref="O74:O83" si="25">(1+IFERROR(H74/H73-1,0))^(1/3)-1</f>
        <v>6.3870783875221715E-3</v>
      </c>
      <c r="P74">
        <f t="shared" si="20"/>
        <v>5.6038117640389018E-4</v>
      </c>
      <c r="Q74">
        <f t="shared" si="21"/>
        <v>4.1685167332914386E-3</v>
      </c>
      <c r="R74">
        <f t="shared" si="22"/>
        <v>-4.562963591872804E-3</v>
      </c>
      <c r="S74">
        <f t="shared" si="23"/>
        <v>1.036376834033792E-4</v>
      </c>
      <c r="T74">
        <f t="shared" si="24"/>
        <v>1.2104049419421115E-2</v>
      </c>
    </row>
    <row r="75" spans="1:20" x14ac:dyDescent="0.2">
      <c r="A75">
        <f t="shared" si="14"/>
        <v>3</v>
      </c>
      <c r="B75" t="str">
        <f t="shared" si="15"/>
        <v>Q4</v>
      </c>
      <c r="C75">
        <f t="shared" si="17"/>
        <v>4</v>
      </c>
      <c r="D75">
        <f t="shared" si="16"/>
        <v>2016</v>
      </c>
      <c r="E75">
        <f t="shared" si="18"/>
        <v>12</v>
      </c>
      <c r="F75">
        <f t="shared" si="19"/>
        <v>42735</v>
      </c>
      <c r="G75" t="s">
        <v>305</v>
      </c>
      <c r="H75">
        <v>64653</v>
      </c>
      <c r="I75">
        <v>136002</v>
      </c>
      <c r="J75">
        <v>75667</v>
      </c>
      <c r="K75">
        <v>43076</v>
      </c>
      <c r="L75">
        <v>3218</v>
      </c>
      <c r="M75">
        <v>1401</v>
      </c>
      <c r="O75">
        <f t="shared" si="25"/>
        <v>8.0789355674251162E-3</v>
      </c>
      <c r="P75">
        <f t="shared" si="20"/>
        <v>5.5944067613467041E-4</v>
      </c>
      <c r="Q75">
        <f t="shared" si="21"/>
        <v>1.2188186883979046E-3</v>
      </c>
      <c r="R75">
        <f t="shared" si="22"/>
        <v>-1.6274614182598679E-3</v>
      </c>
      <c r="S75">
        <f t="shared" si="23"/>
        <v>1.0360547111010199E-4</v>
      </c>
      <c r="T75">
        <f t="shared" si="24"/>
        <v>1.1439298330692127E-2</v>
      </c>
    </row>
    <row r="76" spans="1:20" x14ac:dyDescent="0.2">
      <c r="A76">
        <f t="shared" si="14"/>
        <v>3</v>
      </c>
      <c r="B76" t="str">
        <f t="shared" si="15"/>
        <v>Q1</v>
      </c>
      <c r="C76">
        <f t="shared" si="17"/>
        <v>1</v>
      </c>
      <c r="D76">
        <f t="shared" si="16"/>
        <v>2017</v>
      </c>
      <c r="E76">
        <f t="shared" si="18"/>
        <v>3</v>
      </c>
      <c r="F76">
        <f t="shared" si="19"/>
        <v>42825</v>
      </c>
      <c r="G76" t="s">
        <v>306</v>
      </c>
      <c r="H76">
        <v>64365</v>
      </c>
      <c r="I76">
        <v>136229</v>
      </c>
      <c r="J76">
        <v>75632</v>
      </c>
      <c r="K76">
        <v>43287</v>
      </c>
      <c r="L76">
        <v>3288</v>
      </c>
      <c r="M76">
        <v>1293</v>
      </c>
      <c r="O76">
        <f t="shared" si="25"/>
        <v>-1.4870601426885122E-3</v>
      </c>
      <c r="P76">
        <f t="shared" si="20"/>
        <v>5.5605511259226859E-4</v>
      </c>
      <c r="Q76">
        <f t="shared" si="21"/>
        <v>-1.5420812172262099E-4</v>
      </c>
      <c r="R76">
        <f t="shared" si="22"/>
        <v>1.6301143664987361E-3</v>
      </c>
      <c r="S76">
        <f t="shared" si="23"/>
        <v>7.1989314888585287E-3</v>
      </c>
      <c r="T76">
        <f t="shared" si="24"/>
        <v>-2.6386030569725771E-2</v>
      </c>
    </row>
    <row r="77" spans="1:20" x14ac:dyDescent="0.2">
      <c r="A77">
        <f t="shared" si="14"/>
        <v>3</v>
      </c>
      <c r="B77" t="str">
        <f t="shared" si="15"/>
        <v>Q2</v>
      </c>
      <c r="C77">
        <f t="shared" si="17"/>
        <v>2</v>
      </c>
      <c r="D77">
        <f t="shared" si="16"/>
        <v>2017</v>
      </c>
      <c r="E77">
        <f t="shared" si="18"/>
        <v>6</v>
      </c>
      <c r="F77">
        <f t="shared" si="19"/>
        <v>42916</v>
      </c>
      <c r="G77" t="s">
        <v>307</v>
      </c>
      <c r="H77">
        <v>65915</v>
      </c>
      <c r="I77">
        <v>136456</v>
      </c>
      <c r="J77">
        <v>75716</v>
      </c>
      <c r="K77">
        <v>43183</v>
      </c>
      <c r="L77">
        <v>3470</v>
      </c>
      <c r="M77">
        <v>1201</v>
      </c>
      <c r="O77">
        <f t="shared" si="25"/>
        <v>7.9635504217001607E-3</v>
      </c>
      <c r="P77">
        <f t="shared" si="20"/>
        <v>5.5512906533694562E-4</v>
      </c>
      <c r="Q77">
        <f t="shared" si="21"/>
        <v>3.7007669251987174E-4</v>
      </c>
      <c r="R77">
        <f t="shared" si="22"/>
        <v>-8.0149852846156389E-4</v>
      </c>
      <c r="S77">
        <f t="shared" si="23"/>
        <v>1.8120593443147426E-2</v>
      </c>
      <c r="T77">
        <f t="shared" si="24"/>
        <v>-2.4303319354106234E-2</v>
      </c>
    </row>
    <row r="78" spans="1:20" x14ac:dyDescent="0.2">
      <c r="A78">
        <f t="shared" si="14"/>
        <v>3</v>
      </c>
      <c r="B78" t="str">
        <f t="shared" si="15"/>
        <v>Q3</v>
      </c>
      <c r="C78">
        <f t="shared" si="17"/>
        <v>3</v>
      </c>
      <c r="D78">
        <f t="shared" si="16"/>
        <v>2017</v>
      </c>
      <c r="E78">
        <f t="shared" si="18"/>
        <v>9</v>
      </c>
      <c r="F78">
        <f t="shared" si="19"/>
        <v>43008</v>
      </c>
      <c r="G78" t="s">
        <v>308</v>
      </c>
      <c r="H78">
        <v>66905</v>
      </c>
      <c r="I78">
        <v>136684</v>
      </c>
      <c r="J78">
        <v>76146</v>
      </c>
      <c r="K78">
        <v>42939</v>
      </c>
      <c r="L78">
        <v>3551</v>
      </c>
      <c r="M78">
        <v>1248</v>
      </c>
      <c r="O78">
        <f t="shared" si="25"/>
        <v>4.9815902482754915E-3</v>
      </c>
      <c r="P78">
        <f t="shared" si="20"/>
        <v>5.5664617595119203E-4</v>
      </c>
      <c r="Q78">
        <f t="shared" si="21"/>
        <v>1.8894665673210298E-3</v>
      </c>
      <c r="R78">
        <f t="shared" si="22"/>
        <v>-1.8870158135801951E-3</v>
      </c>
      <c r="S78">
        <f t="shared" si="23"/>
        <v>7.7212093151668437E-3</v>
      </c>
      <c r="T78">
        <f t="shared" si="24"/>
        <v>1.2878126902940545E-2</v>
      </c>
    </row>
    <row r="79" spans="1:20" x14ac:dyDescent="0.2">
      <c r="A79">
        <f t="shared" si="14"/>
        <v>3</v>
      </c>
      <c r="B79" t="str">
        <f t="shared" si="15"/>
        <v>Q4</v>
      </c>
      <c r="C79">
        <f t="shared" si="17"/>
        <v>4</v>
      </c>
      <c r="D79">
        <f t="shared" si="16"/>
        <v>2017</v>
      </c>
      <c r="E79">
        <f t="shared" si="18"/>
        <v>12</v>
      </c>
      <c r="F79">
        <f t="shared" si="19"/>
        <v>43100</v>
      </c>
      <c r="G79" t="s">
        <v>309</v>
      </c>
      <c r="H79">
        <v>68480</v>
      </c>
      <c r="I79">
        <v>136912</v>
      </c>
      <c r="J79">
        <v>77185</v>
      </c>
      <c r="K79">
        <v>43000</v>
      </c>
      <c r="L79">
        <v>3216</v>
      </c>
      <c r="M79">
        <v>1261</v>
      </c>
      <c r="O79">
        <f t="shared" si="25"/>
        <v>7.7861654477120457E-3</v>
      </c>
      <c r="P79">
        <f t="shared" si="20"/>
        <v>5.5571816059285517E-4</v>
      </c>
      <c r="Q79">
        <f t="shared" si="21"/>
        <v>4.5277486106216625E-3</v>
      </c>
      <c r="R79">
        <f t="shared" si="22"/>
        <v>4.7331591977162191E-4</v>
      </c>
      <c r="S79">
        <f t="shared" si="23"/>
        <v>-3.2490757237956913E-2</v>
      </c>
      <c r="T79">
        <f t="shared" si="24"/>
        <v>3.4602351846282353E-3</v>
      </c>
    </row>
    <row r="80" spans="1:20" x14ac:dyDescent="0.2">
      <c r="A80">
        <f t="shared" si="14"/>
        <v>3</v>
      </c>
      <c r="B80" t="str">
        <f t="shared" si="15"/>
        <v>Q1</v>
      </c>
      <c r="C80">
        <f t="shared" si="17"/>
        <v>1</v>
      </c>
      <c r="D80">
        <f t="shared" si="16"/>
        <v>2018</v>
      </c>
      <c r="E80">
        <f t="shared" si="18"/>
        <v>3</v>
      </c>
      <c r="F80">
        <f t="shared" si="19"/>
        <v>43190</v>
      </c>
      <c r="G80" t="s">
        <v>310</v>
      </c>
      <c r="H80">
        <v>67790</v>
      </c>
      <c r="I80">
        <v>137139</v>
      </c>
      <c r="J80">
        <v>76977</v>
      </c>
      <c r="K80">
        <v>43001</v>
      </c>
      <c r="L80">
        <v>3265</v>
      </c>
      <c r="M80">
        <v>1161</v>
      </c>
      <c r="O80">
        <f t="shared" si="25"/>
        <v>-3.3699889277274409E-3</v>
      </c>
      <c r="P80">
        <f t="shared" si="20"/>
        <v>5.5236127378743838E-4</v>
      </c>
      <c r="Q80">
        <f t="shared" si="21"/>
        <v>-8.990828156042463E-4</v>
      </c>
      <c r="R80">
        <f t="shared" si="22"/>
        <v>7.7518778927032628E-6</v>
      </c>
      <c r="S80">
        <f t="shared" si="23"/>
        <v>5.0531950120826785E-3</v>
      </c>
      <c r="T80">
        <f t="shared" si="24"/>
        <v>-2.7165319371931229E-2</v>
      </c>
    </row>
    <row r="81" spans="1:20" x14ac:dyDescent="0.2">
      <c r="A81">
        <f t="shared" si="14"/>
        <v>3</v>
      </c>
      <c r="B81" t="str">
        <f t="shared" si="15"/>
        <v>Q2</v>
      </c>
      <c r="C81">
        <f t="shared" si="17"/>
        <v>2</v>
      </c>
      <c r="D81">
        <f t="shared" si="16"/>
        <v>2018</v>
      </c>
      <c r="E81">
        <f t="shared" si="18"/>
        <v>6</v>
      </c>
      <c r="F81">
        <f t="shared" si="19"/>
        <v>43281</v>
      </c>
      <c r="G81" t="s">
        <v>311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O81">
        <f t="shared" si="25"/>
        <v>-1</v>
      </c>
      <c r="P81">
        <f t="shared" si="20"/>
        <v>-1</v>
      </c>
      <c r="Q81">
        <f t="shared" si="21"/>
        <v>-1</v>
      </c>
      <c r="R81">
        <f t="shared" si="22"/>
        <v>-1</v>
      </c>
      <c r="S81">
        <f t="shared" si="23"/>
        <v>-1</v>
      </c>
      <c r="T81">
        <f t="shared" si="24"/>
        <v>-1</v>
      </c>
    </row>
    <row r="82" spans="1:20" x14ac:dyDescent="0.2">
      <c r="A82">
        <f t="shared" si="14"/>
        <v>3</v>
      </c>
      <c r="B82" t="str">
        <f t="shared" si="15"/>
        <v>Q3</v>
      </c>
      <c r="C82">
        <f t="shared" si="17"/>
        <v>3</v>
      </c>
      <c r="D82">
        <f t="shared" si="16"/>
        <v>2018</v>
      </c>
      <c r="E82">
        <f t="shared" si="18"/>
        <v>9</v>
      </c>
      <c r="F82">
        <f t="shared" si="19"/>
        <v>43373</v>
      </c>
      <c r="G82" t="s">
        <v>312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O82">
        <f t="shared" si="25"/>
        <v>0</v>
      </c>
      <c r="P82">
        <f t="shared" si="20"/>
        <v>0</v>
      </c>
      <c r="Q82">
        <f t="shared" si="21"/>
        <v>0</v>
      </c>
      <c r="R82">
        <f t="shared" si="22"/>
        <v>0</v>
      </c>
      <c r="S82">
        <f t="shared" si="23"/>
        <v>0</v>
      </c>
      <c r="T82">
        <f t="shared" si="24"/>
        <v>0</v>
      </c>
    </row>
    <row r="83" spans="1:20" x14ac:dyDescent="0.2">
      <c r="A83">
        <f t="shared" si="14"/>
        <v>3</v>
      </c>
      <c r="B83" t="str">
        <f t="shared" si="15"/>
        <v>Q4</v>
      </c>
      <c r="C83">
        <f t="shared" si="17"/>
        <v>4</v>
      </c>
      <c r="D83">
        <f t="shared" si="16"/>
        <v>2018</v>
      </c>
      <c r="E83">
        <f t="shared" si="18"/>
        <v>12</v>
      </c>
      <c r="F83">
        <f t="shared" si="19"/>
        <v>43465</v>
      </c>
      <c r="G83" t="s">
        <v>313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O83">
        <f t="shared" si="25"/>
        <v>0</v>
      </c>
      <c r="P83">
        <f t="shared" si="20"/>
        <v>0</v>
      </c>
      <c r="Q83">
        <f t="shared" si="21"/>
        <v>0</v>
      </c>
      <c r="R83">
        <f t="shared" si="22"/>
        <v>0</v>
      </c>
      <c r="S83">
        <f t="shared" si="23"/>
        <v>0</v>
      </c>
      <c r="T83">
        <f t="shared" si="2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CB60-4B28-4BCC-80FF-F59C20250409}">
  <dimension ref="A1:S206"/>
  <sheetViews>
    <sheetView workbookViewId="0">
      <selection activeCell="D131" sqref="D131"/>
    </sheetView>
  </sheetViews>
  <sheetFormatPr baseColWidth="10" defaultColWidth="8.83203125" defaultRowHeight="15" x14ac:dyDescent="0.2"/>
  <cols>
    <col min="1" max="1" width="10.1640625" bestFit="1" customWidth="1"/>
    <col min="2" max="2" width="17.83203125" customWidth="1"/>
    <col min="4" max="4" width="43.5" bestFit="1" customWidth="1"/>
    <col min="5" max="5" width="17.83203125" customWidth="1"/>
    <col min="7" max="7" width="43.5" bestFit="1" customWidth="1"/>
    <col min="8" max="8" width="17.83203125" style="15" customWidth="1"/>
    <col min="9" max="9" width="9" style="15"/>
    <col min="10" max="10" width="43.5" style="15" bestFit="1" customWidth="1"/>
    <col min="11" max="11" width="17.83203125" customWidth="1"/>
    <col min="13" max="13" width="43.5" bestFit="1" customWidth="1"/>
    <col min="14" max="14" width="17.83203125" style="15" customWidth="1"/>
    <col min="15" max="15" width="9" style="15"/>
    <col min="16" max="16" width="43.5" style="15" bestFit="1" customWidth="1"/>
    <col min="17" max="17" width="17.83203125" customWidth="1"/>
    <col min="19" max="19" width="43.5" bestFit="1" customWidth="1"/>
  </cols>
  <sheetData>
    <row r="1" spans="1:19" ht="88.25" customHeight="1" thickBot="1" x14ac:dyDescent="0.25">
      <c r="B1" s="15"/>
      <c r="C1" s="16"/>
      <c r="D1" s="16" t="str">
        <f>Quarterly!H7</f>
        <v>5311: Lessors Of Real Estate: U.S. TotalNot Seasonally Adjusted Total Revenue [Millions of Dollars]</v>
      </c>
      <c r="F1" s="5"/>
      <c r="G1" s="5" t="str">
        <f>Quarterly!I7</f>
        <v>Housing Inventory Estimate: United StatesNot Seasonally Adjusted Total Housing Units [Thousands of Units]</v>
      </c>
      <c r="I1" s="16"/>
      <c r="J1" s="16" t="str">
        <f>Quarterly!J7</f>
        <v>Housing Inventory Estimate: United StatesNot Seasonally Adjusted Owner Occupied Housing Units [Thousands of Units]</v>
      </c>
      <c r="L1" s="5"/>
      <c r="M1" s="5" t="str">
        <f>Quarterly!K7</f>
        <v>Housing Inventory Estimate: United StatesNot Seasonally Adjusted Renter Occupied Housing Units [Thousands of Units]</v>
      </c>
      <c r="O1" s="16"/>
      <c r="P1" s="16" t="str">
        <f>Quarterly!L7</f>
        <v>Housing Inventory Estimate: United StatesNot Seasonally Adjusted Vacant Housing Units for Rent [Thousands of Units]</v>
      </c>
      <c r="R1" s="5"/>
      <c r="S1" s="5" t="str">
        <f>Quarterly!M7</f>
        <v>Housing Inventory Estimate: United StatesNot Seasonally Adjusted Vacant Housing Units for Sale [Thousands of Units]</v>
      </c>
    </row>
    <row r="2" spans="1:19" s="42" customFormat="1" x14ac:dyDescent="0.2">
      <c r="A2" s="4" t="str">
        <f>Monthly!H5</f>
        <v>Date</v>
      </c>
      <c r="B2" s="17">
        <f>IFERROR(INDEX(Quarterly!$A:$N,MATCH(Monthly!#REF!,Quarterly!$F:$F,0),MATCH(D$1,Quarterly!$7:$7,0)),0)</f>
        <v>0</v>
      </c>
      <c r="C2" s="18">
        <f>IFERROR(INDEX(Quarterly!$A:$Z,MATCH(Monthly!#REF!,Quarterly!$F:$F,0),MATCH(D$1,Quarterly!$6:$6,0)),0)</f>
        <v>0</v>
      </c>
      <c r="D2" s="19">
        <f t="shared" ref="D2" si="0">B2</f>
        <v>0</v>
      </c>
      <c r="E2" s="7">
        <f>IFERROR(INDEX(Quarterly!$A:$N,MATCH(Monthly!#REF!,Quarterly!$F:$F,0),MATCH(G$1,Quarterly!$7:$7,0)),0)</f>
        <v>0</v>
      </c>
      <c r="F2" s="8">
        <f>IFERROR(INDEX(Quarterly!$A:$Z,MATCH(Monthly!#REF!,Quarterly!$F:$F,0),MATCH(G$1,Quarterly!$6:$6,0)),0)</f>
        <v>0</v>
      </c>
      <c r="G2" s="9">
        <f t="shared" ref="G2" si="1">E2</f>
        <v>0</v>
      </c>
      <c r="H2" s="17">
        <f>IFERROR(INDEX(Quarterly!$A:$N,MATCH(Monthly!#REF!,Quarterly!$F:$F,0),MATCH(J$1,Quarterly!$7:$7,0)),0)</f>
        <v>0</v>
      </c>
      <c r="I2" s="18">
        <f>IFERROR(INDEX(Quarterly!$A:$Z,MATCH(Monthly!#REF!,Quarterly!$F:$F,0),MATCH(J$1,Quarterly!$6:$6,0)),0)</f>
        <v>0</v>
      </c>
      <c r="J2" s="19">
        <f t="shared" ref="J2" si="2">H2</f>
        <v>0</v>
      </c>
      <c r="K2" s="7">
        <f>IFERROR(INDEX(Quarterly!$A:$N,MATCH(Monthly!#REF!,Quarterly!$F:$F,0),MATCH(M$1,Quarterly!$7:$7,0)),0)</f>
        <v>0</v>
      </c>
      <c r="L2" s="8">
        <f>IFERROR(INDEX(Quarterly!$A:$Z,MATCH(Monthly!#REF!,Quarterly!$F:$F,0),MATCH(M$1,Quarterly!$6:$6,0)),0)</f>
        <v>0</v>
      </c>
      <c r="M2" s="9">
        <f t="shared" ref="M2" si="3">K2</f>
        <v>0</v>
      </c>
      <c r="N2" s="17">
        <f>IFERROR(INDEX(Quarterly!$A:$N,MATCH(Monthly!#REF!,Quarterly!$F:$F,0),MATCH(P$1,Quarterly!$7:$7,0)),0)</f>
        <v>0</v>
      </c>
      <c r="O2" s="18">
        <f>IFERROR(INDEX(Quarterly!$A:$Z,MATCH(Monthly!#REF!,Quarterly!$F:$F,0),MATCH(P$1,Quarterly!$6:$6,0)),0)</f>
        <v>0</v>
      </c>
      <c r="P2" s="19">
        <f t="shared" ref="P2" si="4">N2</f>
        <v>0</v>
      </c>
      <c r="Q2" s="7">
        <f>IFERROR(INDEX(Quarterly!$A:$N,MATCH(Monthly!#REF!,Quarterly!$F:$F,0),MATCH(S$1,Quarterly!$7:$7,0)),0)</f>
        <v>0</v>
      </c>
      <c r="R2" s="8">
        <f>IFERROR(INDEX(Quarterly!$A:$Z,MATCH(Monthly!#REF!,Quarterly!$F:$F,0),MATCH(S$1,Quarterly!$6:$6,0)),0)</f>
        <v>0</v>
      </c>
      <c r="S2" s="9">
        <f t="shared" ref="S2" si="5">Q2</f>
        <v>0</v>
      </c>
    </row>
    <row r="3" spans="1:19" s="42" customFormat="1" x14ac:dyDescent="0.2">
      <c r="A3" s="4">
        <f>Monthly!H6</f>
        <v>37287</v>
      </c>
      <c r="B3" s="20">
        <f>IFERROR(INDEX(Quarterly!$A:$N,MATCH(Monthly!#REF!,Quarterly!$F:$F,0),MATCH(D$1,Quarterly!$7:$7,0)),0)</f>
        <v>0</v>
      </c>
      <c r="C3" s="21">
        <f>IFERROR(INDEX(Quarterly!$A:$Z,MATCH(Monthly!#REF!,Quarterly!$F:$F,0),MATCH(D$1,Quarterly!$6:$6,0)),0)</f>
        <v>0</v>
      </c>
      <c r="D3" s="22">
        <f t="shared" ref="D3" si="6">IF(B3=0,D2*(1+C3),B3)</f>
        <v>0</v>
      </c>
      <c r="E3" s="10">
        <f>IFERROR(INDEX(Quarterly!$A:$N,MATCH(Monthly!#REF!,Quarterly!$F:$F,0),MATCH(G$1,Quarterly!$7:$7,0)),0)</f>
        <v>0</v>
      </c>
      <c r="F3" s="6">
        <f>IFERROR(INDEX(Quarterly!$A:$Z,MATCH(Monthly!#REF!,Quarterly!$F:$F,0),MATCH(G$1,Quarterly!$6:$6,0)),0)</f>
        <v>0</v>
      </c>
      <c r="G3" s="11">
        <f t="shared" ref="G3" si="7">IF(E3=0,G2*(1+F3),E3)</f>
        <v>0</v>
      </c>
      <c r="H3" s="20">
        <f>IFERROR(INDEX(Quarterly!$A:$N,MATCH(Monthly!#REF!,Quarterly!$F:$F,0),MATCH(J$1,Quarterly!$7:$7,0)),0)</f>
        <v>0</v>
      </c>
      <c r="I3" s="21">
        <f>IFERROR(INDEX(Quarterly!$A:$Z,MATCH(Monthly!#REF!,Quarterly!$F:$F,0),MATCH(J$1,Quarterly!$6:$6,0)),0)</f>
        <v>0</v>
      </c>
      <c r="J3" s="22">
        <f t="shared" ref="J3" si="8">IF(H3=0,J2*(1+I3),H3)</f>
        <v>0</v>
      </c>
      <c r="K3" s="10">
        <f>IFERROR(INDEX(Quarterly!$A:$N,MATCH(Monthly!#REF!,Quarterly!$F:$F,0),MATCH(M$1,Quarterly!$7:$7,0)),0)</f>
        <v>0</v>
      </c>
      <c r="L3" s="6">
        <f>IFERROR(INDEX(Quarterly!$A:$Z,MATCH(Monthly!#REF!,Quarterly!$F:$F,0),MATCH(M$1,Quarterly!$6:$6,0)),0)</f>
        <v>0</v>
      </c>
      <c r="M3" s="11">
        <f t="shared" ref="M3" si="9">IF(K3=0,M2*(1+L3),K3)</f>
        <v>0</v>
      </c>
      <c r="N3" s="20">
        <f>IFERROR(INDEX(Quarterly!$A:$N,MATCH(Monthly!#REF!,Quarterly!$F:$F,0),MATCH(P$1,Quarterly!$7:$7,0)),0)</f>
        <v>0</v>
      </c>
      <c r="O3" s="21">
        <f>IFERROR(INDEX(Quarterly!$A:$Z,MATCH(Monthly!#REF!,Quarterly!$F:$F,0),MATCH(P$1,Quarterly!$6:$6,0)),0)</f>
        <v>0</v>
      </c>
      <c r="P3" s="22">
        <f t="shared" ref="P3" si="10">IF(N3=0,P2*(1+O3),N3)</f>
        <v>0</v>
      </c>
      <c r="Q3" s="10">
        <f>IFERROR(INDEX(Quarterly!$A:$N,MATCH(Monthly!#REF!,Quarterly!$F:$F,0),MATCH(S$1,Quarterly!$7:$7,0)),0)</f>
        <v>0</v>
      </c>
      <c r="R3" s="6">
        <f>IFERROR(INDEX(Quarterly!$A:$Z,MATCH(Monthly!#REF!,Quarterly!$F:$F,0),MATCH(S$1,Quarterly!$6:$6,0)),0)</f>
        <v>0</v>
      </c>
      <c r="S3" s="11">
        <f t="shared" ref="S3" si="11">IF(Q3=0,S2*(1+R3),Q3)</f>
        <v>0</v>
      </c>
    </row>
    <row r="4" spans="1:19" x14ac:dyDescent="0.2">
      <c r="A4" s="4">
        <f>Monthly!H7</f>
        <v>37315</v>
      </c>
      <c r="B4" s="20">
        <f>IFERROR(INDEX(Quarterly!$A:$N,MATCH(Monthly!$H7,Quarterly!$F:$F,0),MATCH(D$1,Quarterly!$7:$7,0)),0)</f>
        <v>0</v>
      </c>
      <c r="C4" s="21">
        <f>IF(IFERROR(INDEX(Quarterly!$A:$Z,MATCH(Monthly!$H10,Quarterly!$F:$F,0),MATCH(D$1,Quarterly!$6:$6,0)),0)=0,C3,IFERROR(INDEX(Quarterly!$A:$Z,MATCH(Monthly!$H10,Quarterly!$F:$F,0),MATCH(D$1,Quarterly!$6:$6,0)),0))</f>
        <v>0</v>
      </c>
      <c r="D4" s="22">
        <f t="shared" ref="D4:D43" si="12">IF(B4=0,D3*(1+C4),B4)</f>
        <v>0</v>
      </c>
      <c r="E4" s="10">
        <f>IFERROR(INDEX(Quarterly!$A:$N,MATCH(Monthly!$H7,Quarterly!$F:$F,0),MATCH(G$1,Quarterly!$7:$7,0)),0)</f>
        <v>0</v>
      </c>
      <c r="F4" s="6">
        <f>IF(IFERROR(INDEX(Quarterly!$A:$Z,MATCH(Monthly!$H10,Quarterly!$F:$F,0),MATCH(G$1,Quarterly!$6:$6,0)),0)=0,F3,IFERROR(INDEX(Quarterly!$A:$Z,MATCH(Monthly!$H10,Quarterly!$F:$F,0),MATCH(G$1,Quarterly!$6:$6,0)),0))</f>
        <v>0</v>
      </c>
      <c r="G4" s="11">
        <f t="shared" ref="G4:G43" si="13">IF(E4=0,G3*(1+F4),E4)</f>
        <v>0</v>
      </c>
      <c r="H4" s="20">
        <f>IFERROR(INDEX(Quarterly!$A:$N,MATCH(Monthly!$H7,Quarterly!$F:$F,0),MATCH(J$1,Quarterly!$7:$7,0)),0)</f>
        <v>0</v>
      </c>
      <c r="I4" s="21">
        <f>IF(IFERROR(INDEX(Quarterly!$A:$Z,MATCH(Monthly!$H10,Quarterly!$F:$F,0),MATCH(J$1,Quarterly!$6:$6,0)),0)=0,I3,IFERROR(INDEX(Quarterly!$A:$Z,MATCH(Monthly!$H10,Quarterly!$F:$F,0),MATCH(J$1,Quarterly!$6:$6,0)),0))</f>
        <v>0</v>
      </c>
      <c r="J4" s="22">
        <f t="shared" ref="J4:J43" si="14">IF(H4=0,J3*(1+I4),H4)</f>
        <v>0</v>
      </c>
      <c r="K4" s="10">
        <f>IFERROR(INDEX(Quarterly!$A:$N,MATCH(Monthly!$H7,Quarterly!$F:$F,0),MATCH(M$1,Quarterly!$7:$7,0)),0)</f>
        <v>0</v>
      </c>
      <c r="L4" s="6">
        <f>IF(IFERROR(INDEX(Quarterly!$A:$Z,MATCH(Monthly!$H10,Quarterly!$F:$F,0),MATCH(M$1,Quarterly!$6:$6,0)),0)=0,L3,IFERROR(INDEX(Quarterly!$A:$Z,MATCH(Monthly!$H10,Quarterly!$F:$F,0),MATCH(M$1,Quarterly!$6:$6,0)),0))</f>
        <v>0</v>
      </c>
      <c r="M4" s="11">
        <f t="shared" ref="M4:M43" si="15">IF(K4=0,M3*(1+L4),K4)</f>
        <v>0</v>
      </c>
      <c r="N4" s="20">
        <f>IFERROR(INDEX(Quarterly!$A:$N,MATCH(Monthly!$H7,Quarterly!$F:$F,0),MATCH(P$1,Quarterly!$7:$7,0)),0)</f>
        <v>0</v>
      </c>
      <c r="O4" s="21">
        <f>IF(IFERROR(INDEX(Quarterly!$A:$Z,MATCH(Monthly!$H10,Quarterly!$F:$F,0),MATCH(P$1,Quarterly!$6:$6,0)),0)=0,O3,IFERROR(INDEX(Quarterly!$A:$Z,MATCH(Monthly!$H10,Quarterly!$F:$F,0),MATCH(P$1,Quarterly!$6:$6,0)),0))</f>
        <v>0</v>
      </c>
      <c r="P4" s="22">
        <f t="shared" ref="P4:P43" si="16">IF(N4=0,P3*(1+O4),N4)</f>
        <v>0</v>
      </c>
      <c r="Q4" s="10">
        <f>IFERROR(INDEX(Quarterly!$A:$N,MATCH(Monthly!$H7,Quarterly!$F:$F,0),MATCH(S$1,Quarterly!$7:$7,0)),0)</f>
        <v>0</v>
      </c>
      <c r="R4" s="6">
        <f>IF(IFERROR(INDEX(Quarterly!$A:$Z,MATCH(Monthly!$H10,Quarterly!$F:$F,0),MATCH(S$1,Quarterly!$6:$6,0)),0)=0,R3,IFERROR(INDEX(Quarterly!$A:$Z,MATCH(Monthly!$H10,Quarterly!$F:$F,0),MATCH(S$1,Quarterly!$6:$6,0)),0))</f>
        <v>0</v>
      </c>
      <c r="S4" s="11">
        <f t="shared" ref="S4:S43" si="17">IF(Q4=0,S3*(1+R4),Q4)</f>
        <v>0</v>
      </c>
    </row>
    <row r="5" spans="1:19" x14ac:dyDescent="0.2">
      <c r="A5" s="4">
        <f>Monthly!H8</f>
        <v>37346</v>
      </c>
      <c r="B5" s="20">
        <f>IFERROR(INDEX(Quarterly!$A:$N,MATCH(Monthly!$H8,Quarterly!$F:$F,0),MATCH(D$1,Quarterly!$7:$7,0)),0)</f>
        <v>0</v>
      </c>
      <c r="C5" s="21">
        <f>IF(IFERROR(INDEX(Quarterly!$A:$Z,MATCH(Monthly!$H11,Quarterly!$F:$F,0),MATCH(D$1,Quarterly!$6:$6,0)),0)=0,C4,IFERROR(INDEX(Quarterly!$A:$Z,MATCH(Monthly!$H11,Quarterly!$F:$F,0),MATCH(D$1,Quarterly!$6:$6,0)),0))</f>
        <v>0</v>
      </c>
      <c r="D5" s="22">
        <f t="shared" si="12"/>
        <v>0</v>
      </c>
      <c r="E5" s="10">
        <f>IFERROR(INDEX(Quarterly!$A:$N,MATCH(Monthly!$H8,Quarterly!$F:$F,0),MATCH(G$1,Quarterly!$7:$7,0)),0)</f>
        <v>119061</v>
      </c>
      <c r="F5" s="6">
        <f>IF(IFERROR(INDEX(Quarterly!$A:$Z,MATCH(Monthly!$H11,Quarterly!$F:$F,0),MATCH(G$1,Quarterly!$6:$6,0)),0)=0,F4,IFERROR(INDEX(Quarterly!$A:$Z,MATCH(Monthly!$H11,Quarterly!$F:$F,0),MATCH(G$1,Quarterly!$6:$6,0)),0))</f>
        <v>1.1800740804706056E-3</v>
      </c>
      <c r="G5" s="11">
        <f t="shared" si="13"/>
        <v>119061</v>
      </c>
      <c r="H5" s="20">
        <f>IFERROR(INDEX(Quarterly!$A:$N,MATCH(Monthly!$H8,Quarterly!$F:$F,0),MATCH(J$1,Quarterly!$7:$7,0)),0)</f>
        <v>71011</v>
      </c>
      <c r="I5" s="21">
        <f>IF(IFERROR(INDEX(Quarterly!$A:$Z,MATCH(Monthly!$H11,Quarterly!$F:$F,0),MATCH(J$1,Quarterly!$6:$6,0)),0)=0,I4,IFERROR(INDEX(Quarterly!$A:$Z,MATCH(Monthly!$H11,Quarterly!$F:$F,0),MATCH(J$1,Quarterly!$6:$6,0)),0))</f>
        <v>6.8487067505884625E-4</v>
      </c>
      <c r="J5" s="22">
        <f t="shared" si="14"/>
        <v>71011</v>
      </c>
      <c r="K5" s="10">
        <f>IFERROR(INDEX(Quarterly!$A:$N,MATCH(Monthly!$H8,Quarterly!$F:$F,0),MATCH(M$1,Quarterly!$7:$7,0)),0)</f>
        <v>33707</v>
      </c>
      <c r="L5" s="6">
        <f>IF(IFERROR(INDEX(Quarterly!$A:$Z,MATCH(Monthly!$H11,Quarterly!$F:$F,0),MATCH(M$1,Quarterly!$6:$6,0)),0)=0,L4,IFERROR(INDEX(Quarterly!$A:$Z,MATCH(Monthly!$H11,Quarterly!$F:$F,0),MATCH(M$1,Quarterly!$6:$6,0)),0))</f>
        <v>4.0578384713558791E-3</v>
      </c>
      <c r="M5" s="11">
        <f t="shared" si="15"/>
        <v>33707</v>
      </c>
      <c r="N5" s="20">
        <f>IFERROR(INDEX(Quarterly!$A:$N,MATCH(Monthly!$H8,Quarterly!$F:$F,0),MATCH(P$1,Quarterly!$7:$7,0)),0)</f>
        <v>3403</v>
      </c>
      <c r="O5" s="21">
        <f>IF(IFERROR(INDEX(Quarterly!$A:$Z,MATCH(Monthly!$H11,Quarterly!$F:$F,0),MATCH(P$1,Quarterly!$6:$6,0)),0)=0,O4,IFERROR(INDEX(Quarterly!$A:$Z,MATCH(Monthly!$H11,Quarterly!$F:$F,0),MATCH(P$1,Quarterly!$6:$6,0)),0))</f>
        <v>-2.2748869388415693E-2</v>
      </c>
      <c r="P5" s="22">
        <f t="shared" si="16"/>
        <v>3403</v>
      </c>
      <c r="Q5" s="10">
        <f>IFERROR(INDEX(Quarterly!$A:$N,MATCH(Monthly!$H8,Quarterly!$F:$F,0),MATCH(S$1,Quarterly!$7:$7,0)),0)</f>
        <v>1200</v>
      </c>
      <c r="R5" s="6">
        <f>IF(IFERROR(INDEX(Quarterly!$A:$Z,MATCH(Monthly!$H11,Quarterly!$F:$F,0),MATCH(S$1,Quarterly!$6:$6,0)),0)=0,R4,IFERROR(INDEX(Quarterly!$A:$Z,MATCH(Monthly!$H11,Quarterly!$F:$F,0),MATCH(S$1,Quarterly!$6:$6,0)),0))</f>
        <v>7.9915210227119449E-3</v>
      </c>
      <c r="S5" s="11">
        <f t="shared" si="17"/>
        <v>1200</v>
      </c>
    </row>
    <row r="6" spans="1:19" x14ac:dyDescent="0.2">
      <c r="A6" s="4">
        <f>Monthly!H9</f>
        <v>37376</v>
      </c>
      <c r="B6" s="20">
        <f>IFERROR(INDEX(Quarterly!$A:$N,MATCH(Monthly!$H9,Quarterly!$F:$F,0),MATCH(D$1,Quarterly!$7:$7,0)),0)</f>
        <v>0</v>
      </c>
      <c r="C6" s="21">
        <f>IF(IFERROR(INDEX(Quarterly!$A:$Z,MATCH(Monthly!$H12,Quarterly!$F:$F,0),MATCH(D$1,Quarterly!$6:$6,0)),0)=0,C5,IFERROR(INDEX(Quarterly!$A:$Z,MATCH(Monthly!$H12,Quarterly!$F:$F,0),MATCH(D$1,Quarterly!$6:$6,0)),0))</f>
        <v>0</v>
      </c>
      <c r="D6" s="22">
        <f t="shared" si="12"/>
        <v>0</v>
      </c>
      <c r="E6" s="10">
        <f>IFERROR(INDEX(Quarterly!$A:$N,MATCH(Monthly!$H9,Quarterly!$F:$F,0),MATCH(G$1,Quarterly!$7:$7,0)),0)</f>
        <v>0</v>
      </c>
      <c r="F6" s="6">
        <f>IF(IFERROR(INDEX(Quarterly!$A:$Z,MATCH(Monthly!$H12,Quarterly!$F:$F,0),MATCH(G$1,Quarterly!$6:$6,0)),0)=0,F5,IFERROR(INDEX(Quarterly!$A:$Z,MATCH(Monthly!$H12,Quarterly!$F:$F,0),MATCH(G$1,Quarterly!$6:$6,0)),0))</f>
        <v>1.1800740804706056E-3</v>
      </c>
      <c r="G6" s="11">
        <f t="shared" si="13"/>
        <v>119201.50080009492</v>
      </c>
      <c r="H6" s="20">
        <f>IFERROR(INDEX(Quarterly!$A:$N,MATCH(Monthly!$H9,Quarterly!$F:$F,0),MATCH(J$1,Quarterly!$7:$7,0)),0)</f>
        <v>0</v>
      </c>
      <c r="I6" s="21">
        <f>IF(IFERROR(INDEX(Quarterly!$A:$Z,MATCH(Monthly!$H12,Quarterly!$F:$F,0),MATCH(J$1,Quarterly!$6:$6,0)),0)=0,I5,IFERROR(INDEX(Quarterly!$A:$Z,MATCH(Monthly!$H12,Quarterly!$F:$F,0),MATCH(J$1,Quarterly!$6:$6,0)),0))</f>
        <v>6.8487067505884625E-4</v>
      </c>
      <c r="J6" s="22">
        <f t="shared" si="14"/>
        <v>71059.633351506607</v>
      </c>
      <c r="K6" s="10">
        <f>IFERROR(INDEX(Quarterly!$A:$N,MATCH(Monthly!$H9,Quarterly!$F:$F,0),MATCH(M$1,Quarterly!$7:$7,0)),0)</f>
        <v>0</v>
      </c>
      <c r="L6" s="6">
        <f>IF(IFERROR(INDEX(Quarterly!$A:$Z,MATCH(Monthly!$H12,Quarterly!$F:$F,0),MATCH(M$1,Quarterly!$6:$6,0)),0)=0,L5,IFERROR(INDEX(Quarterly!$A:$Z,MATCH(Monthly!$H12,Quarterly!$F:$F,0),MATCH(M$1,Quarterly!$6:$6,0)),0))</f>
        <v>4.0578384713558791E-3</v>
      </c>
      <c r="M6" s="11">
        <f t="shared" si="15"/>
        <v>33843.777561353992</v>
      </c>
      <c r="N6" s="20">
        <f>IFERROR(INDEX(Quarterly!$A:$N,MATCH(Monthly!$H9,Quarterly!$F:$F,0),MATCH(P$1,Quarterly!$7:$7,0)),0)</f>
        <v>0</v>
      </c>
      <c r="O6" s="21">
        <f>IF(IFERROR(INDEX(Quarterly!$A:$Z,MATCH(Monthly!$H12,Quarterly!$F:$F,0),MATCH(P$1,Quarterly!$6:$6,0)),0)=0,O5,IFERROR(INDEX(Quarterly!$A:$Z,MATCH(Monthly!$H12,Quarterly!$F:$F,0),MATCH(P$1,Quarterly!$6:$6,0)),0))</f>
        <v>-2.2748869388415693E-2</v>
      </c>
      <c r="P6" s="22">
        <f t="shared" si="16"/>
        <v>3325.5855974712213</v>
      </c>
      <c r="Q6" s="10">
        <f>IFERROR(INDEX(Quarterly!$A:$N,MATCH(Monthly!$H9,Quarterly!$F:$F,0),MATCH(S$1,Quarterly!$7:$7,0)),0)</f>
        <v>0</v>
      </c>
      <c r="R6" s="6">
        <f>IF(IFERROR(INDEX(Quarterly!$A:$Z,MATCH(Monthly!$H12,Quarterly!$F:$F,0),MATCH(S$1,Quarterly!$6:$6,0)),0)=0,R5,IFERROR(INDEX(Quarterly!$A:$Z,MATCH(Monthly!$H12,Quarterly!$F:$F,0),MATCH(S$1,Quarterly!$6:$6,0)),0))</f>
        <v>7.9915210227119449E-3</v>
      </c>
      <c r="S6" s="11">
        <f t="shared" si="17"/>
        <v>1209.5898252272543</v>
      </c>
    </row>
    <row r="7" spans="1:19" x14ac:dyDescent="0.2">
      <c r="A7" s="4">
        <f>Monthly!H10</f>
        <v>37407</v>
      </c>
      <c r="B7" s="20">
        <f>IFERROR(INDEX(Quarterly!$A:$N,MATCH(Monthly!$H10,Quarterly!$F:$F,0),MATCH(D$1,Quarterly!$7:$7,0)),0)</f>
        <v>0</v>
      </c>
      <c r="C7" s="21">
        <f>IF(IFERROR(INDEX(Quarterly!$A:$Z,MATCH(Monthly!$H13,Quarterly!$F:$F,0),MATCH(D$1,Quarterly!$6:$6,0)),0)=0,C6,IFERROR(INDEX(Quarterly!$A:$Z,MATCH(Monthly!$H13,Quarterly!$F:$F,0),MATCH(D$1,Quarterly!$6:$6,0)),0))</f>
        <v>0</v>
      </c>
      <c r="D7" s="22">
        <f t="shared" si="12"/>
        <v>0</v>
      </c>
      <c r="E7" s="10">
        <f>IFERROR(INDEX(Quarterly!$A:$N,MATCH(Monthly!$H10,Quarterly!$F:$F,0),MATCH(G$1,Quarterly!$7:$7,0)),0)</f>
        <v>0</v>
      </c>
      <c r="F7" s="6">
        <f>IF(IFERROR(INDEX(Quarterly!$A:$Z,MATCH(Monthly!$H13,Quarterly!$F:$F,0),MATCH(G$1,Quarterly!$6:$6,0)),0)=0,F6,IFERROR(INDEX(Quarterly!$A:$Z,MATCH(Monthly!$H13,Quarterly!$F:$F,0),MATCH(G$1,Quarterly!$6:$6,0)),0))</f>
        <v>1.1800740804706056E-3</v>
      </c>
      <c r="G7" s="11">
        <f t="shared" si="13"/>
        <v>119342.16740154231</v>
      </c>
      <c r="H7" s="20">
        <f>IFERROR(INDEX(Quarterly!$A:$N,MATCH(Monthly!$H10,Quarterly!$F:$F,0),MATCH(J$1,Quarterly!$7:$7,0)),0)</f>
        <v>0</v>
      </c>
      <c r="I7" s="21">
        <f>IF(IFERROR(INDEX(Quarterly!$A:$Z,MATCH(Monthly!$H13,Quarterly!$F:$F,0),MATCH(J$1,Quarterly!$6:$6,0)),0)=0,I6,IFERROR(INDEX(Quarterly!$A:$Z,MATCH(Monthly!$H13,Quarterly!$F:$F,0),MATCH(J$1,Quarterly!$6:$6,0)),0))</f>
        <v>6.8487067505884625E-4</v>
      </c>
      <c r="J7" s="22">
        <f t="shared" si="14"/>
        <v>71108.300010569481</v>
      </c>
      <c r="K7" s="10">
        <f>IFERROR(INDEX(Quarterly!$A:$N,MATCH(Monthly!$H10,Quarterly!$F:$F,0),MATCH(M$1,Quarterly!$7:$7,0)),0)</f>
        <v>0</v>
      </c>
      <c r="L7" s="6">
        <f>IF(IFERROR(INDEX(Quarterly!$A:$Z,MATCH(Monthly!$H13,Quarterly!$F:$F,0),MATCH(M$1,Quarterly!$6:$6,0)),0)=0,L6,IFERROR(INDEX(Quarterly!$A:$Z,MATCH(Monthly!$H13,Quarterly!$F:$F,0),MATCH(M$1,Quarterly!$6:$6,0)),0))</f>
        <v>4.0578384713558791E-3</v>
      </c>
      <c r="M7" s="11">
        <f t="shared" si="15"/>
        <v>33981.110143958467</v>
      </c>
      <c r="N7" s="20">
        <f>IFERROR(INDEX(Quarterly!$A:$N,MATCH(Monthly!$H10,Quarterly!$F:$F,0),MATCH(P$1,Quarterly!$7:$7,0)),0)</f>
        <v>0</v>
      </c>
      <c r="O7" s="21">
        <f>IF(IFERROR(INDEX(Quarterly!$A:$Z,MATCH(Monthly!$H13,Quarterly!$F:$F,0),MATCH(P$1,Quarterly!$6:$6,0)),0)=0,O6,IFERROR(INDEX(Quarterly!$A:$Z,MATCH(Monthly!$H13,Quarterly!$F:$F,0),MATCH(P$1,Quarterly!$6:$6,0)),0))</f>
        <v>-2.2748869388415693E-2</v>
      </c>
      <c r="P7" s="22">
        <f t="shared" si="16"/>
        <v>3249.932285074352</v>
      </c>
      <c r="Q7" s="10">
        <f>IFERROR(INDEX(Quarterly!$A:$N,MATCH(Monthly!$H10,Quarterly!$F:$F,0),MATCH(S$1,Quarterly!$7:$7,0)),0)</f>
        <v>0</v>
      </c>
      <c r="R7" s="6">
        <f>IF(IFERROR(INDEX(Quarterly!$A:$Z,MATCH(Monthly!$H13,Quarterly!$F:$F,0),MATCH(S$1,Quarterly!$6:$6,0)),0)=0,R6,IFERROR(INDEX(Quarterly!$A:$Z,MATCH(Monthly!$H13,Quarterly!$F:$F,0),MATCH(S$1,Quarterly!$6:$6,0)),0))</f>
        <v>7.9915210227119449E-3</v>
      </c>
      <c r="S7" s="11">
        <f t="shared" si="17"/>
        <v>1219.2562877444163</v>
      </c>
    </row>
    <row r="8" spans="1:19" x14ac:dyDescent="0.2">
      <c r="A8" s="4">
        <f>Monthly!H11</f>
        <v>37437</v>
      </c>
      <c r="B8" s="20">
        <f>IFERROR(INDEX(Quarterly!$A:$N,MATCH(Monthly!$H11,Quarterly!$F:$F,0),MATCH(D$1,Quarterly!$7:$7,0)),0)</f>
        <v>0</v>
      </c>
      <c r="C8" s="21">
        <f>IF(IFERROR(INDEX(Quarterly!$A:$Z,MATCH(Monthly!$H14,Quarterly!$F:$F,0),MATCH(D$1,Quarterly!$6:$6,0)),0)=0,C7,IFERROR(INDEX(Quarterly!$A:$Z,MATCH(Monthly!$H14,Quarterly!$F:$F,0),MATCH(D$1,Quarterly!$6:$6,0)),0))</f>
        <v>0</v>
      </c>
      <c r="D8" s="22">
        <f t="shared" si="12"/>
        <v>0</v>
      </c>
      <c r="E8" s="10">
        <f>IFERROR(INDEX(Quarterly!$A:$N,MATCH(Monthly!$H11,Quarterly!$F:$F,0),MATCH(G$1,Quarterly!$7:$7,0)),0)</f>
        <v>119483</v>
      </c>
      <c r="F8" s="6">
        <f>IF(IFERROR(INDEX(Quarterly!$A:$Z,MATCH(Monthly!$H14,Quarterly!$F:$F,0),MATCH(G$1,Quarterly!$6:$6,0)),0)=0,F7,IFERROR(INDEX(Quarterly!$A:$Z,MATCH(Monthly!$H14,Quarterly!$F:$F,0),MATCH(G$1,Quarterly!$6:$6,0)),0))</f>
        <v>1.1870439566405988E-3</v>
      </c>
      <c r="G8" s="11">
        <f t="shared" si="13"/>
        <v>119483</v>
      </c>
      <c r="H8" s="20">
        <f>IFERROR(INDEX(Quarterly!$A:$N,MATCH(Monthly!$H11,Quarterly!$F:$F,0),MATCH(J$1,Quarterly!$7:$7,0)),0)</f>
        <v>71157</v>
      </c>
      <c r="I8" s="21">
        <f>IF(IFERROR(INDEX(Quarterly!$A:$Z,MATCH(Monthly!$H14,Quarterly!$F:$F,0),MATCH(J$1,Quarterly!$6:$6,0)),0)=0,I7,IFERROR(INDEX(Quarterly!$A:$Z,MATCH(Monthly!$H14,Quarterly!$F:$F,0),MATCH(J$1,Quarterly!$6:$6,0)),0))</f>
        <v>2.5978147535126173E-3</v>
      </c>
      <c r="J8" s="22">
        <f t="shared" si="14"/>
        <v>71157</v>
      </c>
      <c r="K8" s="10">
        <f>IFERROR(INDEX(Quarterly!$A:$N,MATCH(Monthly!$H11,Quarterly!$F:$F,0),MATCH(M$1,Quarterly!$7:$7,0)),0)</f>
        <v>34119</v>
      </c>
      <c r="L8" s="6">
        <f>IF(IFERROR(INDEX(Quarterly!$A:$Z,MATCH(Monthly!$H14,Quarterly!$F:$F,0),MATCH(M$1,Quarterly!$6:$6,0)),0)=0,L7,IFERROR(INDEX(Quarterly!$A:$Z,MATCH(Monthly!$H14,Quarterly!$F:$F,0),MATCH(M$1,Quarterly!$6:$6,0)),0))</f>
        <v>-2.9985187498414723E-3</v>
      </c>
      <c r="M8" s="11">
        <f t="shared" si="15"/>
        <v>34119</v>
      </c>
      <c r="N8" s="20">
        <f>IFERROR(INDEX(Quarterly!$A:$N,MATCH(Monthly!$H11,Quarterly!$F:$F,0),MATCH(P$1,Quarterly!$7:$7,0)),0)</f>
        <v>3176</v>
      </c>
      <c r="O8" s="21">
        <f>IF(IFERROR(INDEX(Quarterly!$A:$Z,MATCH(Monthly!$H14,Quarterly!$F:$F,0),MATCH(P$1,Quarterly!$6:$6,0)),0)=0,O7,IFERROR(INDEX(Quarterly!$A:$Z,MATCH(Monthly!$H14,Quarterly!$F:$F,0),MATCH(P$1,Quarterly!$6:$6,0)),0))</f>
        <v>2.0464171260507369E-2</v>
      </c>
      <c r="P8" s="22">
        <f t="shared" si="16"/>
        <v>3176</v>
      </c>
      <c r="Q8" s="10">
        <f>IFERROR(INDEX(Quarterly!$A:$N,MATCH(Monthly!$H11,Quarterly!$F:$F,0),MATCH(S$1,Quarterly!$7:$7,0)),0)</f>
        <v>1229</v>
      </c>
      <c r="R8" s="6">
        <f>IF(IFERROR(INDEX(Quarterly!$A:$Z,MATCH(Monthly!$H14,Quarterly!$F:$F,0),MATCH(S$1,Quarterly!$6:$6,0)),0)=0,R7,IFERROR(INDEX(Quarterly!$A:$Z,MATCH(Monthly!$H14,Quarterly!$F:$F,0),MATCH(S$1,Quarterly!$6:$6,0)),0))</f>
        <v>-2.9924009152370035E-3</v>
      </c>
      <c r="S8" s="11">
        <f t="shared" si="17"/>
        <v>1229</v>
      </c>
    </row>
    <row r="9" spans="1:19" x14ac:dyDescent="0.2">
      <c r="A9" s="4">
        <f>Monthly!H12</f>
        <v>37468</v>
      </c>
      <c r="B9" s="20">
        <f>IFERROR(INDEX(Quarterly!$A:$N,MATCH(Monthly!$H12,Quarterly!$F:$F,0),MATCH(D$1,Quarterly!$7:$7,0)),0)</f>
        <v>0</v>
      </c>
      <c r="C9" s="21">
        <f>IF(IFERROR(INDEX(Quarterly!$A:$Z,MATCH(Monthly!$H15,Quarterly!$F:$F,0),MATCH(D$1,Quarterly!$6:$6,0)),0)=0,C8,IFERROR(INDEX(Quarterly!$A:$Z,MATCH(Monthly!$H15,Quarterly!$F:$F,0),MATCH(D$1,Quarterly!$6:$6,0)),0))</f>
        <v>0</v>
      </c>
      <c r="D9" s="22">
        <f t="shared" si="12"/>
        <v>0</v>
      </c>
      <c r="E9" s="10">
        <f>IFERROR(INDEX(Quarterly!$A:$N,MATCH(Monthly!$H12,Quarterly!$F:$F,0),MATCH(G$1,Quarterly!$7:$7,0)),0)</f>
        <v>0</v>
      </c>
      <c r="F9" s="6">
        <f>IF(IFERROR(INDEX(Quarterly!$A:$Z,MATCH(Monthly!$H15,Quarterly!$F:$F,0),MATCH(G$1,Quarterly!$6:$6,0)),0)=0,F8,IFERROR(INDEX(Quarterly!$A:$Z,MATCH(Monthly!$H15,Quarterly!$F:$F,0),MATCH(G$1,Quarterly!$6:$6,0)),0))</f>
        <v>1.1870439566405988E-3</v>
      </c>
      <c r="G9" s="11">
        <f t="shared" si="13"/>
        <v>119624.83157307129</v>
      </c>
      <c r="H9" s="20">
        <f>IFERROR(INDEX(Quarterly!$A:$N,MATCH(Monthly!$H12,Quarterly!$F:$F,0),MATCH(J$1,Quarterly!$7:$7,0)),0)</f>
        <v>0</v>
      </c>
      <c r="I9" s="21">
        <f>IF(IFERROR(INDEX(Quarterly!$A:$Z,MATCH(Monthly!$H15,Quarterly!$F:$F,0),MATCH(J$1,Quarterly!$6:$6,0)),0)=0,I8,IFERROR(INDEX(Quarterly!$A:$Z,MATCH(Monthly!$H15,Quarterly!$F:$F,0),MATCH(J$1,Quarterly!$6:$6,0)),0))</f>
        <v>2.5978147535126173E-3</v>
      </c>
      <c r="J9" s="22">
        <f t="shared" si="14"/>
        <v>71341.852704415694</v>
      </c>
      <c r="K9" s="10">
        <f>IFERROR(INDEX(Quarterly!$A:$N,MATCH(Monthly!$H12,Quarterly!$F:$F,0),MATCH(M$1,Quarterly!$7:$7,0)),0)</f>
        <v>0</v>
      </c>
      <c r="L9" s="6">
        <f>IF(IFERROR(INDEX(Quarterly!$A:$Z,MATCH(Monthly!$H15,Quarterly!$F:$F,0),MATCH(M$1,Quarterly!$6:$6,0)),0)=0,L8,IFERROR(INDEX(Quarterly!$A:$Z,MATCH(Monthly!$H15,Quarterly!$F:$F,0),MATCH(M$1,Quarterly!$6:$6,0)),0))</f>
        <v>-2.9985187498414723E-3</v>
      </c>
      <c r="M9" s="11">
        <f t="shared" si="15"/>
        <v>34016.693538774161</v>
      </c>
      <c r="N9" s="20">
        <f>IFERROR(INDEX(Quarterly!$A:$N,MATCH(Monthly!$H12,Quarterly!$F:$F,0),MATCH(P$1,Quarterly!$7:$7,0)),0)</f>
        <v>0</v>
      </c>
      <c r="O9" s="21">
        <f>IF(IFERROR(INDEX(Quarterly!$A:$Z,MATCH(Monthly!$H15,Quarterly!$F:$F,0),MATCH(P$1,Quarterly!$6:$6,0)),0)=0,O8,IFERROR(INDEX(Quarterly!$A:$Z,MATCH(Monthly!$H15,Quarterly!$F:$F,0),MATCH(P$1,Quarterly!$6:$6,0)),0))</f>
        <v>2.0464171260507369E-2</v>
      </c>
      <c r="P9" s="22">
        <f t="shared" si="16"/>
        <v>3240.9942079233715</v>
      </c>
      <c r="Q9" s="10">
        <f>IFERROR(INDEX(Quarterly!$A:$N,MATCH(Monthly!$H12,Quarterly!$F:$F,0),MATCH(S$1,Quarterly!$7:$7,0)),0)</f>
        <v>0</v>
      </c>
      <c r="R9" s="6">
        <f>IF(IFERROR(INDEX(Quarterly!$A:$Z,MATCH(Monthly!$H15,Quarterly!$F:$F,0),MATCH(S$1,Quarterly!$6:$6,0)),0)=0,R8,IFERROR(INDEX(Quarterly!$A:$Z,MATCH(Monthly!$H15,Quarterly!$F:$F,0),MATCH(S$1,Quarterly!$6:$6,0)),0))</f>
        <v>-2.9924009152370035E-3</v>
      </c>
      <c r="S9" s="11">
        <f t="shared" si="17"/>
        <v>1225.3223392751738</v>
      </c>
    </row>
    <row r="10" spans="1:19" x14ac:dyDescent="0.2">
      <c r="A10" s="4">
        <f>Monthly!H13</f>
        <v>37499</v>
      </c>
      <c r="B10" s="20">
        <f>IFERROR(INDEX(Quarterly!$A:$N,MATCH(Monthly!$H13,Quarterly!$F:$F,0),MATCH(D$1,Quarterly!$7:$7,0)),0)</f>
        <v>0</v>
      </c>
      <c r="C10" s="21">
        <f>IF(IFERROR(INDEX(Quarterly!$A:$Z,MATCH(Monthly!$H16,Quarterly!$F:$F,0),MATCH(D$1,Quarterly!$6:$6,0)),0)=0,C9,IFERROR(INDEX(Quarterly!$A:$Z,MATCH(Monthly!$H16,Quarterly!$F:$F,0),MATCH(D$1,Quarterly!$6:$6,0)),0))</f>
        <v>0</v>
      </c>
      <c r="D10" s="22">
        <f t="shared" si="12"/>
        <v>0</v>
      </c>
      <c r="E10" s="10">
        <f>IFERROR(INDEX(Quarterly!$A:$N,MATCH(Monthly!$H13,Quarterly!$F:$F,0),MATCH(G$1,Quarterly!$7:$7,0)),0)</f>
        <v>0</v>
      </c>
      <c r="F10" s="6">
        <f>IF(IFERROR(INDEX(Quarterly!$A:$Z,MATCH(Monthly!$H16,Quarterly!$F:$F,0),MATCH(G$1,Quarterly!$6:$6,0)),0)=0,F9,IFERROR(INDEX(Quarterly!$A:$Z,MATCH(Monthly!$H16,Quarterly!$F:$F,0),MATCH(G$1,Quarterly!$6:$6,0)),0))</f>
        <v>1.1870439566405988E-3</v>
      </c>
      <c r="G10" s="11">
        <f t="shared" si="13"/>
        <v>119766.83150645425</v>
      </c>
      <c r="H10" s="20">
        <f>IFERROR(INDEX(Quarterly!$A:$N,MATCH(Monthly!$H13,Quarterly!$F:$F,0),MATCH(J$1,Quarterly!$7:$7,0)),0)</f>
        <v>0</v>
      </c>
      <c r="I10" s="21">
        <f>IF(IFERROR(INDEX(Quarterly!$A:$Z,MATCH(Monthly!$H16,Quarterly!$F:$F,0),MATCH(J$1,Quarterly!$6:$6,0)),0)=0,I9,IFERROR(INDEX(Quarterly!$A:$Z,MATCH(Monthly!$H16,Quarterly!$F:$F,0),MATCH(J$1,Quarterly!$6:$6,0)),0))</f>
        <v>2.5978147535126173E-3</v>
      </c>
      <c r="J10" s="22">
        <f t="shared" si="14"/>
        <v>71527.185621914148</v>
      </c>
      <c r="K10" s="10">
        <f>IFERROR(INDEX(Quarterly!$A:$N,MATCH(Monthly!$H13,Quarterly!$F:$F,0),MATCH(M$1,Quarterly!$7:$7,0)),0)</f>
        <v>0</v>
      </c>
      <c r="L10" s="6">
        <f>IF(IFERROR(INDEX(Quarterly!$A:$Z,MATCH(Monthly!$H16,Quarterly!$F:$F,0),MATCH(M$1,Quarterly!$6:$6,0)),0)=0,L9,IFERROR(INDEX(Quarterly!$A:$Z,MATCH(Monthly!$H16,Quarterly!$F:$F,0),MATCH(M$1,Quarterly!$6:$6,0)),0))</f>
        <v>-2.9985187498414723E-3</v>
      </c>
      <c r="M10" s="11">
        <f t="shared" si="15"/>
        <v>33914.693845390539</v>
      </c>
      <c r="N10" s="20">
        <f>IFERROR(INDEX(Quarterly!$A:$N,MATCH(Monthly!$H13,Quarterly!$F:$F,0),MATCH(P$1,Quarterly!$7:$7,0)),0)</f>
        <v>0</v>
      </c>
      <c r="O10" s="21">
        <f>IF(IFERROR(INDEX(Quarterly!$A:$Z,MATCH(Monthly!$H16,Quarterly!$F:$F,0),MATCH(P$1,Quarterly!$6:$6,0)),0)=0,O9,IFERROR(INDEX(Quarterly!$A:$Z,MATCH(Monthly!$H16,Quarterly!$F:$F,0),MATCH(P$1,Quarterly!$6:$6,0)),0))</f>
        <v>2.0464171260507369E-2</v>
      </c>
      <c r="P10" s="22">
        <f t="shared" si="16"/>
        <v>3307.3184684486278</v>
      </c>
      <c r="Q10" s="10">
        <f>IFERROR(INDEX(Quarterly!$A:$N,MATCH(Monthly!$H13,Quarterly!$F:$F,0),MATCH(S$1,Quarterly!$7:$7,0)),0)</f>
        <v>0</v>
      </c>
      <c r="R10" s="6">
        <f>IF(IFERROR(INDEX(Quarterly!$A:$Z,MATCH(Monthly!$H16,Quarterly!$F:$F,0),MATCH(S$1,Quarterly!$6:$6,0)),0)=0,R9,IFERROR(INDEX(Quarterly!$A:$Z,MATCH(Monthly!$H16,Quarterly!$F:$F,0),MATCH(S$1,Quarterly!$6:$6,0)),0))</f>
        <v>-2.9924009152370035E-3</v>
      </c>
      <c r="S10" s="11">
        <f t="shared" si="17"/>
        <v>1221.6556835856663</v>
      </c>
    </row>
    <row r="11" spans="1:19" x14ac:dyDescent="0.2">
      <c r="A11" s="4">
        <f>Monthly!H14</f>
        <v>37529</v>
      </c>
      <c r="B11" s="20">
        <f>IFERROR(INDEX(Quarterly!$A:$N,MATCH(Monthly!$H14,Quarterly!$F:$F,0),MATCH(D$1,Quarterly!$7:$7,0)),0)</f>
        <v>0</v>
      </c>
      <c r="C11" s="21">
        <f>IF(IFERROR(INDEX(Quarterly!$A:$Z,MATCH(Monthly!$H17,Quarterly!$F:$F,0),MATCH(D$1,Quarterly!$6:$6,0)),0)=0,C10,IFERROR(INDEX(Quarterly!$A:$Z,MATCH(Monthly!$H17,Quarterly!$F:$F,0),MATCH(D$1,Quarterly!$6:$6,0)),0))</f>
        <v>0</v>
      </c>
      <c r="D11" s="22">
        <f t="shared" si="12"/>
        <v>0</v>
      </c>
      <c r="E11" s="10">
        <f>IFERROR(INDEX(Quarterly!$A:$N,MATCH(Monthly!$H14,Quarterly!$F:$F,0),MATCH(G$1,Quarterly!$7:$7,0)),0)</f>
        <v>119909</v>
      </c>
      <c r="F11" s="6">
        <f>IF(IFERROR(INDEX(Quarterly!$A:$Z,MATCH(Monthly!$H17,Quarterly!$F:$F,0),MATCH(G$1,Quarterly!$6:$6,0)),0)=0,F10,IFERROR(INDEX(Quarterly!$A:$Z,MATCH(Monthly!$H17,Quarterly!$F:$F,0),MATCH(G$1,Quarterly!$6:$6,0)),0))</f>
        <v>1.2244298230366102E-3</v>
      </c>
      <c r="G11" s="11">
        <f t="shared" si="13"/>
        <v>119909</v>
      </c>
      <c r="H11" s="20">
        <f>IFERROR(INDEX(Quarterly!$A:$N,MATCH(Monthly!$H14,Quarterly!$F:$F,0),MATCH(J$1,Quarterly!$7:$7,0)),0)</f>
        <v>71713</v>
      </c>
      <c r="I11" s="21">
        <f>IF(IFERROR(INDEX(Quarterly!$A:$Z,MATCH(Monthly!$H17,Quarterly!$F:$F,0),MATCH(J$1,Quarterly!$6:$6,0)),0)=0,I10,IFERROR(INDEX(Quarterly!$A:$Z,MATCH(Monthly!$H17,Quarterly!$F:$F,0),MATCH(J$1,Quarterly!$6:$6,0)),0))</f>
        <v>2.1983902896633989E-3</v>
      </c>
      <c r="J11" s="22">
        <f t="shared" si="14"/>
        <v>71713</v>
      </c>
      <c r="K11" s="10">
        <f>IFERROR(INDEX(Quarterly!$A:$N,MATCH(Monthly!$H14,Quarterly!$F:$F,0),MATCH(M$1,Quarterly!$7:$7,0)),0)</f>
        <v>33813</v>
      </c>
      <c r="L11" s="6">
        <f>IF(IFERROR(INDEX(Quarterly!$A:$Z,MATCH(Monthly!$H17,Quarterly!$F:$F,0),MATCH(M$1,Quarterly!$6:$6,0)),0)=0,L10,IFERROR(INDEX(Quarterly!$A:$Z,MATCH(Monthly!$H17,Quarterly!$F:$F,0),MATCH(M$1,Quarterly!$6:$6,0)),0))</f>
        <v>-2.3814790045020295E-3</v>
      </c>
      <c r="M11" s="11">
        <f t="shared" si="15"/>
        <v>33813</v>
      </c>
      <c r="N11" s="20">
        <f>IFERROR(INDEX(Quarterly!$A:$N,MATCH(Monthly!$H14,Quarterly!$F:$F,0),MATCH(P$1,Quarterly!$7:$7,0)),0)</f>
        <v>3375</v>
      </c>
      <c r="O11" s="21">
        <f>IF(IFERROR(INDEX(Quarterly!$A:$Z,MATCH(Monthly!$H17,Quarterly!$F:$F,0),MATCH(P$1,Quarterly!$6:$6,0)),0)=0,O10,IFERROR(INDEX(Quarterly!$A:$Z,MATCH(Monthly!$H17,Quarterly!$F:$F,0),MATCH(P$1,Quarterly!$6:$6,0)),0))</f>
        <v>1.016786897516786E-2</v>
      </c>
      <c r="P11" s="22">
        <f t="shared" si="16"/>
        <v>3375</v>
      </c>
      <c r="Q11" s="10">
        <f>IFERROR(INDEX(Quarterly!$A:$N,MATCH(Monthly!$H14,Quarterly!$F:$F,0),MATCH(S$1,Quarterly!$7:$7,0)),0)</f>
        <v>1218</v>
      </c>
      <c r="R11" s="6">
        <f>IF(IFERROR(INDEX(Quarterly!$A:$Z,MATCH(Monthly!$H17,Quarterly!$F:$F,0),MATCH(S$1,Quarterly!$6:$6,0)),0)=0,R10,IFERROR(INDEX(Quarterly!$A:$Z,MATCH(Monthly!$H17,Quarterly!$F:$F,0),MATCH(S$1,Quarterly!$6:$6,0)),0))</f>
        <v>8.4128783118617712E-3</v>
      </c>
      <c r="S11" s="11">
        <f t="shared" si="17"/>
        <v>1218</v>
      </c>
    </row>
    <row r="12" spans="1:19" x14ac:dyDescent="0.2">
      <c r="A12" s="4">
        <f>Monthly!H15</f>
        <v>37560</v>
      </c>
      <c r="B12" s="20">
        <f>IFERROR(INDEX(Quarterly!$A:$N,MATCH(Monthly!$H15,Quarterly!$F:$F,0),MATCH(D$1,Quarterly!$7:$7,0)),0)</f>
        <v>0</v>
      </c>
      <c r="C12" s="21">
        <f>IF(IFERROR(INDEX(Quarterly!$A:$Z,MATCH(Monthly!$H18,Quarterly!$F:$F,0),MATCH(D$1,Quarterly!$6:$6,0)),0)=0,C11,IFERROR(INDEX(Quarterly!$A:$Z,MATCH(Monthly!$H18,Quarterly!$F:$F,0),MATCH(D$1,Quarterly!$6:$6,0)),0))</f>
        <v>0</v>
      </c>
      <c r="D12" s="22">
        <f t="shared" si="12"/>
        <v>0</v>
      </c>
      <c r="E12" s="10">
        <f>IFERROR(INDEX(Quarterly!$A:$N,MATCH(Monthly!$H15,Quarterly!$F:$F,0),MATCH(G$1,Quarterly!$7:$7,0)),0)</f>
        <v>0</v>
      </c>
      <c r="F12" s="6">
        <f>IF(IFERROR(INDEX(Quarterly!$A:$Z,MATCH(Monthly!$H18,Quarterly!$F:$F,0),MATCH(G$1,Quarterly!$6:$6,0)),0)=0,F11,IFERROR(INDEX(Quarterly!$A:$Z,MATCH(Monthly!$H18,Quarterly!$F:$F,0),MATCH(G$1,Quarterly!$6:$6,0)),0))</f>
        <v>1.2244298230366102E-3</v>
      </c>
      <c r="G12" s="11">
        <f t="shared" si="13"/>
        <v>120055.82015565049</v>
      </c>
      <c r="H12" s="20">
        <f>IFERROR(INDEX(Quarterly!$A:$N,MATCH(Monthly!$H15,Quarterly!$F:$F,0),MATCH(J$1,Quarterly!$7:$7,0)),0)</f>
        <v>0</v>
      </c>
      <c r="I12" s="21">
        <f>IF(IFERROR(INDEX(Quarterly!$A:$Z,MATCH(Monthly!$H18,Quarterly!$F:$F,0),MATCH(J$1,Quarterly!$6:$6,0)),0)=0,I11,IFERROR(INDEX(Quarterly!$A:$Z,MATCH(Monthly!$H18,Quarterly!$F:$F,0),MATCH(J$1,Quarterly!$6:$6,0)),0))</f>
        <v>2.1983902896633989E-3</v>
      </c>
      <c r="J12" s="22">
        <f t="shared" si="14"/>
        <v>71870.653162842631</v>
      </c>
      <c r="K12" s="10">
        <f>IFERROR(INDEX(Quarterly!$A:$N,MATCH(Monthly!$H15,Quarterly!$F:$F,0),MATCH(M$1,Quarterly!$7:$7,0)),0)</f>
        <v>0</v>
      </c>
      <c r="L12" s="6">
        <f>IF(IFERROR(INDEX(Quarterly!$A:$Z,MATCH(Monthly!$H18,Quarterly!$F:$F,0),MATCH(M$1,Quarterly!$6:$6,0)),0)=0,L11,IFERROR(INDEX(Quarterly!$A:$Z,MATCH(Monthly!$H18,Quarterly!$F:$F,0),MATCH(M$1,Quarterly!$6:$6,0)),0))</f>
        <v>-2.3814790045020295E-3</v>
      </c>
      <c r="M12" s="11">
        <f t="shared" si="15"/>
        <v>33732.47505042077</v>
      </c>
      <c r="N12" s="20">
        <f>IFERROR(INDEX(Quarterly!$A:$N,MATCH(Monthly!$H15,Quarterly!$F:$F,0),MATCH(P$1,Quarterly!$7:$7,0)),0)</f>
        <v>0</v>
      </c>
      <c r="O12" s="21">
        <f>IF(IFERROR(INDEX(Quarterly!$A:$Z,MATCH(Monthly!$H18,Quarterly!$F:$F,0),MATCH(P$1,Quarterly!$6:$6,0)),0)=0,O11,IFERROR(INDEX(Quarterly!$A:$Z,MATCH(Monthly!$H18,Quarterly!$F:$F,0),MATCH(P$1,Quarterly!$6:$6,0)),0))</f>
        <v>1.016786897516786E-2</v>
      </c>
      <c r="P12" s="22">
        <f t="shared" si="16"/>
        <v>3409.3165577911914</v>
      </c>
      <c r="Q12" s="10">
        <f>IFERROR(INDEX(Quarterly!$A:$N,MATCH(Monthly!$H15,Quarterly!$F:$F,0),MATCH(S$1,Quarterly!$7:$7,0)),0)</f>
        <v>0</v>
      </c>
      <c r="R12" s="6">
        <f>IF(IFERROR(INDEX(Quarterly!$A:$Z,MATCH(Monthly!$H18,Quarterly!$F:$F,0),MATCH(S$1,Quarterly!$6:$6,0)),0)=0,R11,IFERROR(INDEX(Quarterly!$A:$Z,MATCH(Monthly!$H18,Quarterly!$F:$F,0),MATCH(S$1,Quarterly!$6:$6,0)),0))</f>
        <v>8.4128783118617712E-3</v>
      </c>
      <c r="S12" s="11">
        <f t="shared" si="17"/>
        <v>1228.2468857838476</v>
      </c>
    </row>
    <row r="13" spans="1:19" x14ac:dyDescent="0.2">
      <c r="A13" s="4">
        <f>Monthly!H16</f>
        <v>37590</v>
      </c>
      <c r="B13" s="20">
        <f>IFERROR(INDEX(Quarterly!$A:$N,MATCH(Monthly!$H16,Quarterly!$F:$F,0),MATCH(D$1,Quarterly!$7:$7,0)),0)</f>
        <v>0</v>
      </c>
      <c r="C13" s="21">
        <f>IF(IFERROR(INDEX(Quarterly!$A:$Z,MATCH(Monthly!$H19,Quarterly!$F:$F,0),MATCH(D$1,Quarterly!$6:$6,0)),0)=0,C12,IFERROR(INDEX(Quarterly!$A:$Z,MATCH(Monthly!$H19,Quarterly!$F:$F,0),MATCH(D$1,Quarterly!$6:$6,0)),0))</f>
        <v>0</v>
      </c>
      <c r="D13" s="22">
        <f t="shared" si="12"/>
        <v>0</v>
      </c>
      <c r="E13" s="10">
        <f>IFERROR(INDEX(Quarterly!$A:$N,MATCH(Monthly!$H16,Quarterly!$F:$F,0),MATCH(G$1,Quarterly!$7:$7,0)),0)</f>
        <v>0</v>
      </c>
      <c r="F13" s="6">
        <f>IF(IFERROR(INDEX(Quarterly!$A:$Z,MATCH(Monthly!$H19,Quarterly!$F:$F,0),MATCH(G$1,Quarterly!$6:$6,0)),0)=0,F12,IFERROR(INDEX(Quarterly!$A:$Z,MATCH(Monthly!$H19,Quarterly!$F:$F,0),MATCH(G$1,Quarterly!$6:$6,0)),0))</f>
        <v>1.2244298230366102E-3</v>
      </c>
      <c r="G13" s="11">
        <f t="shared" si="13"/>
        <v>120202.82008227819</v>
      </c>
      <c r="H13" s="20">
        <f>IFERROR(INDEX(Quarterly!$A:$N,MATCH(Monthly!$H16,Quarterly!$F:$F,0),MATCH(J$1,Quarterly!$7:$7,0)),0)</f>
        <v>0</v>
      </c>
      <c r="I13" s="21">
        <f>IF(IFERROR(INDEX(Quarterly!$A:$Z,MATCH(Monthly!$H19,Quarterly!$F:$F,0),MATCH(J$1,Quarterly!$6:$6,0)),0)=0,I12,IFERROR(INDEX(Quarterly!$A:$Z,MATCH(Monthly!$H19,Quarterly!$F:$F,0),MATCH(J$1,Quarterly!$6:$6,0)),0))</f>
        <v>2.1983902896633989E-3</v>
      </c>
      <c r="J13" s="22">
        <f t="shared" si="14"/>
        <v>72028.652908867589</v>
      </c>
      <c r="K13" s="10">
        <f>IFERROR(INDEX(Quarterly!$A:$N,MATCH(Monthly!$H16,Quarterly!$F:$F,0),MATCH(M$1,Quarterly!$7:$7,0)),0)</f>
        <v>0</v>
      </c>
      <c r="L13" s="6">
        <f>IF(IFERROR(INDEX(Quarterly!$A:$Z,MATCH(Monthly!$H19,Quarterly!$F:$F,0),MATCH(M$1,Quarterly!$6:$6,0)),0)=0,L12,IFERROR(INDEX(Quarterly!$A:$Z,MATCH(Monthly!$H19,Quarterly!$F:$F,0),MATCH(M$1,Quarterly!$6:$6,0)),0))</f>
        <v>-2.3814790045020295E-3</v>
      </c>
      <c r="M13" s="11">
        <f t="shared" si="15"/>
        <v>33652.1418693183</v>
      </c>
      <c r="N13" s="20">
        <f>IFERROR(INDEX(Quarterly!$A:$N,MATCH(Monthly!$H16,Quarterly!$F:$F,0),MATCH(P$1,Quarterly!$7:$7,0)),0)</f>
        <v>0</v>
      </c>
      <c r="O13" s="21">
        <f>IF(IFERROR(INDEX(Quarterly!$A:$Z,MATCH(Monthly!$H19,Quarterly!$F:$F,0),MATCH(P$1,Quarterly!$6:$6,0)),0)=0,O12,IFERROR(INDEX(Quarterly!$A:$Z,MATCH(Monthly!$H19,Quarterly!$F:$F,0),MATCH(P$1,Quarterly!$6:$6,0)),0))</f>
        <v>1.016786897516786E-2</v>
      </c>
      <c r="P13" s="22">
        <f t="shared" si="16"/>
        <v>3443.9820418456825</v>
      </c>
      <c r="Q13" s="10">
        <f>IFERROR(INDEX(Quarterly!$A:$N,MATCH(Monthly!$H16,Quarterly!$F:$F,0),MATCH(S$1,Quarterly!$7:$7,0)),0)</f>
        <v>0</v>
      </c>
      <c r="R13" s="6">
        <f>IF(IFERROR(INDEX(Quarterly!$A:$Z,MATCH(Monthly!$H19,Quarterly!$F:$F,0),MATCH(S$1,Quarterly!$6:$6,0)),0)=0,R12,IFERROR(INDEX(Quarterly!$A:$Z,MATCH(Monthly!$H19,Quarterly!$F:$F,0),MATCH(S$1,Quarterly!$6:$6,0)),0))</f>
        <v>8.4128783118617712E-3</v>
      </c>
      <c r="S13" s="11">
        <f t="shared" si="17"/>
        <v>1238.5799773708702</v>
      </c>
    </row>
    <row r="14" spans="1:19" x14ac:dyDescent="0.2">
      <c r="A14" s="4">
        <f>Monthly!H17</f>
        <v>37621</v>
      </c>
      <c r="B14" s="20">
        <f>IFERROR(INDEX(Quarterly!$A:$N,MATCH(Monthly!$H17,Quarterly!$F:$F,0),MATCH(D$1,Quarterly!$7:$7,0)),0)</f>
        <v>0</v>
      </c>
      <c r="C14" s="21">
        <f>IF(IFERROR(INDEX(Quarterly!$A:$Z,MATCH(Monthly!$H20,Quarterly!$F:$F,0),MATCH(D$1,Quarterly!$6:$6,0)),0)=0,C13,IFERROR(INDEX(Quarterly!$A:$Z,MATCH(Monthly!$H20,Quarterly!$F:$F,0),MATCH(D$1,Quarterly!$6:$6,0)),0))</f>
        <v>0</v>
      </c>
      <c r="D14" s="22">
        <f t="shared" si="12"/>
        <v>0</v>
      </c>
      <c r="E14" s="10">
        <f>IFERROR(INDEX(Quarterly!$A:$N,MATCH(Monthly!$H17,Quarterly!$F:$F,0),MATCH(G$1,Quarterly!$7:$7,0)),0)</f>
        <v>120350</v>
      </c>
      <c r="F14" s="6">
        <f>IF(IFERROR(INDEX(Quarterly!$A:$Z,MATCH(Monthly!$H20,Quarterly!$F:$F,0),MATCH(G$1,Quarterly!$6:$6,0)),0)=0,F13,IFERROR(INDEX(Quarterly!$A:$Z,MATCH(Monthly!$H20,Quarterly!$F:$F,0),MATCH(G$1,Quarterly!$6:$6,0)),0))</f>
        <v>1.2227115406824307E-3</v>
      </c>
      <c r="G14" s="11">
        <f t="shared" si="13"/>
        <v>120350</v>
      </c>
      <c r="H14" s="20">
        <f>IFERROR(INDEX(Quarterly!$A:$N,MATCH(Monthly!$H17,Quarterly!$F:$F,0),MATCH(J$1,Quarterly!$7:$7,0)),0)</f>
        <v>72187</v>
      </c>
      <c r="I14" s="21">
        <f>IF(IFERROR(INDEX(Quarterly!$A:$Z,MATCH(Monthly!$H20,Quarterly!$F:$F,0),MATCH(J$1,Quarterly!$6:$6,0)),0)=0,I13,IFERROR(INDEX(Quarterly!$A:$Z,MATCH(Monthly!$H20,Quarterly!$F:$F,0),MATCH(J$1,Quarterly!$6:$6,0)),0))</f>
        <v>-1.0169138154448865E-3</v>
      </c>
      <c r="J14" s="22">
        <f t="shared" si="14"/>
        <v>72187</v>
      </c>
      <c r="K14" s="10">
        <f>IFERROR(INDEX(Quarterly!$A:$N,MATCH(Monthly!$H17,Quarterly!$F:$F,0),MATCH(M$1,Quarterly!$7:$7,0)),0)</f>
        <v>33572</v>
      </c>
      <c r="L14" s="6">
        <f>IF(IFERROR(INDEX(Quarterly!$A:$Z,MATCH(Monthly!$H20,Quarterly!$F:$F,0),MATCH(M$1,Quarterly!$6:$6,0)),0)=0,L13,IFERROR(INDEX(Quarterly!$A:$Z,MATCH(Monthly!$H20,Quarterly!$F:$F,0),MATCH(M$1,Quarterly!$6:$6,0)),0))</f>
        <v>3.4138062741000397E-3</v>
      </c>
      <c r="M14" s="11">
        <f t="shared" si="15"/>
        <v>33572</v>
      </c>
      <c r="N14" s="20">
        <f>IFERROR(INDEX(Quarterly!$A:$N,MATCH(Monthly!$H17,Quarterly!$F:$F,0),MATCH(P$1,Quarterly!$7:$7,0)),0)</f>
        <v>3479</v>
      </c>
      <c r="O14" s="21">
        <f>IF(IFERROR(INDEX(Quarterly!$A:$Z,MATCH(Monthly!$H20,Quarterly!$F:$F,0),MATCH(P$1,Quarterly!$6:$6,0)),0)=0,O13,IFERROR(INDEX(Quarterly!$A:$Z,MATCH(Monthly!$H20,Quarterly!$F:$F,0),MATCH(P$1,Quarterly!$6:$6,0)),0))</f>
        <v>8.455654981554428E-3</v>
      </c>
      <c r="P14" s="22">
        <f t="shared" si="16"/>
        <v>3479</v>
      </c>
      <c r="Q14" s="10">
        <f>IFERROR(INDEX(Quarterly!$A:$N,MATCH(Monthly!$H17,Quarterly!$F:$F,0),MATCH(S$1,Quarterly!$7:$7,0)),0)</f>
        <v>1249</v>
      </c>
      <c r="R14" s="6">
        <f>IF(IFERROR(INDEX(Quarterly!$A:$Z,MATCH(Monthly!$H20,Quarterly!$F:$F,0),MATCH(S$1,Quarterly!$6:$6,0)),0)=0,R13,IFERROR(INDEX(Quarterly!$A:$Z,MATCH(Monthly!$H20,Quarterly!$F:$F,0),MATCH(S$1,Quarterly!$6:$6,0)),0))</f>
        <v>-2.6695142752675149E-4</v>
      </c>
      <c r="S14" s="11">
        <f t="shared" si="17"/>
        <v>1249</v>
      </c>
    </row>
    <row r="15" spans="1:19" x14ac:dyDescent="0.2">
      <c r="A15" s="4">
        <f>Monthly!H18</f>
        <v>37652</v>
      </c>
      <c r="B15" s="20">
        <f>IFERROR(INDEX(Quarterly!$A:$N,MATCH(Monthly!$H18,Quarterly!$F:$F,0),MATCH(D$1,Quarterly!$7:$7,0)),0)</f>
        <v>0</v>
      </c>
      <c r="C15" s="21">
        <f>IF(IFERROR(INDEX(Quarterly!$A:$Z,MATCH(Monthly!$H21,Quarterly!$F:$F,0),MATCH(D$1,Quarterly!$6:$6,0)),0)=0,C14,IFERROR(INDEX(Quarterly!$A:$Z,MATCH(Monthly!$H21,Quarterly!$F:$F,0),MATCH(D$1,Quarterly!$6:$6,0)),0))</f>
        <v>0</v>
      </c>
      <c r="D15" s="22">
        <f t="shared" si="12"/>
        <v>0</v>
      </c>
      <c r="E15" s="10">
        <f>IFERROR(INDEX(Quarterly!$A:$N,MATCH(Monthly!$H18,Quarterly!$F:$F,0),MATCH(G$1,Quarterly!$7:$7,0)),0)</f>
        <v>0</v>
      </c>
      <c r="F15" s="6">
        <f>IF(IFERROR(INDEX(Quarterly!$A:$Z,MATCH(Monthly!$H21,Quarterly!$F:$F,0),MATCH(G$1,Quarterly!$6:$6,0)),0)=0,F14,IFERROR(INDEX(Quarterly!$A:$Z,MATCH(Monthly!$H21,Quarterly!$F:$F,0),MATCH(G$1,Quarterly!$6:$6,0)),0))</f>
        <v>1.2227115406824307E-3</v>
      </c>
      <c r="G15" s="11">
        <f t="shared" si="13"/>
        <v>120497.15333392113</v>
      </c>
      <c r="H15" s="20">
        <f>IFERROR(INDEX(Quarterly!$A:$N,MATCH(Monthly!$H18,Quarterly!$F:$F,0),MATCH(J$1,Quarterly!$7:$7,0)),0)</f>
        <v>0</v>
      </c>
      <c r="I15" s="21">
        <f>IF(IFERROR(INDEX(Quarterly!$A:$Z,MATCH(Monthly!$H21,Quarterly!$F:$F,0),MATCH(J$1,Quarterly!$6:$6,0)),0)=0,I14,IFERROR(INDEX(Quarterly!$A:$Z,MATCH(Monthly!$H21,Quarterly!$F:$F,0),MATCH(J$1,Quarterly!$6:$6,0)),0))</f>
        <v>-1.0169138154448865E-3</v>
      </c>
      <c r="J15" s="22">
        <f t="shared" si="14"/>
        <v>72113.592042404474</v>
      </c>
      <c r="K15" s="10">
        <f>IFERROR(INDEX(Quarterly!$A:$N,MATCH(Monthly!$H18,Quarterly!$F:$F,0),MATCH(M$1,Quarterly!$7:$7,0)),0)</f>
        <v>0</v>
      </c>
      <c r="L15" s="6">
        <f>IF(IFERROR(INDEX(Quarterly!$A:$Z,MATCH(Monthly!$H21,Quarterly!$F:$F,0),MATCH(M$1,Quarterly!$6:$6,0)),0)=0,L14,IFERROR(INDEX(Quarterly!$A:$Z,MATCH(Monthly!$H21,Quarterly!$F:$F,0),MATCH(M$1,Quarterly!$6:$6,0)),0))</f>
        <v>3.4138062741000397E-3</v>
      </c>
      <c r="M15" s="11">
        <f t="shared" si="15"/>
        <v>33686.608304234083</v>
      </c>
      <c r="N15" s="20">
        <f>IFERROR(INDEX(Quarterly!$A:$N,MATCH(Monthly!$H18,Quarterly!$F:$F,0),MATCH(P$1,Quarterly!$7:$7,0)),0)</f>
        <v>0</v>
      </c>
      <c r="O15" s="21">
        <f>IF(IFERROR(INDEX(Quarterly!$A:$Z,MATCH(Monthly!$H21,Quarterly!$F:$F,0),MATCH(P$1,Quarterly!$6:$6,0)),0)=0,O14,IFERROR(INDEX(Quarterly!$A:$Z,MATCH(Monthly!$H21,Quarterly!$F:$F,0),MATCH(P$1,Quarterly!$6:$6,0)),0))</f>
        <v>8.455654981554428E-3</v>
      </c>
      <c r="P15" s="22">
        <f t="shared" si="16"/>
        <v>3508.4172236808276</v>
      </c>
      <c r="Q15" s="10">
        <f>IFERROR(INDEX(Quarterly!$A:$N,MATCH(Monthly!$H18,Quarterly!$F:$F,0),MATCH(S$1,Quarterly!$7:$7,0)),0)</f>
        <v>0</v>
      </c>
      <c r="R15" s="6">
        <f>IF(IFERROR(INDEX(Quarterly!$A:$Z,MATCH(Monthly!$H21,Quarterly!$F:$F,0),MATCH(S$1,Quarterly!$6:$6,0)),0)=0,R14,IFERROR(INDEX(Quarterly!$A:$Z,MATCH(Monthly!$H21,Quarterly!$F:$F,0),MATCH(S$1,Quarterly!$6:$6,0)),0))</f>
        <v>-2.6695142752675149E-4</v>
      </c>
      <c r="S15" s="11">
        <f t="shared" si="17"/>
        <v>1248.6665776670191</v>
      </c>
    </row>
    <row r="16" spans="1:19" x14ac:dyDescent="0.2">
      <c r="A16" s="4">
        <f>Monthly!H19</f>
        <v>37680</v>
      </c>
      <c r="B16" s="20">
        <f>IFERROR(INDEX(Quarterly!$A:$N,MATCH(Monthly!$H19,Quarterly!$F:$F,0),MATCH(D$1,Quarterly!$7:$7,0)),0)</f>
        <v>0</v>
      </c>
      <c r="C16" s="21">
        <f>IF(IFERROR(INDEX(Quarterly!$A:$Z,MATCH(Monthly!$H22,Quarterly!$F:$F,0),MATCH(D$1,Quarterly!$6:$6,0)),0)=0,C15,IFERROR(INDEX(Quarterly!$A:$Z,MATCH(Monthly!$H22,Quarterly!$F:$F,0),MATCH(D$1,Quarterly!$6:$6,0)),0))</f>
        <v>0</v>
      </c>
      <c r="D16" s="22">
        <f t="shared" si="12"/>
        <v>0</v>
      </c>
      <c r="E16" s="10">
        <f>IFERROR(INDEX(Quarterly!$A:$N,MATCH(Monthly!$H19,Quarterly!$F:$F,0),MATCH(G$1,Quarterly!$7:$7,0)),0)</f>
        <v>0</v>
      </c>
      <c r="F16" s="6">
        <f>IF(IFERROR(INDEX(Quarterly!$A:$Z,MATCH(Monthly!$H22,Quarterly!$F:$F,0),MATCH(G$1,Quarterly!$6:$6,0)),0)=0,F15,IFERROR(INDEX(Quarterly!$A:$Z,MATCH(Monthly!$H22,Quarterly!$F:$F,0),MATCH(G$1,Quarterly!$6:$6,0)),0))</f>
        <v>1.2227115406824307E-3</v>
      </c>
      <c r="G16" s="11">
        <f t="shared" si="13"/>
        <v>120644.4865939219</v>
      </c>
      <c r="H16" s="20">
        <f>IFERROR(INDEX(Quarterly!$A:$N,MATCH(Monthly!$H19,Quarterly!$F:$F,0),MATCH(J$1,Quarterly!$7:$7,0)),0)</f>
        <v>0</v>
      </c>
      <c r="I16" s="21">
        <f>IF(IFERROR(INDEX(Quarterly!$A:$Z,MATCH(Monthly!$H22,Quarterly!$F:$F,0),MATCH(J$1,Quarterly!$6:$6,0)),0)=0,I15,IFERROR(INDEX(Quarterly!$A:$Z,MATCH(Monthly!$H22,Quarterly!$F:$F,0),MATCH(J$1,Quarterly!$6:$6,0)),0))</f>
        <v>-1.0169138154448865E-3</v>
      </c>
      <c r="J16" s="22">
        <f t="shared" si="14"/>
        <v>72040.258734375195</v>
      </c>
      <c r="K16" s="10">
        <f>IFERROR(INDEX(Quarterly!$A:$N,MATCH(Monthly!$H19,Quarterly!$F:$F,0),MATCH(M$1,Quarterly!$7:$7,0)),0)</f>
        <v>0</v>
      </c>
      <c r="L16" s="6">
        <f>IF(IFERROR(INDEX(Quarterly!$A:$Z,MATCH(Monthly!$H22,Quarterly!$F:$F,0),MATCH(M$1,Quarterly!$6:$6,0)),0)=0,L15,IFERROR(INDEX(Quarterly!$A:$Z,MATCH(Monthly!$H22,Quarterly!$F:$F,0),MATCH(M$1,Quarterly!$6:$6,0)),0))</f>
        <v>3.4138062741000397E-3</v>
      </c>
      <c r="M16" s="11">
        <f t="shared" si="15"/>
        <v>33801.607859016229</v>
      </c>
      <c r="N16" s="20">
        <f>IFERROR(INDEX(Quarterly!$A:$N,MATCH(Monthly!$H19,Quarterly!$F:$F,0),MATCH(P$1,Quarterly!$7:$7,0)),0)</f>
        <v>0</v>
      </c>
      <c r="O16" s="21">
        <f>IF(IFERROR(INDEX(Quarterly!$A:$Z,MATCH(Monthly!$H22,Quarterly!$F:$F,0),MATCH(P$1,Quarterly!$6:$6,0)),0)=0,O15,IFERROR(INDEX(Quarterly!$A:$Z,MATCH(Monthly!$H22,Quarterly!$F:$F,0),MATCH(P$1,Quarterly!$6:$6,0)),0))</f>
        <v>8.455654981554428E-3</v>
      </c>
      <c r="P16" s="22">
        <f t="shared" si="16"/>
        <v>3538.0831892556157</v>
      </c>
      <c r="Q16" s="10">
        <f>IFERROR(INDEX(Quarterly!$A:$N,MATCH(Monthly!$H19,Quarterly!$F:$F,0),MATCH(S$1,Quarterly!$7:$7,0)),0)</f>
        <v>0</v>
      </c>
      <c r="R16" s="6">
        <f>IF(IFERROR(INDEX(Quarterly!$A:$Z,MATCH(Monthly!$H22,Quarterly!$F:$F,0),MATCH(S$1,Quarterly!$6:$6,0)),0)=0,R15,IFERROR(INDEX(Quarterly!$A:$Z,MATCH(Monthly!$H22,Quarterly!$F:$F,0),MATCH(S$1,Quarterly!$6:$6,0)),0))</f>
        <v>-2.6695142752675149E-4</v>
      </c>
      <c r="S16" s="11">
        <f t="shared" si="17"/>
        <v>1248.3332443416059</v>
      </c>
    </row>
    <row r="17" spans="1:19" x14ac:dyDescent="0.2">
      <c r="A17" s="4">
        <f>Monthly!H20</f>
        <v>37711</v>
      </c>
      <c r="B17" s="20">
        <f>IFERROR(INDEX(Quarterly!$A:$N,MATCH(Monthly!$H20,Quarterly!$F:$F,0),MATCH(D$1,Quarterly!$7:$7,0)),0)</f>
        <v>0</v>
      </c>
      <c r="C17" s="21">
        <f>IF(IFERROR(INDEX(Quarterly!$A:$Z,MATCH(Monthly!$H23,Quarterly!$F:$F,0),MATCH(D$1,Quarterly!$6:$6,0)),0)=0,C16,IFERROR(INDEX(Quarterly!$A:$Z,MATCH(Monthly!$H23,Quarterly!$F:$F,0),MATCH(D$1,Quarterly!$6:$6,0)),0))</f>
        <v>0</v>
      </c>
      <c r="D17" s="22">
        <f t="shared" si="12"/>
        <v>0</v>
      </c>
      <c r="E17" s="10">
        <f>IFERROR(INDEX(Quarterly!$A:$N,MATCH(Monthly!$H20,Quarterly!$F:$F,0),MATCH(G$1,Quarterly!$7:$7,0)),0)</f>
        <v>120792</v>
      </c>
      <c r="F17" s="6">
        <f>IF(IFERROR(INDEX(Quarterly!$A:$Z,MATCH(Monthly!$H23,Quarterly!$F:$F,0),MATCH(G$1,Quarterly!$6:$6,0)),0)=0,F16,IFERROR(INDEX(Quarterly!$A:$Z,MATCH(Monthly!$H23,Quarterly!$F:$F,0),MATCH(G$1,Quarterly!$6:$6,0)),0))</f>
        <v>1.2154899965999277E-3</v>
      </c>
      <c r="G17" s="11">
        <f t="shared" si="13"/>
        <v>120792</v>
      </c>
      <c r="H17" s="20">
        <f>IFERROR(INDEX(Quarterly!$A:$N,MATCH(Monthly!$H20,Quarterly!$F:$F,0),MATCH(J$1,Quarterly!$7:$7,0)),0)</f>
        <v>71967</v>
      </c>
      <c r="I17" s="21">
        <f>IF(IFERROR(INDEX(Quarterly!$A:$Z,MATCH(Monthly!$H23,Quarterly!$F:$F,0),MATCH(J$1,Quarterly!$6:$6,0)),0)=0,I16,IFERROR(INDEX(Quarterly!$A:$Z,MATCH(Monthly!$H23,Quarterly!$F:$F,0),MATCH(J$1,Quarterly!$6:$6,0)),0))</f>
        <v>5.6012825222229168E-4</v>
      </c>
      <c r="J17" s="22">
        <f t="shared" si="14"/>
        <v>71967</v>
      </c>
      <c r="K17" s="10">
        <f>IFERROR(INDEX(Quarterly!$A:$N,MATCH(Monthly!$H20,Quarterly!$F:$F,0),MATCH(M$1,Quarterly!$7:$7,0)),0)</f>
        <v>33917</v>
      </c>
      <c r="L17" s="6">
        <f>IF(IFERROR(INDEX(Quarterly!$A:$Z,MATCH(Monthly!$H23,Quarterly!$F:$F,0),MATCH(M$1,Quarterly!$6:$6,0)),0)=0,L16,IFERROR(INDEX(Quarterly!$A:$Z,MATCH(Monthly!$H23,Quarterly!$F:$F,0),MATCH(M$1,Quarterly!$6:$6,0)),0))</f>
        <v>-1.5727134480614247E-4</v>
      </c>
      <c r="M17" s="11">
        <f t="shared" si="15"/>
        <v>33917</v>
      </c>
      <c r="N17" s="20">
        <f>IFERROR(INDEX(Quarterly!$A:$N,MATCH(Monthly!$H20,Quarterly!$F:$F,0),MATCH(P$1,Quarterly!$7:$7,0)),0)</f>
        <v>3568</v>
      </c>
      <c r="O17" s="21">
        <f>IF(IFERROR(INDEX(Quarterly!$A:$Z,MATCH(Monthly!$H23,Quarterly!$F:$F,0),MATCH(P$1,Quarterly!$6:$6,0)),0)=0,O16,IFERROR(INDEX(Quarterly!$A:$Z,MATCH(Monthly!$H23,Quarterly!$F:$F,0),MATCH(P$1,Quarterly!$6:$6,0)),0))</f>
        <v>7.2345308641912354E-3</v>
      </c>
      <c r="P17" s="22">
        <f t="shared" si="16"/>
        <v>3568</v>
      </c>
      <c r="Q17" s="10">
        <f>IFERROR(INDEX(Quarterly!$A:$N,MATCH(Monthly!$H20,Quarterly!$F:$F,0),MATCH(S$1,Quarterly!$7:$7,0)),0)</f>
        <v>1248</v>
      </c>
      <c r="R17" s="6">
        <f>IF(IFERROR(INDEX(Quarterly!$A:$Z,MATCH(Monthly!$H23,Quarterly!$F:$F,0),MATCH(S$1,Quarterly!$6:$6,0)),0)=0,R16,IFERROR(INDEX(Quarterly!$A:$Z,MATCH(Monthly!$H23,Quarterly!$F:$F,0),MATCH(S$1,Quarterly!$6:$6,0)),0))</f>
        <v>2.1322026175474296E-3</v>
      </c>
      <c r="S17" s="11">
        <f t="shared" si="17"/>
        <v>1248</v>
      </c>
    </row>
    <row r="18" spans="1:19" x14ac:dyDescent="0.2">
      <c r="A18" s="4">
        <f>Monthly!H21</f>
        <v>37741</v>
      </c>
      <c r="B18" s="20">
        <f>IFERROR(INDEX(Quarterly!$A:$N,MATCH(Monthly!$H21,Quarterly!$F:$F,0),MATCH(D$1,Quarterly!$7:$7,0)),0)</f>
        <v>0</v>
      </c>
      <c r="C18" s="21">
        <f>IF(IFERROR(INDEX(Quarterly!$A:$Z,MATCH(Monthly!$H24,Quarterly!$F:$F,0),MATCH(D$1,Quarterly!$6:$6,0)),0)=0,C17,IFERROR(INDEX(Quarterly!$A:$Z,MATCH(Monthly!$H24,Quarterly!$F:$F,0),MATCH(D$1,Quarterly!$6:$6,0)),0))</f>
        <v>0</v>
      </c>
      <c r="D18" s="22">
        <f t="shared" si="12"/>
        <v>0</v>
      </c>
      <c r="E18" s="10">
        <f>IFERROR(INDEX(Quarterly!$A:$N,MATCH(Monthly!$H21,Quarterly!$F:$F,0),MATCH(G$1,Quarterly!$7:$7,0)),0)</f>
        <v>0</v>
      </c>
      <c r="F18" s="6">
        <f>IF(IFERROR(INDEX(Quarterly!$A:$Z,MATCH(Monthly!$H24,Quarterly!$F:$F,0),MATCH(G$1,Quarterly!$6:$6,0)),0)=0,F17,IFERROR(INDEX(Quarterly!$A:$Z,MATCH(Monthly!$H24,Quarterly!$F:$F,0),MATCH(G$1,Quarterly!$6:$6,0)),0))</f>
        <v>1.2154899965999277E-3</v>
      </c>
      <c r="G18" s="11">
        <f t="shared" si="13"/>
        <v>120938.8214676693</v>
      </c>
      <c r="H18" s="20">
        <f>IFERROR(INDEX(Quarterly!$A:$N,MATCH(Monthly!$H21,Quarterly!$F:$F,0),MATCH(J$1,Quarterly!$7:$7,0)),0)</f>
        <v>0</v>
      </c>
      <c r="I18" s="21">
        <f>IF(IFERROR(INDEX(Quarterly!$A:$Z,MATCH(Monthly!$H24,Quarterly!$F:$F,0),MATCH(J$1,Quarterly!$6:$6,0)),0)=0,I17,IFERROR(INDEX(Quarterly!$A:$Z,MATCH(Monthly!$H24,Quarterly!$F:$F,0),MATCH(J$1,Quarterly!$6:$6,0)),0))</f>
        <v>5.6012825222229168E-4</v>
      </c>
      <c r="J18" s="22">
        <f t="shared" si="14"/>
        <v>72007.310749927681</v>
      </c>
      <c r="K18" s="10">
        <f>IFERROR(INDEX(Quarterly!$A:$N,MATCH(Monthly!$H21,Quarterly!$F:$F,0),MATCH(M$1,Quarterly!$7:$7,0)),0)</f>
        <v>0</v>
      </c>
      <c r="L18" s="6">
        <f>IF(IFERROR(INDEX(Quarterly!$A:$Z,MATCH(Monthly!$H24,Quarterly!$F:$F,0),MATCH(M$1,Quarterly!$6:$6,0)),0)=0,L17,IFERROR(INDEX(Quarterly!$A:$Z,MATCH(Monthly!$H24,Quarterly!$F:$F,0),MATCH(M$1,Quarterly!$6:$6,0)),0))</f>
        <v>-1.5727134480614247E-4</v>
      </c>
      <c r="M18" s="11">
        <f t="shared" si="15"/>
        <v>33911.665827798213</v>
      </c>
      <c r="N18" s="20">
        <f>IFERROR(INDEX(Quarterly!$A:$N,MATCH(Monthly!$H21,Quarterly!$F:$F,0),MATCH(P$1,Quarterly!$7:$7,0)),0)</f>
        <v>0</v>
      </c>
      <c r="O18" s="21">
        <f>IF(IFERROR(INDEX(Quarterly!$A:$Z,MATCH(Monthly!$H24,Quarterly!$F:$F,0),MATCH(P$1,Quarterly!$6:$6,0)),0)=0,O17,IFERROR(INDEX(Quarterly!$A:$Z,MATCH(Monthly!$H24,Quarterly!$F:$F,0),MATCH(P$1,Quarterly!$6:$6,0)),0))</f>
        <v>7.2345308641912354E-3</v>
      </c>
      <c r="P18" s="22">
        <f t="shared" si="16"/>
        <v>3593.8128061234343</v>
      </c>
      <c r="Q18" s="10">
        <f>IFERROR(INDEX(Quarterly!$A:$N,MATCH(Monthly!$H21,Quarterly!$F:$F,0),MATCH(S$1,Quarterly!$7:$7,0)),0)</f>
        <v>0</v>
      </c>
      <c r="R18" s="6">
        <f>IF(IFERROR(INDEX(Quarterly!$A:$Z,MATCH(Monthly!$H24,Quarterly!$F:$F,0),MATCH(S$1,Quarterly!$6:$6,0)),0)=0,R17,IFERROR(INDEX(Quarterly!$A:$Z,MATCH(Monthly!$H24,Quarterly!$F:$F,0),MATCH(S$1,Quarterly!$6:$6,0)),0))</f>
        <v>2.1322026175474296E-3</v>
      </c>
      <c r="S18" s="11">
        <f t="shared" si="17"/>
        <v>1250.6609888666992</v>
      </c>
    </row>
    <row r="19" spans="1:19" x14ac:dyDescent="0.2">
      <c r="A19" s="4">
        <f>Monthly!H22</f>
        <v>37772</v>
      </c>
      <c r="B19" s="20">
        <f>IFERROR(INDEX(Quarterly!$A:$N,MATCH(Monthly!$H22,Quarterly!$F:$F,0),MATCH(D$1,Quarterly!$7:$7,0)),0)</f>
        <v>0</v>
      </c>
      <c r="C19" s="21">
        <f>IF(IFERROR(INDEX(Quarterly!$A:$Z,MATCH(Monthly!$H25,Quarterly!$F:$F,0),MATCH(D$1,Quarterly!$6:$6,0)),0)=0,C18,IFERROR(INDEX(Quarterly!$A:$Z,MATCH(Monthly!$H25,Quarterly!$F:$F,0),MATCH(D$1,Quarterly!$6:$6,0)),0))</f>
        <v>0</v>
      </c>
      <c r="D19" s="22">
        <f t="shared" si="12"/>
        <v>0</v>
      </c>
      <c r="E19" s="10">
        <f>IFERROR(INDEX(Quarterly!$A:$N,MATCH(Monthly!$H22,Quarterly!$F:$F,0),MATCH(G$1,Quarterly!$7:$7,0)),0)</f>
        <v>0</v>
      </c>
      <c r="F19" s="6">
        <f>IF(IFERROR(INDEX(Quarterly!$A:$Z,MATCH(Monthly!$H25,Quarterly!$F:$F,0),MATCH(G$1,Quarterly!$6:$6,0)),0)=0,F18,IFERROR(INDEX(Quarterly!$A:$Z,MATCH(Monthly!$H25,Quarterly!$F:$F,0),MATCH(G$1,Quarterly!$6:$6,0)),0))</f>
        <v>1.2154899965999277E-3</v>
      </c>
      <c r="G19" s="11">
        <f t="shared" si="13"/>
        <v>121085.82139536383</v>
      </c>
      <c r="H19" s="20">
        <f>IFERROR(INDEX(Quarterly!$A:$N,MATCH(Monthly!$H22,Quarterly!$F:$F,0),MATCH(J$1,Quarterly!$7:$7,0)),0)</f>
        <v>0</v>
      </c>
      <c r="I19" s="21">
        <f>IF(IFERROR(INDEX(Quarterly!$A:$Z,MATCH(Monthly!$H25,Quarterly!$F:$F,0),MATCH(J$1,Quarterly!$6:$6,0)),0)=0,I18,IFERROR(INDEX(Quarterly!$A:$Z,MATCH(Monthly!$H25,Quarterly!$F:$F,0),MATCH(J$1,Quarterly!$6:$6,0)),0))</f>
        <v>5.6012825222229168E-4</v>
      </c>
      <c r="J19" s="22">
        <f t="shared" si="14"/>
        <v>72047.644079045262</v>
      </c>
      <c r="K19" s="10">
        <f>IFERROR(INDEX(Quarterly!$A:$N,MATCH(Monthly!$H22,Quarterly!$F:$F,0),MATCH(M$1,Quarterly!$7:$7,0)),0)</f>
        <v>0</v>
      </c>
      <c r="L19" s="6">
        <f>IF(IFERROR(INDEX(Quarterly!$A:$Z,MATCH(Monthly!$H25,Quarterly!$F:$F,0),MATCH(M$1,Quarterly!$6:$6,0)),0)=0,L18,IFERROR(INDEX(Quarterly!$A:$Z,MATCH(Monthly!$H25,Quarterly!$F:$F,0),MATCH(M$1,Quarterly!$6:$6,0)),0))</f>
        <v>-1.5727134480614247E-4</v>
      </c>
      <c r="M19" s="11">
        <f t="shared" si="15"/>
        <v>33906.332494508861</v>
      </c>
      <c r="N19" s="20">
        <f>IFERROR(INDEX(Quarterly!$A:$N,MATCH(Monthly!$H22,Quarterly!$F:$F,0),MATCH(P$1,Quarterly!$7:$7,0)),0)</f>
        <v>0</v>
      </c>
      <c r="O19" s="21">
        <f>IF(IFERROR(INDEX(Quarterly!$A:$Z,MATCH(Monthly!$H25,Quarterly!$F:$F,0),MATCH(P$1,Quarterly!$6:$6,0)),0)=0,O18,IFERROR(INDEX(Quarterly!$A:$Z,MATCH(Monthly!$H25,Quarterly!$F:$F,0),MATCH(P$1,Quarterly!$6:$6,0)),0))</f>
        <v>7.2345308641912354E-3</v>
      </c>
      <c r="P19" s="22">
        <f t="shared" si="16"/>
        <v>3619.8123557894601</v>
      </c>
      <c r="Q19" s="10">
        <f>IFERROR(INDEX(Quarterly!$A:$N,MATCH(Monthly!$H22,Quarterly!$F:$F,0),MATCH(S$1,Quarterly!$7:$7,0)),0)</f>
        <v>0</v>
      </c>
      <c r="R19" s="6">
        <f>IF(IFERROR(INDEX(Quarterly!$A:$Z,MATCH(Monthly!$H25,Quarterly!$F:$F,0),MATCH(S$1,Quarterly!$6:$6,0)),0)=0,R18,IFERROR(INDEX(Quarterly!$A:$Z,MATCH(Monthly!$H25,Quarterly!$F:$F,0),MATCH(S$1,Quarterly!$6:$6,0)),0))</f>
        <v>2.1322026175474296E-3</v>
      </c>
      <c r="S19" s="11">
        <f t="shared" si="17"/>
        <v>1253.3276515008251</v>
      </c>
    </row>
    <row r="20" spans="1:19" x14ac:dyDescent="0.2">
      <c r="A20" s="4">
        <f>Monthly!H23</f>
        <v>37802</v>
      </c>
      <c r="B20" s="20">
        <f>IFERROR(INDEX(Quarterly!$A:$N,MATCH(Monthly!$H23,Quarterly!$F:$F,0),MATCH(D$1,Quarterly!$7:$7,0)),0)</f>
        <v>0</v>
      </c>
      <c r="C20" s="21">
        <f>IF(IFERROR(INDEX(Quarterly!$A:$Z,MATCH(Monthly!$H26,Quarterly!$F:$F,0),MATCH(D$1,Quarterly!$6:$6,0)),0)=0,C19,IFERROR(INDEX(Quarterly!$A:$Z,MATCH(Monthly!$H26,Quarterly!$F:$F,0),MATCH(D$1,Quarterly!$6:$6,0)),0))</f>
        <v>0</v>
      </c>
      <c r="D20" s="22">
        <f t="shared" si="12"/>
        <v>0</v>
      </c>
      <c r="E20" s="10">
        <f>IFERROR(INDEX(Quarterly!$A:$N,MATCH(Monthly!$H23,Quarterly!$F:$F,0),MATCH(G$1,Quarterly!$7:$7,0)),0)</f>
        <v>121233</v>
      </c>
      <c r="F20" s="6">
        <f>IF(IFERROR(INDEX(Quarterly!$A:$Z,MATCH(Monthly!$H26,Quarterly!$F:$F,0),MATCH(G$1,Quarterly!$6:$6,0)),0)=0,F19,IFERROR(INDEX(Quarterly!$A:$Z,MATCH(Monthly!$H26,Quarterly!$F:$F,0),MATCH(G$1,Quarterly!$6:$6,0)),0))</f>
        <v>1.233016396643194E-3</v>
      </c>
      <c r="G20" s="11">
        <f t="shared" si="13"/>
        <v>121233</v>
      </c>
      <c r="H20" s="20">
        <f>IFERROR(INDEX(Quarterly!$A:$N,MATCH(Monthly!$H23,Quarterly!$F:$F,0),MATCH(J$1,Quarterly!$7:$7,0)),0)</f>
        <v>72088</v>
      </c>
      <c r="I20" s="21">
        <f>IF(IFERROR(INDEX(Quarterly!$A:$Z,MATCH(Monthly!$H26,Quarterly!$F:$F,0),MATCH(J$1,Quarterly!$6:$6,0)),0)=0,I19,IFERROR(INDEX(Quarterly!$A:$Z,MATCH(Monthly!$H26,Quarterly!$F:$F,0),MATCH(J$1,Quarterly!$6:$6,0)),0))</f>
        <v>2.2007905220178259E-3</v>
      </c>
      <c r="J20" s="22">
        <f t="shared" si="14"/>
        <v>72088</v>
      </c>
      <c r="K20" s="10">
        <f>IFERROR(INDEX(Quarterly!$A:$N,MATCH(Monthly!$H23,Quarterly!$F:$F,0),MATCH(M$1,Quarterly!$7:$7,0)),0)</f>
        <v>33901</v>
      </c>
      <c r="L20" s="6">
        <f>IF(IFERROR(INDEX(Quarterly!$A:$Z,MATCH(Monthly!$H26,Quarterly!$F:$F,0),MATCH(M$1,Quarterly!$6:$6,0)),0)=0,L19,IFERROR(INDEX(Quarterly!$A:$Z,MATCH(Monthly!$H26,Quarterly!$F:$F,0),MATCH(M$1,Quarterly!$6:$6,0)),0))</f>
        <v>-3.9287705793283889E-3</v>
      </c>
      <c r="M20" s="11">
        <f t="shared" si="15"/>
        <v>33901</v>
      </c>
      <c r="N20" s="20">
        <f>IFERROR(INDEX(Quarterly!$A:$N,MATCH(Monthly!$H23,Quarterly!$F:$F,0),MATCH(P$1,Quarterly!$7:$7,0)),0)</f>
        <v>3646</v>
      </c>
      <c r="O20" s="21">
        <f>IF(IFERROR(INDEX(Quarterly!$A:$Z,MATCH(Monthly!$H26,Quarterly!$F:$F,0),MATCH(P$1,Quarterly!$6:$6,0)),0)=0,O19,IFERROR(INDEX(Quarterly!$A:$Z,MATCH(Monthly!$H26,Quarterly!$F:$F,0),MATCH(P$1,Quarterly!$6:$6,0)),0))</f>
        <v>7.8014764064284758E-3</v>
      </c>
      <c r="P20" s="22">
        <f t="shared" si="16"/>
        <v>3646</v>
      </c>
      <c r="Q20" s="10">
        <f>IFERROR(INDEX(Quarterly!$A:$N,MATCH(Monthly!$H23,Quarterly!$F:$F,0),MATCH(S$1,Quarterly!$7:$7,0)),0)</f>
        <v>1256</v>
      </c>
      <c r="R20" s="6">
        <f>IF(IFERROR(INDEX(Quarterly!$A:$Z,MATCH(Monthly!$H26,Quarterly!$F:$F,0),MATCH(S$1,Quarterly!$6:$6,0)),0)=0,R19,IFERROR(INDEX(Quarterly!$A:$Z,MATCH(Monthly!$H26,Quarterly!$F:$F,0),MATCH(S$1,Quarterly!$6:$6,0)),0))</f>
        <v>4.1511937385644959E-2</v>
      </c>
      <c r="S20" s="11">
        <f t="shared" si="17"/>
        <v>1256</v>
      </c>
    </row>
    <row r="21" spans="1:19" x14ac:dyDescent="0.2">
      <c r="A21" s="4">
        <f>Monthly!H24</f>
        <v>37833</v>
      </c>
      <c r="B21" s="20">
        <f>IFERROR(INDEX(Quarterly!$A:$N,MATCH(Monthly!$H24,Quarterly!$F:$F,0),MATCH(D$1,Quarterly!$7:$7,0)),0)</f>
        <v>0</v>
      </c>
      <c r="C21" s="21">
        <f>IF(IFERROR(INDEX(Quarterly!$A:$Z,MATCH(Monthly!$H27,Quarterly!$F:$F,0),MATCH(D$1,Quarterly!$6:$6,0)),0)=0,C20,IFERROR(INDEX(Quarterly!$A:$Z,MATCH(Monthly!$H27,Quarterly!$F:$F,0),MATCH(D$1,Quarterly!$6:$6,0)),0))</f>
        <v>0</v>
      </c>
      <c r="D21" s="22">
        <f t="shared" si="12"/>
        <v>0</v>
      </c>
      <c r="E21" s="10">
        <f>IFERROR(INDEX(Quarterly!$A:$N,MATCH(Monthly!$H24,Quarterly!$F:$F,0),MATCH(G$1,Quarterly!$7:$7,0)),0)</f>
        <v>0</v>
      </c>
      <c r="F21" s="6">
        <f>IF(IFERROR(INDEX(Quarterly!$A:$Z,MATCH(Monthly!$H27,Quarterly!$F:$F,0),MATCH(G$1,Quarterly!$6:$6,0)),0)=0,F20,IFERROR(INDEX(Quarterly!$A:$Z,MATCH(Monthly!$H27,Quarterly!$F:$F,0),MATCH(G$1,Quarterly!$6:$6,0)),0))</f>
        <v>1.233016396643194E-3</v>
      </c>
      <c r="G21" s="11">
        <f t="shared" si="13"/>
        <v>121382.48227681425</v>
      </c>
      <c r="H21" s="20">
        <f>IFERROR(INDEX(Quarterly!$A:$N,MATCH(Monthly!$H24,Quarterly!$F:$F,0),MATCH(J$1,Quarterly!$7:$7,0)),0)</f>
        <v>0</v>
      </c>
      <c r="I21" s="21">
        <f>IF(IFERROR(INDEX(Quarterly!$A:$Z,MATCH(Monthly!$H27,Quarterly!$F:$F,0),MATCH(J$1,Quarterly!$6:$6,0)),0)=0,I20,IFERROR(INDEX(Quarterly!$A:$Z,MATCH(Monthly!$H27,Quarterly!$F:$F,0),MATCH(J$1,Quarterly!$6:$6,0)),0))</f>
        <v>2.2007905220178259E-3</v>
      </c>
      <c r="J21" s="22">
        <f t="shared" si="14"/>
        <v>72246.65058715122</v>
      </c>
      <c r="K21" s="10">
        <f>IFERROR(INDEX(Quarterly!$A:$N,MATCH(Monthly!$H24,Quarterly!$F:$F,0),MATCH(M$1,Quarterly!$7:$7,0)),0)</f>
        <v>0</v>
      </c>
      <c r="L21" s="6">
        <f>IF(IFERROR(INDEX(Quarterly!$A:$Z,MATCH(Monthly!$H27,Quarterly!$F:$F,0),MATCH(M$1,Quarterly!$6:$6,0)),0)=0,L20,IFERROR(INDEX(Quarterly!$A:$Z,MATCH(Monthly!$H27,Quarterly!$F:$F,0),MATCH(M$1,Quarterly!$6:$6,0)),0))</f>
        <v>-3.9287705793283889E-3</v>
      </c>
      <c r="M21" s="11">
        <f t="shared" si="15"/>
        <v>33767.810748590186</v>
      </c>
      <c r="N21" s="20">
        <f>IFERROR(INDEX(Quarterly!$A:$N,MATCH(Monthly!$H24,Quarterly!$F:$F,0),MATCH(P$1,Quarterly!$7:$7,0)),0)</f>
        <v>0</v>
      </c>
      <c r="O21" s="21">
        <f>IF(IFERROR(INDEX(Quarterly!$A:$Z,MATCH(Monthly!$H27,Quarterly!$F:$F,0),MATCH(P$1,Quarterly!$6:$6,0)),0)=0,O20,IFERROR(INDEX(Quarterly!$A:$Z,MATCH(Monthly!$H27,Quarterly!$F:$F,0),MATCH(P$1,Quarterly!$6:$6,0)),0))</f>
        <v>7.8014764064284758E-3</v>
      </c>
      <c r="P21" s="22">
        <f t="shared" si="16"/>
        <v>3674.4441829778384</v>
      </c>
      <c r="Q21" s="10">
        <f>IFERROR(INDEX(Quarterly!$A:$N,MATCH(Monthly!$H24,Quarterly!$F:$F,0),MATCH(S$1,Quarterly!$7:$7,0)),0)</f>
        <v>0</v>
      </c>
      <c r="R21" s="6">
        <f>IF(IFERROR(INDEX(Quarterly!$A:$Z,MATCH(Monthly!$H27,Quarterly!$F:$F,0),MATCH(S$1,Quarterly!$6:$6,0)),0)=0,R20,IFERROR(INDEX(Quarterly!$A:$Z,MATCH(Monthly!$H27,Quarterly!$F:$F,0),MATCH(S$1,Quarterly!$6:$6,0)),0))</f>
        <v>4.1511937385644959E-2</v>
      </c>
      <c r="S21" s="11">
        <f t="shared" si="17"/>
        <v>1308.1389933563701</v>
      </c>
    </row>
    <row r="22" spans="1:19" x14ac:dyDescent="0.2">
      <c r="A22" s="4">
        <f>Monthly!H25</f>
        <v>37864</v>
      </c>
      <c r="B22" s="20">
        <f>IFERROR(INDEX(Quarterly!$A:$N,MATCH(Monthly!$H25,Quarterly!$F:$F,0),MATCH(D$1,Quarterly!$7:$7,0)),0)</f>
        <v>0</v>
      </c>
      <c r="C22" s="21">
        <f>IF(IFERROR(INDEX(Quarterly!$A:$Z,MATCH(Monthly!$H28,Quarterly!$F:$F,0),MATCH(D$1,Quarterly!$6:$6,0)),0)=0,C21,IFERROR(INDEX(Quarterly!$A:$Z,MATCH(Monthly!$H28,Quarterly!$F:$F,0),MATCH(D$1,Quarterly!$6:$6,0)),0))</f>
        <v>0</v>
      </c>
      <c r="D22" s="22">
        <f t="shared" si="12"/>
        <v>0</v>
      </c>
      <c r="E22" s="10">
        <f>IFERROR(INDEX(Quarterly!$A:$N,MATCH(Monthly!$H25,Quarterly!$F:$F,0),MATCH(G$1,Quarterly!$7:$7,0)),0)</f>
        <v>0</v>
      </c>
      <c r="F22" s="6">
        <f>IF(IFERROR(INDEX(Quarterly!$A:$Z,MATCH(Monthly!$H28,Quarterly!$F:$F,0),MATCH(G$1,Quarterly!$6:$6,0)),0)=0,F21,IFERROR(INDEX(Quarterly!$A:$Z,MATCH(Monthly!$H28,Quarterly!$F:$F,0),MATCH(G$1,Quarterly!$6:$6,0)),0))</f>
        <v>1.233016396643194E-3</v>
      </c>
      <c r="G22" s="11">
        <f t="shared" si="13"/>
        <v>121532.14886772681</v>
      </c>
      <c r="H22" s="20">
        <f>IFERROR(INDEX(Quarterly!$A:$N,MATCH(Monthly!$H25,Quarterly!$F:$F,0),MATCH(J$1,Quarterly!$7:$7,0)),0)</f>
        <v>0</v>
      </c>
      <c r="I22" s="21">
        <f>IF(IFERROR(INDEX(Quarterly!$A:$Z,MATCH(Monthly!$H28,Quarterly!$F:$F,0),MATCH(J$1,Quarterly!$6:$6,0)),0)=0,I21,IFERROR(INDEX(Quarterly!$A:$Z,MATCH(Monthly!$H28,Quarterly!$F:$F,0),MATCH(J$1,Quarterly!$6:$6,0)),0))</f>
        <v>2.2007905220178259E-3</v>
      </c>
      <c r="J22" s="22">
        <f t="shared" si="14"/>
        <v>72405.650331010955</v>
      </c>
      <c r="K22" s="10">
        <f>IFERROR(INDEX(Quarterly!$A:$N,MATCH(Monthly!$H25,Quarterly!$F:$F,0),MATCH(M$1,Quarterly!$7:$7,0)),0)</f>
        <v>0</v>
      </c>
      <c r="L22" s="6">
        <f>IF(IFERROR(INDEX(Quarterly!$A:$Z,MATCH(Monthly!$H28,Quarterly!$F:$F,0),MATCH(M$1,Quarterly!$6:$6,0)),0)=0,L21,IFERROR(INDEX(Quarterly!$A:$Z,MATCH(Monthly!$H28,Quarterly!$F:$F,0),MATCH(M$1,Quarterly!$6:$6,0)),0))</f>
        <v>-3.9287705793283889E-3</v>
      </c>
      <c r="M22" s="11">
        <f t="shared" si="15"/>
        <v>33635.144767192796</v>
      </c>
      <c r="N22" s="20">
        <f>IFERROR(INDEX(Quarterly!$A:$N,MATCH(Monthly!$H25,Quarterly!$F:$F,0),MATCH(P$1,Quarterly!$7:$7,0)),0)</f>
        <v>0</v>
      </c>
      <c r="O22" s="21">
        <f>IF(IFERROR(INDEX(Quarterly!$A:$Z,MATCH(Monthly!$H28,Quarterly!$F:$F,0),MATCH(P$1,Quarterly!$6:$6,0)),0)=0,O21,IFERROR(INDEX(Quarterly!$A:$Z,MATCH(Monthly!$H28,Quarterly!$F:$F,0),MATCH(P$1,Quarterly!$6:$6,0)),0))</f>
        <v>7.8014764064284758E-3</v>
      </c>
      <c r="P22" s="22">
        <f t="shared" si="16"/>
        <v>3703.1102725780784</v>
      </c>
      <c r="Q22" s="10">
        <f>IFERROR(INDEX(Quarterly!$A:$N,MATCH(Monthly!$H25,Quarterly!$F:$F,0),MATCH(S$1,Quarterly!$7:$7,0)),0)</f>
        <v>0</v>
      </c>
      <c r="R22" s="6">
        <f>IF(IFERROR(INDEX(Quarterly!$A:$Z,MATCH(Monthly!$H28,Quarterly!$F:$F,0),MATCH(S$1,Quarterly!$6:$6,0)),0)=0,R21,IFERROR(INDEX(Quarterly!$A:$Z,MATCH(Monthly!$H28,Quarterly!$F:$F,0),MATCH(S$1,Quarterly!$6:$6,0)),0))</f>
        <v>4.1511937385644959E-2</v>
      </c>
      <c r="S22" s="11">
        <f t="shared" si="17"/>
        <v>1362.4423773403003</v>
      </c>
    </row>
    <row r="23" spans="1:19" x14ac:dyDescent="0.2">
      <c r="A23" s="4">
        <f>Monthly!H26</f>
        <v>37894</v>
      </c>
      <c r="B23" s="20">
        <f>IFERROR(INDEX(Quarterly!$A:$N,MATCH(Monthly!$H26,Quarterly!$F:$F,0),MATCH(D$1,Quarterly!$7:$7,0)),0)</f>
        <v>0</v>
      </c>
      <c r="C23" s="21">
        <f>IF(IFERROR(INDEX(Quarterly!$A:$Z,MATCH(Monthly!$H29,Quarterly!$F:$F,0),MATCH(D$1,Quarterly!$6:$6,0)),0)=0,C22,IFERROR(INDEX(Quarterly!$A:$Z,MATCH(Monthly!$H29,Quarterly!$F:$F,0),MATCH(D$1,Quarterly!$6:$6,0)),0))</f>
        <v>0</v>
      </c>
      <c r="D23" s="22">
        <f t="shared" si="12"/>
        <v>0</v>
      </c>
      <c r="E23" s="10">
        <f>IFERROR(INDEX(Quarterly!$A:$N,MATCH(Monthly!$H26,Quarterly!$F:$F,0),MATCH(G$1,Quarterly!$7:$7,0)),0)</f>
        <v>121682</v>
      </c>
      <c r="F23" s="6">
        <f>IF(IFERROR(INDEX(Quarterly!$A:$Z,MATCH(Monthly!$H29,Quarterly!$F:$F,0),MATCH(G$1,Quarterly!$6:$6,0)),0)=0,F22,IFERROR(INDEX(Quarterly!$A:$Z,MATCH(Monthly!$H29,Quarterly!$F:$F,0),MATCH(G$1,Quarterly!$6:$6,0)),0))</f>
        <v>1.3049809210170515E-3</v>
      </c>
      <c r="G23" s="11">
        <f t="shared" si="13"/>
        <v>121682</v>
      </c>
      <c r="H23" s="20">
        <f>IFERROR(INDEX(Quarterly!$A:$N,MATCH(Monthly!$H26,Quarterly!$F:$F,0),MATCH(J$1,Quarterly!$7:$7,0)),0)</f>
        <v>72565</v>
      </c>
      <c r="I23" s="21">
        <f>IF(IFERROR(INDEX(Quarterly!$A:$Z,MATCH(Monthly!$H29,Quarterly!$F:$F,0),MATCH(J$1,Quarterly!$6:$6,0)),0)=0,I22,IFERROR(INDEX(Quarterly!$A:$Z,MATCH(Monthly!$H29,Quarterly!$F:$F,0),MATCH(J$1,Quarterly!$6:$6,0)),0))</f>
        <v>2.4104097907453603E-3</v>
      </c>
      <c r="J23" s="22">
        <f t="shared" si="14"/>
        <v>72565</v>
      </c>
      <c r="K23" s="10">
        <f>IFERROR(INDEX(Quarterly!$A:$N,MATCH(Monthly!$H26,Quarterly!$F:$F,0),MATCH(M$1,Quarterly!$7:$7,0)),0)</f>
        <v>33503</v>
      </c>
      <c r="L23" s="6">
        <f>IF(IFERROR(INDEX(Quarterly!$A:$Z,MATCH(Monthly!$H29,Quarterly!$F:$F,0),MATCH(M$1,Quarterly!$6:$6,0)),0)=0,L22,IFERROR(INDEX(Quarterly!$A:$Z,MATCH(Monthly!$H29,Quarterly!$F:$F,0),MATCH(M$1,Quarterly!$6:$6,0)),0))</f>
        <v>-8.8627809825070347E-4</v>
      </c>
      <c r="M23" s="11">
        <f t="shared" si="15"/>
        <v>33503</v>
      </c>
      <c r="N23" s="20">
        <f>IFERROR(INDEX(Quarterly!$A:$N,MATCH(Monthly!$H26,Quarterly!$F:$F,0),MATCH(P$1,Quarterly!$7:$7,0)),0)</f>
        <v>3732</v>
      </c>
      <c r="O23" s="21">
        <f>IF(IFERROR(INDEX(Quarterly!$A:$Z,MATCH(Monthly!$H29,Quarterly!$F:$F,0),MATCH(P$1,Quarterly!$6:$6,0)),0)=0,O22,IFERROR(INDEX(Quarterly!$A:$Z,MATCH(Monthly!$H29,Quarterly!$F:$F,0),MATCH(P$1,Quarterly!$6:$6,0)),0))</f>
        <v>8.9409010017014179E-3</v>
      </c>
      <c r="P23" s="22">
        <f t="shared" si="16"/>
        <v>3732</v>
      </c>
      <c r="Q23" s="10">
        <f>IFERROR(INDEX(Quarterly!$A:$N,MATCH(Monthly!$H26,Quarterly!$F:$F,0),MATCH(S$1,Quarterly!$7:$7,0)),0)</f>
        <v>1419</v>
      </c>
      <c r="R23" s="6">
        <f>IF(IFERROR(INDEX(Quarterly!$A:$Z,MATCH(Monthly!$H29,Quarterly!$F:$F,0),MATCH(S$1,Quarterly!$6:$6,0)),0)=0,R22,IFERROR(INDEX(Quarterly!$A:$Z,MATCH(Monthly!$H29,Quarterly!$F:$F,0),MATCH(S$1,Quarterly!$6:$6,0)),0))</f>
        <v>-1.9157232940610225E-2</v>
      </c>
      <c r="S23" s="11">
        <f t="shared" si="17"/>
        <v>1419</v>
      </c>
    </row>
    <row r="24" spans="1:19" x14ac:dyDescent="0.2">
      <c r="A24" s="4">
        <f>Monthly!H27</f>
        <v>37925</v>
      </c>
      <c r="B24" s="20">
        <f>IFERROR(INDEX(Quarterly!$A:$N,MATCH(Monthly!$H27,Quarterly!$F:$F,0),MATCH(D$1,Quarterly!$7:$7,0)),0)</f>
        <v>0</v>
      </c>
      <c r="C24" s="21">
        <f>IF(IFERROR(INDEX(Quarterly!$A:$Z,MATCH(Monthly!$H30,Quarterly!$F:$F,0),MATCH(D$1,Quarterly!$6:$6,0)),0)=0,C23,IFERROR(INDEX(Quarterly!$A:$Z,MATCH(Monthly!$H30,Quarterly!$F:$F,0),MATCH(D$1,Quarterly!$6:$6,0)),0))</f>
        <v>0</v>
      </c>
      <c r="D24" s="22">
        <f t="shared" si="12"/>
        <v>0</v>
      </c>
      <c r="E24" s="10">
        <f>IFERROR(INDEX(Quarterly!$A:$N,MATCH(Monthly!$H27,Quarterly!$F:$F,0),MATCH(G$1,Quarterly!$7:$7,0)),0)</f>
        <v>0</v>
      </c>
      <c r="F24" s="6">
        <f>IF(IFERROR(INDEX(Quarterly!$A:$Z,MATCH(Monthly!$H30,Quarterly!$F:$F,0),MATCH(G$1,Quarterly!$6:$6,0)),0)=0,F23,IFERROR(INDEX(Quarterly!$A:$Z,MATCH(Monthly!$H30,Quarterly!$F:$F,0),MATCH(G$1,Quarterly!$6:$6,0)),0))</f>
        <v>1.3049809210170515E-3</v>
      </c>
      <c r="G24" s="11">
        <f t="shared" si="13"/>
        <v>121840.7926884312</v>
      </c>
      <c r="H24" s="20">
        <f>IFERROR(INDEX(Quarterly!$A:$N,MATCH(Monthly!$H27,Quarterly!$F:$F,0),MATCH(J$1,Quarterly!$7:$7,0)),0)</f>
        <v>0</v>
      </c>
      <c r="I24" s="21">
        <f>IF(IFERROR(INDEX(Quarterly!$A:$Z,MATCH(Monthly!$H30,Quarterly!$F:$F,0),MATCH(J$1,Quarterly!$6:$6,0)),0)=0,I23,IFERROR(INDEX(Quarterly!$A:$Z,MATCH(Monthly!$H30,Quarterly!$F:$F,0),MATCH(J$1,Quarterly!$6:$6,0)),0))</f>
        <v>2.4104097907453603E-3</v>
      </c>
      <c r="J24" s="22">
        <f t="shared" si="14"/>
        <v>72739.911386465435</v>
      </c>
      <c r="K24" s="10">
        <f>IFERROR(INDEX(Quarterly!$A:$N,MATCH(Monthly!$H27,Quarterly!$F:$F,0),MATCH(M$1,Quarterly!$7:$7,0)),0)</f>
        <v>0</v>
      </c>
      <c r="L24" s="6">
        <f>IF(IFERROR(INDEX(Quarterly!$A:$Z,MATCH(Monthly!$H30,Quarterly!$F:$F,0),MATCH(M$1,Quarterly!$6:$6,0)),0)=0,L23,IFERROR(INDEX(Quarterly!$A:$Z,MATCH(Monthly!$H30,Quarterly!$F:$F,0),MATCH(M$1,Quarterly!$6:$6,0)),0))</f>
        <v>-8.8627809825070347E-4</v>
      </c>
      <c r="M24" s="11">
        <f t="shared" si="15"/>
        <v>33473.30702487431</v>
      </c>
      <c r="N24" s="20">
        <f>IFERROR(INDEX(Quarterly!$A:$N,MATCH(Monthly!$H27,Quarterly!$F:$F,0),MATCH(P$1,Quarterly!$7:$7,0)),0)</f>
        <v>0</v>
      </c>
      <c r="O24" s="21">
        <f>IF(IFERROR(INDEX(Quarterly!$A:$Z,MATCH(Monthly!$H30,Quarterly!$F:$F,0),MATCH(P$1,Quarterly!$6:$6,0)),0)=0,O23,IFERROR(INDEX(Quarterly!$A:$Z,MATCH(Monthly!$H30,Quarterly!$F:$F,0),MATCH(P$1,Quarterly!$6:$6,0)),0))</f>
        <v>8.9409010017014179E-3</v>
      </c>
      <c r="P24" s="22">
        <f t="shared" si="16"/>
        <v>3765.3674425383497</v>
      </c>
      <c r="Q24" s="10">
        <f>IFERROR(INDEX(Quarterly!$A:$N,MATCH(Monthly!$H27,Quarterly!$F:$F,0),MATCH(S$1,Quarterly!$7:$7,0)),0)</f>
        <v>0</v>
      </c>
      <c r="R24" s="6">
        <f>IF(IFERROR(INDEX(Quarterly!$A:$Z,MATCH(Monthly!$H30,Quarterly!$F:$F,0),MATCH(S$1,Quarterly!$6:$6,0)),0)=0,R23,IFERROR(INDEX(Quarterly!$A:$Z,MATCH(Monthly!$H30,Quarterly!$F:$F,0),MATCH(S$1,Quarterly!$6:$6,0)),0))</f>
        <v>-1.9157232940610225E-2</v>
      </c>
      <c r="S24" s="11">
        <f t="shared" si="17"/>
        <v>1391.815886457274</v>
      </c>
    </row>
    <row r="25" spans="1:19" x14ac:dyDescent="0.2">
      <c r="A25" s="4">
        <f>Monthly!H28</f>
        <v>37955</v>
      </c>
      <c r="B25" s="20">
        <f>IFERROR(INDEX(Quarterly!$A:$N,MATCH(Monthly!$H28,Quarterly!$F:$F,0),MATCH(D$1,Quarterly!$7:$7,0)),0)</f>
        <v>0</v>
      </c>
      <c r="C25" s="21">
        <f>IF(IFERROR(INDEX(Quarterly!$A:$Z,MATCH(Monthly!$H31,Quarterly!$F:$F,0),MATCH(D$1,Quarterly!$6:$6,0)),0)=0,C24,IFERROR(INDEX(Quarterly!$A:$Z,MATCH(Monthly!$H31,Quarterly!$F:$F,0),MATCH(D$1,Quarterly!$6:$6,0)),0))</f>
        <v>0</v>
      </c>
      <c r="D25" s="22">
        <f t="shared" si="12"/>
        <v>0</v>
      </c>
      <c r="E25" s="10">
        <f>IFERROR(INDEX(Quarterly!$A:$N,MATCH(Monthly!$H28,Quarterly!$F:$F,0),MATCH(G$1,Quarterly!$7:$7,0)),0)</f>
        <v>0</v>
      </c>
      <c r="F25" s="6">
        <f>IF(IFERROR(INDEX(Quarterly!$A:$Z,MATCH(Monthly!$H31,Quarterly!$F:$F,0),MATCH(G$1,Quarterly!$6:$6,0)),0)=0,F24,IFERROR(INDEX(Quarterly!$A:$Z,MATCH(Monthly!$H31,Quarterly!$F:$F,0),MATCH(G$1,Quarterly!$6:$6,0)),0))</f>
        <v>1.3049809210170515E-3</v>
      </c>
      <c r="G25" s="11">
        <f t="shared" si="13"/>
        <v>121999.7925982912</v>
      </c>
      <c r="H25" s="20">
        <f>IFERROR(INDEX(Quarterly!$A:$N,MATCH(Monthly!$H28,Quarterly!$F:$F,0),MATCH(J$1,Quarterly!$7:$7,0)),0)</f>
        <v>0</v>
      </c>
      <c r="I25" s="21">
        <f>IF(IFERROR(INDEX(Quarterly!$A:$Z,MATCH(Monthly!$H31,Quarterly!$F:$F,0),MATCH(J$1,Quarterly!$6:$6,0)),0)=0,I24,IFERROR(INDEX(Quarterly!$A:$Z,MATCH(Monthly!$H31,Quarterly!$F:$F,0),MATCH(J$1,Quarterly!$6:$6,0)),0))</f>
        <v>2.4104097907453603E-3</v>
      </c>
      <c r="J25" s="22">
        <f t="shared" si="14"/>
        <v>72915.244381049328</v>
      </c>
      <c r="K25" s="10">
        <f>IFERROR(INDEX(Quarterly!$A:$N,MATCH(Monthly!$H28,Quarterly!$F:$F,0),MATCH(M$1,Quarterly!$7:$7,0)),0)</f>
        <v>0</v>
      </c>
      <c r="L25" s="6">
        <f>IF(IFERROR(INDEX(Quarterly!$A:$Z,MATCH(Monthly!$H31,Quarterly!$F:$F,0),MATCH(M$1,Quarterly!$6:$6,0)),0)=0,L24,IFERROR(INDEX(Quarterly!$A:$Z,MATCH(Monthly!$H31,Quarterly!$F:$F,0),MATCH(M$1,Quarterly!$6:$6,0)),0))</f>
        <v>-8.8627809825070347E-4</v>
      </c>
      <c r="M25" s="11">
        <f t="shared" si="15"/>
        <v>33443.640365982144</v>
      </c>
      <c r="N25" s="20">
        <f>IFERROR(INDEX(Quarterly!$A:$N,MATCH(Monthly!$H28,Quarterly!$F:$F,0),MATCH(P$1,Quarterly!$7:$7,0)),0)</f>
        <v>0</v>
      </c>
      <c r="O25" s="21">
        <f>IF(IFERROR(INDEX(Quarterly!$A:$Z,MATCH(Monthly!$H31,Quarterly!$F:$F,0),MATCH(P$1,Quarterly!$6:$6,0)),0)=0,O24,IFERROR(INDEX(Quarterly!$A:$Z,MATCH(Monthly!$H31,Quarterly!$F:$F,0),MATCH(P$1,Quarterly!$6:$6,0)),0))</f>
        <v>8.9409010017014179E-3</v>
      </c>
      <c r="P25" s="22">
        <f t="shared" si="16"/>
        <v>3799.0332200771145</v>
      </c>
      <c r="Q25" s="10">
        <f>IFERROR(INDEX(Quarterly!$A:$N,MATCH(Monthly!$H28,Quarterly!$F:$F,0),MATCH(S$1,Quarterly!$7:$7,0)),0)</f>
        <v>0</v>
      </c>
      <c r="R25" s="6">
        <f>IF(IFERROR(INDEX(Quarterly!$A:$Z,MATCH(Monthly!$H31,Quarterly!$F:$F,0),MATCH(S$1,Quarterly!$6:$6,0)),0)=0,R24,IFERROR(INDEX(Quarterly!$A:$Z,MATCH(Monthly!$H31,Quarterly!$F:$F,0),MATCH(S$1,Quarterly!$6:$6,0)),0))</f>
        <v>-1.9157232940610225E-2</v>
      </c>
      <c r="S25" s="11">
        <f t="shared" si="17"/>
        <v>1365.15254530997</v>
      </c>
    </row>
    <row r="26" spans="1:19" x14ac:dyDescent="0.2">
      <c r="A26" s="4">
        <f>Monthly!H29</f>
        <v>37986</v>
      </c>
      <c r="B26" s="20">
        <f>IFERROR(INDEX(Quarterly!$A:$N,MATCH(Monthly!$H29,Quarterly!$F:$F,0),MATCH(D$1,Quarterly!$7:$7,0)),0)</f>
        <v>0</v>
      </c>
      <c r="C26" s="21">
        <f>IF(IFERROR(INDEX(Quarterly!$A:$Z,MATCH(Monthly!$H32,Quarterly!$F:$F,0),MATCH(D$1,Quarterly!$6:$6,0)),0)=0,C25,IFERROR(INDEX(Quarterly!$A:$Z,MATCH(Monthly!$H32,Quarterly!$F:$F,0),MATCH(D$1,Quarterly!$6:$6,0)),0))</f>
        <v>0</v>
      </c>
      <c r="D26" s="22">
        <f t="shared" si="12"/>
        <v>0</v>
      </c>
      <c r="E26" s="10">
        <f>IFERROR(INDEX(Quarterly!$A:$N,MATCH(Monthly!$H29,Quarterly!$F:$F,0),MATCH(G$1,Quarterly!$7:$7,0)),0)</f>
        <v>122159</v>
      </c>
      <c r="F26" s="6">
        <f>IF(IFERROR(INDEX(Quarterly!$A:$Z,MATCH(Monthly!$H32,Quarterly!$F:$F,0),MATCH(G$1,Quarterly!$6:$6,0)),0)=0,F25,IFERROR(INDEX(Quarterly!$A:$Z,MATCH(Monthly!$H32,Quarterly!$F:$F,0),MATCH(G$1,Quarterly!$6:$6,0)),0))</f>
        <v>1.289005378388941E-3</v>
      </c>
      <c r="G26" s="11">
        <f t="shared" si="13"/>
        <v>122159</v>
      </c>
      <c r="H26" s="20">
        <f>IFERROR(INDEX(Quarterly!$A:$N,MATCH(Monthly!$H29,Quarterly!$F:$F,0),MATCH(J$1,Quarterly!$7:$7,0)),0)</f>
        <v>73091</v>
      </c>
      <c r="I26" s="21">
        <f>IF(IFERROR(INDEX(Quarterly!$A:$Z,MATCH(Monthly!$H32,Quarterly!$F:$F,0),MATCH(J$1,Quarterly!$6:$6,0)),0)=0,I25,IFERROR(INDEX(Quarterly!$A:$Z,MATCH(Monthly!$H32,Quarterly!$F:$F,0),MATCH(J$1,Quarterly!$6:$6,0)),0))</f>
        <v>7.6102836518288086E-4</v>
      </c>
      <c r="J26" s="22">
        <f t="shared" si="14"/>
        <v>73091</v>
      </c>
      <c r="K26" s="10">
        <f>IFERROR(INDEX(Quarterly!$A:$N,MATCH(Monthly!$H29,Quarterly!$F:$F,0),MATCH(M$1,Quarterly!$7:$7,0)),0)</f>
        <v>33414</v>
      </c>
      <c r="L26" s="6">
        <f>IF(IFERROR(INDEX(Quarterly!$A:$Z,MATCH(Monthly!$H32,Quarterly!$F:$F,0),MATCH(M$1,Quarterly!$6:$6,0)),0)=0,L25,IFERROR(INDEX(Quarterly!$A:$Z,MATCH(Monthly!$H32,Quarterly!$F:$F,0),MATCH(M$1,Quarterly!$6:$6,0)),0))</f>
        <v>6.4801078878384821E-4</v>
      </c>
      <c r="M26" s="11">
        <f t="shared" si="15"/>
        <v>33414</v>
      </c>
      <c r="N26" s="20">
        <f>IFERROR(INDEX(Quarterly!$A:$N,MATCH(Monthly!$H29,Quarterly!$F:$F,0),MATCH(P$1,Quarterly!$7:$7,0)),0)</f>
        <v>3833</v>
      </c>
      <c r="O26" s="21">
        <f>IF(IFERROR(INDEX(Quarterly!$A:$Z,MATCH(Monthly!$H32,Quarterly!$F:$F,0),MATCH(P$1,Quarterly!$6:$6,0)),0)=0,O25,IFERROR(INDEX(Quarterly!$A:$Z,MATCH(Monthly!$H32,Quarterly!$F:$F,0),MATCH(P$1,Quarterly!$6:$6,0)),0))</f>
        <v>8.8782441451424887E-3</v>
      </c>
      <c r="P26" s="22">
        <f t="shared" si="16"/>
        <v>3833</v>
      </c>
      <c r="Q26" s="10">
        <f>IFERROR(INDEX(Quarterly!$A:$N,MATCH(Monthly!$H29,Quarterly!$F:$F,0),MATCH(S$1,Quarterly!$7:$7,0)),0)</f>
        <v>1339</v>
      </c>
      <c r="R26" s="6">
        <f>IF(IFERROR(INDEX(Quarterly!$A:$Z,MATCH(Monthly!$H32,Quarterly!$F:$F,0),MATCH(S$1,Quarterly!$6:$6,0)),0)=0,R25,IFERROR(INDEX(Quarterly!$A:$Z,MATCH(Monthly!$H32,Quarterly!$F:$F,0),MATCH(S$1,Quarterly!$6:$6,0)),0))</f>
        <v>-1.4139741771851955E-2</v>
      </c>
      <c r="S26" s="11">
        <f t="shared" si="17"/>
        <v>1339</v>
      </c>
    </row>
    <row r="27" spans="1:19" x14ac:dyDescent="0.2">
      <c r="A27" s="4">
        <f>Monthly!H30</f>
        <v>38017</v>
      </c>
      <c r="B27" s="20">
        <f>IFERROR(INDEX(Quarterly!$A:$N,MATCH(Monthly!$H30,Quarterly!$F:$F,0),MATCH(D$1,Quarterly!$7:$7,0)),0)</f>
        <v>0</v>
      </c>
      <c r="C27" s="21">
        <f>IF(IFERROR(INDEX(Quarterly!$A:$Z,MATCH(Monthly!$H33,Quarterly!$F:$F,0),MATCH(D$1,Quarterly!$6:$6,0)),0)=0,C26,IFERROR(INDEX(Quarterly!$A:$Z,MATCH(Monthly!$H33,Quarterly!$F:$F,0),MATCH(D$1,Quarterly!$6:$6,0)),0))</f>
        <v>0</v>
      </c>
      <c r="D27" s="22">
        <f t="shared" si="12"/>
        <v>0</v>
      </c>
      <c r="E27" s="10">
        <f>IFERROR(INDEX(Quarterly!$A:$N,MATCH(Monthly!$H30,Quarterly!$F:$F,0),MATCH(G$1,Quarterly!$7:$7,0)),0)</f>
        <v>0</v>
      </c>
      <c r="F27" s="6">
        <f>IF(IFERROR(INDEX(Quarterly!$A:$Z,MATCH(Monthly!$H33,Quarterly!$F:$F,0),MATCH(G$1,Quarterly!$6:$6,0)),0)=0,F26,IFERROR(INDEX(Quarterly!$A:$Z,MATCH(Monthly!$H33,Quarterly!$F:$F,0),MATCH(G$1,Quarterly!$6:$6,0)),0))</f>
        <v>1.289005378388941E-3</v>
      </c>
      <c r="G27" s="11">
        <f t="shared" si="13"/>
        <v>122316.46360801862</v>
      </c>
      <c r="H27" s="20">
        <f>IFERROR(INDEX(Quarterly!$A:$N,MATCH(Monthly!$H30,Quarterly!$F:$F,0),MATCH(J$1,Quarterly!$7:$7,0)),0)</f>
        <v>0</v>
      </c>
      <c r="I27" s="21">
        <f>IF(IFERROR(INDEX(Quarterly!$A:$Z,MATCH(Monthly!$H33,Quarterly!$F:$F,0),MATCH(J$1,Quarterly!$6:$6,0)),0)=0,I26,IFERROR(INDEX(Quarterly!$A:$Z,MATCH(Monthly!$H33,Quarterly!$F:$F,0),MATCH(J$1,Quarterly!$6:$6,0)),0))</f>
        <v>7.6102836518288086E-4</v>
      </c>
      <c r="J27" s="22">
        <f t="shared" si="14"/>
        <v>73146.624324239587</v>
      </c>
      <c r="K27" s="10">
        <f>IFERROR(INDEX(Quarterly!$A:$N,MATCH(Monthly!$H30,Quarterly!$F:$F,0),MATCH(M$1,Quarterly!$7:$7,0)),0)</f>
        <v>0</v>
      </c>
      <c r="L27" s="6">
        <f>IF(IFERROR(INDEX(Quarterly!$A:$Z,MATCH(Monthly!$H33,Quarterly!$F:$F,0),MATCH(M$1,Quarterly!$6:$6,0)),0)=0,L26,IFERROR(INDEX(Quarterly!$A:$Z,MATCH(Monthly!$H33,Quarterly!$F:$F,0),MATCH(M$1,Quarterly!$6:$6,0)),0))</f>
        <v>6.4801078878384821E-4</v>
      </c>
      <c r="M27" s="11">
        <f t="shared" si="15"/>
        <v>33435.652632496422</v>
      </c>
      <c r="N27" s="20">
        <f>IFERROR(INDEX(Quarterly!$A:$N,MATCH(Monthly!$H30,Quarterly!$F:$F,0),MATCH(P$1,Quarterly!$7:$7,0)),0)</f>
        <v>0</v>
      </c>
      <c r="O27" s="21">
        <f>IF(IFERROR(INDEX(Quarterly!$A:$Z,MATCH(Monthly!$H33,Quarterly!$F:$F,0),MATCH(P$1,Quarterly!$6:$6,0)),0)=0,O26,IFERROR(INDEX(Quarterly!$A:$Z,MATCH(Monthly!$H33,Quarterly!$F:$F,0),MATCH(P$1,Quarterly!$6:$6,0)),0))</f>
        <v>8.8782441451424887E-3</v>
      </c>
      <c r="P27" s="22">
        <f t="shared" si="16"/>
        <v>3867.0303098083314</v>
      </c>
      <c r="Q27" s="10">
        <f>IFERROR(INDEX(Quarterly!$A:$N,MATCH(Monthly!$H30,Quarterly!$F:$F,0),MATCH(S$1,Quarterly!$7:$7,0)),0)</f>
        <v>0</v>
      </c>
      <c r="R27" s="6">
        <f>IF(IFERROR(INDEX(Quarterly!$A:$Z,MATCH(Monthly!$H33,Quarterly!$F:$F,0),MATCH(S$1,Quarterly!$6:$6,0)),0)=0,R26,IFERROR(INDEX(Quarterly!$A:$Z,MATCH(Monthly!$H33,Quarterly!$F:$F,0),MATCH(S$1,Quarterly!$6:$6,0)),0))</f>
        <v>-1.4139741771851955E-2</v>
      </c>
      <c r="S27" s="11">
        <f t="shared" si="17"/>
        <v>1320.0668857674902</v>
      </c>
    </row>
    <row r="28" spans="1:19" x14ac:dyDescent="0.2">
      <c r="A28" s="4">
        <f>Monthly!H31</f>
        <v>38046</v>
      </c>
      <c r="B28" s="20">
        <f>IFERROR(INDEX(Quarterly!$A:$N,MATCH(Monthly!$H31,Quarterly!$F:$F,0),MATCH(D$1,Quarterly!$7:$7,0)),0)</f>
        <v>0</v>
      </c>
      <c r="C28" s="21">
        <f>IF(IFERROR(INDEX(Quarterly!$A:$Z,MATCH(Monthly!$H34,Quarterly!$F:$F,0),MATCH(D$1,Quarterly!$6:$6,0)),0)=0,C27,IFERROR(INDEX(Quarterly!$A:$Z,MATCH(Monthly!$H34,Quarterly!$F:$F,0),MATCH(D$1,Quarterly!$6:$6,0)),0))</f>
        <v>0</v>
      </c>
      <c r="D28" s="22">
        <f t="shared" si="12"/>
        <v>0</v>
      </c>
      <c r="E28" s="10">
        <f>IFERROR(INDEX(Quarterly!$A:$N,MATCH(Monthly!$H31,Quarterly!$F:$F,0),MATCH(G$1,Quarterly!$7:$7,0)),0)</f>
        <v>0</v>
      </c>
      <c r="F28" s="6">
        <f>IF(IFERROR(INDEX(Quarterly!$A:$Z,MATCH(Monthly!$H34,Quarterly!$F:$F,0),MATCH(G$1,Quarterly!$6:$6,0)),0)=0,F27,IFERROR(INDEX(Quarterly!$A:$Z,MATCH(Monthly!$H34,Quarterly!$F:$F,0),MATCH(G$1,Quarterly!$6:$6,0)),0))</f>
        <v>1.289005378388941E-3</v>
      </c>
      <c r="G28" s="11">
        <f t="shared" si="13"/>
        <v>122474.13018747488</v>
      </c>
      <c r="H28" s="20">
        <f>IFERROR(INDEX(Quarterly!$A:$N,MATCH(Monthly!$H31,Quarterly!$F:$F,0),MATCH(J$1,Quarterly!$7:$7,0)),0)</f>
        <v>0</v>
      </c>
      <c r="I28" s="21">
        <f>IF(IFERROR(INDEX(Quarterly!$A:$Z,MATCH(Monthly!$H34,Quarterly!$F:$F,0),MATCH(J$1,Quarterly!$6:$6,0)),0)=0,I27,IFERROR(INDEX(Quarterly!$A:$Z,MATCH(Monthly!$H34,Quarterly!$F:$F,0),MATCH(J$1,Quarterly!$6:$6,0)),0))</f>
        <v>7.6102836518288086E-4</v>
      </c>
      <c r="J28" s="22">
        <f t="shared" si="14"/>
        <v>73202.290980167716</v>
      </c>
      <c r="K28" s="10">
        <f>IFERROR(INDEX(Quarterly!$A:$N,MATCH(Monthly!$H31,Quarterly!$F:$F,0),MATCH(M$1,Quarterly!$7:$7,0)),0)</f>
        <v>0</v>
      </c>
      <c r="L28" s="6">
        <f>IF(IFERROR(INDEX(Quarterly!$A:$Z,MATCH(Monthly!$H34,Quarterly!$F:$F,0),MATCH(M$1,Quarterly!$6:$6,0)),0)=0,L27,IFERROR(INDEX(Quarterly!$A:$Z,MATCH(Monthly!$H34,Quarterly!$F:$F,0),MATCH(M$1,Quarterly!$6:$6,0)),0))</f>
        <v>6.4801078878384821E-4</v>
      </c>
      <c r="M28" s="11">
        <f t="shared" si="15"/>
        <v>33457.319296132307</v>
      </c>
      <c r="N28" s="20">
        <f>IFERROR(INDEX(Quarterly!$A:$N,MATCH(Monthly!$H31,Quarterly!$F:$F,0),MATCH(P$1,Quarterly!$7:$7,0)),0)</f>
        <v>0</v>
      </c>
      <c r="O28" s="21">
        <f>IF(IFERROR(INDEX(Quarterly!$A:$Z,MATCH(Monthly!$H34,Quarterly!$F:$F,0),MATCH(P$1,Quarterly!$6:$6,0)),0)=0,O27,IFERROR(INDEX(Quarterly!$A:$Z,MATCH(Monthly!$H34,Quarterly!$F:$F,0),MATCH(P$1,Quarterly!$6:$6,0)),0))</f>
        <v>8.8782441451424887E-3</v>
      </c>
      <c r="P28" s="22">
        <f t="shared" si="16"/>
        <v>3901.3627490154759</v>
      </c>
      <c r="Q28" s="10">
        <f>IFERROR(INDEX(Quarterly!$A:$N,MATCH(Monthly!$H31,Quarterly!$F:$F,0),MATCH(S$1,Quarterly!$7:$7,0)),0)</f>
        <v>0</v>
      </c>
      <c r="R28" s="6">
        <f>IF(IFERROR(INDEX(Quarterly!$A:$Z,MATCH(Monthly!$H34,Quarterly!$F:$F,0),MATCH(S$1,Quarterly!$6:$6,0)),0)=0,R27,IFERROR(INDEX(Quarterly!$A:$Z,MATCH(Monthly!$H34,Quarterly!$F:$F,0),MATCH(S$1,Quarterly!$6:$6,0)),0))</f>
        <v>-1.4139741771851955E-2</v>
      </c>
      <c r="S28" s="11">
        <f t="shared" si="17"/>
        <v>1301.4014808811651</v>
      </c>
    </row>
    <row r="29" spans="1:19" x14ac:dyDescent="0.2">
      <c r="A29" s="4">
        <f>Monthly!H32</f>
        <v>38077</v>
      </c>
      <c r="B29" s="20">
        <f>IFERROR(INDEX(Quarterly!$A:$N,MATCH(Monthly!$H32,Quarterly!$F:$F,0),MATCH(D$1,Quarterly!$7:$7,0)),0)</f>
        <v>0</v>
      </c>
      <c r="C29" s="21">
        <f>IF(IFERROR(INDEX(Quarterly!$A:$Z,MATCH(Monthly!$H35,Quarterly!$F:$F,0),MATCH(D$1,Quarterly!$6:$6,0)),0)=0,C28,IFERROR(INDEX(Quarterly!$A:$Z,MATCH(Monthly!$H35,Quarterly!$F:$F,0),MATCH(D$1,Quarterly!$6:$6,0)),0))</f>
        <v>0</v>
      </c>
      <c r="D29" s="22">
        <f t="shared" si="12"/>
        <v>0</v>
      </c>
      <c r="E29" s="10">
        <f>IFERROR(INDEX(Quarterly!$A:$N,MATCH(Monthly!$H32,Quarterly!$F:$F,0),MATCH(G$1,Quarterly!$7:$7,0)),0)</f>
        <v>122632</v>
      </c>
      <c r="F29" s="6">
        <f>IF(IFERROR(INDEX(Quarterly!$A:$Z,MATCH(Monthly!$H35,Quarterly!$F:$F,0),MATCH(G$1,Quarterly!$6:$6,0)),0)=0,F28,IFERROR(INDEX(Quarterly!$A:$Z,MATCH(Monthly!$H35,Quarterly!$F:$F,0),MATCH(G$1,Quarterly!$6:$6,0)),0))</f>
        <v>1.2677725506431425E-3</v>
      </c>
      <c r="G29" s="11">
        <f t="shared" si="13"/>
        <v>122632</v>
      </c>
      <c r="H29" s="20">
        <f>IFERROR(INDEX(Quarterly!$A:$N,MATCH(Monthly!$H32,Quarterly!$F:$F,0),MATCH(J$1,Quarterly!$7:$7,0)),0)</f>
        <v>73258</v>
      </c>
      <c r="I29" s="21">
        <f>IF(IFERROR(INDEX(Quarterly!$A:$Z,MATCH(Monthly!$H35,Quarterly!$F:$F,0),MATCH(J$1,Quarterly!$6:$6,0)),0)=0,I28,IFERROR(INDEX(Quarterly!$A:$Z,MATCH(Monthly!$H35,Quarterly!$F:$F,0),MATCH(J$1,Quarterly!$6:$6,0)),0))</f>
        <v>3.8482314433314624E-3</v>
      </c>
      <c r="J29" s="22">
        <f t="shared" si="14"/>
        <v>73258</v>
      </c>
      <c r="K29" s="10">
        <f>IFERROR(INDEX(Quarterly!$A:$N,MATCH(Monthly!$H32,Quarterly!$F:$F,0),MATCH(M$1,Quarterly!$7:$7,0)),0)</f>
        <v>33479</v>
      </c>
      <c r="L29" s="6">
        <f>IF(IFERROR(INDEX(Quarterly!$A:$Z,MATCH(Monthly!$H35,Quarterly!$F:$F,0),MATCH(M$1,Quarterly!$6:$6,0)),0)=0,L28,IFERROR(INDEX(Quarterly!$A:$Z,MATCH(Monthly!$H35,Quarterly!$F:$F,0),MATCH(M$1,Quarterly!$6:$6,0)),0))</f>
        <v>-5.667432530735983E-3</v>
      </c>
      <c r="M29" s="11">
        <f t="shared" si="15"/>
        <v>33479</v>
      </c>
      <c r="N29" s="20">
        <f>IFERROR(INDEX(Quarterly!$A:$N,MATCH(Monthly!$H32,Quarterly!$F:$F,0),MATCH(P$1,Quarterly!$7:$7,0)),0)</f>
        <v>3936</v>
      </c>
      <c r="O29" s="21">
        <f>IF(IFERROR(INDEX(Quarterly!$A:$Z,MATCH(Monthly!$H35,Quarterly!$F:$F,0),MATCH(P$1,Quarterly!$6:$6,0)),0)=0,O28,IFERROR(INDEX(Quarterly!$A:$Z,MATCH(Monthly!$H35,Quarterly!$F:$F,0),MATCH(P$1,Quarterly!$6:$6,0)),0))</f>
        <v>-1.0873218431022513E-2</v>
      </c>
      <c r="P29" s="22">
        <f t="shared" si="16"/>
        <v>3936</v>
      </c>
      <c r="Q29" s="10">
        <f>IFERROR(INDEX(Quarterly!$A:$N,MATCH(Monthly!$H32,Quarterly!$F:$F,0),MATCH(S$1,Quarterly!$7:$7,0)),0)</f>
        <v>1283</v>
      </c>
      <c r="R29" s="6">
        <f>IF(IFERROR(INDEX(Quarterly!$A:$Z,MATCH(Monthly!$H35,Quarterly!$F:$F,0),MATCH(S$1,Quarterly!$6:$6,0)),0)=0,R28,IFERROR(INDEX(Quarterly!$A:$Z,MATCH(Monthly!$H35,Quarterly!$F:$F,0),MATCH(S$1,Quarterly!$6:$6,0)),0))</f>
        <v>-2.8660917993602597E-3</v>
      </c>
      <c r="S29" s="11">
        <f t="shared" si="17"/>
        <v>1283</v>
      </c>
    </row>
    <row r="30" spans="1:19" x14ac:dyDescent="0.2">
      <c r="A30" s="4">
        <f>Monthly!H33</f>
        <v>38107</v>
      </c>
      <c r="B30" s="20">
        <f>IFERROR(INDEX(Quarterly!$A:$N,MATCH(Monthly!$H33,Quarterly!$F:$F,0),MATCH(D$1,Quarterly!$7:$7,0)),0)</f>
        <v>0</v>
      </c>
      <c r="C30" s="21">
        <f>IF(IFERROR(INDEX(Quarterly!$A:$Z,MATCH(Monthly!$H36,Quarterly!$F:$F,0),MATCH(D$1,Quarterly!$6:$6,0)),0)=0,C29,IFERROR(INDEX(Quarterly!$A:$Z,MATCH(Monthly!$H36,Quarterly!$F:$F,0),MATCH(D$1,Quarterly!$6:$6,0)),0))</f>
        <v>0</v>
      </c>
      <c r="D30" s="22">
        <f t="shared" si="12"/>
        <v>0</v>
      </c>
      <c r="E30" s="10">
        <f>IFERROR(INDEX(Quarterly!$A:$N,MATCH(Monthly!$H33,Quarterly!$F:$F,0),MATCH(G$1,Quarterly!$7:$7,0)),0)</f>
        <v>0</v>
      </c>
      <c r="F30" s="6">
        <f>IF(IFERROR(INDEX(Quarterly!$A:$Z,MATCH(Monthly!$H36,Quarterly!$F:$F,0),MATCH(G$1,Quarterly!$6:$6,0)),0)=0,F29,IFERROR(INDEX(Quarterly!$A:$Z,MATCH(Monthly!$H36,Quarterly!$F:$F,0),MATCH(G$1,Quarterly!$6:$6,0)),0))</f>
        <v>1.2677725506431425E-3</v>
      </c>
      <c r="G30" s="11">
        <f t="shared" si="13"/>
        <v>122787.46948343047</v>
      </c>
      <c r="H30" s="20">
        <f>IFERROR(INDEX(Quarterly!$A:$N,MATCH(Monthly!$H33,Quarterly!$F:$F,0),MATCH(J$1,Quarterly!$7:$7,0)),0)</f>
        <v>0</v>
      </c>
      <c r="I30" s="21">
        <f>IF(IFERROR(INDEX(Quarterly!$A:$Z,MATCH(Monthly!$H36,Quarterly!$F:$F,0),MATCH(J$1,Quarterly!$6:$6,0)),0)=0,I29,IFERROR(INDEX(Quarterly!$A:$Z,MATCH(Monthly!$H36,Quarterly!$F:$F,0),MATCH(J$1,Quarterly!$6:$6,0)),0))</f>
        <v>3.8482314433314624E-3</v>
      </c>
      <c r="J30" s="22">
        <f t="shared" si="14"/>
        <v>73539.913739075579</v>
      </c>
      <c r="K30" s="10">
        <f>IFERROR(INDEX(Quarterly!$A:$N,MATCH(Monthly!$H33,Quarterly!$F:$F,0),MATCH(M$1,Quarterly!$7:$7,0)),0)</f>
        <v>0</v>
      </c>
      <c r="L30" s="6">
        <f>IF(IFERROR(INDEX(Quarterly!$A:$Z,MATCH(Monthly!$H36,Quarterly!$F:$F,0),MATCH(M$1,Quarterly!$6:$6,0)),0)=0,L29,IFERROR(INDEX(Quarterly!$A:$Z,MATCH(Monthly!$H36,Quarterly!$F:$F,0),MATCH(M$1,Quarterly!$6:$6,0)),0))</f>
        <v>-5.667432530735983E-3</v>
      </c>
      <c r="M30" s="11">
        <f t="shared" si="15"/>
        <v>33289.260026303491</v>
      </c>
      <c r="N30" s="20">
        <f>IFERROR(INDEX(Quarterly!$A:$N,MATCH(Monthly!$H33,Quarterly!$F:$F,0),MATCH(P$1,Quarterly!$7:$7,0)),0)</f>
        <v>0</v>
      </c>
      <c r="O30" s="21">
        <f>IF(IFERROR(INDEX(Quarterly!$A:$Z,MATCH(Monthly!$H36,Quarterly!$F:$F,0),MATCH(P$1,Quarterly!$6:$6,0)),0)=0,O29,IFERROR(INDEX(Quarterly!$A:$Z,MATCH(Monthly!$H36,Quarterly!$F:$F,0),MATCH(P$1,Quarterly!$6:$6,0)),0))</f>
        <v>-1.0873218431022513E-2</v>
      </c>
      <c r="P30" s="22">
        <f t="shared" si="16"/>
        <v>3893.2030122554952</v>
      </c>
      <c r="Q30" s="10">
        <f>IFERROR(INDEX(Quarterly!$A:$N,MATCH(Monthly!$H33,Quarterly!$F:$F,0),MATCH(S$1,Quarterly!$7:$7,0)),0)</f>
        <v>0</v>
      </c>
      <c r="R30" s="6">
        <f>IF(IFERROR(INDEX(Quarterly!$A:$Z,MATCH(Monthly!$H36,Quarterly!$F:$F,0),MATCH(S$1,Quarterly!$6:$6,0)),0)=0,R29,IFERROR(INDEX(Quarterly!$A:$Z,MATCH(Monthly!$H36,Quarterly!$F:$F,0),MATCH(S$1,Quarterly!$6:$6,0)),0))</f>
        <v>-2.8660917993602597E-3</v>
      </c>
      <c r="S30" s="11">
        <f t="shared" si="17"/>
        <v>1279.3228042214207</v>
      </c>
    </row>
    <row r="31" spans="1:19" x14ac:dyDescent="0.2">
      <c r="A31" s="4">
        <f>Monthly!H34</f>
        <v>38138</v>
      </c>
      <c r="B31" s="20">
        <f>IFERROR(INDEX(Quarterly!$A:$N,MATCH(Monthly!$H34,Quarterly!$F:$F,0),MATCH(D$1,Quarterly!$7:$7,0)),0)</f>
        <v>0</v>
      </c>
      <c r="C31" s="21">
        <f>IF(IFERROR(INDEX(Quarterly!$A:$Z,MATCH(Monthly!$H37,Quarterly!$F:$F,0),MATCH(D$1,Quarterly!$6:$6,0)),0)=0,C30,IFERROR(INDEX(Quarterly!$A:$Z,MATCH(Monthly!$H37,Quarterly!$F:$F,0),MATCH(D$1,Quarterly!$6:$6,0)),0))</f>
        <v>0</v>
      </c>
      <c r="D31" s="22">
        <f t="shared" si="12"/>
        <v>0</v>
      </c>
      <c r="E31" s="10">
        <f>IFERROR(INDEX(Quarterly!$A:$N,MATCH(Monthly!$H34,Quarterly!$F:$F,0),MATCH(G$1,Quarterly!$7:$7,0)),0)</f>
        <v>0</v>
      </c>
      <c r="F31" s="6">
        <f>IF(IFERROR(INDEX(Quarterly!$A:$Z,MATCH(Monthly!$H37,Quarterly!$F:$F,0),MATCH(G$1,Quarterly!$6:$6,0)),0)=0,F30,IFERROR(INDEX(Quarterly!$A:$Z,MATCH(Monthly!$H37,Quarterly!$F:$F,0),MATCH(G$1,Quarterly!$6:$6,0)),0))</f>
        <v>1.2677725506431425E-3</v>
      </c>
      <c r="G31" s="11">
        <f t="shared" si="13"/>
        <v>122943.13606680449</v>
      </c>
      <c r="H31" s="20">
        <f>IFERROR(INDEX(Quarterly!$A:$N,MATCH(Monthly!$H34,Quarterly!$F:$F,0),MATCH(J$1,Quarterly!$7:$7,0)),0)</f>
        <v>0</v>
      </c>
      <c r="I31" s="21">
        <f>IF(IFERROR(INDEX(Quarterly!$A:$Z,MATCH(Monthly!$H37,Quarterly!$F:$F,0),MATCH(J$1,Quarterly!$6:$6,0)),0)=0,I30,IFERROR(INDEX(Quarterly!$A:$Z,MATCH(Monthly!$H37,Quarterly!$F:$F,0),MATCH(J$1,Quarterly!$6:$6,0)),0))</f>
        <v>3.8482314433314624E-3</v>
      </c>
      <c r="J31" s="22">
        <f t="shared" si="14"/>
        <v>73822.912347466176</v>
      </c>
      <c r="K31" s="10">
        <f>IFERROR(INDEX(Quarterly!$A:$N,MATCH(Monthly!$H34,Quarterly!$F:$F,0),MATCH(M$1,Quarterly!$7:$7,0)),0)</f>
        <v>0</v>
      </c>
      <c r="L31" s="6">
        <f>IF(IFERROR(INDEX(Quarterly!$A:$Z,MATCH(Monthly!$H37,Quarterly!$F:$F,0),MATCH(M$1,Quarterly!$6:$6,0)),0)=0,L30,IFERROR(INDEX(Quarterly!$A:$Z,MATCH(Monthly!$H37,Quarterly!$F:$F,0),MATCH(M$1,Quarterly!$6:$6,0)),0))</f>
        <v>-5.667432530735983E-3</v>
      </c>
      <c r="M31" s="11">
        <f t="shared" si="15"/>
        <v>33100.59539110629</v>
      </c>
      <c r="N31" s="20">
        <f>IFERROR(INDEX(Quarterly!$A:$N,MATCH(Monthly!$H34,Quarterly!$F:$F,0),MATCH(P$1,Quarterly!$7:$7,0)),0)</f>
        <v>0</v>
      </c>
      <c r="O31" s="21">
        <f>IF(IFERROR(INDEX(Quarterly!$A:$Z,MATCH(Monthly!$H37,Quarterly!$F:$F,0),MATCH(P$1,Quarterly!$6:$6,0)),0)=0,O30,IFERROR(INDEX(Quarterly!$A:$Z,MATCH(Monthly!$H37,Quarterly!$F:$F,0),MATCH(P$1,Quarterly!$6:$6,0)),0))</f>
        <v>-1.0873218431022513E-2</v>
      </c>
      <c r="P31" s="22">
        <f t="shared" si="16"/>
        <v>3850.8713655069264</v>
      </c>
      <c r="Q31" s="10">
        <f>IFERROR(INDEX(Quarterly!$A:$N,MATCH(Monthly!$H34,Quarterly!$F:$F,0),MATCH(S$1,Quarterly!$7:$7,0)),0)</f>
        <v>0</v>
      </c>
      <c r="R31" s="6">
        <f>IF(IFERROR(INDEX(Quarterly!$A:$Z,MATCH(Monthly!$H37,Quarterly!$F:$F,0),MATCH(S$1,Quarterly!$6:$6,0)),0)=0,R30,IFERROR(INDEX(Quarterly!$A:$Z,MATCH(Monthly!$H37,Quarterly!$F:$F,0),MATCH(S$1,Quarterly!$6:$6,0)),0))</f>
        <v>-2.8660917993602597E-3</v>
      </c>
      <c r="S31" s="11">
        <f t="shared" si="17"/>
        <v>1275.6561476235072</v>
      </c>
    </row>
    <row r="32" spans="1:19" x14ac:dyDescent="0.2">
      <c r="A32" s="4">
        <f>Monthly!H35</f>
        <v>38168</v>
      </c>
      <c r="B32" s="20">
        <f>IFERROR(INDEX(Quarterly!$A:$N,MATCH(Monthly!$H35,Quarterly!$F:$F,0),MATCH(D$1,Quarterly!$7:$7,0)),0)</f>
        <v>0</v>
      </c>
      <c r="C32" s="21">
        <f>IF(IFERROR(INDEX(Quarterly!$A:$Z,MATCH(Monthly!$H38,Quarterly!$F:$F,0),MATCH(D$1,Quarterly!$6:$6,0)),0)=0,C31,IFERROR(INDEX(Quarterly!$A:$Z,MATCH(Monthly!$H38,Quarterly!$F:$F,0),MATCH(D$1,Quarterly!$6:$6,0)),0))</f>
        <v>0</v>
      </c>
      <c r="D32" s="22">
        <f t="shared" si="12"/>
        <v>0</v>
      </c>
      <c r="E32" s="10">
        <f>IFERROR(INDEX(Quarterly!$A:$N,MATCH(Monthly!$H35,Quarterly!$F:$F,0),MATCH(G$1,Quarterly!$7:$7,0)),0)</f>
        <v>123099</v>
      </c>
      <c r="F32" s="6">
        <f>IF(IFERROR(INDEX(Quarterly!$A:$Z,MATCH(Monthly!$H38,Quarterly!$F:$F,0),MATCH(G$1,Quarterly!$6:$6,0)),0)=0,F31,IFERROR(INDEX(Quarterly!$A:$Z,MATCH(Monthly!$H38,Quarterly!$F:$F,0),MATCH(G$1,Quarterly!$6:$6,0)),0))</f>
        <v>1.3196872945591132E-3</v>
      </c>
      <c r="G32" s="11">
        <f t="shared" si="13"/>
        <v>123099</v>
      </c>
      <c r="H32" s="20">
        <f>IFERROR(INDEX(Quarterly!$A:$N,MATCH(Monthly!$H35,Quarterly!$F:$F,0),MATCH(J$1,Quarterly!$7:$7,0)),0)</f>
        <v>74107</v>
      </c>
      <c r="I32" s="21">
        <f>IF(IFERROR(INDEX(Quarterly!$A:$Z,MATCH(Monthly!$H38,Quarterly!$F:$F,0),MATCH(J$1,Quarterly!$6:$6,0)),0)=0,I31,IFERROR(INDEX(Quarterly!$A:$Z,MATCH(Monthly!$H38,Quarterly!$F:$F,0),MATCH(J$1,Quarterly!$6:$6,0)),0))</f>
        <v>1.7780449354094507E-3</v>
      </c>
      <c r="J32" s="22">
        <f t="shared" si="14"/>
        <v>74107</v>
      </c>
      <c r="K32" s="10">
        <f>IFERROR(INDEX(Quarterly!$A:$N,MATCH(Monthly!$H35,Quarterly!$F:$F,0),MATCH(M$1,Quarterly!$7:$7,0)),0)</f>
        <v>32913</v>
      </c>
      <c r="L32" s="6">
        <f>IF(IFERROR(INDEX(Quarterly!$A:$Z,MATCH(Monthly!$H38,Quarterly!$F:$F,0),MATCH(M$1,Quarterly!$6:$6,0)),0)=0,L31,IFERROR(INDEX(Quarterly!$A:$Z,MATCH(Monthly!$H38,Quarterly!$F:$F,0),MATCH(M$1,Quarterly!$6:$6,0)),0))</f>
        <v>5.1988239728661956E-3</v>
      </c>
      <c r="M32" s="11">
        <f t="shared" si="15"/>
        <v>32913</v>
      </c>
      <c r="N32" s="20">
        <f>IFERROR(INDEX(Quarterly!$A:$N,MATCH(Monthly!$H35,Quarterly!$F:$F,0),MATCH(P$1,Quarterly!$7:$7,0)),0)</f>
        <v>3809</v>
      </c>
      <c r="O32" s="21">
        <f>IF(IFERROR(INDEX(Quarterly!$A:$Z,MATCH(Monthly!$H38,Quarterly!$F:$F,0),MATCH(P$1,Quarterly!$6:$6,0)),0)=0,O31,IFERROR(INDEX(Quarterly!$A:$Z,MATCH(Monthly!$H38,Quarterly!$F:$F,0),MATCH(P$1,Quarterly!$6:$6,0)),0))</f>
        <v>2.3572638294635517E-3</v>
      </c>
      <c r="P32" s="22">
        <f t="shared" si="16"/>
        <v>3809</v>
      </c>
      <c r="Q32" s="10">
        <f>IFERROR(INDEX(Quarterly!$A:$N,MATCH(Monthly!$H35,Quarterly!$F:$F,0),MATCH(S$1,Quarterly!$7:$7,0)),0)</f>
        <v>1272</v>
      </c>
      <c r="R32" s="6">
        <f>IF(IFERROR(INDEX(Quarterly!$A:$Z,MATCH(Monthly!$H38,Quarterly!$F:$F,0),MATCH(S$1,Quarterly!$6:$6,0)),0)=0,R31,IFERROR(INDEX(Quarterly!$A:$Z,MATCH(Monthly!$H38,Quarterly!$F:$F,0),MATCH(S$1,Quarterly!$6:$6,0)),0))</f>
        <v>1.573639196026555E-2</v>
      </c>
      <c r="S32" s="11">
        <f t="shared" si="17"/>
        <v>1272</v>
      </c>
    </row>
    <row r="33" spans="1:19" x14ac:dyDescent="0.2">
      <c r="A33" s="4">
        <f>Monthly!H36</f>
        <v>38199</v>
      </c>
      <c r="B33" s="20">
        <f>IFERROR(INDEX(Quarterly!$A:$N,MATCH(Monthly!$H36,Quarterly!$F:$F,0),MATCH(D$1,Quarterly!$7:$7,0)),0)</f>
        <v>0</v>
      </c>
      <c r="C33" s="21">
        <f>IF(IFERROR(INDEX(Quarterly!$A:$Z,MATCH(Monthly!$H39,Quarterly!$F:$F,0),MATCH(D$1,Quarterly!$6:$6,0)),0)=0,C32,IFERROR(INDEX(Quarterly!$A:$Z,MATCH(Monthly!$H39,Quarterly!$F:$F,0),MATCH(D$1,Quarterly!$6:$6,0)),0))</f>
        <v>0</v>
      </c>
      <c r="D33" s="22">
        <f t="shared" si="12"/>
        <v>0</v>
      </c>
      <c r="E33" s="10">
        <f>IFERROR(INDEX(Quarterly!$A:$N,MATCH(Monthly!$H36,Quarterly!$F:$F,0),MATCH(G$1,Quarterly!$7:$7,0)),0)</f>
        <v>0</v>
      </c>
      <c r="F33" s="6">
        <f>IF(IFERROR(INDEX(Quarterly!$A:$Z,MATCH(Monthly!$H39,Quarterly!$F:$F,0),MATCH(G$1,Quarterly!$6:$6,0)),0)=0,F32,IFERROR(INDEX(Quarterly!$A:$Z,MATCH(Monthly!$H39,Quarterly!$F:$F,0),MATCH(G$1,Quarterly!$6:$6,0)),0))</f>
        <v>1.3196872945591132E-3</v>
      </c>
      <c r="G33" s="11">
        <f t="shared" si="13"/>
        <v>123261.45218627293</v>
      </c>
      <c r="H33" s="20">
        <f>IFERROR(INDEX(Quarterly!$A:$N,MATCH(Monthly!$H36,Quarterly!$F:$F,0),MATCH(J$1,Quarterly!$7:$7,0)),0)</f>
        <v>0</v>
      </c>
      <c r="I33" s="21">
        <f>IF(IFERROR(INDEX(Quarterly!$A:$Z,MATCH(Monthly!$H39,Quarterly!$F:$F,0),MATCH(J$1,Quarterly!$6:$6,0)),0)=0,I32,IFERROR(INDEX(Quarterly!$A:$Z,MATCH(Monthly!$H39,Quarterly!$F:$F,0),MATCH(J$1,Quarterly!$6:$6,0)),0))</f>
        <v>1.7780449354094507E-3</v>
      </c>
      <c r="J33" s="22">
        <f t="shared" si="14"/>
        <v>74238.765576028381</v>
      </c>
      <c r="K33" s="10">
        <f>IFERROR(INDEX(Quarterly!$A:$N,MATCH(Monthly!$H36,Quarterly!$F:$F,0),MATCH(M$1,Quarterly!$7:$7,0)),0)</f>
        <v>0</v>
      </c>
      <c r="L33" s="6">
        <f>IF(IFERROR(INDEX(Quarterly!$A:$Z,MATCH(Monthly!$H39,Quarterly!$F:$F,0),MATCH(M$1,Quarterly!$6:$6,0)),0)=0,L32,IFERROR(INDEX(Quarterly!$A:$Z,MATCH(Monthly!$H39,Quarterly!$F:$F,0),MATCH(M$1,Quarterly!$6:$6,0)),0))</f>
        <v>5.1988239728661956E-3</v>
      </c>
      <c r="M33" s="11">
        <f t="shared" si="15"/>
        <v>33084.108893418947</v>
      </c>
      <c r="N33" s="20">
        <f>IFERROR(INDEX(Quarterly!$A:$N,MATCH(Monthly!$H36,Quarterly!$F:$F,0),MATCH(P$1,Quarterly!$7:$7,0)),0)</f>
        <v>0</v>
      </c>
      <c r="O33" s="21">
        <f>IF(IFERROR(INDEX(Quarterly!$A:$Z,MATCH(Monthly!$H39,Quarterly!$F:$F,0),MATCH(P$1,Quarterly!$6:$6,0)),0)=0,O32,IFERROR(INDEX(Quarterly!$A:$Z,MATCH(Monthly!$H39,Quarterly!$F:$F,0),MATCH(P$1,Quarterly!$6:$6,0)),0))</f>
        <v>2.3572638294635517E-3</v>
      </c>
      <c r="P33" s="22">
        <f t="shared" si="16"/>
        <v>3817.9788179264265</v>
      </c>
      <c r="Q33" s="10">
        <f>IFERROR(INDEX(Quarterly!$A:$N,MATCH(Monthly!$H36,Quarterly!$F:$F,0),MATCH(S$1,Quarterly!$7:$7,0)),0)</f>
        <v>0</v>
      </c>
      <c r="R33" s="6">
        <f>IF(IFERROR(INDEX(Quarterly!$A:$Z,MATCH(Monthly!$H39,Quarterly!$F:$F,0),MATCH(S$1,Quarterly!$6:$6,0)),0)=0,R32,IFERROR(INDEX(Quarterly!$A:$Z,MATCH(Monthly!$H39,Quarterly!$F:$F,0),MATCH(S$1,Quarterly!$6:$6,0)),0))</f>
        <v>1.573639196026555E-2</v>
      </c>
      <c r="S33" s="11">
        <f t="shared" si="17"/>
        <v>1292.0166905734577</v>
      </c>
    </row>
    <row r="34" spans="1:19" x14ac:dyDescent="0.2">
      <c r="A34" s="4">
        <f>Monthly!H37</f>
        <v>38230</v>
      </c>
      <c r="B34" s="20">
        <f>IFERROR(INDEX(Quarterly!$A:$N,MATCH(Monthly!$H37,Quarterly!$F:$F,0),MATCH(D$1,Quarterly!$7:$7,0)),0)</f>
        <v>0</v>
      </c>
      <c r="C34" s="21">
        <f>IF(IFERROR(INDEX(Quarterly!$A:$Z,MATCH(Monthly!$H40,Quarterly!$F:$F,0),MATCH(D$1,Quarterly!$6:$6,0)),0)=0,C33,IFERROR(INDEX(Quarterly!$A:$Z,MATCH(Monthly!$H40,Quarterly!$F:$F,0),MATCH(D$1,Quarterly!$6:$6,0)),0))</f>
        <v>0</v>
      </c>
      <c r="D34" s="22">
        <f t="shared" si="12"/>
        <v>0</v>
      </c>
      <c r="E34" s="10">
        <f>IFERROR(INDEX(Quarterly!$A:$N,MATCH(Monthly!$H37,Quarterly!$F:$F,0),MATCH(G$1,Quarterly!$7:$7,0)),0)</f>
        <v>0</v>
      </c>
      <c r="F34" s="6">
        <f>IF(IFERROR(INDEX(Quarterly!$A:$Z,MATCH(Monthly!$H40,Quarterly!$F:$F,0),MATCH(G$1,Quarterly!$6:$6,0)),0)=0,F33,IFERROR(INDEX(Quarterly!$A:$Z,MATCH(Monthly!$H40,Quarterly!$F:$F,0),MATCH(G$1,Quarterly!$6:$6,0)),0))</f>
        <v>1.3196872945591132E-3</v>
      </c>
      <c r="G34" s="11">
        <f t="shared" si="13"/>
        <v>123424.11875863206</v>
      </c>
      <c r="H34" s="20">
        <f>IFERROR(INDEX(Quarterly!$A:$N,MATCH(Monthly!$H37,Quarterly!$F:$F,0),MATCH(J$1,Quarterly!$7:$7,0)),0)</f>
        <v>0</v>
      </c>
      <c r="I34" s="21">
        <f>IF(IFERROR(INDEX(Quarterly!$A:$Z,MATCH(Monthly!$H40,Quarterly!$F:$F,0),MATCH(J$1,Quarterly!$6:$6,0)),0)=0,I33,IFERROR(INDEX(Quarterly!$A:$Z,MATCH(Monthly!$H40,Quarterly!$F:$F,0),MATCH(J$1,Quarterly!$6:$6,0)),0))</f>
        <v>1.7780449354094507E-3</v>
      </c>
      <c r="J34" s="22">
        <f t="shared" si="14"/>
        <v>74370.765437171882</v>
      </c>
      <c r="K34" s="10">
        <f>IFERROR(INDEX(Quarterly!$A:$N,MATCH(Monthly!$H37,Quarterly!$F:$F,0),MATCH(M$1,Quarterly!$7:$7,0)),0)</f>
        <v>0</v>
      </c>
      <c r="L34" s="6">
        <f>IF(IFERROR(INDEX(Quarterly!$A:$Z,MATCH(Monthly!$H40,Quarterly!$F:$F,0),MATCH(M$1,Quarterly!$6:$6,0)),0)=0,L33,IFERROR(INDEX(Quarterly!$A:$Z,MATCH(Monthly!$H40,Quarterly!$F:$F,0),MATCH(M$1,Quarterly!$6:$6,0)),0))</f>
        <v>5.1988239728661956E-3</v>
      </c>
      <c r="M34" s="11">
        <f t="shared" si="15"/>
        <v>33256.107351854967</v>
      </c>
      <c r="N34" s="20">
        <f>IFERROR(INDEX(Quarterly!$A:$N,MATCH(Monthly!$H37,Quarterly!$F:$F,0),MATCH(P$1,Quarterly!$7:$7,0)),0)</f>
        <v>0</v>
      </c>
      <c r="O34" s="21">
        <f>IF(IFERROR(INDEX(Quarterly!$A:$Z,MATCH(Monthly!$H40,Quarterly!$F:$F,0),MATCH(P$1,Quarterly!$6:$6,0)),0)=0,O33,IFERROR(INDEX(Quarterly!$A:$Z,MATCH(Monthly!$H40,Quarterly!$F:$F,0),MATCH(P$1,Quarterly!$6:$6,0)),0))</f>
        <v>2.3572638294635517E-3</v>
      </c>
      <c r="P34" s="22">
        <f t="shared" si="16"/>
        <v>3826.9788012955823</v>
      </c>
      <c r="Q34" s="10">
        <f>IFERROR(INDEX(Quarterly!$A:$N,MATCH(Monthly!$H37,Quarterly!$F:$F,0),MATCH(S$1,Quarterly!$7:$7,0)),0)</f>
        <v>0</v>
      </c>
      <c r="R34" s="6">
        <f>IF(IFERROR(INDEX(Quarterly!$A:$Z,MATCH(Monthly!$H40,Quarterly!$F:$F,0),MATCH(S$1,Quarterly!$6:$6,0)),0)=0,R33,IFERROR(INDEX(Quarterly!$A:$Z,MATCH(Monthly!$H40,Quarterly!$F:$F,0),MATCH(S$1,Quarterly!$6:$6,0)),0))</f>
        <v>1.573639196026555E-2</v>
      </c>
      <c r="S34" s="11">
        <f t="shared" si="17"/>
        <v>1312.3483716355267</v>
      </c>
    </row>
    <row r="35" spans="1:19" x14ac:dyDescent="0.2">
      <c r="A35" s="4">
        <f>Monthly!H38</f>
        <v>38260</v>
      </c>
      <c r="B35" s="20">
        <f>IFERROR(INDEX(Quarterly!$A:$N,MATCH(Monthly!$H38,Quarterly!$F:$F,0),MATCH(D$1,Quarterly!$7:$7,0)),0)</f>
        <v>0</v>
      </c>
      <c r="C35" s="21">
        <f>IF(IFERROR(INDEX(Quarterly!$A:$Z,MATCH(Monthly!$H41,Quarterly!$F:$F,0),MATCH(D$1,Quarterly!$6:$6,0)),0)=0,C34,IFERROR(INDEX(Quarterly!$A:$Z,MATCH(Monthly!$H41,Quarterly!$F:$F,0),MATCH(D$1,Quarterly!$6:$6,0)),0))</f>
        <v>0</v>
      </c>
      <c r="D35" s="22">
        <f t="shared" si="12"/>
        <v>0</v>
      </c>
      <c r="E35" s="10">
        <f>IFERROR(INDEX(Quarterly!$A:$N,MATCH(Monthly!$H38,Quarterly!$F:$F,0),MATCH(G$1,Quarterly!$7:$7,0)),0)</f>
        <v>123587</v>
      </c>
      <c r="F35" s="6">
        <f>IF(IFERROR(INDEX(Quarterly!$A:$Z,MATCH(Monthly!$H41,Quarterly!$F:$F,0),MATCH(G$1,Quarterly!$6:$6,0)),0)=0,F34,IFERROR(INDEX(Quarterly!$A:$Z,MATCH(Monthly!$H41,Quarterly!$F:$F,0),MATCH(G$1,Quarterly!$6:$6,0)),0))</f>
        <v>1.3709716307848119E-3</v>
      </c>
      <c r="G35" s="11">
        <f t="shared" si="13"/>
        <v>123587</v>
      </c>
      <c r="H35" s="20">
        <f>IFERROR(INDEX(Quarterly!$A:$N,MATCH(Monthly!$H38,Quarterly!$F:$F,0),MATCH(J$1,Quarterly!$7:$7,0)),0)</f>
        <v>74503</v>
      </c>
      <c r="I35" s="21">
        <f>IF(IFERROR(INDEX(Quarterly!$A:$Z,MATCH(Monthly!$H41,Quarterly!$F:$F,0),MATCH(J$1,Quarterly!$6:$6,0)),0)=0,I34,IFERROR(INDEX(Quarterly!$A:$Z,MATCH(Monthly!$H41,Quarterly!$F:$F,0),MATCH(J$1,Quarterly!$6:$6,0)),0))</f>
        <v>3.2554780808595751E-3</v>
      </c>
      <c r="J35" s="22">
        <f t="shared" si="14"/>
        <v>74503</v>
      </c>
      <c r="K35" s="10">
        <f>IFERROR(INDEX(Quarterly!$A:$N,MATCH(Monthly!$H38,Quarterly!$F:$F,0),MATCH(M$1,Quarterly!$7:$7,0)),0)</f>
        <v>33429</v>
      </c>
      <c r="L35" s="6">
        <f>IF(IFERROR(INDEX(Quarterly!$A:$Z,MATCH(Monthly!$H41,Quarterly!$F:$F,0),MATCH(M$1,Quarterly!$6:$6,0)),0)=0,L34,IFERROR(INDEX(Quarterly!$A:$Z,MATCH(Monthly!$H41,Quarterly!$F:$F,0),MATCH(M$1,Quarterly!$6:$6,0)),0))</f>
        <v>7.2738168333397191E-4</v>
      </c>
      <c r="M35" s="11">
        <f t="shared" si="15"/>
        <v>33429</v>
      </c>
      <c r="N35" s="20">
        <f>IFERROR(INDEX(Quarterly!$A:$N,MATCH(Monthly!$H38,Quarterly!$F:$F,0),MATCH(P$1,Quarterly!$7:$7,0)),0)</f>
        <v>3836</v>
      </c>
      <c r="O35" s="21">
        <f>IF(IFERROR(INDEX(Quarterly!$A:$Z,MATCH(Monthly!$H41,Quarterly!$F:$F,0),MATCH(P$1,Quarterly!$6:$6,0)),0)=0,O34,IFERROR(INDEX(Quarterly!$A:$Z,MATCH(Monthly!$H41,Quarterly!$F:$F,0),MATCH(P$1,Quarterly!$6:$6,0)),0))</f>
        <v>-5.5046986615092663E-3</v>
      </c>
      <c r="P35" s="22">
        <f t="shared" si="16"/>
        <v>3836</v>
      </c>
      <c r="Q35" s="10">
        <f>IFERROR(INDEX(Quarterly!$A:$N,MATCH(Monthly!$H38,Quarterly!$F:$F,0),MATCH(S$1,Quarterly!$7:$7,0)),0)</f>
        <v>1333</v>
      </c>
      <c r="R35" s="6">
        <f>IF(IFERROR(INDEX(Quarterly!$A:$Z,MATCH(Monthly!$H41,Quarterly!$F:$F,0),MATCH(S$1,Quarterly!$6:$6,0)),0)=0,R34,IFERROR(INDEX(Quarterly!$A:$Z,MATCH(Monthly!$H41,Quarterly!$F:$F,0),MATCH(S$1,Quarterly!$6:$6,0)),0))</f>
        <v>1.381185524622297E-2</v>
      </c>
      <c r="S35" s="11">
        <f t="shared" si="17"/>
        <v>1333</v>
      </c>
    </row>
    <row r="36" spans="1:19" x14ac:dyDescent="0.2">
      <c r="A36" s="4">
        <f>Monthly!H39</f>
        <v>38291</v>
      </c>
      <c r="B36" s="20">
        <f>IFERROR(INDEX(Quarterly!$A:$N,MATCH(Monthly!$H39,Quarterly!$F:$F,0),MATCH(D$1,Quarterly!$7:$7,0)),0)</f>
        <v>0</v>
      </c>
      <c r="C36" s="21">
        <f>IF(IFERROR(INDEX(Quarterly!$A:$Z,MATCH(Monthly!$H42,Quarterly!$F:$F,0),MATCH(D$1,Quarterly!$6:$6,0)),0)=0,C35,IFERROR(INDEX(Quarterly!$A:$Z,MATCH(Monthly!$H42,Quarterly!$F:$F,0),MATCH(D$1,Quarterly!$6:$6,0)),0))</f>
        <v>0</v>
      </c>
      <c r="D36" s="22">
        <f t="shared" si="12"/>
        <v>0</v>
      </c>
      <c r="E36" s="10">
        <f>IFERROR(INDEX(Quarterly!$A:$N,MATCH(Monthly!$H39,Quarterly!$F:$F,0),MATCH(G$1,Quarterly!$7:$7,0)),0)</f>
        <v>0</v>
      </c>
      <c r="F36" s="6">
        <f>IF(IFERROR(INDEX(Quarterly!$A:$Z,MATCH(Monthly!$H42,Quarterly!$F:$F,0),MATCH(G$1,Quarterly!$6:$6,0)),0)=0,F35,IFERROR(INDEX(Quarterly!$A:$Z,MATCH(Monthly!$H42,Quarterly!$F:$F,0),MATCH(G$1,Quarterly!$6:$6,0)),0))</f>
        <v>1.3709716307848119E-3</v>
      </c>
      <c r="G36" s="11">
        <f t="shared" si="13"/>
        <v>123756.43427093381</v>
      </c>
      <c r="H36" s="20">
        <f>IFERROR(INDEX(Quarterly!$A:$N,MATCH(Monthly!$H39,Quarterly!$F:$F,0),MATCH(J$1,Quarterly!$7:$7,0)),0)</f>
        <v>0</v>
      </c>
      <c r="I36" s="21">
        <f>IF(IFERROR(INDEX(Quarterly!$A:$Z,MATCH(Monthly!$H42,Quarterly!$F:$F,0),MATCH(J$1,Quarterly!$6:$6,0)),0)=0,I35,IFERROR(INDEX(Quarterly!$A:$Z,MATCH(Monthly!$H42,Quarterly!$F:$F,0),MATCH(J$1,Quarterly!$6:$6,0)),0))</f>
        <v>3.2554780808595751E-3</v>
      </c>
      <c r="J36" s="22">
        <f t="shared" si="14"/>
        <v>74745.542883458285</v>
      </c>
      <c r="K36" s="10">
        <f>IFERROR(INDEX(Quarterly!$A:$N,MATCH(Monthly!$H39,Quarterly!$F:$F,0),MATCH(M$1,Quarterly!$7:$7,0)),0)</f>
        <v>0</v>
      </c>
      <c r="L36" s="6">
        <f>IF(IFERROR(INDEX(Quarterly!$A:$Z,MATCH(Monthly!$H42,Quarterly!$F:$F,0),MATCH(M$1,Quarterly!$6:$6,0)),0)=0,L35,IFERROR(INDEX(Quarterly!$A:$Z,MATCH(Monthly!$H42,Quarterly!$F:$F,0),MATCH(M$1,Quarterly!$6:$6,0)),0))</f>
        <v>7.2738168333397191E-4</v>
      </c>
      <c r="M36" s="11">
        <f t="shared" si="15"/>
        <v>33453.315642292175</v>
      </c>
      <c r="N36" s="20">
        <f>IFERROR(INDEX(Quarterly!$A:$N,MATCH(Monthly!$H39,Quarterly!$F:$F,0),MATCH(P$1,Quarterly!$7:$7,0)),0)</f>
        <v>0</v>
      </c>
      <c r="O36" s="21">
        <f>IF(IFERROR(INDEX(Quarterly!$A:$Z,MATCH(Monthly!$H42,Quarterly!$F:$F,0),MATCH(P$1,Quarterly!$6:$6,0)),0)=0,O35,IFERROR(INDEX(Quarterly!$A:$Z,MATCH(Monthly!$H42,Quarterly!$F:$F,0),MATCH(P$1,Quarterly!$6:$6,0)),0))</f>
        <v>-5.5046986615092663E-3</v>
      </c>
      <c r="P36" s="22">
        <f t="shared" si="16"/>
        <v>3814.8839759344505</v>
      </c>
      <c r="Q36" s="10">
        <f>IFERROR(INDEX(Quarterly!$A:$N,MATCH(Monthly!$H39,Quarterly!$F:$F,0),MATCH(S$1,Quarterly!$7:$7,0)),0)</f>
        <v>0</v>
      </c>
      <c r="R36" s="6">
        <f>IF(IFERROR(INDEX(Quarterly!$A:$Z,MATCH(Monthly!$H42,Quarterly!$F:$F,0),MATCH(S$1,Quarterly!$6:$6,0)),0)=0,R35,IFERROR(INDEX(Quarterly!$A:$Z,MATCH(Monthly!$H42,Quarterly!$F:$F,0),MATCH(S$1,Quarterly!$6:$6,0)),0))</f>
        <v>1.381185524622297E-2</v>
      </c>
      <c r="S36" s="11">
        <f t="shared" si="17"/>
        <v>1351.4112030432152</v>
      </c>
    </row>
    <row r="37" spans="1:19" x14ac:dyDescent="0.2">
      <c r="A37" s="4">
        <f>Monthly!H40</f>
        <v>38321</v>
      </c>
      <c r="B37" s="20">
        <f>IFERROR(INDEX(Quarterly!$A:$N,MATCH(Monthly!$H40,Quarterly!$F:$F,0),MATCH(D$1,Quarterly!$7:$7,0)),0)</f>
        <v>0</v>
      </c>
      <c r="C37" s="21">
        <f>IF(IFERROR(INDEX(Quarterly!$A:$Z,MATCH(Monthly!$H43,Quarterly!$F:$F,0),MATCH(D$1,Quarterly!$6:$6,0)),0)=0,C36,IFERROR(INDEX(Quarterly!$A:$Z,MATCH(Monthly!$H43,Quarterly!$F:$F,0),MATCH(D$1,Quarterly!$6:$6,0)),0))</f>
        <v>0</v>
      </c>
      <c r="D37" s="22">
        <f t="shared" si="12"/>
        <v>0</v>
      </c>
      <c r="E37" s="10">
        <f>IFERROR(INDEX(Quarterly!$A:$N,MATCH(Monthly!$H40,Quarterly!$F:$F,0),MATCH(G$1,Quarterly!$7:$7,0)),0)</f>
        <v>0</v>
      </c>
      <c r="F37" s="6">
        <f>IF(IFERROR(INDEX(Quarterly!$A:$Z,MATCH(Monthly!$H43,Quarterly!$F:$F,0),MATCH(G$1,Quarterly!$6:$6,0)),0)=0,F36,IFERROR(INDEX(Quarterly!$A:$Z,MATCH(Monthly!$H43,Quarterly!$F:$F,0),MATCH(G$1,Quarterly!$6:$6,0)),0))</f>
        <v>1.3709716307848119E-3</v>
      </c>
      <c r="G37" s="11">
        <f t="shared" si="13"/>
        <v>123926.10083144634</v>
      </c>
      <c r="H37" s="20">
        <f>IFERROR(INDEX(Quarterly!$A:$N,MATCH(Monthly!$H40,Quarterly!$F:$F,0),MATCH(J$1,Quarterly!$7:$7,0)),0)</f>
        <v>0</v>
      </c>
      <c r="I37" s="21">
        <f>IF(IFERROR(INDEX(Quarterly!$A:$Z,MATCH(Monthly!$H43,Quarterly!$F:$F,0),MATCH(J$1,Quarterly!$6:$6,0)),0)=0,I36,IFERROR(INDEX(Quarterly!$A:$Z,MATCH(Monthly!$H43,Quarterly!$F:$F,0),MATCH(J$1,Quarterly!$6:$6,0)),0))</f>
        <v>3.2554780808595751E-3</v>
      </c>
      <c r="J37" s="22">
        <f t="shared" si="14"/>
        <v>74988.875359957339</v>
      </c>
      <c r="K37" s="10">
        <f>IFERROR(INDEX(Quarterly!$A:$N,MATCH(Monthly!$H40,Quarterly!$F:$F,0),MATCH(M$1,Quarterly!$7:$7,0)),0)</f>
        <v>0</v>
      </c>
      <c r="L37" s="6">
        <f>IF(IFERROR(INDEX(Quarterly!$A:$Z,MATCH(Monthly!$H43,Quarterly!$F:$F,0),MATCH(M$1,Quarterly!$6:$6,0)),0)=0,L36,IFERROR(INDEX(Quarterly!$A:$Z,MATCH(Monthly!$H43,Quarterly!$F:$F,0),MATCH(M$1,Quarterly!$6:$6,0)),0))</f>
        <v>7.2738168333397191E-4</v>
      </c>
      <c r="M37" s="11">
        <f t="shared" si="15"/>
        <v>33477.64897133717</v>
      </c>
      <c r="N37" s="20">
        <f>IFERROR(INDEX(Quarterly!$A:$N,MATCH(Monthly!$H40,Quarterly!$F:$F,0),MATCH(P$1,Quarterly!$7:$7,0)),0)</f>
        <v>0</v>
      </c>
      <c r="O37" s="21">
        <f>IF(IFERROR(INDEX(Quarterly!$A:$Z,MATCH(Monthly!$H43,Quarterly!$F:$F,0),MATCH(P$1,Quarterly!$6:$6,0)),0)=0,O36,IFERROR(INDEX(Quarterly!$A:$Z,MATCH(Monthly!$H43,Quarterly!$F:$F,0),MATCH(P$1,Quarterly!$6:$6,0)),0))</f>
        <v>-5.5046986615092663E-3</v>
      </c>
      <c r="P37" s="22">
        <f t="shared" si="16"/>
        <v>3793.8841892183109</v>
      </c>
      <c r="Q37" s="10">
        <f>IFERROR(INDEX(Quarterly!$A:$N,MATCH(Monthly!$H40,Quarterly!$F:$F,0),MATCH(S$1,Quarterly!$7:$7,0)),0)</f>
        <v>0</v>
      </c>
      <c r="R37" s="6">
        <f>IF(IFERROR(INDEX(Quarterly!$A:$Z,MATCH(Monthly!$H43,Quarterly!$F:$F,0),MATCH(S$1,Quarterly!$6:$6,0)),0)=0,R36,IFERROR(INDEX(Quarterly!$A:$Z,MATCH(Monthly!$H43,Quarterly!$F:$F,0),MATCH(S$1,Quarterly!$6:$6,0)),0))</f>
        <v>1.381185524622297E-2</v>
      </c>
      <c r="S37" s="11">
        <f t="shared" si="17"/>
        <v>1370.0766989577721</v>
      </c>
    </row>
    <row r="38" spans="1:19" x14ac:dyDescent="0.2">
      <c r="A38" s="4">
        <f>Monthly!H41</f>
        <v>38352</v>
      </c>
      <c r="B38" s="20">
        <f>IFERROR(INDEX(Quarterly!$A:$N,MATCH(Monthly!$H41,Quarterly!$F:$F,0),MATCH(D$1,Quarterly!$7:$7,0)),0)</f>
        <v>0</v>
      </c>
      <c r="C38" s="21">
        <f>IF(IFERROR(INDEX(Quarterly!$A:$Z,MATCH(Monthly!$H44,Quarterly!$F:$F,0),MATCH(D$1,Quarterly!$6:$6,0)),0)=0,C37,IFERROR(INDEX(Quarterly!$A:$Z,MATCH(Monthly!$H44,Quarterly!$F:$F,0),MATCH(D$1,Quarterly!$6:$6,0)),0))</f>
        <v>0</v>
      </c>
      <c r="D38" s="22">
        <f t="shared" si="12"/>
        <v>0</v>
      </c>
      <c r="E38" s="10">
        <f>IFERROR(INDEX(Quarterly!$A:$N,MATCH(Monthly!$H41,Quarterly!$F:$F,0),MATCH(G$1,Quarterly!$7:$7,0)),0)</f>
        <v>124096</v>
      </c>
      <c r="F38" s="6">
        <f>IF(IFERROR(INDEX(Quarterly!$A:$Z,MATCH(Monthly!$H44,Quarterly!$F:$F,0),MATCH(G$1,Quarterly!$6:$6,0)),0)=0,F37,IFERROR(INDEX(Quarterly!$A:$Z,MATCH(Monthly!$H44,Quarterly!$F:$F,0),MATCH(G$1,Quarterly!$6:$6,0)),0))</f>
        <v>1.38142840788813E-3</v>
      </c>
      <c r="G38" s="11">
        <f t="shared" si="13"/>
        <v>124096</v>
      </c>
      <c r="H38" s="20">
        <f>IFERROR(INDEX(Quarterly!$A:$N,MATCH(Monthly!$H41,Quarterly!$F:$F,0),MATCH(J$1,Quarterly!$7:$7,0)),0)</f>
        <v>75233</v>
      </c>
      <c r="I38" s="21">
        <f>IF(IFERROR(INDEX(Quarterly!$A:$Z,MATCH(Monthly!$H44,Quarterly!$F:$F,0),MATCH(J$1,Quarterly!$6:$6,0)),0)=0,I37,IFERROR(INDEX(Quarterly!$A:$Z,MATCH(Monthly!$H44,Quarterly!$F:$F,0),MATCH(J$1,Quarterly!$6:$6,0)),0))</f>
        <v>7.9745876811809779E-5</v>
      </c>
      <c r="J38" s="22">
        <f t="shared" si="14"/>
        <v>75233</v>
      </c>
      <c r="K38" s="10">
        <f>IFERROR(INDEX(Quarterly!$A:$N,MATCH(Monthly!$H41,Quarterly!$F:$F,0),MATCH(M$1,Quarterly!$7:$7,0)),0)</f>
        <v>33502</v>
      </c>
      <c r="L38" s="6">
        <f>IF(IFERROR(INDEX(Quarterly!$A:$Z,MATCH(Monthly!$H44,Quarterly!$F:$F,0),MATCH(M$1,Quarterly!$6:$6,0)),0)=0,L37,IFERROR(INDEX(Quarterly!$A:$Z,MATCH(Monthly!$H44,Quarterly!$F:$F,0),MATCH(M$1,Quarterly!$6:$6,0)),0))</f>
        <v>1.0932663552756239E-3</v>
      </c>
      <c r="M38" s="11">
        <f t="shared" si="15"/>
        <v>33502</v>
      </c>
      <c r="N38" s="20">
        <f>IFERROR(INDEX(Quarterly!$A:$N,MATCH(Monthly!$H41,Quarterly!$F:$F,0),MATCH(P$1,Quarterly!$7:$7,0)),0)</f>
        <v>3773</v>
      </c>
      <c r="O38" s="21">
        <f>IF(IFERROR(INDEX(Quarterly!$A:$Z,MATCH(Monthly!$H44,Quarterly!$F:$F,0),MATCH(P$1,Quarterly!$6:$6,0)),0)=0,O37,IFERROR(INDEX(Quarterly!$A:$Z,MATCH(Monthly!$H44,Quarterly!$F:$F,0),MATCH(P$1,Quarterly!$6:$6,0)),0))</f>
        <v>2.8191497938641064E-3</v>
      </c>
      <c r="P38" s="22">
        <f t="shared" si="16"/>
        <v>3773</v>
      </c>
      <c r="Q38" s="10">
        <f>IFERROR(INDEX(Quarterly!$A:$N,MATCH(Monthly!$H41,Quarterly!$F:$F,0),MATCH(S$1,Quarterly!$7:$7,0)),0)</f>
        <v>1389</v>
      </c>
      <c r="R38" s="6">
        <f>IF(IFERROR(INDEX(Quarterly!$A:$Z,MATCH(Monthly!$H44,Quarterly!$F:$F,0),MATCH(S$1,Quarterly!$6:$6,0)),0)=0,R37,IFERROR(INDEX(Quarterly!$A:$Z,MATCH(Monthly!$H44,Quarterly!$F:$F,0),MATCH(S$1,Quarterly!$6:$6,0)),0))</f>
        <v>2.8715161211341211E-3</v>
      </c>
      <c r="S38" s="11">
        <f t="shared" si="17"/>
        <v>1389</v>
      </c>
    </row>
    <row r="39" spans="1:19" x14ac:dyDescent="0.2">
      <c r="A39" s="4">
        <f>Monthly!H42</f>
        <v>38383</v>
      </c>
      <c r="B39" s="20">
        <f>IFERROR(INDEX(Quarterly!$A:$N,MATCH(Monthly!$H42,Quarterly!$F:$F,0),MATCH(D$1,Quarterly!$7:$7,0)),0)</f>
        <v>0</v>
      </c>
      <c r="C39" s="21">
        <f>IF(IFERROR(INDEX(Quarterly!$A:$Z,MATCH(Monthly!$H45,Quarterly!$F:$F,0),MATCH(D$1,Quarterly!$6:$6,0)),0)=0,C38,IFERROR(INDEX(Quarterly!$A:$Z,MATCH(Monthly!$H45,Quarterly!$F:$F,0),MATCH(D$1,Quarterly!$6:$6,0)),0))</f>
        <v>0</v>
      </c>
      <c r="D39" s="22">
        <f t="shared" si="12"/>
        <v>0</v>
      </c>
      <c r="E39" s="10">
        <f>IFERROR(INDEX(Quarterly!$A:$N,MATCH(Monthly!$H42,Quarterly!$F:$F,0),MATCH(G$1,Quarterly!$7:$7,0)),0)</f>
        <v>0</v>
      </c>
      <c r="F39" s="6">
        <f>IF(IFERROR(INDEX(Quarterly!$A:$Z,MATCH(Monthly!$H45,Quarterly!$F:$F,0),MATCH(G$1,Quarterly!$6:$6,0)),0)=0,F38,IFERROR(INDEX(Quarterly!$A:$Z,MATCH(Monthly!$H45,Quarterly!$F:$F,0),MATCH(G$1,Quarterly!$6:$6,0)),0))</f>
        <v>1.38142840788813E-3</v>
      </c>
      <c r="G39" s="11">
        <f t="shared" si="13"/>
        <v>124267.42973970529</v>
      </c>
      <c r="H39" s="20">
        <f>IFERROR(INDEX(Quarterly!$A:$N,MATCH(Monthly!$H42,Quarterly!$F:$F,0),MATCH(J$1,Quarterly!$7:$7,0)),0)</f>
        <v>0</v>
      </c>
      <c r="I39" s="21">
        <f>IF(IFERROR(INDEX(Quarterly!$A:$Z,MATCH(Monthly!$H45,Quarterly!$F:$F,0),MATCH(J$1,Quarterly!$6:$6,0)),0)=0,I38,IFERROR(INDEX(Quarterly!$A:$Z,MATCH(Monthly!$H45,Quarterly!$F:$F,0),MATCH(J$1,Quarterly!$6:$6,0)),0))</f>
        <v>7.9745876811809779E-5</v>
      </c>
      <c r="J39" s="22">
        <f t="shared" si="14"/>
        <v>75238.999521550184</v>
      </c>
      <c r="K39" s="10">
        <f>IFERROR(INDEX(Quarterly!$A:$N,MATCH(Monthly!$H42,Quarterly!$F:$F,0),MATCH(M$1,Quarterly!$7:$7,0)),0)</f>
        <v>0</v>
      </c>
      <c r="L39" s="6">
        <f>IF(IFERROR(INDEX(Quarterly!$A:$Z,MATCH(Monthly!$H45,Quarterly!$F:$F,0),MATCH(M$1,Quarterly!$6:$6,0)),0)=0,L38,IFERROR(INDEX(Quarterly!$A:$Z,MATCH(Monthly!$H45,Quarterly!$F:$F,0),MATCH(M$1,Quarterly!$6:$6,0)),0))</f>
        <v>1.0932663552756239E-3</v>
      </c>
      <c r="M39" s="11">
        <f t="shared" si="15"/>
        <v>33538.626609434446</v>
      </c>
      <c r="N39" s="20">
        <f>IFERROR(INDEX(Quarterly!$A:$N,MATCH(Monthly!$H42,Quarterly!$F:$F,0),MATCH(P$1,Quarterly!$7:$7,0)),0)</f>
        <v>0</v>
      </c>
      <c r="O39" s="21">
        <f>IF(IFERROR(INDEX(Quarterly!$A:$Z,MATCH(Monthly!$H45,Quarterly!$F:$F,0),MATCH(P$1,Quarterly!$6:$6,0)),0)=0,O38,IFERROR(INDEX(Quarterly!$A:$Z,MATCH(Monthly!$H45,Quarterly!$F:$F,0),MATCH(P$1,Quarterly!$6:$6,0)),0))</f>
        <v>2.8191497938641064E-3</v>
      </c>
      <c r="P39" s="22">
        <f t="shared" si="16"/>
        <v>3783.6366521722493</v>
      </c>
      <c r="Q39" s="10">
        <f>IFERROR(INDEX(Quarterly!$A:$N,MATCH(Monthly!$H42,Quarterly!$F:$F,0),MATCH(S$1,Quarterly!$7:$7,0)),0)</f>
        <v>0</v>
      </c>
      <c r="R39" s="6">
        <f>IF(IFERROR(INDEX(Quarterly!$A:$Z,MATCH(Monthly!$H45,Quarterly!$F:$F,0),MATCH(S$1,Quarterly!$6:$6,0)),0)=0,R38,IFERROR(INDEX(Quarterly!$A:$Z,MATCH(Monthly!$H45,Quarterly!$F:$F,0),MATCH(S$1,Quarterly!$6:$6,0)),0))</f>
        <v>2.8715161211341211E-3</v>
      </c>
      <c r="S39" s="11">
        <f t="shared" si="17"/>
        <v>1392.9885358922552</v>
      </c>
    </row>
    <row r="40" spans="1:19" x14ac:dyDescent="0.2">
      <c r="A40" s="4">
        <f>Monthly!H43</f>
        <v>38411</v>
      </c>
      <c r="B40" s="20">
        <f>IFERROR(INDEX(Quarterly!$A:$N,MATCH(Monthly!$H43,Quarterly!$F:$F,0),MATCH(D$1,Quarterly!$7:$7,0)),0)</f>
        <v>0</v>
      </c>
      <c r="C40" s="21">
        <f>IF(IFERROR(INDEX(Quarterly!$A:$Z,MATCH(Monthly!$H46,Quarterly!$F:$F,0),MATCH(D$1,Quarterly!$6:$6,0)),0)=0,C39,IFERROR(INDEX(Quarterly!$A:$Z,MATCH(Monthly!$H46,Quarterly!$F:$F,0),MATCH(D$1,Quarterly!$6:$6,0)),0))</f>
        <v>0</v>
      </c>
      <c r="D40" s="22">
        <f t="shared" si="12"/>
        <v>0</v>
      </c>
      <c r="E40" s="10">
        <f>IFERROR(INDEX(Quarterly!$A:$N,MATCH(Monthly!$H43,Quarterly!$F:$F,0),MATCH(G$1,Quarterly!$7:$7,0)),0)</f>
        <v>0</v>
      </c>
      <c r="F40" s="6">
        <f>IF(IFERROR(INDEX(Quarterly!$A:$Z,MATCH(Monthly!$H46,Quarterly!$F:$F,0),MATCH(G$1,Quarterly!$6:$6,0)),0)=0,F39,IFERROR(INDEX(Quarterly!$A:$Z,MATCH(Monthly!$H46,Quarterly!$F:$F,0),MATCH(G$1,Quarterly!$6:$6,0)),0))</f>
        <v>1.38142840788813E-3</v>
      </c>
      <c r="G40" s="11">
        <f t="shared" si="13"/>
        <v>124439.09629732296</v>
      </c>
      <c r="H40" s="20">
        <f>IFERROR(INDEX(Quarterly!$A:$N,MATCH(Monthly!$H43,Quarterly!$F:$F,0),MATCH(J$1,Quarterly!$7:$7,0)),0)</f>
        <v>0</v>
      </c>
      <c r="I40" s="21">
        <f>IF(IFERROR(INDEX(Quarterly!$A:$Z,MATCH(Monthly!$H46,Quarterly!$F:$F,0),MATCH(J$1,Quarterly!$6:$6,0)),0)=0,I39,IFERROR(INDEX(Quarterly!$A:$Z,MATCH(Monthly!$H46,Quarterly!$F:$F,0),MATCH(J$1,Quarterly!$6:$6,0)),0))</f>
        <v>7.9745876811809779E-5</v>
      </c>
      <c r="J40" s="22">
        <f t="shared" si="14"/>
        <v>75244.99952153748</v>
      </c>
      <c r="K40" s="10">
        <f>IFERROR(INDEX(Quarterly!$A:$N,MATCH(Monthly!$H43,Quarterly!$F:$F,0),MATCH(M$1,Quarterly!$7:$7,0)),0)</f>
        <v>0</v>
      </c>
      <c r="L40" s="6">
        <f>IF(IFERROR(INDEX(Quarterly!$A:$Z,MATCH(Monthly!$H46,Quarterly!$F:$F,0),MATCH(M$1,Quarterly!$6:$6,0)),0)=0,L39,IFERROR(INDEX(Quarterly!$A:$Z,MATCH(Monthly!$H46,Quarterly!$F:$F,0),MATCH(M$1,Quarterly!$6:$6,0)),0))</f>
        <v>1.0932663552756239E-3</v>
      </c>
      <c r="M40" s="11">
        <f t="shared" si="15"/>
        <v>33575.29326150869</v>
      </c>
      <c r="N40" s="20">
        <f>IFERROR(INDEX(Quarterly!$A:$N,MATCH(Monthly!$H43,Quarterly!$F:$F,0),MATCH(P$1,Quarterly!$7:$7,0)),0)</f>
        <v>0</v>
      </c>
      <c r="O40" s="21">
        <f>IF(IFERROR(INDEX(Quarterly!$A:$Z,MATCH(Monthly!$H46,Quarterly!$F:$F,0),MATCH(P$1,Quarterly!$6:$6,0)),0)=0,O39,IFERROR(INDEX(Quarterly!$A:$Z,MATCH(Monthly!$H46,Quarterly!$F:$F,0),MATCH(P$1,Quarterly!$6:$6,0)),0))</f>
        <v>2.8191497938641064E-3</v>
      </c>
      <c r="P40" s="22">
        <f t="shared" si="16"/>
        <v>3794.3032906602775</v>
      </c>
      <c r="Q40" s="10">
        <f>IFERROR(INDEX(Quarterly!$A:$N,MATCH(Monthly!$H43,Quarterly!$F:$F,0),MATCH(S$1,Quarterly!$7:$7,0)),0)</f>
        <v>0</v>
      </c>
      <c r="R40" s="6">
        <f>IF(IFERROR(INDEX(Quarterly!$A:$Z,MATCH(Monthly!$H46,Quarterly!$F:$F,0),MATCH(S$1,Quarterly!$6:$6,0)),0)=0,R39,IFERROR(INDEX(Quarterly!$A:$Z,MATCH(Monthly!$H46,Quarterly!$F:$F,0),MATCH(S$1,Quarterly!$6:$6,0)),0))</f>
        <v>2.8715161211341211E-3</v>
      </c>
      <c r="S40" s="11">
        <f t="shared" si="17"/>
        <v>1396.9885249296249</v>
      </c>
    </row>
    <row r="41" spans="1:19" x14ac:dyDescent="0.2">
      <c r="A41" s="4">
        <f>Monthly!H44</f>
        <v>38442</v>
      </c>
      <c r="B41" s="20">
        <f>IFERROR(INDEX(Quarterly!$A:$N,MATCH(Monthly!$H44,Quarterly!$F:$F,0),MATCH(D$1,Quarterly!$7:$7,0)),0)</f>
        <v>0</v>
      </c>
      <c r="C41" s="21">
        <f>IF(IFERROR(INDEX(Quarterly!$A:$Z,MATCH(Monthly!$H47,Quarterly!$F:$F,0),MATCH(D$1,Quarterly!$6:$6,0)),0)=0,C40,IFERROR(INDEX(Quarterly!$A:$Z,MATCH(Monthly!$H47,Quarterly!$F:$F,0),MATCH(D$1,Quarterly!$6:$6,0)),0))</f>
        <v>0</v>
      </c>
      <c r="D41" s="22">
        <f t="shared" si="12"/>
        <v>0</v>
      </c>
      <c r="E41" s="10">
        <f>IFERROR(INDEX(Quarterly!$A:$N,MATCH(Monthly!$H44,Quarterly!$F:$F,0),MATCH(G$1,Quarterly!$7:$7,0)),0)</f>
        <v>124611</v>
      </c>
      <c r="F41" s="6">
        <f>IF(IFERROR(INDEX(Quarterly!$A:$Z,MATCH(Monthly!$H47,Quarterly!$F:$F,0),MATCH(G$1,Quarterly!$6:$6,0)),0)=0,F40,IFERROR(INDEX(Quarterly!$A:$Z,MATCH(Monthly!$H47,Quarterly!$F:$F,0),MATCH(G$1,Quarterly!$6:$6,0)),0))</f>
        <v>1.3543853705024755E-3</v>
      </c>
      <c r="G41" s="11">
        <f t="shared" si="13"/>
        <v>124611</v>
      </c>
      <c r="H41" s="20">
        <f>IFERROR(INDEX(Quarterly!$A:$N,MATCH(Monthly!$H44,Quarterly!$F:$F,0),MATCH(J$1,Quarterly!$7:$7,0)),0)</f>
        <v>75251</v>
      </c>
      <c r="I41" s="21">
        <f>IF(IFERROR(INDEX(Quarterly!$A:$Z,MATCH(Monthly!$H47,Quarterly!$F:$F,0),MATCH(J$1,Quarterly!$6:$6,0)),0)=0,I40,IFERROR(INDEX(Quarterly!$A:$Z,MATCH(Monthly!$H47,Quarterly!$F:$F,0),MATCH(J$1,Quarterly!$6:$6,0)),0))</f>
        <v>-2.0151053944422737E-3</v>
      </c>
      <c r="J41" s="22">
        <f t="shared" si="14"/>
        <v>75251</v>
      </c>
      <c r="K41" s="10">
        <f>IFERROR(INDEX(Quarterly!$A:$N,MATCH(Monthly!$H44,Quarterly!$F:$F,0),MATCH(M$1,Quarterly!$7:$7,0)),0)</f>
        <v>33612</v>
      </c>
      <c r="L41" s="6">
        <f>IF(IFERROR(INDEX(Quarterly!$A:$Z,MATCH(Monthly!$H47,Quarterly!$F:$F,0),MATCH(M$1,Quarterly!$6:$6,0)),0)=0,L40,IFERROR(INDEX(Quarterly!$A:$Z,MATCH(Monthly!$H47,Quarterly!$F:$F,0),MATCH(M$1,Quarterly!$6:$6,0)),0))</f>
        <v>6.3854160069669597E-3</v>
      </c>
      <c r="M41" s="11">
        <f t="shared" si="15"/>
        <v>33612</v>
      </c>
      <c r="N41" s="20">
        <f>IFERROR(INDEX(Quarterly!$A:$N,MATCH(Monthly!$H44,Quarterly!$F:$F,0),MATCH(P$1,Quarterly!$7:$7,0)),0)</f>
        <v>3805</v>
      </c>
      <c r="O41" s="21">
        <f>IF(IFERROR(INDEX(Quarterly!$A:$Z,MATCH(Monthly!$H47,Quarterly!$F:$F,0),MATCH(P$1,Quarterly!$6:$6,0)),0)=0,O40,IFERROR(INDEX(Quarterly!$A:$Z,MATCH(Monthly!$H47,Quarterly!$F:$F,0),MATCH(P$1,Quarterly!$6:$6,0)),0))</f>
        <v>-3.8695312696210848E-3</v>
      </c>
      <c r="P41" s="22">
        <f t="shared" si="16"/>
        <v>3805</v>
      </c>
      <c r="Q41" s="10">
        <f>IFERROR(INDEX(Quarterly!$A:$N,MATCH(Monthly!$H44,Quarterly!$F:$F,0),MATCH(S$1,Quarterly!$7:$7,0)),0)</f>
        <v>1401</v>
      </c>
      <c r="R41" s="6">
        <f>IF(IFERROR(INDEX(Quarterly!$A:$Z,MATCH(Monthly!$H47,Quarterly!$F:$F,0),MATCH(S$1,Quarterly!$6:$6,0)),0)=0,R40,IFERROR(INDEX(Quarterly!$A:$Z,MATCH(Monthly!$H47,Quarterly!$F:$F,0),MATCH(S$1,Quarterly!$6:$6,0)),0))</f>
        <v>-4.0612009805912619E-3</v>
      </c>
      <c r="S41" s="11">
        <f t="shared" si="17"/>
        <v>1401</v>
      </c>
    </row>
    <row r="42" spans="1:19" x14ac:dyDescent="0.2">
      <c r="A42" s="4">
        <f>Monthly!H45</f>
        <v>38472</v>
      </c>
      <c r="B42" s="20">
        <f>IFERROR(INDEX(Quarterly!$A:$N,MATCH(Monthly!$H45,Quarterly!$F:$F,0),MATCH(D$1,Quarterly!$7:$7,0)),0)</f>
        <v>0</v>
      </c>
      <c r="C42" s="21">
        <f>IF(IFERROR(INDEX(Quarterly!$A:$Z,MATCH(Monthly!$H48,Quarterly!$F:$F,0),MATCH(D$1,Quarterly!$6:$6,0)),0)=0,C41,IFERROR(INDEX(Quarterly!$A:$Z,MATCH(Monthly!$H48,Quarterly!$F:$F,0),MATCH(D$1,Quarterly!$6:$6,0)),0))</f>
        <v>0</v>
      </c>
      <c r="D42" s="22">
        <f t="shared" si="12"/>
        <v>0</v>
      </c>
      <c r="E42" s="10">
        <f>IFERROR(INDEX(Quarterly!$A:$N,MATCH(Monthly!$H45,Quarterly!$F:$F,0),MATCH(G$1,Quarterly!$7:$7,0)),0)</f>
        <v>0</v>
      </c>
      <c r="F42" s="6">
        <f>IF(IFERROR(INDEX(Quarterly!$A:$Z,MATCH(Monthly!$H48,Quarterly!$F:$F,0),MATCH(G$1,Quarterly!$6:$6,0)),0)=0,F41,IFERROR(INDEX(Quarterly!$A:$Z,MATCH(Monthly!$H48,Quarterly!$F:$F,0),MATCH(G$1,Quarterly!$6:$6,0)),0))</f>
        <v>1.3543853705024755E-3</v>
      </c>
      <c r="G42" s="11">
        <f t="shared" si="13"/>
        <v>124779.77131540369</v>
      </c>
      <c r="H42" s="20">
        <f>IFERROR(INDEX(Quarterly!$A:$N,MATCH(Monthly!$H45,Quarterly!$F:$F,0),MATCH(J$1,Quarterly!$7:$7,0)),0)</f>
        <v>0</v>
      </c>
      <c r="I42" s="21">
        <f>IF(IFERROR(INDEX(Quarterly!$A:$Z,MATCH(Monthly!$H48,Quarterly!$F:$F,0),MATCH(J$1,Quarterly!$6:$6,0)),0)=0,I41,IFERROR(INDEX(Quarterly!$A:$Z,MATCH(Monthly!$H48,Quarterly!$F:$F,0),MATCH(J$1,Quarterly!$6:$6,0)),0))</f>
        <v>-2.0151053944422737E-3</v>
      </c>
      <c r="J42" s="22">
        <f t="shared" si="14"/>
        <v>75099.361303962825</v>
      </c>
      <c r="K42" s="10">
        <f>IFERROR(INDEX(Quarterly!$A:$N,MATCH(Monthly!$H45,Quarterly!$F:$F,0),MATCH(M$1,Quarterly!$7:$7,0)),0)</f>
        <v>0</v>
      </c>
      <c r="L42" s="6">
        <f>IF(IFERROR(INDEX(Quarterly!$A:$Z,MATCH(Monthly!$H48,Quarterly!$F:$F,0),MATCH(M$1,Quarterly!$6:$6,0)),0)=0,L41,IFERROR(INDEX(Quarterly!$A:$Z,MATCH(Monthly!$H48,Quarterly!$F:$F,0),MATCH(M$1,Quarterly!$6:$6,0)),0))</f>
        <v>6.3854160069669597E-3</v>
      </c>
      <c r="M42" s="11">
        <f t="shared" si="15"/>
        <v>33826.626602826174</v>
      </c>
      <c r="N42" s="20">
        <f>IFERROR(INDEX(Quarterly!$A:$N,MATCH(Monthly!$H45,Quarterly!$F:$F,0),MATCH(P$1,Quarterly!$7:$7,0)),0)</f>
        <v>0</v>
      </c>
      <c r="O42" s="21">
        <f>IF(IFERROR(INDEX(Quarterly!$A:$Z,MATCH(Monthly!$H48,Quarterly!$F:$F,0),MATCH(P$1,Quarterly!$6:$6,0)),0)=0,O41,IFERROR(INDEX(Quarterly!$A:$Z,MATCH(Monthly!$H48,Quarterly!$F:$F,0),MATCH(P$1,Quarterly!$6:$6,0)),0))</f>
        <v>-3.8695312696210848E-3</v>
      </c>
      <c r="P42" s="22">
        <f t="shared" si="16"/>
        <v>3790.2764335190918</v>
      </c>
      <c r="Q42" s="10">
        <f>IFERROR(INDEX(Quarterly!$A:$N,MATCH(Monthly!$H45,Quarterly!$F:$F,0),MATCH(S$1,Quarterly!$7:$7,0)),0)</f>
        <v>0</v>
      </c>
      <c r="R42" s="6">
        <f>IF(IFERROR(INDEX(Quarterly!$A:$Z,MATCH(Monthly!$H48,Quarterly!$F:$F,0),MATCH(S$1,Quarterly!$6:$6,0)),0)=0,R41,IFERROR(INDEX(Quarterly!$A:$Z,MATCH(Monthly!$H48,Quarterly!$F:$F,0),MATCH(S$1,Quarterly!$6:$6,0)),0))</f>
        <v>-4.0612009805912619E-3</v>
      </c>
      <c r="S42" s="11">
        <f t="shared" si="17"/>
        <v>1395.3102574261916</v>
      </c>
    </row>
    <row r="43" spans="1:19" x14ac:dyDescent="0.2">
      <c r="A43" s="4">
        <f>Monthly!H46</f>
        <v>38503</v>
      </c>
      <c r="B43" s="20">
        <f>IFERROR(INDEX(Quarterly!$A:$N,MATCH(Monthly!$H46,Quarterly!$F:$F,0),MATCH(D$1,Quarterly!$7:$7,0)),0)</f>
        <v>0</v>
      </c>
      <c r="C43" s="21">
        <f>IF(IFERROR(INDEX(Quarterly!$A:$Z,MATCH(Monthly!$H49,Quarterly!$F:$F,0),MATCH(D$1,Quarterly!$6:$6,0)),0)=0,C42,IFERROR(INDEX(Quarterly!$A:$Z,MATCH(Monthly!$H49,Quarterly!$F:$F,0),MATCH(D$1,Quarterly!$6:$6,0)),0))</f>
        <v>0</v>
      </c>
      <c r="D43" s="22">
        <f t="shared" si="12"/>
        <v>0</v>
      </c>
      <c r="E43" s="10">
        <f>IFERROR(INDEX(Quarterly!$A:$N,MATCH(Monthly!$H46,Quarterly!$F:$F,0),MATCH(G$1,Quarterly!$7:$7,0)),0)</f>
        <v>0</v>
      </c>
      <c r="F43" s="6">
        <f>IF(IFERROR(INDEX(Quarterly!$A:$Z,MATCH(Monthly!$H49,Quarterly!$F:$F,0),MATCH(G$1,Quarterly!$6:$6,0)),0)=0,F42,IFERROR(INDEX(Quarterly!$A:$Z,MATCH(Monthly!$H49,Quarterly!$F:$F,0),MATCH(G$1,Quarterly!$6:$6,0)),0))</f>
        <v>1.3543853705024755E-3</v>
      </c>
      <c r="G43" s="11">
        <f t="shared" si="13"/>
        <v>124948.77121220791</v>
      </c>
      <c r="H43" s="20">
        <f>IFERROR(INDEX(Quarterly!$A:$N,MATCH(Monthly!$H46,Quarterly!$F:$F,0),MATCH(J$1,Quarterly!$7:$7,0)),0)</f>
        <v>0</v>
      </c>
      <c r="I43" s="21">
        <f>IF(IFERROR(INDEX(Quarterly!$A:$Z,MATCH(Monthly!$H49,Quarterly!$F:$F,0),MATCH(J$1,Quarterly!$6:$6,0)),0)=0,I42,IFERROR(INDEX(Quarterly!$A:$Z,MATCH(Monthly!$H49,Quarterly!$F:$F,0),MATCH(J$1,Quarterly!$6:$6,0)),0))</f>
        <v>-2.0151053944422737E-3</v>
      </c>
      <c r="J43" s="22">
        <f t="shared" si="14"/>
        <v>74948.028175880041</v>
      </c>
      <c r="K43" s="10">
        <f>IFERROR(INDEX(Quarterly!$A:$N,MATCH(Monthly!$H46,Quarterly!$F:$F,0),MATCH(M$1,Quarterly!$7:$7,0)),0)</f>
        <v>0</v>
      </c>
      <c r="L43" s="6">
        <f>IF(IFERROR(INDEX(Quarterly!$A:$Z,MATCH(Monthly!$H49,Quarterly!$F:$F,0),MATCH(M$1,Quarterly!$6:$6,0)),0)=0,L42,IFERROR(INDEX(Quarterly!$A:$Z,MATCH(Monthly!$H49,Quarterly!$F:$F,0),MATCH(M$1,Quarterly!$6:$6,0)),0))</f>
        <v>6.3854160069669597E-3</v>
      </c>
      <c r="M43" s="11">
        <f t="shared" si="15"/>
        <v>34042.623685797553</v>
      </c>
      <c r="N43" s="20">
        <f>IFERROR(INDEX(Quarterly!$A:$N,MATCH(Monthly!$H46,Quarterly!$F:$F,0),MATCH(P$1,Quarterly!$7:$7,0)),0)</f>
        <v>0</v>
      </c>
      <c r="O43" s="21">
        <f>IF(IFERROR(INDEX(Quarterly!$A:$Z,MATCH(Monthly!$H49,Quarterly!$F:$F,0),MATCH(P$1,Quarterly!$6:$6,0)),0)=0,O42,IFERROR(INDEX(Quarterly!$A:$Z,MATCH(Monthly!$H49,Quarterly!$F:$F,0),MATCH(P$1,Quarterly!$6:$6,0)),0))</f>
        <v>-3.8695312696210848E-3</v>
      </c>
      <c r="P43" s="22">
        <f t="shared" si="16"/>
        <v>3775.609840339082</v>
      </c>
      <c r="Q43" s="10">
        <f>IFERROR(INDEX(Quarterly!$A:$N,MATCH(Monthly!$H46,Quarterly!$F:$F,0),MATCH(S$1,Quarterly!$7:$7,0)),0)</f>
        <v>0</v>
      </c>
      <c r="R43" s="6">
        <f>IF(IFERROR(INDEX(Quarterly!$A:$Z,MATCH(Monthly!$H49,Quarterly!$F:$F,0),MATCH(S$1,Quarterly!$6:$6,0)),0)=0,R42,IFERROR(INDEX(Quarterly!$A:$Z,MATCH(Monthly!$H49,Quarterly!$F:$F,0),MATCH(S$1,Quarterly!$6:$6,0)),0))</f>
        <v>-4.0612009805912619E-3</v>
      </c>
      <c r="S43" s="11">
        <f t="shared" si="17"/>
        <v>1389.6436220405033</v>
      </c>
    </row>
    <row r="44" spans="1:19" x14ac:dyDescent="0.2">
      <c r="A44" s="4">
        <f>Monthly!H47</f>
        <v>38533</v>
      </c>
      <c r="B44" s="20">
        <f>IFERROR(INDEX(Quarterly!$A:$N,MATCH(Monthly!$H47,Quarterly!$F:$F,0),MATCH(D$1,Quarterly!$7:$7,0)),0)</f>
        <v>0</v>
      </c>
      <c r="C44" s="21">
        <f>IF(IFERROR(INDEX(Quarterly!$A:$Z,MATCH(Monthly!$H50,Quarterly!$F:$F,0),MATCH(D$1,Quarterly!$6:$6,0)),0)=0,C43,IFERROR(INDEX(Quarterly!$A:$Z,MATCH(Monthly!$H50,Quarterly!$F:$F,0),MATCH(D$1,Quarterly!$6:$6,0)),0))</f>
        <v>0</v>
      </c>
      <c r="D44" s="22">
        <f t="shared" ref="D44:D107" si="18">IF(B44=0,D43*(1+C44),B44)</f>
        <v>0</v>
      </c>
      <c r="E44" s="10">
        <f>IFERROR(INDEX(Quarterly!$A:$N,MATCH(Monthly!$H47,Quarterly!$F:$F,0),MATCH(G$1,Quarterly!$7:$7,0)),0)</f>
        <v>125118</v>
      </c>
      <c r="F44" s="6">
        <f>IF(IFERROR(INDEX(Quarterly!$A:$Z,MATCH(Monthly!$H50,Quarterly!$F:$F,0),MATCH(G$1,Quarterly!$6:$6,0)),0)=0,F43,IFERROR(INDEX(Quarterly!$A:$Z,MATCH(Monthly!$H50,Quarterly!$F:$F,0),MATCH(G$1,Quarterly!$6:$6,0)),0))</f>
        <v>1.3329624271385399E-3</v>
      </c>
      <c r="G44" s="11">
        <f t="shared" ref="G44:G107" si="19">IF(E44=0,G43*(1+F44),E44)</f>
        <v>125118</v>
      </c>
      <c r="H44" s="20">
        <f>IFERROR(INDEX(Quarterly!$A:$N,MATCH(Monthly!$H47,Quarterly!$F:$F,0),MATCH(J$1,Quarterly!$7:$7,0)),0)</f>
        <v>74797</v>
      </c>
      <c r="I44" s="21">
        <f>IF(IFERROR(INDEX(Quarterly!$A:$Z,MATCH(Monthly!$H50,Quarterly!$F:$F,0),MATCH(J$1,Quarterly!$6:$6,0)),0)=0,I43,IFERROR(INDEX(Quarterly!$A:$Z,MATCH(Monthly!$H50,Quarterly!$F:$F,0),MATCH(J$1,Quarterly!$6:$6,0)),0))</f>
        <v>3.0345761245225145E-3</v>
      </c>
      <c r="J44" s="22">
        <f t="shared" ref="J44:J107" si="20">IF(H44=0,J43*(1+I44),H44)</f>
        <v>74797</v>
      </c>
      <c r="K44" s="10">
        <f>IFERROR(INDEX(Quarterly!$A:$N,MATCH(Monthly!$H47,Quarterly!$F:$F,0),MATCH(M$1,Quarterly!$7:$7,0)),0)</f>
        <v>34260</v>
      </c>
      <c r="L44" s="6">
        <f>IF(IFERROR(INDEX(Quarterly!$A:$Z,MATCH(Monthly!$H50,Quarterly!$F:$F,0),MATCH(M$1,Quarterly!$6:$6,0)),0)=0,L43,IFERROR(INDEX(Quarterly!$A:$Z,MATCH(Monthly!$H50,Quarterly!$F:$F,0),MATCH(M$1,Quarterly!$6:$6,0)),0))</f>
        <v>-3.8919592161956729E-5</v>
      </c>
      <c r="M44" s="11">
        <f t="shared" ref="M44:M107" si="21">IF(K44=0,M43*(1+L44),K44)</f>
        <v>34260</v>
      </c>
      <c r="N44" s="20">
        <f>IFERROR(INDEX(Quarterly!$A:$N,MATCH(Monthly!$H47,Quarterly!$F:$F,0),MATCH(P$1,Quarterly!$7:$7,0)),0)</f>
        <v>3761</v>
      </c>
      <c r="O44" s="21">
        <f>IF(IFERROR(INDEX(Quarterly!$A:$Z,MATCH(Monthly!$H50,Quarterly!$F:$F,0),MATCH(P$1,Quarterly!$6:$6,0)),0)=0,O43,IFERROR(INDEX(Quarterly!$A:$Z,MATCH(Monthly!$H50,Quarterly!$F:$F,0),MATCH(P$1,Quarterly!$6:$6,0)),0))</f>
        <v>5.0265394799640095E-3</v>
      </c>
      <c r="P44" s="22">
        <f t="shared" ref="P44:P107" si="22">IF(N44=0,P43*(1+O44),N44)</f>
        <v>3761</v>
      </c>
      <c r="Q44" s="10">
        <f>IFERROR(INDEX(Quarterly!$A:$N,MATCH(Monthly!$H47,Quarterly!$F:$F,0),MATCH(S$1,Quarterly!$7:$7,0)),0)</f>
        <v>1384</v>
      </c>
      <c r="R44" s="6">
        <f>IF(IFERROR(INDEX(Quarterly!$A:$Z,MATCH(Monthly!$H50,Quarterly!$F:$F,0),MATCH(S$1,Quarterly!$6:$6,0)),0)=0,R43,IFERROR(INDEX(Quarterly!$A:$Z,MATCH(Monthly!$H50,Quarterly!$F:$F,0),MATCH(S$1,Quarterly!$6:$6,0)),0))</f>
        <v>2.719222380084152E-2</v>
      </c>
      <c r="S44" s="11">
        <f t="shared" ref="S44:S107" si="23">IF(Q44=0,S43*(1+R44),Q44)</f>
        <v>1384</v>
      </c>
    </row>
    <row r="45" spans="1:19" x14ac:dyDescent="0.2">
      <c r="A45" s="4">
        <f>Monthly!H48</f>
        <v>38564</v>
      </c>
      <c r="B45" s="20">
        <f>IFERROR(INDEX(Quarterly!$A:$N,MATCH(Monthly!$H48,Quarterly!$F:$F,0),MATCH(D$1,Quarterly!$7:$7,0)),0)</f>
        <v>0</v>
      </c>
      <c r="C45" s="21">
        <f>IF(IFERROR(INDEX(Quarterly!$A:$Z,MATCH(Monthly!$H51,Quarterly!$F:$F,0),MATCH(D$1,Quarterly!$6:$6,0)),0)=0,C44,IFERROR(INDEX(Quarterly!$A:$Z,MATCH(Monthly!$H51,Quarterly!$F:$F,0),MATCH(D$1,Quarterly!$6:$6,0)),0))</f>
        <v>0</v>
      </c>
      <c r="D45" s="22">
        <f t="shared" si="18"/>
        <v>0</v>
      </c>
      <c r="E45" s="10">
        <f>IFERROR(INDEX(Quarterly!$A:$N,MATCH(Monthly!$H48,Quarterly!$F:$F,0),MATCH(G$1,Quarterly!$7:$7,0)),0)</f>
        <v>0</v>
      </c>
      <c r="F45" s="6">
        <f>IF(IFERROR(INDEX(Quarterly!$A:$Z,MATCH(Monthly!$H51,Quarterly!$F:$F,0),MATCH(G$1,Quarterly!$6:$6,0)),0)=0,F44,IFERROR(INDEX(Quarterly!$A:$Z,MATCH(Monthly!$H51,Quarterly!$F:$F,0),MATCH(G$1,Quarterly!$6:$6,0)),0))</f>
        <v>1.3329624271385399E-3</v>
      </c>
      <c r="G45" s="11">
        <f t="shared" si="19"/>
        <v>125284.77759295872</v>
      </c>
      <c r="H45" s="20">
        <f>IFERROR(INDEX(Quarterly!$A:$N,MATCH(Monthly!$H48,Quarterly!$F:$F,0),MATCH(J$1,Quarterly!$7:$7,0)),0)</f>
        <v>0</v>
      </c>
      <c r="I45" s="21">
        <f>IF(IFERROR(INDEX(Quarterly!$A:$Z,MATCH(Monthly!$H51,Quarterly!$F:$F,0),MATCH(J$1,Quarterly!$6:$6,0)),0)=0,I44,IFERROR(INDEX(Quarterly!$A:$Z,MATCH(Monthly!$H51,Quarterly!$F:$F,0),MATCH(J$1,Quarterly!$6:$6,0)),0))</f>
        <v>3.0345761245225145E-3</v>
      </c>
      <c r="J45" s="22">
        <f t="shared" si="20"/>
        <v>75023.977190385907</v>
      </c>
      <c r="K45" s="10">
        <f>IFERROR(INDEX(Quarterly!$A:$N,MATCH(Monthly!$H48,Quarterly!$F:$F,0),MATCH(M$1,Quarterly!$7:$7,0)),0)</f>
        <v>0</v>
      </c>
      <c r="L45" s="6">
        <f>IF(IFERROR(INDEX(Quarterly!$A:$Z,MATCH(Monthly!$H51,Quarterly!$F:$F,0),MATCH(M$1,Quarterly!$6:$6,0)),0)=0,L44,IFERROR(INDEX(Quarterly!$A:$Z,MATCH(Monthly!$H51,Quarterly!$F:$F,0),MATCH(M$1,Quarterly!$6:$6,0)),0))</f>
        <v>-3.8919592161956729E-5</v>
      </c>
      <c r="M45" s="11">
        <f t="shared" si="21"/>
        <v>34258.666614772534</v>
      </c>
      <c r="N45" s="20">
        <f>IFERROR(INDEX(Quarterly!$A:$N,MATCH(Monthly!$H48,Quarterly!$F:$F,0),MATCH(P$1,Quarterly!$7:$7,0)),0)</f>
        <v>0</v>
      </c>
      <c r="O45" s="21">
        <f>IF(IFERROR(INDEX(Quarterly!$A:$Z,MATCH(Monthly!$H51,Quarterly!$F:$F,0),MATCH(P$1,Quarterly!$6:$6,0)),0)=0,O44,IFERROR(INDEX(Quarterly!$A:$Z,MATCH(Monthly!$H51,Quarterly!$F:$F,0),MATCH(P$1,Quarterly!$6:$6,0)),0))</f>
        <v>5.0265394799640095E-3</v>
      </c>
      <c r="P45" s="22">
        <f t="shared" si="22"/>
        <v>3779.9048149841447</v>
      </c>
      <c r="Q45" s="10">
        <f>IFERROR(INDEX(Quarterly!$A:$N,MATCH(Monthly!$H48,Quarterly!$F:$F,0),MATCH(S$1,Quarterly!$7:$7,0)),0)</f>
        <v>0</v>
      </c>
      <c r="R45" s="6">
        <f>IF(IFERROR(INDEX(Quarterly!$A:$Z,MATCH(Monthly!$H51,Quarterly!$F:$F,0),MATCH(S$1,Quarterly!$6:$6,0)),0)=0,R44,IFERROR(INDEX(Quarterly!$A:$Z,MATCH(Monthly!$H51,Quarterly!$F:$F,0),MATCH(S$1,Quarterly!$6:$6,0)),0))</f>
        <v>2.719222380084152E-2</v>
      </c>
      <c r="S45" s="11">
        <f t="shared" si="23"/>
        <v>1421.6340377403646</v>
      </c>
    </row>
    <row r="46" spans="1:19" x14ac:dyDescent="0.2">
      <c r="A46" s="4">
        <f>Monthly!H49</f>
        <v>38595</v>
      </c>
      <c r="B46" s="20">
        <f>IFERROR(INDEX(Quarterly!$A:$N,MATCH(Monthly!$H49,Quarterly!$F:$F,0),MATCH(D$1,Quarterly!$7:$7,0)),0)</f>
        <v>0</v>
      </c>
      <c r="C46" s="21">
        <f>IF(IFERROR(INDEX(Quarterly!$A:$Z,MATCH(Monthly!$H52,Quarterly!$F:$F,0),MATCH(D$1,Quarterly!$6:$6,0)),0)=0,C45,IFERROR(INDEX(Quarterly!$A:$Z,MATCH(Monthly!$H52,Quarterly!$F:$F,0),MATCH(D$1,Quarterly!$6:$6,0)),0))</f>
        <v>0</v>
      </c>
      <c r="D46" s="22">
        <f t="shared" si="18"/>
        <v>0</v>
      </c>
      <c r="E46" s="10">
        <f>IFERROR(INDEX(Quarterly!$A:$N,MATCH(Monthly!$H49,Quarterly!$F:$F,0),MATCH(G$1,Quarterly!$7:$7,0)),0)</f>
        <v>0</v>
      </c>
      <c r="F46" s="6">
        <f>IF(IFERROR(INDEX(Quarterly!$A:$Z,MATCH(Monthly!$H52,Quarterly!$F:$F,0),MATCH(G$1,Quarterly!$6:$6,0)),0)=0,F45,IFERROR(INDEX(Quarterly!$A:$Z,MATCH(Monthly!$H52,Quarterly!$F:$F,0),MATCH(G$1,Quarterly!$6:$6,0)),0))</f>
        <v>1.3329624271385399E-3</v>
      </c>
      <c r="G46" s="11">
        <f t="shared" si="19"/>
        <v>125451.77749418255</v>
      </c>
      <c r="H46" s="20">
        <f>IFERROR(INDEX(Quarterly!$A:$N,MATCH(Monthly!$H49,Quarterly!$F:$F,0),MATCH(J$1,Quarterly!$7:$7,0)),0)</f>
        <v>0</v>
      </c>
      <c r="I46" s="21">
        <f>IF(IFERROR(INDEX(Quarterly!$A:$Z,MATCH(Monthly!$H52,Quarterly!$F:$F,0),MATCH(J$1,Quarterly!$6:$6,0)),0)=0,I45,IFERROR(INDEX(Quarterly!$A:$Z,MATCH(Monthly!$H52,Quarterly!$F:$F,0),MATCH(J$1,Quarterly!$6:$6,0)),0))</f>
        <v>3.0345761245225145E-3</v>
      </c>
      <c r="J46" s="22">
        <f t="shared" si="20"/>
        <v>75251.64316033457</v>
      </c>
      <c r="K46" s="10">
        <f>IFERROR(INDEX(Quarterly!$A:$N,MATCH(Monthly!$H49,Quarterly!$F:$F,0),MATCH(M$1,Quarterly!$7:$7,0)),0)</f>
        <v>0</v>
      </c>
      <c r="L46" s="6">
        <f>IF(IFERROR(INDEX(Quarterly!$A:$Z,MATCH(Monthly!$H52,Quarterly!$F:$F,0),MATCH(M$1,Quarterly!$6:$6,0)),0)=0,L45,IFERROR(INDEX(Quarterly!$A:$Z,MATCH(Monthly!$H52,Quarterly!$F:$F,0),MATCH(M$1,Quarterly!$6:$6,0)),0))</f>
        <v>-3.8919592161956729E-5</v>
      </c>
      <c r="M46" s="11">
        <f t="shared" si="21"/>
        <v>34257.333281439875</v>
      </c>
      <c r="N46" s="20">
        <f>IFERROR(INDEX(Quarterly!$A:$N,MATCH(Monthly!$H49,Quarterly!$F:$F,0),MATCH(P$1,Quarterly!$7:$7,0)),0)</f>
        <v>0</v>
      </c>
      <c r="O46" s="21">
        <f>IF(IFERROR(INDEX(Quarterly!$A:$Z,MATCH(Monthly!$H52,Quarterly!$F:$F,0),MATCH(P$1,Quarterly!$6:$6,0)),0)=0,O45,IFERROR(INDEX(Quarterly!$A:$Z,MATCH(Monthly!$H52,Quarterly!$F:$F,0),MATCH(P$1,Quarterly!$6:$6,0)),0))</f>
        <v>5.0265394799640095E-3</v>
      </c>
      <c r="P46" s="22">
        <f t="shared" si="22"/>
        <v>3798.9046557671686</v>
      </c>
      <c r="Q46" s="10">
        <f>IFERROR(INDEX(Quarterly!$A:$N,MATCH(Monthly!$H49,Quarterly!$F:$F,0),MATCH(S$1,Quarterly!$7:$7,0)),0)</f>
        <v>0</v>
      </c>
      <c r="R46" s="6">
        <f>IF(IFERROR(INDEX(Quarterly!$A:$Z,MATCH(Monthly!$H52,Quarterly!$F:$F,0),MATCH(S$1,Quarterly!$6:$6,0)),0)=0,R45,IFERROR(INDEX(Quarterly!$A:$Z,MATCH(Monthly!$H52,Quarterly!$F:$F,0),MATCH(S$1,Quarterly!$6:$6,0)),0))</f>
        <v>2.719222380084152E-2</v>
      </c>
      <c r="S46" s="11">
        <f t="shared" si="23"/>
        <v>1460.2914286574946</v>
      </c>
    </row>
    <row r="47" spans="1:19" x14ac:dyDescent="0.2">
      <c r="A47" s="4">
        <f>Monthly!H50</f>
        <v>38625</v>
      </c>
      <c r="B47" s="20">
        <f>IFERROR(INDEX(Quarterly!$A:$N,MATCH(Monthly!$H50,Quarterly!$F:$F,0),MATCH(D$1,Quarterly!$7:$7,0)),0)</f>
        <v>0</v>
      </c>
      <c r="C47" s="21">
        <f>IF(IFERROR(INDEX(Quarterly!$A:$Z,MATCH(Monthly!$H53,Quarterly!$F:$F,0),MATCH(D$1,Quarterly!$6:$6,0)),0)=0,C46,IFERROR(INDEX(Quarterly!$A:$Z,MATCH(Monthly!$H53,Quarterly!$F:$F,0),MATCH(D$1,Quarterly!$6:$6,0)),0))</f>
        <v>0</v>
      </c>
      <c r="D47" s="22">
        <f t="shared" si="18"/>
        <v>0</v>
      </c>
      <c r="E47" s="10">
        <f>IFERROR(INDEX(Quarterly!$A:$N,MATCH(Monthly!$H50,Quarterly!$F:$F,0),MATCH(G$1,Quarterly!$7:$7,0)),0)</f>
        <v>125619</v>
      </c>
      <c r="F47" s="6">
        <f>IF(IFERROR(INDEX(Quarterly!$A:$Z,MATCH(Monthly!$H53,Quarterly!$F:$F,0),MATCH(G$1,Quarterly!$6:$6,0)),0)=0,F46,IFERROR(INDEX(Quarterly!$A:$Z,MATCH(Monthly!$H53,Quarterly!$F:$F,0),MATCH(G$1,Quarterly!$6:$6,0)),0))</f>
        <v>1.2853075825340898E-3</v>
      </c>
      <c r="G47" s="11">
        <f t="shared" si="19"/>
        <v>125619</v>
      </c>
      <c r="H47" s="20">
        <f>IFERROR(INDEX(Quarterly!$A:$N,MATCH(Monthly!$H50,Quarterly!$F:$F,0),MATCH(J$1,Quarterly!$7:$7,0)),0)</f>
        <v>75480</v>
      </c>
      <c r="I47" s="21">
        <f>IF(IFERROR(INDEX(Quarterly!$A:$Z,MATCH(Monthly!$H53,Quarterly!$F:$F,0),MATCH(J$1,Quarterly!$6:$6,0)),0)=0,I46,IFERROR(INDEX(Quarterly!$A:$Z,MATCH(Monthly!$H53,Quarterly!$F:$F,0),MATCH(J$1,Quarterly!$6:$6,0)),0))</f>
        <v>2.8140134869907296E-3</v>
      </c>
      <c r="J47" s="22">
        <f t="shared" si="20"/>
        <v>75480</v>
      </c>
      <c r="K47" s="10">
        <f>IFERROR(INDEX(Quarterly!$A:$N,MATCH(Monthly!$H50,Quarterly!$F:$F,0),MATCH(M$1,Quarterly!$7:$7,0)),0)</f>
        <v>34256</v>
      </c>
      <c r="L47" s="6">
        <f>IF(IFERROR(INDEX(Quarterly!$A:$Z,MATCH(Monthly!$H53,Quarterly!$F:$F,0),MATCH(M$1,Quarterly!$6:$6,0)),0)=0,L46,IFERROR(INDEX(Quarterly!$A:$Z,MATCH(Monthly!$H53,Quarterly!$F:$F,0),MATCH(M$1,Quarterly!$6:$6,0)),0))</f>
        <v>-9.1551953318025348E-4</v>
      </c>
      <c r="M47" s="11">
        <f t="shared" si="21"/>
        <v>34256</v>
      </c>
      <c r="N47" s="20">
        <f>IFERROR(INDEX(Quarterly!$A:$N,MATCH(Monthly!$H50,Quarterly!$F:$F,0),MATCH(P$1,Quarterly!$7:$7,0)),0)</f>
        <v>3818</v>
      </c>
      <c r="O47" s="21">
        <f>IF(IFERROR(INDEX(Quarterly!$A:$Z,MATCH(Monthly!$H53,Quarterly!$F:$F,0),MATCH(P$1,Quarterly!$6:$6,0)),0)=0,O46,IFERROR(INDEX(Quarterly!$A:$Z,MATCH(Monthly!$H53,Quarterly!$F:$F,0),MATCH(P$1,Quarterly!$6:$6,0)),0))</f>
        <v>-1.2823061042819051E-2</v>
      </c>
      <c r="P47" s="22">
        <f t="shared" si="22"/>
        <v>3818</v>
      </c>
      <c r="Q47" s="10">
        <f>IFERROR(INDEX(Quarterly!$A:$N,MATCH(Monthly!$H50,Quarterly!$F:$F,0),MATCH(S$1,Quarterly!$7:$7,0)),0)</f>
        <v>1500</v>
      </c>
      <c r="R47" s="6">
        <f>IF(IFERROR(INDEX(Quarterly!$A:$Z,MATCH(Monthly!$H53,Quarterly!$F:$F,0),MATCH(S$1,Quarterly!$6:$6,0)),0)=0,R46,IFERROR(INDEX(Quarterly!$A:$Z,MATCH(Monthly!$H53,Quarterly!$F:$F,0),MATCH(S$1,Quarterly!$6:$6,0)),0))</f>
        <v>1.8542923606625239E-2</v>
      </c>
      <c r="S47" s="11">
        <f t="shared" si="23"/>
        <v>1500</v>
      </c>
    </row>
    <row r="48" spans="1:19" x14ac:dyDescent="0.2">
      <c r="A48" s="4">
        <f>Monthly!H51</f>
        <v>38656</v>
      </c>
      <c r="B48" s="20">
        <f>IFERROR(INDEX(Quarterly!$A:$N,MATCH(Monthly!$H51,Quarterly!$F:$F,0),MATCH(D$1,Quarterly!$7:$7,0)),0)</f>
        <v>0</v>
      </c>
      <c r="C48" s="21">
        <f>IF(IFERROR(INDEX(Quarterly!$A:$Z,MATCH(Monthly!$H54,Quarterly!$F:$F,0),MATCH(D$1,Quarterly!$6:$6,0)),0)=0,C47,IFERROR(INDEX(Quarterly!$A:$Z,MATCH(Monthly!$H54,Quarterly!$F:$F,0),MATCH(D$1,Quarterly!$6:$6,0)),0))</f>
        <v>0</v>
      </c>
      <c r="D48" s="22">
        <f t="shared" si="18"/>
        <v>0</v>
      </c>
      <c r="E48" s="10">
        <f>IFERROR(INDEX(Quarterly!$A:$N,MATCH(Monthly!$H51,Quarterly!$F:$F,0),MATCH(G$1,Quarterly!$7:$7,0)),0)</f>
        <v>0</v>
      </c>
      <c r="F48" s="6">
        <f>IF(IFERROR(INDEX(Quarterly!$A:$Z,MATCH(Monthly!$H54,Quarterly!$F:$F,0),MATCH(G$1,Quarterly!$6:$6,0)),0)=0,F47,IFERROR(INDEX(Quarterly!$A:$Z,MATCH(Monthly!$H54,Quarterly!$F:$F,0),MATCH(G$1,Quarterly!$6:$6,0)),0))</f>
        <v>1.2853075825340898E-3</v>
      </c>
      <c r="G48" s="11">
        <f t="shared" si="19"/>
        <v>125780.45905321035</v>
      </c>
      <c r="H48" s="20">
        <f>IFERROR(INDEX(Quarterly!$A:$N,MATCH(Monthly!$H51,Quarterly!$F:$F,0),MATCH(J$1,Quarterly!$7:$7,0)),0)</f>
        <v>0</v>
      </c>
      <c r="I48" s="21">
        <f>IF(IFERROR(INDEX(Quarterly!$A:$Z,MATCH(Monthly!$H54,Quarterly!$F:$F,0),MATCH(J$1,Quarterly!$6:$6,0)),0)=0,I47,IFERROR(INDEX(Quarterly!$A:$Z,MATCH(Monthly!$H54,Quarterly!$F:$F,0),MATCH(J$1,Quarterly!$6:$6,0)),0))</f>
        <v>2.8140134869907296E-3</v>
      </c>
      <c r="J48" s="22">
        <f t="shared" si="20"/>
        <v>75692.401737998065</v>
      </c>
      <c r="K48" s="10">
        <f>IFERROR(INDEX(Quarterly!$A:$N,MATCH(Monthly!$H51,Quarterly!$F:$F,0),MATCH(M$1,Quarterly!$7:$7,0)),0)</f>
        <v>0</v>
      </c>
      <c r="L48" s="6">
        <f>IF(IFERROR(INDEX(Quarterly!$A:$Z,MATCH(Monthly!$H54,Quarterly!$F:$F,0),MATCH(M$1,Quarterly!$6:$6,0)),0)=0,L47,IFERROR(INDEX(Quarterly!$A:$Z,MATCH(Monthly!$H54,Quarterly!$F:$F,0),MATCH(M$1,Quarterly!$6:$6,0)),0))</f>
        <v>-9.1551953318025348E-4</v>
      </c>
      <c r="M48" s="11">
        <f t="shared" si="21"/>
        <v>34224.637962871377</v>
      </c>
      <c r="N48" s="20">
        <f>IFERROR(INDEX(Quarterly!$A:$N,MATCH(Monthly!$H51,Quarterly!$F:$F,0),MATCH(P$1,Quarterly!$7:$7,0)),0)</f>
        <v>0</v>
      </c>
      <c r="O48" s="21">
        <f>IF(IFERROR(INDEX(Quarterly!$A:$Z,MATCH(Monthly!$H54,Quarterly!$F:$F,0),MATCH(P$1,Quarterly!$6:$6,0)),0)=0,O47,IFERROR(INDEX(Quarterly!$A:$Z,MATCH(Monthly!$H54,Quarterly!$F:$F,0),MATCH(P$1,Quarterly!$6:$6,0)),0))</f>
        <v>-1.2823061042819051E-2</v>
      </c>
      <c r="P48" s="22">
        <f t="shared" si="22"/>
        <v>3769.0415529385168</v>
      </c>
      <c r="Q48" s="10">
        <f>IFERROR(INDEX(Quarterly!$A:$N,MATCH(Monthly!$H51,Quarterly!$F:$F,0),MATCH(S$1,Quarterly!$7:$7,0)),0)</f>
        <v>0</v>
      </c>
      <c r="R48" s="6">
        <f>IF(IFERROR(INDEX(Quarterly!$A:$Z,MATCH(Monthly!$H54,Quarterly!$F:$F,0),MATCH(S$1,Quarterly!$6:$6,0)),0)=0,R47,IFERROR(INDEX(Quarterly!$A:$Z,MATCH(Monthly!$H54,Quarterly!$F:$F,0),MATCH(S$1,Quarterly!$6:$6,0)),0))</f>
        <v>1.8542923606625239E-2</v>
      </c>
      <c r="S48" s="11">
        <f t="shared" si="23"/>
        <v>1527.8143854099378</v>
      </c>
    </row>
    <row r="49" spans="1:19" x14ac:dyDescent="0.2">
      <c r="A49" s="4">
        <f>Monthly!H52</f>
        <v>38686</v>
      </c>
      <c r="B49" s="20">
        <f>IFERROR(INDEX(Quarterly!$A:$N,MATCH(Monthly!$H52,Quarterly!$F:$F,0),MATCH(D$1,Quarterly!$7:$7,0)),0)</f>
        <v>0</v>
      </c>
      <c r="C49" s="21">
        <f>IF(IFERROR(INDEX(Quarterly!$A:$Z,MATCH(Monthly!$H55,Quarterly!$F:$F,0),MATCH(D$1,Quarterly!$6:$6,0)),0)=0,C48,IFERROR(INDEX(Quarterly!$A:$Z,MATCH(Monthly!$H55,Quarterly!$F:$F,0),MATCH(D$1,Quarterly!$6:$6,0)),0))</f>
        <v>0</v>
      </c>
      <c r="D49" s="22">
        <f t="shared" si="18"/>
        <v>0</v>
      </c>
      <c r="E49" s="10">
        <f>IFERROR(INDEX(Quarterly!$A:$N,MATCH(Monthly!$H52,Quarterly!$F:$F,0),MATCH(G$1,Quarterly!$7:$7,0)),0)</f>
        <v>0</v>
      </c>
      <c r="F49" s="6">
        <f>IF(IFERROR(INDEX(Quarterly!$A:$Z,MATCH(Monthly!$H55,Quarterly!$F:$F,0),MATCH(G$1,Quarterly!$6:$6,0)),0)=0,F48,IFERROR(INDEX(Quarterly!$A:$Z,MATCH(Monthly!$H55,Quarterly!$F:$F,0),MATCH(G$1,Quarterly!$6:$6,0)),0))</f>
        <v>1.2853075825340898E-3</v>
      </c>
      <c r="G49" s="11">
        <f t="shared" si="19"/>
        <v>125942.12563096605</v>
      </c>
      <c r="H49" s="20">
        <f>IFERROR(INDEX(Quarterly!$A:$N,MATCH(Monthly!$H52,Quarterly!$F:$F,0),MATCH(J$1,Quarterly!$7:$7,0)),0)</f>
        <v>0</v>
      </c>
      <c r="I49" s="21">
        <f>IF(IFERROR(INDEX(Quarterly!$A:$Z,MATCH(Monthly!$H55,Quarterly!$F:$F,0),MATCH(J$1,Quarterly!$6:$6,0)),0)=0,I48,IFERROR(INDEX(Quarterly!$A:$Z,MATCH(Monthly!$H55,Quarterly!$F:$F,0),MATCH(J$1,Quarterly!$6:$6,0)),0))</f>
        <v>2.8140134869907296E-3</v>
      </c>
      <c r="J49" s="22">
        <f t="shared" si="20"/>
        <v>75905.401177351509</v>
      </c>
      <c r="K49" s="10">
        <f>IFERROR(INDEX(Quarterly!$A:$N,MATCH(Monthly!$H52,Quarterly!$F:$F,0),MATCH(M$1,Quarterly!$7:$7,0)),0)</f>
        <v>0</v>
      </c>
      <c r="L49" s="6">
        <f>IF(IFERROR(INDEX(Quarterly!$A:$Z,MATCH(Monthly!$H55,Quarterly!$F:$F,0),MATCH(M$1,Quarterly!$6:$6,0)),0)=0,L48,IFERROR(INDEX(Quarterly!$A:$Z,MATCH(Monthly!$H55,Quarterly!$F:$F,0),MATCH(M$1,Quarterly!$6:$6,0)),0))</f>
        <v>-9.1551953318025348E-4</v>
      </c>
      <c r="M49" s="11">
        <f t="shared" si="21"/>
        <v>34193.304638300346</v>
      </c>
      <c r="N49" s="20">
        <f>IFERROR(INDEX(Quarterly!$A:$N,MATCH(Monthly!$H52,Quarterly!$F:$F,0),MATCH(P$1,Quarterly!$7:$7,0)),0)</f>
        <v>0</v>
      </c>
      <c r="O49" s="21">
        <f>IF(IFERROR(INDEX(Quarterly!$A:$Z,MATCH(Monthly!$H55,Quarterly!$F:$F,0),MATCH(P$1,Quarterly!$6:$6,0)),0)=0,O48,IFERROR(INDEX(Quarterly!$A:$Z,MATCH(Monthly!$H55,Quarterly!$F:$F,0),MATCH(P$1,Quarterly!$6:$6,0)),0))</f>
        <v>-1.2823061042819051E-2</v>
      </c>
      <c r="P49" s="22">
        <f t="shared" si="22"/>
        <v>3720.7109030322649</v>
      </c>
      <c r="Q49" s="10">
        <f>IFERROR(INDEX(Quarterly!$A:$N,MATCH(Monthly!$H52,Quarterly!$F:$F,0),MATCH(S$1,Quarterly!$7:$7,0)),0)</f>
        <v>0</v>
      </c>
      <c r="R49" s="6">
        <f>IF(IFERROR(INDEX(Quarterly!$A:$Z,MATCH(Monthly!$H55,Quarterly!$F:$F,0),MATCH(S$1,Quarterly!$6:$6,0)),0)=0,R48,IFERROR(INDEX(Quarterly!$A:$Z,MATCH(Monthly!$H55,Quarterly!$F:$F,0),MATCH(S$1,Quarterly!$6:$6,0)),0))</f>
        <v>1.8542923606625239E-2</v>
      </c>
      <c r="S49" s="11">
        <f t="shared" si="23"/>
        <v>1556.1445308436973</v>
      </c>
    </row>
    <row r="50" spans="1:19" x14ac:dyDescent="0.2">
      <c r="A50" s="4">
        <f>Monthly!H53</f>
        <v>38717</v>
      </c>
      <c r="B50" s="20">
        <f>IFERROR(INDEX(Quarterly!$A:$N,MATCH(Monthly!$H53,Quarterly!$F:$F,0),MATCH(D$1,Quarterly!$7:$7,0)),0)</f>
        <v>0</v>
      </c>
      <c r="C50" s="21">
        <f>IF(IFERROR(INDEX(Quarterly!$A:$Z,MATCH(Monthly!$H56,Quarterly!$F:$F,0),MATCH(D$1,Quarterly!$6:$6,0)),0)=0,C49,IFERROR(INDEX(Quarterly!$A:$Z,MATCH(Monthly!$H56,Quarterly!$F:$F,0),MATCH(D$1,Quarterly!$6:$6,0)),0))</f>
        <v>0</v>
      </c>
      <c r="D50" s="22">
        <f t="shared" si="18"/>
        <v>0</v>
      </c>
      <c r="E50" s="10">
        <f>IFERROR(INDEX(Quarterly!$A:$N,MATCH(Monthly!$H53,Quarterly!$F:$F,0),MATCH(G$1,Quarterly!$7:$7,0)),0)</f>
        <v>126104</v>
      </c>
      <c r="F50" s="6">
        <f>IF(IFERROR(INDEX(Quarterly!$A:$Z,MATCH(Monthly!$H56,Quarterly!$F:$F,0),MATCH(G$1,Quarterly!$6:$6,0)),0)=0,F49,IFERROR(INDEX(Quarterly!$A:$Z,MATCH(Monthly!$H56,Quarterly!$F:$F,0),MATCH(G$1,Quarterly!$6:$6,0)),0))</f>
        <v>1.2671875686898204E-3</v>
      </c>
      <c r="G50" s="11">
        <f t="shared" si="19"/>
        <v>126104</v>
      </c>
      <c r="H50" s="20">
        <f>IFERROR(INDEX(Quarterly!$A:$N,MATCH(Monthly!$H53,Quarterly!$F:$F,0),MATCH(J$1,Quarterly!$7:$7,0)),0)</f>
        <v>76119</v>
      </c>
      <c r="I50" s="21">
        <f>IF(IFERROR(INDEX(Quarterly!$A:$Z,MATCH(Monthly!$H56,Quarterly!$F:$F,0),MATCH(J$1,Quarterly!$6:$6,0)),0)=0,I49,IFERROR(INDEX(Quarterly!$A:$Z,MATCH(Monthly!$H56,Quarterly!$F:$F,0),MATCH(J$1,Quarterly!$6:$6,0)),0))</f>
        <v>-2.3087370520527006E-3</v>
      </c>
      <c r="J50" s="22">
        <f t="shared" si="20"/>
        <v>76119</v>
      </c>
      <c r="K50" s="10">
        <f>IFERROR(INDEX(Quarterly!$A:$N,MATCH(Monthly!$H53,Quarterly!$F:$F,0),MATCH(M$1,Quarterly!$7:$7,0)),0)</f>
        <v>34162</v>
      </c>
      <c r="L50" s="6">
        <f>IF(IFERROR(INDEX(Quarterly!$A:$Z,MATCH(Monthly!$H56,Quarterly!$F:$F,0),MATCH(M$1,Quarterly!$6:$6,0)),0)=0,L49,IFERROR(INDEX(Quarterly!$A:$Z,MATCH(Monthly!$H56,Quarterly!$F:$F,0),MATCH(M$1,Quarterly!$6:$6,0)),0))</f>
        <v>5.7722876047530125E-3</v>
      </c>
      <c r="M50" s="11">
        <f t="shared" si="21"/>
        <v>34162</v>
      </c>
      <c r="N50" s="20">
        <f>IFERROR(INDEX(Quarterly!$A:$N,MATCH(Monthly!$H53,Quarterly!$F:$F,0),MATCH(P$1,Quarterly!$7:$7,0)),0)</f>
        <v>3673</v>
      </c>
      <c r="O50" s="21">
        <f>IF(IFERROR(INDEX(Quarterly!$A:$Z,MATCH(Monthly!$H56,Quarterly!$F:$F,0),MATCH(P$1,Quarterly!$6:$6,0)),0)=0,O49,IFERROR(INDEX(Quarterly!$A:$Z,MATCH(Monthly!$H56,Quarterly!$F:$F,0),MATCH(P$1,Quarterly!$6:$6,0)),0))</f>
        <v>4.0672898840843352E-3</v>
      </c>
      <c r="P50" s="22">
        <f t="shared" si="22"/>
        <v>3673</v>
      </c>
      <c r="Q50" s="10">
        <f>IFERROR(INDEX(Quarterly!$A:$N,MATCH(Monthly!$H53,Quarterly!$F:$F,0),MATCH(S$1,Quarterly!$7:$7,0)),0)</f>
        <v>1585</v>
      </c>
      <c r="R50" s="6">
        <f>IF(IFERROR(INDEX(Quarterly!$A:$Z,MATCH(Monthly!$H56,Quarterly!$F:$F,0),MATCH(S$1,Quarterly!$6:$6,0)),0)=0,R49,IFERROR(INDEX(Quarterly!$A:$Z,MATCH(Monthly!$H56,Quarterly!$F:$F,0),MATCH(S$1,Quarterly!$6:$6,0)),0))</f>
        <v>1.6796168451198579E-3</v>
      </c>
      <c r="S50" s="11">
        <f t="shared" si="23"/>
        <v>1585</v>
      </c>
    </row>
    <row r="51" spans="1:19" x14ac:dyDescent="0.2">
      <c r="A51" s="4">
        <f>Monthly!H54</f>
        <v>38748</v>
      </c>
      <c r="B51" s="20">
        <f>IFERROR(INDEX(Quarterly!$A:$N,MATCH(Monthly!$H54,Quarterly!$F:$F,0),MATCH(D$1,Quarterly!$7:$7,0)),0)</f>
        <v>0</v>
      </c>
      <c r="C51" s="21">
        <f>IF(IFERROR(INDEX(Quarterly!$A:$Z,MATCH(Monthly!$H57,Quarterly!$F:$F,0),MATCH(D$1,Quarterly!$6:$6,0)),0)=0,C50,IFERROR(INDEX(Quarterly!$A:$Z,MATCH(Monthly!$H57,Quarterly!$F:$F,0),MATCH(D$1,Quarterly!$6:$6,0)),0))</f>
        <v>0</v>
      </c>
      <c r="D51" s="22">
        <f t="shared" si="18"/>
        <v>0</v>
      </c>
      <c r="E51" s="10">
        <f>IFERROR(INDEX(Quarterly!$A:$N,MATCH(Monthly!$H54,Quarterly!$F:$F,0),MATCH(G$1,Quarterly!$7:$7,0)),0)</f>
        <v>0</v>
      </c>
      <c r="F51" s="6">
        <f>IF(IFERROR(INDEX(Quarterly!$A:$Z,MATCH(Monthly!$H57,Quarterly!$F:$F,0),MATCH(G$1,Quarterly!$6:$6,0)),0)=0,F50,IFERROR(INDEX(Quarterly!$A:$Z,MATCH(Monthly!$H57,Quarterly!$F:$F,0),MATCH(G$1,Quarterly!$6:$6,0)),0))</f>
        <v>1.2671875686898204E-3</v>
      </c>
      <c r="G51" s="11">
        <f t="shared" si="19"/>
        <v>126263.79742116206</v>
      </c>
      <c r="H51" s="20">
        <f>IFERROR(INDEX(Quarterly!$A:$N,MATCH(Monthly!$H54,Quarterly!$F:$F,0),MATCH(J$1,Quarterly!$7:$7,0)),0)</f>
        <v>0</v>
      </c>
      <c r="I51" s="21">
        <f>IF(IFERROR(INDEX(Quarterly!$A:$Z,MATCH(Monthly!$H57,Quarterly!$F:$F,0),MATCH(J$1,Quarterly!$6:$6,0)),0)=0,I50,IFERROR(INDEX(Quarterly!$A:$Z,MATCH(Monthly!$H57,Quarterly!$F:$F,0),MATCH(J$1,Quarterly!$6:$6,0)),0))</f>
        <v>-2.3087370520527006E-3</v>
      </c>
      <c r="J51" s="22">
        <f t="shared" si="20"/>
        <v>75943.261244334804</v>
      </c>
      <c r="K51" s="10">
        <f>IFERROR(INDEX(Quarterly!$A:$N,MATCH(Monthly!$H54,Quarterly!$F:$F,0),MATCH(M$1,Quarterly!$7:$7,0)),0)</f>
        <v>0</v>
      </c>
      <c r="L51" s="6">
        <f>IF(IFERROR(INDEX(Quarterly!$A:$Z,MATCH(Monthly!$H57,Quarterly!$F:$F,0),MATCH(M$1,Quarterly!$6:$6,0)),0)=0,L50,IFERROR(INDEX(Quarterly!$A:$Z,MATCH(Monthly!$H57,Quarterly!$F:$F,0),MATCH(M$1,Quarterly!$6:$6,0)),0))</f>
        <v>5.7722876047530125E-3</v>
      </c>
      <c r="M51" s="11">
        <f t="shared" si="21"/>
        <v>34359.192889153572</v>
      </c>
      <c r="N51" s="20">
        <f>IFERROR(INDEX(Quarterly!$A:$N,MATCH(Monthly!$H54,Quarterly!$F:$F,0),MATCH(P$1,Quarterly!$7:$7,0)),0)</f>
        <v>0</v>
      </c>
      <c r="O51" s="21">
        <f>IF(IFERROR(INDEX(Quarterly!$A:$Z,MATCH(Monthly!$H57,Quarterly!$F:$F,0),MATCH(P$1,Quarterly!$6:$6,0)),0)=0,O50,IFERROR(INDEX(Quarterly!$A:$Z,MATCH(Monthly!$H57,Quarterly!$F:$F,0),MATCH(P$1,Quarterly!$6:$6,0)),0))</f>
        <v>4.0672898840843352E-3</v>
      </c>
      <c r="P51" s="22">
        <f t="shared" si="22"/>
        <v>3687.9391557442418</v>
      </c>
      <c r="Q51" s="10">
        <f>IFERROR(INDEX(Quarterly!$A:$N,MATCH(Monthly!$H54,Quarterly!$F:$F,0),MATCH(S$1,Quarterly!$7:$7,0)),0)</f>
        <v>0</v>
      </c>
      <c r="R51" s="6">
        <f>IF(IFERROR(INDEX(Quarterly!$A:$Z,MATCH(Monthly!$H57,Quarterly!$F:$F,0),MATCH(S$1,Quarterly!$6:$6,0)),0)=0,R50,IFERROR(INDEX(Quarterly!$A:$Z,MATCH(Monthly!$H57,Quarterly!$F:$F,0),MATCH(S$1,Quarterly!$6:$6,0)),0))</f>
        <v>1.6796168451198579E-3</v>
      </c>
      <c r="S51" s="11">
        <f t="shared" si="23"/>
        <v>1587.6621926995149</v>
      </c>
    </row>
    <row r="52" spans="1:19" x14ac:dyDescent="0.2">
      <c r="A52" s="4">
        <f>Monthly!H55</f>
        <v>38776</v>
      </c>
      <c r="B52" s="20">
        <f>IFERROR(INDEX(Quarterly!$A:$N,MATCH(Monthly!$H55,Quarterly!$F:$F,0),MATCH(D$1,Quarterly!$7:$7,0)),0)</f>
        <v>0</v>
      </c>
      <c r="C52" s="21">
        <f>IF(IFERROR(INDEX(Quarterly!$A:$Z,MATCH(Monthly!$H58,Quarterly!$F:$F,0),MATCH(D$1,Quarterly!$6:$6,0)),0)=0,C51,IFERROR(INDEX(Quarterly!$A:$Z,MATCH(Monthly!$H58,Quarterly!$F:$F,0),MATCH(D$1,Quarterly!$6:$6,0)),0))</f>
        <v>0</v>
      </c>
      <c r="D52" s="22">
        <f t="shared" si="18"/>
        <v>0</v>
      </c>
      <c r="E52" s="10">
        <f>IFERROR(INDEX(Quarterly!$A:$N,MATCH(Monthly!$H55,Quarterly!$F:$F,0),MATCH(G$1,Quarterly!$7:$7,0)),0)</f>
        <v>0</v>
      </c>
      <c r="F52" s="6">
        <f>IF(IFERROR(INDEX(Quarterly!$A:$Z,MATCH(Monthly!$H58,Quarterly!$F:$F,0),MATCH(G$1,Quarterly!$6:$6,0)),0)=0,F51,IFERROR(INDEX(Quarterly!$A:$Z,MATCH(Monthly!$H58,Quarterly!$F:$F,0),MATCH(G$1,Quarterly!$6:$6,0)),0))</f>
        <v>1.2671875686898204E-3</v>
      </c>
      <c r="G52" s="11">
        <f t="shared" si="19"/>
        <v>126423.79733562973</v>
      </c>
      <c r="H52" s="20">
        <f>IFERROR(INDEX(Quarterly!$A:$N,MATCH(Monthly!$H55,Quarterly!$F:$F,0),MATCH(J$1,Quarterly!$7:$7,0)),0)</f>
        <v>0</v>
      </c>
      <c r="I52" s="21">
        <f>IF(IFERROR(INDEX(Quarterly!$A:$Z,MATCH(Monthly!$H58,Quarterly!$F:$F,0),MATCH(J$1,Quarterly!$6:$6,0)),0)=0,I51,IFERROR(INDEX(Quarterly!$A:$Z,MATCH(Monthly!$H58,Quarterly!$F:$F,0),MATCH(J$1,Quarterly!$6:$6,0)),0))</f>
        <v>-2.3087370520527006E-3</v>
      </c>
      <c r="J52" s="22">
        <f t="shared" si="20"/>
        <v>75767.928223246287</v>
      </c>
      <c r="K52" s="10">
        <f>IFERROR(INDEX(Quarterly!$A:$N,MATCH(Monthly!$H55,Quarterly!$F:$F,0),MATCH(M$1,Quarterly!$7:$7,0)),0)</f>
        <v>0</v>
      </c>
      <c r="L52" s="6">
        <f>IF(IFERROR(INDEX(Quarterly!$A:$Z,MATCH(Monthly!$H58,Quarterly!$F:$F,0),MATCH(M$1,Quarterly!$6:$6,0)),0)=0,L51,IFERROR(INDEX(Quarterly!$A:$Z,MATCH(Monthly!$H58,Quarterly!$F:$F,0),MATCH(M$1,Quarterly!$6:$6,0)),0))</f>
        <v>5.7722876047530125E-3</v>
      </c>
      <c r="M52" s="11">
        <f t="shared" si="21"/>
        <v>34557.524032376954</v>
      </c>
      <c r="N52" s="20">
        <f>IFERROR(INDEX(Quarterly!$A:$N,MATCH(Monthly!$H55,Quarterly!$F:$F,0),MATCH(P$1,Quarterly!$7:$7,0)),0)</f>
        <v>0</v>
      </c>
      <c r="O52" s="21">
        <f>IF(IFERROR(INDEX(Quarterly!$A:$Z,MATCH(Monthly!$H58,Quarterly!$F:$F,0),MATCH(P$1,Quarterly!$6:$6,0)),0)=0,O51,IFERROR(INDEX(Quarterly!$A:$Z,MATCH(Monthly!$H58,Quarterly!$F:$F,0),MATCH(P$1,Quarterly!$6:$6,0)),0))</f>
        <v>4.0672898840843352E-3</v>
      </c>
      <c r="P52" s="22">
        <f t="shared" si="22"/>
        <v>3702.9390733655191</v>
      </c>
      <c r="Q52" s="10">
        <f>IFERROR(INDEX(Quarterly!$A:$N,MATCH(Monthly!$H55,Quarterly!$F:$F,0),MATCH(S$1,Quarterly!$7:$7,0)),0)</f>
        <v>0</v>
      </c>
      <c r="R52" s="6">
        <f>IF(IFERROR(INDEX(Quarterly!$A:$Z,MATCH(Monthly!$H58,Quarterly!$F:$F,0),MATCH(S$1,Quarterly!$6:$6,0)),0)=0,R51,IFERROR(INDEX(Quarterly!$A:$Z,MATCH(Monthly!$H58,Quarterly!$F:$F,0),MATCH(S$1,Quarterly!$6:$6,0)),0))</f>
        <v>1.6796168451198579E-3</v>
      </c>
      <c r="S52" s="11">
        <f t="shared" si="23"/>
        <v>1590.3288568627329</v>
      </c>
    </row>
    <row r="53" spans="1:19" x14ac:dyDescent="0.2">
      <c r="A53" s="4">
        <f>Monthly!H56</f>
        <v>38807</v>
      </c>
      <c r="B53" s="20">
        <f>IFERROR(INDEX(Quarterly!$A:$N,MATCH(Monthly!$H56,Quarterly!$F:$F,0),MATCH(D$1,Quarterly!$7:$7,0)),0)</f>
        <v>0</v>
      </c>
      <c r="C53" s="21">
        <f>IF(IFERROR(INDEX(Quarterly!$A:$Z,MATCH(Monthly!$H59,Quarterly!$F:$F,0),MATCH(D$1,Quarterly!$6:$6,0)),0)=0,C52,IFERROR(INDEX(Quarterly!$A:$Z,MATCH(Monthly!$H59,Quarterly!$F:$F,0),MATCH(D$1,Quarterly!$6:$6,0)),0))</f>
        <v>0</v>
      </c>
      <c r="D53" s="22">
        <f t="shared" si="18"/>
        <v>0</v>
      </c>
      <c r="E53" s="10">
        <f>IFERROR(INDEX(Quarterly!$A:$N,MATCH(Monthly!$H56,Quarterly!$F:$F,0),MATCH(G$1,Quarterly!$7:$7,0)),0)</f>
        <v>126584</v>
      </c>
      <c r="F53" s="6">
        <f>IF(IFERROR(INDEX(Quarterly!$A:$Z,MATCH(Monthly!$H59,Quarterly!$F:$F,0),MATCH(G$1,Quarterly!$6:$6,0)),0)=0,F52,IFERROR(INDEX(Quarterly!$A:$Z,MATCH(Monthly!$H59,Quarterly!$F:$F,0),MATCH(G$1,Quarterly!$6:$6,0)),0))</f>
        <v>1.2834013662923471E-3</v>
      </c>
      <c r="G53" s="11">
        <f t="shared" si="19"/>
        <v>126584</v>
      </c>
      <c r="H53" s="20">
        <f>IFERROR(INDEX(Quarterly!$A:$N,MATCH(Monthly!$H56,Quarterly!$F:$F,0),MATCH(J$1,Quarterly!$7:$7,0)),0)</f>
        <v>75593</v>
      </c>
      <c r="I53" s="21">
        <f>IF(IFERROR(INDEX(Quarterly!$A:$Z,MATCH(Monthly!$H59,Quarterly!$F:$F,0),MATCH(J$1,Quarterly!$6:$6,0)),0)=0,I52,IFERROR(INDEX(Quarterly!$A:$Z,MATCH(Monthly!$H59,Quarterly!$F:$F,0),MATCH(J$1,Quarterly!$6:$6,0)),0))</f>
        <v>1.6684453233619667E-3</v>
      </c>
      <c r="J53" s="22">
        <f t="shared" si="20"/>
        <v>75593</v>
      </c>
      <c r="K53" s="10">
        <f>IFERROR(INDEX(Quarterly!$A:$N,MATCH(Monthly!$H56,Quarterly!$F:$F,0),MATCH(M$1,Quarterly!$7:$7,0)),0)</f>
        <v>34757</v>
      </c>
      <c r="L53" s="6">
        <f>IF(IFERROR(INDEX(Quarterly!$A:$Z,MATCH(Monthly!$H59,Quarterly!$F:$F,0),MATCH(M$1,Quarterly!$6:$6,0)),0)=0,L52,IFERROR(INDEX(Quarterly!$A:$Z,MATCH(Monthly!$H59,Quarterly!$F:$F,0),MATCH(M$1,Quarterly!$6:$6,0)),0))</f>
        <v>-1.6234106661725534E-3</v>
      </c>
      <c r="M53" s="11">
        <f t="shared" si="21"/>
        <v>34757</v>
      </c>
      <c r="N53" s="20">
        <f>IFERROR(INDEX(Quarterly!$A:$N,MATCH(Monthly!$H56,Quarterly!$F:$F,0),MATCH(P$1,Quarterly!$7:$7,0)),0)</f>
        <v>3718</v>
      </c>
      <c r="O53" s="21">
        <f>IF(IFERROR(INDEX(Quarterly!$A:$Z,MATCH(Monthly!$H59,Quarterly!$F:$F,0),MATCH(P$1,Quarterly!$6:$6,0)),0)=0,O52,IFERROR(INDEX(Quarterly!$A:$Z,MATCH(Monthly!$H59,Quarterly!$F:$F,0),MATCH(P$1,Quarterly!$6:$6,0)),0))</f>
        <v>-7.17746523282492E-4</v>
      </c>
      <c r="P53" s="22">
        <f t="shared" si="22"/>
        <v>3718</v>
      </c>
      <c r="Q53" s="10">
        <f>IFERROR(INDEX(Quarterly!$A:$N,MATCH(Monthly!$H56,Quarterly!$F:$F,0),MATCH(S$1,Quarterly!$7:$7,0)),0)</f>
        <v>1593</v>
      </c>
      <c r="R53" s="6">
        <f>IF(IFERROR(INDEX(Quarterly!$A:$Z,MATCH(Monthly!$H59,Quarterly!$F:$F,0),MATCH(S$1,Quarterly!$6:$6,0)),0)=0,R52,IFERROR(INDEX(Quarterly!$A:$Z,MATCH(Monthly!$H59,Quarterly!$F:$F,0),MATCH(S$1,Quarterly!$6:$6,0)),0))</f>
        <v>3.1041519681991536E-2</v>
      </c>
      <c r="S53" s="11">
        <f t="shared" si="23"/>
        <v>1593</v>
      </c>
    </row>
    <row r="54" spans="1:19" x14ac:dyDescent="0.2">
      <c r="A54" s="4">
        <f>Monthly!H57</f>
        <v>38837</v>
      </c>
      <c r="B54" s="20">
        <f>IFERROR(INDEX(Quarterly!$A:$N,MATCH(Monthly!$H57,Quarterly!$F:$F,0),MATCH(D$1,Quarterly!$7:$7,0)),0)</f>
        <v>0</v>
      </c>
      <c r="C54" s="21">
        <f>IF(IFERROR(INDEX(Quarterly!$A:$Z,MATCH(Monthly!$H60,Quarterly!$F:$F,0),MATCH(D$1,Quarterly!$6:$6,0)),0)=0,C53,IFERROR(INDEX(Quarterly!$A:$Z,MATCH(Monthly!$H60,Quarterly!$F:$F,0),MATCH(D$1,Quarterly!$6:$6,0)),0))</f>
        <v>0</v>
      </c>
      <c r="D54" s="22">
        <f t="shared" si="18"/>
        <v>0</v>
      </c>
      <c r="E54" s="10">
        <f>IFERROR(INDEX(Quarterly!$A:$N,MATCH(Monthly!$H57,Quarterly!$F:$F,0),MATCH(G$1,Quarterly!$7:$7,0)),0)</f>
        <v>0</v>
      </c>
      <c r="F54" s="6">
        <f>IF(IFERROR(INDEX(Quarterly!$A:$Z,MATCH(Monthly!$H60,Quarterly!$F:$F,0),MATCH(G$1,Quarterly!$6:$6,0)),0)=0,F53,IFERROR(INDEX(Quarterly!$A:$Z,MATCH(Monthly!$H60,Quarterly!$F:$F,0),MATCH(G$1,Quarterly!$6:$6,0)),0))</f>
        <v>1.2834013662923471E-3</v>
      </c>
      <c r="G54" s="11">
        <f t="shared" si="19"/>
        <v>126746.45807855076</v>
      </c>
      <c r="H54" s="20">
        <f>IFERROR(INDEX(Quarterly!$A:$N,MATCH(Monthly!$H57,Quarterly!$F:$F,0),MATCH(J$1,Quarterly!$7:$7,0)),0)</f>
        <v>0</v>
      </c>
      <c r="I54" s="21">
        <f>IF(IFERROR(INDEX(Quarterly!$A:$Z,MATCH(Monthly!$H60,Quarterly!$F:$F,0),MATCH(J$1,Quarterly!$6:$6,0)),0)=0,I53,IFERROR(INDEX(Quarterly!$A:$Z,MATCH(Monthly!$H60,Quarterly!$F:$F,0),MATCH(J$1,Quarterly!$6:$6,0)),0))</f>
        <v>1.6684453233619667E-3</v>
      </c>
      <c r="J54" s="22">
        <f t="shared" si="20"/>
        <v>75719.122787328903</v>
      </c>
      <c r="K54" s="10">
        <f>IFERROR(INDEX(Quarterly!$A:$N,MATCH(Monthly!$H57,Quarterly!$F:$F,0),MATCH(M$1,Quarterly!$7:$7,0)),0)</f>
        <v>0</v>
      </c>
      <c r="L54" s="6">
        <f>IF(IFERROR(INDEX(Quarterly!$A:$Z,MATCH(Monthly!$H60,Quarterly!$F:$F,0),MATCH(M$1,Quarterly!$6:$6,0)),0)=0,L53,IFERROR(INDEX(Quarterly!$A:$Z,MATCH(Monthly!$H60,Quarterly!$F:$F,0),MATCH(M$1,Quarterly!$6:$6,0)),0))</f>
        <v>-1.6234106661725534E-3</v>
      </c>
      <c r="M54" s="11">
        <f t="shared" si="21"/>
        <v>34700.57511547584</v>
      </c>
      <c r="N54" s="20">
        <f>IFERROR(INDEX(Quarterly!$A:$N,MATCH(Monthly!$H57,Quarterly!$F:$F,0),MATCH(P$1,Quarterly!$7:$7,0)),0)</f>
        <v>0</v>
      </c>
      <c r="O54" s="21">
        <f>IF(IFERROR(INDEX(Quarterly!$A:$Z,MATCH(Monthly!$H60,Quarterly!$F:$F,0),MATCH(P$1,Quarterly!$6:$6,0)),0)=0,O53,IFERROR(INDEX(Quarterly!$A:$Z,MATCH(Monthly!$H60,Quarterly!$F:$F,0),MATCH(P$1,Quarterly!$6:$6,0)),0))</f>
        <v>-7.17746523282492E-4</v>
      </c>
      <c r="P54" s="22">
        <f t="shared" si="22"/>
        <v>3715.3314184264359</v>
      </c>
      <c r="Q54" s="10">
        <f>IFERROR(INDEX(Quarterly!$A:$N,MATCH(Monthly!$H57,Quarterly!$F:$F,0),MATCH(S$1,Quarterly!$7:$7,0)),0)</f>
        <v>0</v>
      </c>
      <c r="R54" s="6">
        <f>IF(IFERROR(INDEX(Quarterly!$A:$Z,MATCH(Monthly!$H60,Quarterly!$F:$F,0),MATCH(S$1,Quarterly!$6:$6,0)),0)=0,R53,IFERROR(INDEX(Quarterly!$A:$Z,MATCH(Monthly!$H60,Quarterly!$F:$F,0),MATCH(S$1,Quarterly!$6:$6,0)),0))</f>
        <v>3.1041519681991536E-2</v>
      </c>
      <c r="S54" s="11">
        <f t="shared" si="23"/>
        <v>1642.4491408534125</v>
      </c>
    </row>
    <row r="55" spans="1:19" x14ac:dyDescent="0.2">
      <c r="A55" s="4">
        <f>Monthly!H58</f>
        <v>38868</v>
      </c>
      <c r="B55" s="20">
        <f>IFERROR(INDEX(Quarterly!$A:$N,MATCH(Monthly!$H58,Quarterly!$F:$F,0),MATCH(D$1,Quarterly!$7:$7,0)),0)</f>
        <v>0</v>
      </c>
      <c r="C55" s="21">
        <f>IF(IFERROR(INDEX(Quarterly!$A:$Z,MATCH(Monthly!$H61,Quarterly!$F:$F,0),MATCH(D$1,Quarterly!$6:$6,0)),0)=0,C54,IFERROR(INDEX(Quarterly!$A:$Z,MATCH(Monthly!$H61,Quarterly!$F:$F,0),MATCH(D$1,Quarterly!$6:$6,0)),0))</f>
        <v>0</v>
      </c>
      <c r="D55" s="22">
        <f t="shared" si="18"/>
        <v>0</v>
      </c>
      <c r="E55" s="10">
        <f>IFERROR(INDEX(Quarterly!$A:$N,MATCH(Monthly!$H58,Quarterly!$F:$F,0),MATCH(G$1,Quarterly!$7:$7,0)),0)</f>
        <v>0</v>
      </c>
      <c r="F55" s="6">
        <f>IF(IFERROR(INDEX(Quarterly!$A:$Z,MATCH(Monthly!$H61,Quarterly!$F:$F,0),MATCH(G$1,Quarterly!$6:$6,0)),0)=0,F54,IFERROR(INDEX(Quarterly!$A:$Z,MATCH(Monthly!$H61,Quarterly!$F:$F,0),MATCH(G$1,Quarterly!$6:$6,0)),0))</f>
        <v>1.2834013662923471E-3</v>
      </c>
      <c r="G55" s="11">
        <f t="shared" si="19"/>
        <v>126909.12465602148</v>
      </c>
      <c r="H55" s="20">
        <f>IFERROR(INDEX(Quarterly!$A:$N,MATCH(Monthly!$H58,Quarterly!$F:$F,0),MATCH(J$1,Quarterly!$7:$7,0)),0)</f>
        <v>0</v>
      </c>
      <c r="I55" s="21">
        <f>IF(IFERROR(INDEX(Quarterly!$A:$Z,MATCH(Monthly!$H61,Quarterly!$F:$F,0),MATCH(J$1,Quarterly!$6:$6,0)),0)=0,I54,IFERROR(INDEX(Quarterly!$A:$Z,MATCH(Monthly!$H61,Quarterly!$F:$F,0),MATCH(J$1,Quarterly!$6:$6,0)),0))</f>
        <v>1.6684453233619667E-3</v>
      </c>
      <c r="J55" s="22">
        <f t="shared" si="20"/>
        <v>75845.456003632498</v>
      </c>
      <c r="K55" s="10">
        <f>IFERROR(INDEX(Quarterly!$A:$N,MATCH(Monthly!$H58,Quarterly!$F:$F,0),MATCH(M$1,Quarterly!$7:$7,0)),0)</f>
        <v>0</v>
      </c>
      <c r="L55" s="6">
        <f>IF(IFERROR(INDEX(Quarterly!$A:$Z,MATCH(Monthly!$H61,Quarterly!$F:$F,0),MATCH(M$1,Quarterly!$6:$6,0)),0)=0,L54,IFERROR(INDEX(Quarterly!$A:$Z,MATCH(Monthly!$H61,Quarterly!$F:$F,0),MATCH(M$1,Quarterly!$6:$6,0)),0))</f>
        <v>-1.6234106661725534E-3</v>
      </c>
      <c r="M55" s="11">
        <f t="shared" si="21"/>
        <v>34644.241831711057</v>
      </c>
      <c r="N55" s="20">
        <f>IFERROR(INDEX(Quarterly!$A:$N,MATCH(Monthly!$H58,Quarterly!$F:$F,0),MATCH(P$1,Quarterly!$7:$7,0)),0)</f>
        <v>0</v>
      </c>
      <c r="O55" s="21">
        <f>IF(IFERROR(INDEX(Quarterly!$A:$Z,MATCH(Monthly!$H61,Quarterly!$F:$F,0),MATCH(P$1,Quarterly!$6:$6,0)),0)=0,O54,IFERROR(INDEX(Quarterly!$A:$Z,MATCH(Monthly!$H61,Quarterly!$F:$F,0),MATCH(P$1,Quarterly!$6:$6,0)),0))</f>
        <v>-7.17746523282492E-4</v>
      </c>
      <c r="P55" s="22">
        <f t="shared" si="22"/>
        <v>3712.6647522180183</v>
      </c>
      <c r="Q55" s="10">
        <f>IFERROR(INDEX(Quarterly!$A:$N,MATCH(Monthly!$H58,Quarterly!$F:$F,0),MATCH(S$1,Quarterly!$7:$7,0)),0)</f>
        <v>0</v>
      </c>
      <c r="R55" s="6">
        <f>IF(IFERROR(INDEX(Quarterly!$A:$Z,MATCH(Monthly!$H61,Quarterly!$F:$F,0),MATCH(S$1,Quarterly!$6:$6,0)),0)=0,R54,IFERROR(INDEX(Quarterly!$A:$Z,MATCH(Monthly!$H61,Quarterly!$F:$F,0),MATCH(S$1,Quarterly!$6:$6,0)),0))</f>
        <v>3.1041519681991536E-2</v>
      </c>
      <c r="S55" s="11">
        <f t="shared" si="23"/>
        <v>1693.4332581858837</v>
      </c>
    </row>
    <row r="56" spans="1:19" x14ac:dyDescent="0.2">
      <c r="A56" s="4">
        <f>Monthly!H59</f>
        <v>38898</v>
      </c>
      <c r="B56" s="20">
        <f>IFERROR(INDEX(Quarterly!$A:$N,MATCH(Monthly!$H59,Quarterly!$F:$F,0),MATCH(D$1,Quarterly!$7:$7,0)),0)</f>
        <v>0</v>
      </c>
      <c r="C56" s="21">
        <f>IF(IFERROR(INDEX(Quarterly!$A:$Z,MATCH(Monthly!$H62,Quarterly!$F:$F,0),MATCH(D$1,Quarterly!$6:$6,0)),0)=0,C55,IFERROR(INDEX(Quarterly!$A:$Z,MATCH(Monthly!$H62,Quarterly!$F:$F,0),MATCH(D$1,Quarterly!$6:$6,0)),0))</f>
        <v>0</v>
      </c>
      <c r="D56" s="22">
        <f t="shared" si="18"/>
        <v>0</v>
      </c>
      <c r="E56" s="10">
        <f>IFERROR(INDEX(Quarterly!$A:$N,MATCH(Monthly!$H59,Quarterly!$F:$F,0),MATCH(G$1,Quarterly!$7:$7,0)),0)</f>
        <v>127072</v>
      </c>
      <c r="F56" s="6">
        <f>IF(IFERROR(INDEX(Quarterly!$A:$Z,MATCH(Monthly!$H62,Quarterly!$F:$F,0),MATCH(G$1,Quarterly!$6:$6,0)),0)=0,F55,IFERROR(INDEX(Quarterly!$A:$Z,MATCH(Monthly!$H62,Quarterly!$F:$F,0),MATCH(G$1,Quarterly!$6:$6,0)),0))</f>
        <v>1.2470800886892341E-3</v>
      </c>
      <c r="G56" s="11">
        <f t="shared" si="19"/>
        <v>127072</v>
      </c>
      <c r="H56" s="20">
        <f>IFERROR(INDEX(Quarterly!$A:$N,MATCH(Monthly!$H59,Quarterly!$F:$F,0),MATCH(J$1,Quarterly!$7:$7,0)),0)</f>
        <v>75972</v>
      </c>
      <c r="I56" s="21">
        <f>IF(IFERROR(INDEX(Quarterly!$A:$Z,MATCH(Monthly!$H62,Quarterly!$F:$F,0),MATCH(J$1,Quarterly!$6:$6,0)),0)=0,I55,IFERROR(INDEX(Quarterly!$A:$Z,MATCH(Monthly!$H62,Quarterly!$F:$F,0),MATCH(J$1,Quarterly!$6:$6,0)),0))</f>
        <v>1.9617853441098454E-3</v>
      </c>
      <c r="J56" s="22">
        <f t="shared" si="20"/>
        <v>75972</v>
      </c>
      <c r="K56" s="10">
        <f>IFERROR(INDEX(Quarterly!$A:$N,MATCH(Monthly!$H59,Quarterly!$F:$F,0),MATCH(M$1,Quarterly!$7:$7,0)),0)</f>
        <v>34588</v>
      </c>
      <c r="L56" s="6">
        <f>IF(IFERROR(INDEX(Quarterly!$A:$Z,MATCH(Monthly!$H62,Quarterly!$F:$F,0),MATCH(M$1,Quarterly!$6:$6,0)),0)=0,L55,IFERROR(INDEX(Quarterly!$A:$Z,MATCH(Monthly!$H62,Quarterly!$F:$F,0),MATCH(M$1,Quarterly!$6:$6,0)),0))</f>
        <v>-2.2118196522357136E-3</v>
      </c>
      <c r="M56" s="11">
        <f t="shared" si="21"/>
        <v>34588</v>
      </c>
      <c r="N56" s="20">
        <f>IFERROR(INDEX(Quarterly!$A:$N,MATCH(Monthly!$H59,Quarterly!$F:$F,0),MATCH(P$1,Quarterly!$7:$7,0)),0)</f>
        <v>3710</v>
      </c>
      <c r="O56" s="21">
        <f>IF(IFERROR(INDEX(Quarterly!$A:$Z,MATCH(Monthly!$H62,Quarterly!$F:$F,0),MATCH(P$1,Quarterly!$6:$6,0)),0)=0,O55,IFERROR(INDEX(Quarterly!$A:$Z,MATCH(Monthly!$H62,Quarterly!$F:$F,0),MATCH(P$1,Quarterly!$6:$6,0)),0))</f>
        <v>1.1897422770876576E-2</v>
      </c>
      <c r="P56" s="22">
        <f t="shared" si="22"/>
        <v>3710</v>
      </c>
      <c r="Q56" s="10">
        <f>IFERROR(INDEX(Quarterly!$A:$N,MATCH(Monthly!$H59,Quarterly!$F:$F,0),MATCH(S$1,Quarterly!$7:$7,0)),0)</f>
        <v>1746</v>
      </c>
      <c r="R56" s="6">
        <f>IF(IFERROR(INDEX(Quarterly!$A:$Z,MATCH(Monthly!$H62,Quarterly!$F:$F,0),MATCH(S$1,Quarterly!$6:$6,0)),0)=0,R55,IFERROR(INDEX(Quarterly!$A:$Z,MATCH(Monthly!$H62,Quarterly!$F:$F,0),MATCH(S$1,Quarterly!$6:$6,0)),0))</f>
        <v>3.8229680129463262E-2</v>
      </c>
      <c r="S56" s="11">
        <f t="shared" si="23"/>
        <v>1746</v>
      </c>
    </row>
    <row r="57" spans="1:19" x14ac:dyDescent="0.2">
      <c r="A57" s="4">
        <f>Monthly!H60</f>
        <v>38929</v>
      </c>
      <c r="B57" s="20">
        <f>IFERROR(INDEX(Quarterly!$A:$N,MATCH(Monthly!$H60,Quarterly!$F:$F,0),MATCH(D$1,Quarterly!$7:$7,0)),0)</f>
        <v>0</v>
      </c>
      <c r="C57" s="21">
        <f>IF(IFERROR(INDEX(Quarterly!$A:$Z,MATCH(Monthly!$H63,Quarterly!$F:$F,0),MATCH(D$1,Quarterly!$6:$6,0)),0)=0,C56,IFERROR(INDEX(Quarterly!$A:$Z,MATCH(Monthly!$H63,Quarterly!$F:$F,0),MATCH(D$1,Quarterly!$6:$6,0)),0))</f>
        <v>0</v>
      </c>
      <c r="D57" s="22">
        <f t="shared" si="18"/>
        <v>0</v>
      </c>
      <c r="E57" s="10">
        <f>IFERROR(INDEX(Quarterly!$A:$N,MATCH(Monthly!$H60,Quarterly!$F:$F,0),MATCH(G$1,Quarterly!$7:$7,0)),0)</f>
        <v>0</v>
      </c>
      <c r="F57" s="6">
        <f>IF(IFERROR(INDEX(Quarterly!$A:$Z,MATCH(Monthly!$H63,Quarterly!$F:$F,0),MATCH(G$1,Quarterly!$6:$6,0)),0)=0,F56,IFERROR(INDEX(Quarterly!$A:$Z,MATCH(Monthly!$H63,Quarterly!$F:$F,0),MATCH(G$1,Quarterly!$6:$6,0)),0))</f>
        <v>1.2470800886892341E-3</v>
      </c>
      <c r="G57" s="11">
        <f t="shared" si="19"/>
        <v>127230.46896102992</v>
      </c>
      <c r="H57" s="20">
        <f>IFERROR(INDEX(Quarterly!$A:$N,MATCH(Monthly!$H60,Quarterly!$F:$F,0),MATCH(J$1,Quarterly!$7:$7,0)),0)</f>
        <v>0</v>
      </c>
      <c r="I57" s="21">
        <f>IF(IFERROR(INDEX(Quarterly!$A:$Z,MATCH(Monthly!$H63,Quarterly!$F:$F,0),MATCH(J$1,Quarterly!$6:$6,0)),0)=0,I56,IFERROR(INDEX(Quarterly!$A:$Z,MATCH(Monthly!$H63,Quarterly!$F:$F,0),MATCH(J$1,Quarterly!$6:$6,0)),0))</f>
        <v>1.9617853441098454E-3</v>
      </c>
      <c r="J57" s="22">
        <f t="shared" si="20"/>
        <v>76121.040756162707</v>
      </c>
      <c r="K57" s="10">
        <f>IFERROR(INDEX(Quarterly!$A:$N,MATCH(Monthly!$H60,Quarterly!$F:$F,0),MATCH(M$1,Quarterly!$7:$7,0)),0)</f>
        <v>0</v>
      </c>
      <c r="L57" s="6">
        <f>IF(IFERROR(INDEX(Quarterly!$A:$Z,MATCH(Monthly!$H63,Quarterly!$F:$F,0),MATCH(M$1,Quarterly!$6:$6,0)),0)=0,L56,IFERROR(INDEX(Quarterly!$A:$Z,MATCH(Monthly!$H63,Quarterly!$F:$F,0),MATCH(M$1,Quarterly!$6:$6,0)),0))</f>
        <v>-2.2118196522357136E-3</v>
      </c>
      <c r="M57" s="11">
        <f t="shared" si="21"/>
        <v>34511.497581868469</v>
      </c>
      <c r="N57" s="20">
        <f>IFERROR(INDEX(Quarterly!$A:$N,MATCH(Monthly!$H60,Quarterly!$F:$F,0),MATCH(P$1,Quarterly!$7:$7,0)),0)</f>
        <v>0</v>
      </c>
      <c r="O57" s="21">
        <f>IF(IFERROR(INDEX(Quarterly!$A:$Z,MATCH(Monthly!$H63,Quarterly!$F:$F,0),MATCH(P$1,Quarterly!$6:$6,0)),0)=0,O56,IFERROR(INDEX(Quarterly!$A:$Z,MATCH(Monthly!$H63,Quarterly!$F:$F,0),MATCH(P$1,Quarterly!$6:$6,0)),0))</f>
        <v>1.1897422770876576E-2</v>
      </c>
      <c r="P57" s="22">
        <f t="shared" si="22"/>
        <v>3754.1394384799519</v>
      </c>
      <c r="Q57" s="10">
        <f>IFERROR(INDEX(Quarterly!$A:$N,MATCH(Monthly!$H60,Quarterly!$F:$F,0),MATCH(S$1,Quarterly!$7:$7,0)),0)</f>
        <v>0</v>
      </c>
      <c r="R57" s="6">
        <f>IF(IFERROR(INDEX(Quarterly!$A:$Z,MATCH(Monthly!$H63,Quarterly!$F:$F,0),MATCH(S$1,Quarterly!$6:$6,0)),0)=0,R56,IFERROR(INDEX(Quarterly!$A:$Z,MATCH(Monthly!$H63,Quarterly!$F:$F,0),MATCH(S$1,Quarterly!$6:$6,0)),0))</f>
        <v>3.8229680129463262E-2</v>
      </c>
      <c r="S57" s="11">
        <f t="shared" si="23"/>
        <v>1812.7490215060429</v>
      </c>
    </row>
    <row r="58" spans="1:19" x14ac:dyDescent="0.2">
      <c r="A58" s="4">
        <f>Monthly!H61</f>
        <v>38960</v>
      </c>
      <c r="B58" s="20">
        <f>IFERROR(INDEX(Quarterly!$A:$N,MATCH(Monthly!$H61,Quarterly!$F:$F,0),MATCH(D$1,Quarterly!$7:$7,0)),0)</f>
        <v>0</v>
      </c>
      <c r="C58" s="21">
        <f>IF(IFERROR(INDEX(Quarterly!$A:$Z,MATCH(Monthly!$H64,Quarterly!$F:$F,0),MATCH(D$1,Quarterly!$6:$6,0)),0)=0,C57,IFERROR(INDEX(Quarterly!$A:$Z,MATCH(Monthly!$H64,Quarterly!$F:$F,0),MATCH(D$1,Quarterly!$6:$6,0)),0))</f>
        <v>0</v>
      </c>
      <c r="D58" s="22">
        <f t="shared" si="18"/>
        <v>0</v>
      </c>
      <c r="E58" s="10">
        <f>IFERROR(INDEX(Quarterly!$A:$N,MATCH(Monthly!$H61,Quarterly!$F:$F,0),MATCH(G$1,Quarterly!$7:$7,0)),0)</f>
        <v>0</v>
      </c>
      <c r="F58" s="6">
        <f>IF(IFERROR(INDEX(Quarterly!$A:$Z,MATCH(Monthly!$H64,Quarterly!$F:$F,0),MATCH(G$1,Quarterly!$6:$6,0)),0)=0,F57,IFERROR(INDEX(Quarterly!$A:$Z,MATCH(Monthly!$H64,Quarterly!$F:$F,0),MATCH(G$1,Quarterly!$6:$6,0)),0))</f>
        <v>1.2470800886892341E-3</v>
      </c>
      <c r="G58" s="11">
        <f t="shared" si="19"/>
        <v>127389.13554554583</v>
      </c>
      <c r="H58" s="20">
        <f>IFERROR(INDEX(Quarterly!$A:$N,MATCH(Monthly!$H61,Quarterly!$F:$F,0),MATCH(J$1,Quarterly!$7:$7,0)),0)</f>
        <v>0</v>
      </c>
      <c r="I58" s="21">
        <f>IF(IFERROR(INDEX(Quarterly!$A:$Z,MATCH(Monthly!$H64,Quarterly!$F:$F,0),MATCH(J$1,Quarterly!$6:$6,0)),0)=0,I57,IFERROR(INDEX(Quarterly!$A:$Z,MATCH(Monthly!$H64,Quarterly!$F:$F,0),MATCH(J$1,Quarterly!$6:$6,0)),0))</f>
        <v>1.9617853441098454E-3</v>
      </c>
      <c r="J58" s="22">
        <f t="shared" si="20"/>
        <v>76270.37389829653</v>
      </c>
      <c r="K58" s="10">
        <f>IFERROR(INDEX(Quarterly!$A:$N,MATCH(Monthly!$H61,Quarterly!$F:$F,0),MATCH(M$1,Quarterly!$7:$7,0)),0)</f>
        <v>0</v>
      </c>
      <c r="L58" s="6">
        <f>IF(IFERROR(INDEX(Quarterly!$A:$Z,MATCH(Monthly!$H64,Quarterly!$F:$F,0),MATCH(M$1,Quarterly!$6:$6,0)),0)=0,L57,IFERROR(INDEX(Quarterly!$A:$Z,MATCH(Monthly!$H64,Quarterly!$F:$F,0),MATCH(M$1,Quarterly!$6:$6,0)),0))</f>
        <v>-2.2118196522357136E-3</v>
      </c>
      <c r="M58" s="11">
        <f t="shared" si="21"/>
        <v>34435.164373288804</v>
      </c>
      <c r="N58" s="20">
        <f>IFERROR(INDEX(Quarterly!$A:$N,MATCH(Monthly!$H61,Quarterly!$F:$F,0),MATCH(P$1,Quarterly!$7:$7,0)),0)</f>
        <v>0</v>
      </c>
      <c r="O58" s="21">
        <f>IF(IFERROR(INDEX(Quarterly!$A:$Z,MATCH(Monthly!$H64,Quarterly!$F:$F,0),MATCH(P$1,Quarterly!$6:$6,0)),0)=0,O57,IFERROR(INDEX(Quarterly!$A:$Z,MATCH(Monthly!$H64,Quarterly!$F:$F,0),MATCH(P$1,Quarterly!$6:$6,0)),0))</f>
        <v>1.1897422770876576E-2</v>
      </c>
      <c r="P58" s="22">
        <f t="shared" si="22"/>
        <v>3798.804022520369</v>
      </c>
      <c r="Q58" s="10">
        <f>IFERROR(INDEX(Quarterly!$A:$N,MATCH(Monthly!$H61,Quarterly!$F:$F,0),MATCH(S$1,Quarterly!$7:$7,0)),0)</f>
        <v>0</v>
      </c>
      <c r="R58" s="6">
        <f>IF(IFERROR(INDEX(Quarterly!$A:$Z,MATCH(Monthly!$H64,Quarterly!$F:$F,0),MATCH(S$1,Quarterly!$6:$6,0)),0)=0,R57,IFERROR(INDEX(Quarterly!$A:$Z,MATCH(Monthly!$H64,Quarterly!$F:$F,0),MATCH(S$1,Quarterly!$6:$6,0)),0))</f>
        <v>3.8229680129463262E-2</v>
      </c>
      <c r="S58" s="11">
        <f t="shared" si="23"/>
        <v>1882.0498367532164</v>
      </c>
    </row>
    <row r="59" spans="1:19" x14ac:dyDescent="0.2">
      <c r="A59" s="4">
        <f>Monthly!H62</f>
        <v>38990</v>
      </c>
      <c r="B59" s="20">
        <f>IFERROR(INDEX(Quarterly!$A:$N,MATCH(Monthly!$H62,Quarterly!$F:$F,0),MATCH(D$1,Quarterly!$7:$7,0)),0)</f>
        <v>0</v>
      </c>
      <c r="C59" s="21">
        <f>IF(IFERROR(INDEX(Quarterly!$A:$Z,MATCH(Monthly!$H65,Quarterly!$F:$F,0),MATCH(D$1,Quarterly!$6:$6,0)),0)=0,C58,IFERROR(INDEX(Quarterly!$A:$Z,MATCH(Monthly!$H65,Quarterly!$F:$F,0),MATCH(D$1,Quarterly!$6:$6,0)),0))</f>
        <v>0</v>
      </c>
      <c r="D59" s="22">
        <f t="shared" si="18"/>
        <v>0</v>
      </c>
      <c r="E59" s="10">
        <f>IFERROR(INDEX(Quarterly!$A:$N,MATCH(Monthly!$H62,Quarterly!$F:$F,0),MATCH(G$1,Quarterly!$7:$7,0)),0)</f>
        <v>127548</v>
      </c>
      <c r="F59" s="6">
        <f>IF(IFERROR(INDEX(Quarterly!$A:$Z,MATCH(Monthly!$H65,Quarterly!$F:$F,0),MATCH(G$1,Quarterly!$6:$6,0)),0)=0,F58,IFERROR(INDEX(Quarterly!$A:$Z,MATCH(Monthly!$H65,Quarterly!$F:$F,0),MATCH(G$1,Quarterly!$6:$6,0)),0))</f>
        <v>1.1563963139102906E-3</v>
      </c>
      <c r="G59" s="11">
        <f t="shared" si="19"/>
        <v>127548</v>
      </c>
      <c r="H59" s="20">
        <f>IFERROR(INDEX(Quarterly!$A:$N,MATCH(Monthly!$H62,Quarterly!$F:$F,0),MATCH(J$1,Quarterly!$7:$7,0)),0)</f>
        <v>76420</v>
      </c>
      <c r="I59" s="21">
        <f>IF(IFERROR(INDEX(Quarterly!$A:$Z,MATCH(Monthly!$H65,Quarterly!$F:$F,0),MATCH(J$1,Quarterly!$6:$6,0)),0)=0,I58,IFERROR(INDEX(Quarterly!$A:$Z,MATCH(Monthly!$H65,Quarterly!$F:$F,0),MATCH(J$1,Quarterly!$6:$6,0)),0))</f>
        <v>5.4057834962661921E-4</v>
      </c>
      <c r="J59" s="22">
        <f t="shared" si="20"/>
        <v>76420</v>
      </c>
      <c r="K59" s="10">
        <f>IFERROR(INDEX(Quarterly!$A:$N,MATCH(Monthly!$H62,Quarterly!$F:$F,0),MATCH(M$1,Quarterly!$7:$7,0)),0)</f>
        <v>34359</v>
      </c>
      <c r="L59" s="6">
        <f>IF(IFERROR(INDEX(Quarterly!$A:$Z,MATCH(Monthly!$H65,Quarterly!$F:$F,0),MATCH(M$1,Quarterly!$6:$6,0)),0)=0,L58,IFERROR(INDEX(Quarterly!$A:$Z,MATCH(Monthly!$H65,Quarterly!$F:$F,0),MATCH(M$1,Quarterly!$6:$6,0)),0))</f>
        <v>1.8688917302376318E-3</v>
      </c>
      <c r="M59" s="11">
        <f t="shared" si="21"/>
        <v>34359</v>
      </c>
      <c r="N59" s="20">
        <f>IFERROR(INDEX(Quarterly!$A:$N,MATCH(Monthly!$H62,Quarterly!$F:$F,0),MATCH(P$1,Quarterly!$7:$7,0)),0)</f>
        <v>3844</v>
      </c>
      <c r="O59" s="21">
        <f>IF(IFERROR(INDEX(Quarterly!$A:$Z,MATCH(Monthly!$H65,Quarterly!$F:$F,0),MATCH(P$1,Quarterly!$6:$6,0)),0)=0,O58,IFERROR(INDEX(Quarterly!$A:$Z,MATCH(Monthly!$H65,Quarterly!$F:$F,0),MATCH(P$1,Quarterly!$6:$6,0)),0))</f>
        <v>-2.3468143635023697E-3</v>
      </c>
      <c r="P59" s="22">
        <f t="shared" si="22"/>
        <v>3844</v>
      </c>
      <c r="Q59" s="10">
        <f>IFERROR(INDEX(Quarterly!$A:$N,MATCH(Monthly!$H62,Quarterly!$F:$F,0),MATCH(S$1,Quarterly!$7:$7,0)),0)</f>
        <v>1954</v>
      </c>
      <c r="R59" s="6">
        <f>IF(IFERROR(INDEX(Quarterly!$A:$Z,MATCH(Monthly!$H65,Quarterly!$F:$F,0),MATCH(S$1,Quarterly!$6:$6,0)),0)=0,R58,IFERROR(INDEX(Quarterly!$A:$Z,MATCH(Monthly!$H65,Quarterly!$F:$F,0),MATCH(S$1,Quarterly!$6:$6,0)),0))</f>
        <v>2.7713440696293112E-2</v>
      </c>
      <c r="S59" s="11">
        <f t="shared" si="23"/>
        <v>1954</v>
      </c>
    </row>
    <row r="60" spans="1:19" x14ac:dyDescent="0.2">
      <c r="A60" s="4">
        <f>Monthly!H63</f>
        <v>39021</v>
      </c>
      <c r="B60" s="20">
        <f>IFERROR(INDEX(Quarterly!$A:$N,MATCH(Monthly!$H63,Quarterly!$F:$F,0),MATCH(D$1,Quarterly!$7:$7,0)),0)</f>
        <v>0</v>
      </c>
      <c r="C60" s="21">
        <f>IF(IFERROR(INDEX(Quarterly!$A:$Z,MATCH(Monthly!$H66,Quarterly!$F:$F,0),MATCH(D$1,Quarterly!$6:$6,0)),0)=0,C59,IFERROR(INDEX(Quarterly!$A:$Z,MATCH(Monthly!$H66,Quarterly!$F:$F,0),MATCH(D$1,Quarterly!$6:$6,0)),0))</f>
        <v>0</v>
      </c>
      <c r="D60" s="22">
        <f t="shared" si="18"/>
        <v>0</v>
      </c>
      <c r="E60" s="10">
        <f>IFERROR(INDEX(Quarterly!$A:$N,MATCH(Monthly!$H63,Quarterly!$F:$F,0),MATCH(G$1,Quarterly!$7:$7,0)),0)</f>
        <v>0</v>
      </c>
      <c r="F60" s="6">
        <f>IF(IFERROR(INDEX(Quarterly!$A:$Z,MATCH(Monthly!$H66,Quarterly!$F:$F,0),MATCH(G$1,Quarterly!$6:$6,0)),0)=0,F59,IFERROR(INDEX(Quarterly!$A:$Z,MATCH(Monthly!$H66,Quarterly!$F:$F,0),MATCH(G$1,Quarterly!$6:$6,0)),0))</f>
        <v>1.1563963139102906E-3</v>
      </c>
      <c r="G60" s="11">
        <f t="shared" si="19"/>
        <v>127695.49603704663</v>
      </c>
      <c r="H60" s="20">
        <f>IFERROR(INDEX(Quarterly!$A:$N,MATCH(Monthly!$H63,Quarterly!$F:$F,0),MATCH(J$1,Quarterly!$7:$7,0)),0)</f>
        <v>0</v>
      </c>
      <c r="I60" s="21">
        <f>IF(IFERROR(INDEX(Quarterly!$A:$Z,MATCH(Monthly!$H66,Quarterly!$F:$F,0),MATCH(J$1,Quarterly!$6:$6,0)),0)=0,I59,IFERROR(INDEX(Quarterly!$A:$Z,MATCH(Monthly!$H66,Quarterly!$F:$F,0),MATCH(J$1,Quarterly!$6:$6,0)),0))</f>
        <v>5.4057834962661921E-4</v>
      </c>
      <c r="J60" s="22">
        <f t="shared" si="20"/>
        <v>76461.31099747846</v>
      </c>
      <c r="K60" s="10">
        <f>IFERROR(INDEX(Quarterly!$A:$N,MATCH(Monthly!$H63,Quarterly!$F:$F,0),MATCH(M$1,Quarterly!$7:$7,0)),0)</f>
        <v>0</v>
      </c>
      <c r="L60" s="6">
        <f>IF(IFERROR(INDEX(Quarterly!$A:$Z,MATCH(Monthly!$H66,Quarterly!$F:$F,0),MATCH(M$1,Quarterly!$6:$6,0)),0)=0,L59,IFERROR(INDEX(Quarterly!$A:$Z,MATCH(Monthly!$H66,Quarterly!$F:$F,0),MATCH(M$1,Quarterly!$6:$6,0)),0))</f>
        <v>1.8688917302376318E-3</v>
      </c>
      <c r="M60" s="11">
        <f t="shared" si="21"/>
        <v>34423.213250959234</v>
      </c>
      <c r="N60" s="20">
        <f>IFERROR(INDEX(Quarterly!$A:$N,MATCH(Monthly!$H63,Quarterly!$F:$F,0),MATCH(P$1,Quarterly!$7:$7,0)),0)</f>
        <v>0</v>
      </c>
      <c r="O60" s="21">
        <f>IF(IFERROR(INDEX(Quarterly!$A:$Z,MATCH(Monthly!$H66,Quarterly!$F:$F,0),MATCH(P$1,Quarterly!$6:$6,0)),0)=0,O59,IFERROR(INDEX(Quarterly!$A:$Z,MATCH(Monthly!$H66,Quarterly!$F:$F,0),MATCH(P$1,Quarterly!$6:$6,0)),0))</f>
        <v>-2.3468143635023697E-3</v>
      </c>
      <c r="P60" s="22">
        <f t="shared" si="22"/>
        <v>3834.9788455866969</v>
      </c>
      <c r="Q60" s="10">
        <f>IFERROR(INDEX(Quarterly!$A:$N,MATCH(Monthly!$H63,Quarterly!$F:$F,0),MATCH(S$1,Quarterly!$7:$7,0)),0)</f>
        <v>0</v>
      </c>
      <c r="R60" s="6">
        <f>IF(IFERROR(INDEX(Quarterly!$A:$Z,MATCH(Monthly!$H66,Quarterly!$F:$F,0),MATCH(S$1,Quarterly!$6:$6,0)),0)=0,R59,IFERROR(INDEX(Quarterly!$A:$Z,MATCH(Monthly!$H66,Quarterly!$F:$F,0),MATCH(S$1,Quarterly!$6:$6,0)),0))</f>
        <v>2.7713440696293112E-2</v>
      </c>
      <c r="S60" s="11">
        <f t="shared" si="23"/>
        <v>2008.1520631205567</v>
      </c>
    </row>
    <row r="61" spans="1:19" x14ac:dyDescent="0.2">
      <c r="A61" s="4">
        <f>Monthly!H64</f>
        <v>39051</v>
      </c>
      <c r="B61" s="20">
        <f>IFERROR(INDEX(Quarterly!$A:$N,MATCH(Monthly!$H64,Quarterly!$F:$F,0),MATCH(D$1,Quarterly!$7:$7,0)),0)</f>
        <v>0</v>
      </c>
      <c r="C61" s="21">
        <f>IF(IFERROR(INDEX(Quarterly!$A:$Z,MATCH(Monthly!$H67,Quarterly!$F:$F,0),MATCH(D$1,Quarterly!$6:$6,0)),0)=0,C60,IFERROR(INDEX(Quarterly!$A:$Z,MATCH(Monthly!$H67,Quarterly!$F:$F,0),MATCH(D$1,Quarterly!$6:$6,0)),0))</f>
        <v>0</v>
      </c>
      <c r="D61" s="22">
        <f t="shared" si="18"/>
        <v>0</v>
      </c>
      <c r="E61" s="10">
        <f>IFERROR(INDEX(Quarterly!$A:$N,MATCH(Monthly!$H64,Quarterly!$F:$F,0),MATCH(G$1,Quarterly!$7:$7,0)),0)</f>
        <v>0</v>
      </c>
      <c r="F61" s="6">
        <f>IF(IFERROR(INDEX(Quarterly!$A:$Z,MATCH(Monthly!$H67,Quarterly!$F:$F,0),MATCH(G$1,Quarterly!$6:$6,0)),0)=0,F60,IFERROR(INDEX(Quarterly!$A:$Z,MATCH(Monthly!$H67,Quarterly!$F:$F,0),MATCH(G$1,Quarterly!$6:$6,0)),0))</f>
        <v>1.1563963139102906E-3</v>
      </c>
      <c r="G61" s="11">
        <f t="shared" si="19"/>
        <v>127843.16263796682</v>
      </c>
      <c r="H61" s="20">
        <f>IFERROR(INDEX(Quarterly!$A:$N,MATCH(Monthly!$H64,Quarterly!$F:$F,0),MATCH(J$1,Quarterly!$7:$7,0)),0)</f>
        <v>0</v>
      </c>
      <c r="I61" s="21">
        <f>IF(IFERROR(INDEX(Quarterly!$A:$Z,MATCH(Monthly!$H67,Quarterly!$F:$F,0),MATCH(J$1,Quarterly!$6:$6,0)),0)=0,I60,IFERROR(INDEX(Quarterly!$A:$Z,MATCH(Monthly!$H67,Quarterly!$F:$F,0),MATCH(J$1,Quarterly!$6:$6,0)),0))</f>
        <v>5.4057834962661921E-4</v>
      </c>
      <c r="J61" s="22">
        <f t="shared" si="20"/>
        <v>76502.644326787762</v>
      </c>
      <c r="K61" s="10">
        <f>IFERROR(INDEX(Quarterly!$A:$N,MATCH(Monthly!$H64,Quarterly!$F:$F,0),MATCH(M$1,Quarterly!$7:$7,0)),0)</f>
        <v>0</v>
      </c>
      <c r="L61" s="6">
        <f>IF(IFERROR(INDEX(Quarterly!$A:$Z,MATCH(Monthly!$H67,Quarterly!$F:$F,0),MATCH(M$1,Quarterly!$6:$6,0)),0)=0,L60,IFERROR(INDEX(Quarterly!$A:$Z,MATCH(Monthly!$H67,Quarterly!$F:$F,0),MATCH(M$1,Quarterly!$6:$6,0)),0))</f>
        <v>1.8688917302376318E-3</v>
      </c>
      <c r="M61" s="11">
        <f t="shared" si="21"/>
        <v>34487.546509532156</v>
      </c>
      <c r="N61" s="20">
        <f>IFERROR(INDEX(Quarterly!$A:$N,MATCH(Monthly!$H64,Quarterly!$F:$F,0),MATCH(P$1,Quarterly!$7:$7,0)),0)</f>
        <v>0</v>
      </c>
      <c r="O61" s="21">
        <f>IF(IFERROR(INDEX(Quarterly!$A:$Z,MATCH(Monthly!$H67,Quarterly!$F:$F,0),MATCH(P$1,Quarterly!$6:$6,0)),0)=0,O60,IFERROR(INDEX(Quarterly!$A:$Z,MATCH(Monthly!$H67,Quarterly!$F:$F,0),MATCH(P$1,Quarterly!$6:$6,0)),0))</f>
        <v>-2.3468143635023697E-3</v>
      </c>
      <c r="P61" s="22">
        <f t="shared" si="22"/>
        <v>3825.9788621481462</v>
      </c>
      <c r="Q61" s="10">
        <f>IFERROR(INDEX(Quarterly!$A:$N,MATCH(Monthly!$H64,Quarterly!$F:$F,0),MATCH(S$1,Quarterly!$7:$7,0)),0)</f>
        <v>0</v>
      </c>
      <c r="R61" s="6">
        <f>IF(IFERROR(INDEX(Quarterly!$A:$Z,MATCH(Monthly!$H67,Quarterly!$F:$F,0),MATCH(S$1,Quarterly!$6:$6,0)),0)=0,R60,IFERROR(INDEX(Quarterly!$A:$Z,MATCH(Monthly!$H67,Quarterly!$F:$F,0),MATCH(S$1,Quarterly!$6:$6,0)),0))</f>
        <v>2.7713440696293112E-2</v>
      </c>
      <c r="S61" s="11">
        <f t="shared" si="23"/>
        <v>2063.804866230987</v>
      </c>
    </row>
    <row r="62" spans="1:19" x14ac:dyDescent="0.2">
      <c r="A62" s="4">
        <f>Monthly!H65</f>
        <v>39082</v>
      </c>
      <c r="B62" s="20">
        <f>IFERROR(INDEX(Quarterly!$A:$N,MATCH(Monthly!$H65,Quarterly!$F:$F,0),MATCH(D$1,Quarterly!$7:$7,0)),0)</f>
        <v>0</v>
      </c>
      <c r="C62" s="21">
        <f>IF(IFERROR(INDEX(Quarterly!$A:$Z,MATCH(Monthly!$H68,Quarterly!$F:$F,0),MATCH(D$1,Quarterly!$6:$6,0)),0)=0,C61,IFERROR(INDEX(Quarterly!$A:$Z,MATCH(Monthly!$H68,Quarterly!$F:$F,0),MATCH(D$1,Quarterly!$6:$6,0)),0))</f>
        <v>0</v>
      </c>
      <c r="D62" s="22">
        <f t="shared" si="18"/>
        <v>0</v>
      </c>
      <c r="E62" s="10">
        <f>IFERROR(INDEX(Quarterly!$A:$N,MATCH(Monthly!$H65,Quarterly!$F:$F,0),MATCH(G$1,Quarterly!$7:$7,0)),0)</f>
        <v>127991</v>
      </c>
      <c r="F62" s="6">
        <f>IF(IFERROR(INDEX(Quarterly!$A:$Z,MATCH(Monthly!$H68,Quarterly!$F:$F,0),MATCH(G$1,Quarterly!$6:$6,0)),0)=0,F61,IFERROR(INDEX(Quarterly!$A:$Z,MATCH(Monthly!$H68,Quarterly!$F:$F,0),MATCH(G$1,Quarterly!$6:$6,0)),0))</f>
        <v>1.165390042149328E-3</v>
      </c>
      <c r="G62" s="11">
        <f t="shared" si="19"/>
        <v>127991</v>
      </c>
      <c r="H62" s="20">
        <f>IFERROR(INDEX(Quarterly!$A:$N,MATCH(Monthly!$H65,Quarterly!$F:$F,0),MATCH(J$1,Quarterly!$7:$7,0)),0)</f>
        <v>76544</v>
      </c>
      <c r="I62" s="21">
        <f>IF(IFERROR(INDEX(Quarterly!$A:$Z,MATCH(Monthly!$H68,Quarterly!$F:$F,0),MATCH(J$1,Quarterly!$6:$6,0)),0)=0,I61,IFERROR(INDEX(Quarterly!$A:$Z,MATCH(Monthly!$H68,Quarterly!$F:$F,0),MATCH(J$1,Quarterly!$6:$6,0)),0))</f>
        <v>-3.7636245238892307E-3</v>
      </c>
      <c r="J62" s="22">
        <f t="shared" si="20"/>
        <v>76544</v>
      </c>
      <c r="K62" s="10">
        <f>IFERROR(INDEX(Quarterly!$A:$N,MATCH(Monthly!$H65,Quarterly!$F:$F,0),MATCH(M$1,Quarterly!$7:$7,0)),0)</f>
        <v>34552</v>
      </c>
      <c r="L62" s="6">
        <f>IF(IFERROR(INDEX(Quarterly!$A:$Z,MATCH(Monthly!$H68,Quarterly!$F:$F,0),MATCH(M$1,Quarterly!$6:$6,0)),0)=0,L61,IFERROR(INDEX(Quarterly!$A:$Z,MATCH(Monthly!$H68,Quarterly!$F:$F,0),MATCH(M$1,Quarterly!$6:$6,0)),0))</f>
        <v>4.5998630736541202E-3</v>
      </c>
      <c r="M62" s="11">
        <f t="shared" si="21"/>
        <v>34552</v>
      </c>
      <c r="N62" s="20">
        <f>IFERROR(INDEX(Quarterly!$A:$N,MATCH(Monthly!$H65,Quarterly!$F:$F,0),MATCH(P$1,Quarterly!$7:$7,0)),0)</f>
        <v>3817</v>
      </c>
      <c r="O62" s="21">
        <f>IF(IFERROR(INDEX(Quarterly!$A:$Z,MATCH(Monthly!$H68,Quarterly!$F:$F,0),MATCH(P$1,Quarterly!$6:$6,0)),0)=0,O61,IFERROR(INDEX(Quarterly!$A:$Z,MATCH(Monthly!$H68,Quarterly!$F:$F,0),MATCH(P$1,Quarterly!$6:$6,0)),0))</f>
        <v>1.5054725946263448E-2</v>
      </c>
      <c r="P62" s="22">
        <f t="shared" si="22"/>
        <v>3817</v>
      </c>
      <c r="Q62" s="10">
        <f>IFERROR(INDEX(Quarterly!$A:$N,MATCH(Monthly!$H65,Quarterly!$F:$F,0),MATCH(S$1,Quarterly!$7:$7,0)),0)</f>
        <v>2121</v>
      </c>
      <c r="R62" s="6">
        <f>IF(IFERROR(INDEX(Quarterly!$A:$Z,MATCH(Monthly!$H68,Quarterly!$F:$F,0),MATCH(S$1,Quarterly!$6:$6,0)),0)=0,R61,IFERROR(INDEX(Quarterly!$A:$Z,MATCH(Monthly!$H68,Quarterly!$F:$F,0),MATCH(S$1,Quarterly!$6:$6,0)),0))</f>
        <v>1.1957654691522768E-2</v>
      </c>
      <c r="S62" s="11">
        <f t="shared" si="23"/>
        <v>2121</v>
      </c>
    </row>
    <row r="63" spans="1:19" x14ac:dyDescent="0.2">
      <c r="A63" s="4">
        <f>Monthly!H66</f>
        <v>39113</v>
      </c>
      <c r="B63" s="20">
        <f>IFERROR(INDEX(Quarterly!$A:$N,MATCH(Monthly!$H66,Quarterly!$F:$F,0),MATCH(D$1,Quarterly!$7:$7,0)),0)</f>
        <v>0</v>
      </c>
      <c r="C63" s="21">
        <f>IF(IFERROR(INDEX(Quarterly!$A:$Z,MATCH(Monthly!$H69,Quarterly!$F:$F,0),MATCH(D$1,Quarterly!$6:$6,0)),0)=0,C62,IFERROR(INDEX(Quarterly!$A:$Z,MATCH(Monthly!$H69,Quarterly!$F:$F,0),MATCH(D$1,Quarterly!$6:$6,0)),0))</f>
        <v>0</v>
      </c>
      <c r="D63" s="22">
        <f t="shared" si="18"/>
        <v>0</v>
      </c>
      <c r="E63" s="10">
        <f>IFERROR(INDEX(Quarterly!$A:$N,MATCH(Monthly!$H66,Quarterly!$F:$F,0),MATCH(G$1,Quarterly!$7:$7,0)),0)</f>
        <v>0</v>
      </c>
      <c r="F63" s="6">
        <f>IF(IFERROR(INDEX(Quarterly!$A:$Z,MATCH(Monthly!$H69,Quarterly!$F:$F,0),MATCH(G$1,Quarterly!$6:$6,0)),0)=0,F62,IFERROR(INDEX(Quarterly!$A:$Z,MATCH(Monthly!$H69,Quarterly!$F:$F,0),MATCH(G$1,Quarterly!$6:$6,0)),0))</f>
        <v>1.165390042149328E-3</v>
      </c>
      <c r="G63" s="11">
        <f t="shared" si="19"/>
        <v>128140.15943688473</v>
      </c>
      <c r="H63" s="20">
        <f>IFERROR(INDEX(Quarterly!$A:$N,MATCH(Monthly!$H66,Quarterly!$F:$F,0),MATCH(J$1,Quarterly!$7:$7,0)),0)</f>
        <v>0</v>
      </c>
      <c r="I63" s="21">
        <f>IF(IFERROR(INDEX(Quarterly!$A:$Z,MATCH(Monthly!$H69,Quarterly!$F:$F,0),MATCH(J$1,Quarterly!$6:$6,0)),0)=0,I62,IFERROR(INDEX(Quarterly!$A:$Z,MATCH(Monthly!$H69,Quarterly!$F:$F,0),MATCH(J$1,Quarterly!$6:$6,0)),0))</f>
        <v>-3.7636245238892307E-3</v>
      </c>
      <c r="J63" s="22">
        <f t="shared" si="20"/>
        <v>76255.917124443426</v>
      </c>
      <c r="K63" s="10">
        <f>IFERROR(INDEX(Quarterly!$A:$N,MATCH(Monthly!$H66,Quarterly!$F:$F,0),MATCH(M$1,Quarterly!$7:$7,0)),0)</f>
        <v>0</v>
      </c>
      <c r="L63" s="6">
        <f>IF(IFERROR(INDEX(Quarterly!$A:$Z,MATCH(Monthly!$H69,Quarterly!$F:$F,0),MATCH(M$1,Quarterly!$6:$6,0)),0)=0,L62,IFERROR(INDEX(Quarterly!$A:$Z,MATCH(Monthly!$H69,Quarterly!$F:$F,0),MATCH(M$1,Quarterly!$6:$6,0)),0))</f>
        <v>4.5998630736541202E-3</v>
      </c>
      <c r="M63" s="11">
        <f t="shared" si="21"/>
        <v>34710.934468920896</v>
      </c>
      <c r="N63" s="20">
        <f>IFERROR(INDEX(Quarterly!$A:$N,MATCH(Monthly!$H66,Quarterly!$F:$F,0),MATCH(P$1,Quarterly!$7:$7,0)),0)</f>
        <v>0</v>
      </c>
      <c r="O63" s="21">
        <f>IF(IFERROR(INDEX(Quarterly!$A:$Z,MATCH(Monthly!$H69,Quarterly!$F:$F,0),MATCH(P$1,Quarterly!$6:$6,0)),0)=0,O62,IFERROR(INDEX(Quarterly!$A:$Z,MATCH(Monthly!$H69,Quarterly!$F:$F,0),MATCH(P$1,Quarterly!$6:$6,0)),0))</f>
        <v>1.5054725946263448E-2</v>
      </c>
      <c r="P63" s="22">
        <f t="shared" si="22"/>
        <v>3874.4638889368875</v>
      </c>
      <c r="Q63" s="10">
        <f>IFERROR(INDEX(Quarterly!$A:$N,MATCH(Monthly!$H66,Quarterly!$F:$F,0),MATCH(S$1,Quarterly!$7:$7,0)),0)</f>
        <v>0</v>
      </c>
      <c r="R63" s="6">
        <f>IF(IFERROR(INDEX(Quarterly!$A:$Z,MATCH(Monthly!$H69,Quarterly!$F:$F,0),MATCH(S$1,Quarterly!$6:$6,0)),0)=0,R62,IFERROR(INDEX(Quarterly!$A:$Z,MATCH(Monthly!$H69,Quarterly!$F:$F,0),MATCH(S$1,Quarterly!$6:$6,0)),0))</f>
        <v>1.1957654691522768E-2</v>
      </c>
      <c r="S63" s="11">
        <f t="shared" si="23"/>
        <v>2146.3621856007198</v>
      </c>
    </row>
    <row r="64" spans="1:19" x14ac:dyDescent="0.2">
      <c r="A64" s="4">
        <f>Monthly!H67</f>
        <v>39141</v>
      </c>
      <c r="B64" s="20">
        <f>IFERROR(INDEX(Quarterly!$A:$N,MATCH(Monthly!$H67,Quarterly!$F:$F,0),MATCH(D$1,Quarterly!$7:$7,0)),0)</f>
        <v>0</v>
      </c>
      <c r="C64" s="21">
        <f>IF(IFERROR(INDEX(Quarterly!$A:$Z,MATCH(Monthly!$H70,Quarterly!$F:$F,0),MATCH(D$1,Quarterly!$6:$6,0)),0)=0,C63,IFERROR(INDEX(Quarterly!$A:$Z,MATCH(Monthly!$H70,Quarterly!$F:$F,0),MATCH(D$1,Quarterly!$6:$6,0)),0))</f>
        <v>0</v>
      </c>
      <c r="D64" s="22">
        <f t="shared" si="18"/>
        <v>0</v>
      </c>
      <c r="E64" s="10">
        <f>IFERROR(INDEX(Quarterly!$A:$N,MATCH(Monthly!$H67,Quarterly!$F:$F,0),MATCH(G$1,Quarterly!$7:$7,0)),0)</f>
        <v>0</v>
      </c>
      <c r="F64" s="6">
        <f>IF(IFERROR(INDEX(Quarterly!$A:$Z,MATCH(Monthly!$H70,Quarterly!$F:$F,0),MATCH(G$1,Quarterly!$6:$6,0)),0)=0,F63,IFERROR(INDEX(Quarterly!$A:$Z,MATCH(Monthly!$H70,Quarterly!$F:$F,0),MATCH(G$1,Quarterly!$6:$6,0)),0))</f>
        <v>1.165390042149328E-3</v>
      </c>
      <c r="G64" s="11">
        <f t="shared" si="19"/>
        <v>128289.4927026919</v>
      </c>
      <c r="H64" s="20">
        <f>IFERROR(INDEX(Quarterly!$A:$N,MATCH(Monthly!$H67,Quarterly!$F:$F,0),MATCH(J$1,Quarterly!$7:$7,0)),0)</f>
        <v>0</v>
      </c>
      <c r="I64" s="21">
        <f>IF(IFERROR(INDEX(Quarterly!$A:$Z,MATCH(Monthly!$H70,Quarterly!$F:$F,0),MATCH(J$1,Quarterly!$6:$6,0)),0)=0,I63,IFERROR(INDEX(Quarterly!$A:$Z,MATCH(Monthly!$H70,Quarterly!$F:$F,0),MATCH(J$1,Quarterly!$6:$6,0)),0))</f>
        <v>-3.7636245238892307E-3</v>
      </c>
      <c r="J64" s="22">
        <f t="shared" si="20"/>
        <v>75968.918484662208</v>
      </c>
      <c r="K64" s="10">
        <f>IFERROR(INDEX(Quarterly!$A:$N,MATCH(Monthly!$H67,Quarterly!$F:$F,0),MATCH(M$1,Quarterly!$7:$7,0)),0)</f>
        <v>0</v>
      </c>
      <c r="L64" s="6">
        <f>IF(IFERROR(INDEX(Quarterly!$A:$Z,MATCH(Monthly!$H70,Quarterly!$F:$F,0),MATCH(M$1,Quarterly!$6:$6,0)),0)=0,L63,IFERROR(INDEX(Quarterly!$A:$Z,MATCH(Monthly!$H70,Quarterly!$F:$F,0),MATCH(M$1,Quarterly!$6:$6,0)),0))</f>
        <v>4.5998630736541202E-3</v>
      </c>
      <c r="M64" s="11">
        <f t="shared" si="21"/>
        <v>34870.600014636511</v>
      </c>
      <c r="N64" s="20">
        <f>IFERROR(INDEX(Quarterly!$A:$N,MATCH(Monthly!$H67,Quarterly!$F:$F,0),MATCH(P$1,Quarterly!$7:$7,0)),0)</f>
        <v>0</v>
      </c>
      <c r="O64" s="21">
        <f>IF(IFERROR(INDEX(Quarterly!$A:$Z,MATCH(Monthly!$H70,Quarterly!$F:$F,0),MATCH(P$1,Quarterly!$6:$6,0)),0)=0,O63,IFERROR(INDEX(Quarterly!$A:$Z,MATCH(Monthly!$H70,Quarterly!$F:$F,0),MATCH(P$1,Quarterly!$6:$6,0)),0))</f>
        <v>1.5054725946263448E-2</v>
      </c>
      <c r="P64" s="22">
        <f t="shared" si="22"/>
        <v>3932.7928809735263</v>
      </c>
      <c r="Q64" s="10">
        <f>IFERROR(INDEX(Quarterly!$A:$N,MATCH(Monthly!$H67,Quarterly!$F:$F,0),MATCH(S$1,Quarterly!$7:$7,0)),0)</f>
        <v>0</v>
      </c>
      <c r="R64" s="6">
        <f>IF(IFERROR(INDEX(Quarterly!$A:$Z,MATCH(Monthly!$H70,Quarterly!$F:$F,0),MATCH(S$1,Quarterly!$6:$6,0)),0)=0,R63,IFERROR(INDEX(Quarterly!$A:$Z,MATCH(Monthly!$H70,Quarterly!$F:$F,0),MATCH(S$1,Quarterly!$6:$6,0)),0))</f>
        <v>1.1957654691522768E-2</v>
      </c>
      <c r="S64" s="11">
        <f t="shared" si="23"/>
        <v>2172.0276434590755</v>
      </c>
    </row>
    <row r="65" spans="1:19" x14ac:dyDescent="0.2">
      <c r="A65" s="4">
        <f>Monthly!H68</f>
        <v>39172</v>
      </c>
      <c r="B65" s="20">
        <f>IFERROR(INDEX(Quarterly!$A:$N,MATCH(Monthly!$H68,Quarterly!$F:$F,0),MATCH(D$1,Quarterly!$7:$7,0)),0)</f>
        <v>0</v>
      </c>
      <c r="C65" s="21">
        <f>IF(IFERROR(INDEX(Quarterly!$A:$Z,MATCH(Monthly!$H71,Quarterly!$F:$F,0),MATCH(D$1,Quarterly!$6:$6,0)),0)=0,C64,IFERROR(INDEX(Quarterly!$A:$Z,MATCH(Monthly!$H71,Quarterly!$F:$F,0),MATCH(D$1,Quarterly!$6:$6,0)),0))</f>
        <v>0</v>
      </c>
      <c r="D65" s="22">
        <f t="shared" si="18"/>
        <v>0</v>
      </c>
      <c r="E65" s="10">
        <f>IFERROR(INDEX(Quarterly!$A:$N,MATCH(Monthly!$H68,Quarterly!$F:$F,0),MATCH(G$1,Quarterly!$7:$7,0)),0)</f>
        <v>128439</v>
      </c>
      <c r="F65" s="6">
        <f>IF(IFERROR(INDEX(Quarterly!$A:$Z,MATCH(Monthly!$H71,Quarterly!$F:$F,0),MATCH(G$1,Quarterly!$6:$6,0)),0)=0,F64,IFERROR(INDEX(Quarterly!$A:$Z,MATCH(Monthly!$H71,Quarterly!$F:$F,0),MATCH(G$1,Quarterly!$6:$6,0)),0))</f>
        <v>1.1639190734105131E-3</v>
      </c>
      <c r="G65" s="11">
        <f t="shared" si="19"/>
        <v>128439</v>
      </c>
      <c r="H65" s="20">
        <f>IFERROR(INDEX(Quarterly!$A:$N,MATCH(Monthly!$H68,Quarterly!$F:$F,0),MATCH(J$1,Quarterly!$7:$7,0)),0)</f>
        <v>75683</v>
      </c>
      <c r="I65" s="21">
        <f>IF(IFERROR(INDEX(Quarterly!$A:$Z,MATCH(Monthly!$H71,Quarterly!$F:$F,0),MATCH(J$1,Quarterly!$6:$6,0)),0)=0,I64,IFERROR(INDEX(Quarterly!$A:$Z,MATCH(Monthly!$H71,Quarterly!$F:$F,0),MATCH(J$1,Quarterly!$6:$6,0)),0))</f>
        <v>1.183365377935397E-3</v>
      </c>
      <c r="J65" s="22">
        <f t="shared" si="20"/>
        <v>75683</v>
      </c>
      <c r="K65" s="10">
        <f>IFERROR(INDEX(Quarterly!$A:$N,MATCH(Monthly!$H68,Quarterly!$F:$F,0),MATCH(M$1,Quarterly!$7:$7,0)),0)</f>
        <v>35031</v>
      </c>
      <c r="L65" s="6">
        <f>IF(IFERROR(INDEX(Quarterly!$A:$Z,MATCH(Monthly!$H71,Quarterly!$F:$F,0),MATCH(M$1,Quarterly!$6:$6,0)),0)=0,L64,IFERROR(INDEX(Quarterly!$A:$Z,MATCH(Monthly!$H71,Quarterly!$F:$F,0),MATCH(M$1,Quarterly!$6:$6,0)),0))</f>
        <v>3.4044187798527581E-3</v>
      </c>
      <c r="M65" s="11">
        <f t="shared" si="21"/>
        <v>35031</v>
      </c>
      <c r="N65" s="20">
        <f>IFERROR(INDEX(Quarterly!$A:$N,MATCH(Monthly!$H68,Quarterly!$F:$F,0),MATCH(P$1,Quarterly!$7:$7,0)),0)</f>
        <v>3992</v>
      </c>
      <c r="O65" s="21">
        <f>IF(IFERROR(INDEX(Quarterly!$A:$Z,MATCH(Monthly!$H71,Quarterly!$F:$F,0),MATCH(P$1,Quarterly!$6:$6,0)),0)=0,O64,IFERROR(INDEX(Quarterly!$A:$Z,MATCH(Monthly!$H71,Quarterly!$F:$F,0),MATCH(P$1,Quarterly!$6:$6,0)),0))</f>
        <v>-1.9499328945802086E-2</v>
      </c>
      <c r="P65" s="22">
        <f t="shared" si="22"/>
        <v>3992</v>
      </c>
      <c r="Q65" s="10">
        <f>IFERROR(INDEX(Quarterly!$A:$N,MATCH(Monthly!$H68,Quarterly!$F:$F,0),MATCH(S$1,Quarterly!$7:$7,0)),0)</f>
        <v>2198</v>
      </c>
      <c r="R65" s="6">
        <f>IF(IFERROR(INDEX(Quarterly!$A:$Z,MATCH(Monthly!$H71,Quarterly!$F:$F,0),MATCH(S$1,Quarterly!$6:$6,0)),0)=0,R64,IFERROR(INDEX(Quarterly!$A:$Z,MATCH(Monthly!$H71,Quarterly!$F:$F,0),MATCH(S$1,Quarterly!$6:$6,0)),0))</f>
        <v>-2.2174453507186165E-2</v>
      </c>
      <c r="S65" s="11">
        <f t="shared" si="23"/>
        <v>2198</v>
      </c>
    </row>
    <row r="66" spans="1:19" x14ac:dyDescent="0.2">
      <c r="A66" s="4">
        <f>Monthly!H69</f>
        <v>39202</v>
      </c>
      <c r="B66" s="20">
        <f>IFERROR(INDEX(Quarterly!$A:$N,MATCH(Monthly!$H69,Quarterly!$F:$F,0),MATCH(D$1,Quarterly!$7:$7,0)),0)</f>
        <v>0</v>
      </c>
      <c r="C66" s="21">
        <f>IF(IFERROR(INDEX(Quarterly!$A:$Z,MATCH(Monthly!$H72,Quarterly!$F:$F,0),MATCH(D$1,Quarterly!$6:$6,0)),0)=0,C65,IFERROR(INDEX(Quarterly!$A:$Z,MATCH(Monthly!$H72,Quarterly!$F:$F,0),MATCH(D$1,Quarterly!$6:$6,0)),0))</f>
        <v>0</v>
      </c>
      <c r="D66" s="22">
        <f t="shared" si="18"/>
        <v>0</v>
      </c>
      <c r="E66" s="10">
        <f>IFERROR(INDEX(Quarterly!$A:$N,MATCH(Monthly!$H69,Quarterly!$F:$F,0),MATCH(G$1,Quarterly!$7:$7,0)),0)</f>
        <v>0</v>
      </c>
      <c r="F66" s="6">
        <f>IF(IFERROR(INDEX(Quarterly!$A:$Z,MATCH(Monthly!$H72,Quarterly!$F:$F,0),MATCH(G$1,Quarterly!$6:$6,0)),0)=0,F65,IFERROR(INDEX(Quarterly!$A:$Z,MATCH(Monthly!$H72,Quarterly!$F:$F,0),MATCH(G$1,Quarterly!$6:$6,0)),0))</f>
        <v>1.1639190734105131E-3</v>
      </c>
      <c r="G66" s="11">
        <f t="shared" si="19"/>
        <v>128588.49260186977</v>
      </c>
      <c r="H66" s="20">
        <f>IFERROR(INDEX(Quarterly!$A:$N,MATCH(Monthly!$H69,Quarterly!$F:$F,0),MATCH(J$1,Quarterly!$7:$7,0)),0)</f>
        <v>0</v>
      </c>
      <c r="I66" s="21">
        <f>IF(IFERROR(INDEX(Quarterly!$A:$Z,MATCH(Monthly!$H72,Quarterly!$F:$F,0),MATCH(J$1,Quarterly!$6:$6,0)),0)=0,I65,IFERROR(INDEX(Quarterly!$A:$Z,MATCH(Monthly!$H72,Quarterly!$F:$F,0),MATCH(J$1,Quarterly!$6:$6,0)),0))</f>
        <v>1.183365377935397E-3</v>
      </c>
      <c r="J66" s="22">
        <f t="shared" si="20"/>
        <v>75772.560641898279</v>
      </c>
      <c r="K66" s="10">
        <f>IFERROR(INDEX(Quarterly!$A:$N,MATCH(Monthly!$H69,Quarterly!$F:$F,0),MATCH(M$1,Quarterly!$7:$7,0)),0)</f>
        <v>0</v>
      </c>
      <c r="L66" s="6">
        <f>IF(IFERROR(INDEX(Quarterly!$A:$Z,MATCH(Monthly!$H72,Quarterly!$F:$F,0),MATCH(M$1,Quarterly!$6:$6,0)),0)=0,L65,IFERROR(INDEX(Quarterly!$A:$Z,MATCH(Monthly!$H72,Quarterly!$F:$F,0),MATCH(M$1,Quarterly!$6:$6,0)),0))</f>
        <v>3.4044187798527581E-3</v>
      </c>
      <c r="M66" s="11">
        <f t="shared" si="21"/>
        <v>35150.26019427702</v>
      </c>
      <c r="N66" s="20">
        <f>IFERROR(INDEX(Quarterly!$A:$N,MATCH(Monthly!$H69,Quarterly!$F:$F,0),MATCH(P$1,Quarterly!$7:$7,0)),0)</f>
        <v>0</v>
      </c>
      <c r="O66" s="21">
        <f>IF(IFERROR(INDEX(Quarterly!$A:$Z,MATCH(Monthly!$H72,Quarterly!$F:$F,0),MATCH(P$1,Quarterly!$6:$6,0)),0)=0,O65,IFERROR(INDEX(Quarterly!$A:$Z,MATCH(Monthly!$H72,Quarterly!$F:$F,0),MATCH(P$1,Quarterly!$6:$6,0)),0))</f>
        <v>-1.9499328945802086E-2</v>
      </c>
      <c r="P66" s="22">
        <f t="shared" si="22"/>
        <v>3914.1586788483582</v>
      </c>
      <c r="Q66" s="10">
        <f>IFERROR(INDEX(Quarterly!$A:$N,MATCH(Monthly!$H69,Quarterly!$F:$F,0),MATCH(S$1,Quarterly!$7:$7,0)),0)</f>
        <v>0</v>
      </c>
      <c r="R66" s="6">
        <f>IF(IFERROR(INDEX(Quarterly!$A:$Z,MATCH(Monthly!$H72,Quarterly!$F:$F,0),MATCH(S$1,Quarterly!$6:$6,0)),0)=0,R65,IFERROR(INDEX(Quarterly!$A:$Z,MATCH(Monthly!$H72,Quarterly!$F:$F,0),MATCH(S$1,Quarterly!$6:$6,0)),0))</f>
        <v>-2.2174453507186165E-2</v>
      </c>
      <c r="S66" s="11">
        <f t="shared" si="23"/>
        <v>2149.2605511912047</v>
      </c>
    </row>
    <row r="67" spans="1:19" x14ac:dyDescent="0.2">
      <c r="A67" s="4">
        <f>Monthly!H70</f>
        <v>39233</v>
      </c>
      <c r="B67" s="20">
        <f>IFERROR(INDEX(Quarterly!$A:$N,MATCH(Monthly!$H70,Quarterly!$F:$F,0),MATCH(D$1,Quarterly!$7:$7,0)),0)</f>
        <v>0</v>
      </c>
      <c r="C67" s="21">
        <f>IF(IFERROR(INDEX(Quarterly!$A:$Z,MATCH(Monthly!$H73,Quarterly!$F:$F,0),MATCH(D$1,Quarterly!$6:$6,0)),0)=0,C66,IFERROR(INDEX(Quarterly!$A:$Z,MATCH(Monthly!$H73,Quarterly!$F:$F,0),MATCH(D$1,Quarterly!$6:$6,0)),0))</f>
        <v>0</v>
      </c>
      <c r="D67" s="22">
        <f t="shared" si="18"/>
        <v>0</v>
      </c>
      <c r="E67" s="10">
        <f>IFERROR(INDEX(Quarterly!$A:$N,MATCH(Monthly!$H70,Quarterly!$F:$F,0),MATCH(G$1,Quarterly!$7:$7,0)),0)</f>
        <v>0</v>
      </c>
      <c r="F67" s="6">
        <f>IF(IFERROR(INDEX(Quarterly!$A:$Z,MATCH(Monthly!$H73,Quarterly!$F:$F,0),MATCH(G$1,Quarterly!$6:$6,0)),0)=0,F66,IFERROR(INDEX(Quarterly!$A:$Z,MATCH(Monthly!$H73,Quarterly!$F:$F,0),MATCH(G$1,Quarterly!$6:$6,0)),0))</f>
        <v>1.1639190734105131E-3</v>
      </c>
      <c r="G67" s="11">
        <f t="shared" si="19"/>
        <v>128738.1592010302</v>
      </c>
      <c r="H67" s="20">
        <f>IFERROR(INDEX(Quarterly!$A:$N,MATCH(Monthly!$H70,Quarterly!$F:$F,0),MATCH(J$1,Quarterly!$7:$7,0)),0)</f>
        <v>0</v>
      </c>
      <c r="I67" s="21">
        <f>IF(IFERROR(INDEX(Quarterly!$A:$Z,MATCH(Monthly!$H73,Quarterly!$F:$F,0),MATCH(J$1,Quarterly!$6:$6,0)),0)=0,I66,IFERROR(INDEX(Quarterly!$A:$Z,MATCH(Monthly!$H73,Quarterly!$F:$F,0),MATCH(J$1,Quarterly!$6:$6,0)),0))</f>
        <v>1.183365377935397E-3</v>
      </c>
      <c r="J67" s="22">
        <f t="shared" si="20"/>
        <v>75862.227266759408</v>
      </c>
      <c r="K67" s="10">
        <f>IFERROR(INDEX(Quarterly!$A:$N,MATCH(Monthly!$H70,Quarterly!$F:$F,0),MATCH(M$1,Quarterly!$7:$7,0)),0)</f>
        <v>0</v>
      </c>
      <c r="L67" s="6">
        <f>IF(IFERROR(INDEX(Quarterly!$A:$Z,MATCH(Monthly!$H73,Quarterly!$F:$F,0),MATCH(M$1,Quarterly!$6:$6,0)),0)=0,L66,IFERROR(INDEX(Quarterly!$A:$Z,MATCH(Monthly!$H73,Quarterly!$F:$F,0),MATCH(M$1,Quarterly!$6:$6,0)),0))</f>
        <v>3.4044187798527581E-3</v>
      </c>
      <c r="M67" s="11">
        <f t="shared" si="21"/>
        <v>35269.926400199125</v>
      </c>
      <c r="N67" s="20">
        <f>IFERROR(INDEX(Quarterly!$A:$N,MATCH(Monthly!$H70,Quarterly!$F:$F,0),MATCH(P$1,Quarterly!$7:$7,0)),0)</f>
        <v>0</v>
      </c>
      <c r="O67" s="21">
        <f>IF(IFERROR(INDEX(Quarterly!$A:$Z,MATCH(Monthly!$H73,Quarterly!$F:$F,0),MATCH(P$1,Quarterly!$6:$6,0)),0)=0,O66,IFERROR(INDEX(Quarterly!$A:$Z,MATCH(Monthly!$H73,Quarterly!$F:$F,0),MATCH(P$1,Quarterly!$6:$6,0)),0))</f>
        <v>-1.9499328945802086E-2</v>
      </c>
      <c r="P67" s="22">
        <f t="shared" si="22"/>
        <v>3837.8352112234279</v>
      </c>
      <c r="Q67" s="10">
        <f>IFERROR(INDEX(Quarterly!$A:$N,MATCH(Monthly!$H70,Quarterly!$F:$F,0),MATCH(S$1,Quarterly!$7:$7,0)),0)</f>
        <v>0</v>
      </c>
      <c r="R67" s="6">
        <f>IF(IFERROR(INDEX(Quarterly!$A:$Z,MATCH(Monthly!$H73,Quarterly!$F:$F,0),MATCH(S$1,Quarterly!$6:$6,0)),0)=0,R66,IFERROR(INDEX(Quarterly!$A:$Z,MATCH(Monthly!$H73,Quarterly!$F:$F,0),MATCH(S$1,Quarterly!$6:$6,0)),0))</f>
        <v>-2.2174453507186165E-2</v>
      </c>
      <c r="S67" s="11">
        <f t="shared" si="23"/>
        <v>2101.6018730239862</v>
      </c>
    </row>
    <row r="68" spans="1:19" x14ac:dyDescent="0.2">
      <c r="A68" s="4">
        <f>Monthly!H71</f>
        <v>39263</v>
      </c>
      <c r="B68" s="20">
        <f>IFERROR(INDEX(Quarterly!$A:$N,MATCH(Monthly!$H71,Quarterly!$F:$F,0),MATCH(D$1,Quarterly!$7:$7,0)),0)</f>
        <v>0</v>
      </c>
      <c r="C68" s="21">
        <f>IF(IFERROR(INDEX(Quarterly!$A:$Z,MATCH(Monthly!$H74,Quarterly!$F:$F,0),MATCH(D$1,Quarterly!$6:$6,0)),0)=0,C67,IFERROR(INDEX(Quarterly!$A:$Z,MATCH(Monthly!$H74,Quarterly!$F:$F,0),MATCH(D$1,Quarterly!$6:$6,0)),0))</f>
        <v>0</v>
      </c>
      <c r="D68" s="22">
        <f t="shared" si="18"/>
        <v>0</v>
      </c>
      <c r="E68" s="10">
        <f>IFERROR(INDEX(Quarterly!$A:$N,MATCH(Monthly!$H71,Quarterly!$F:$F,0),MATCH(G$1,Quarterly!$7:$7,0)),0)</f>
        <v>128888</v>
      </c>
      <c r="F68" s="6">
        <f>IF(IFERROR(INDEX(Quarterly!$A:$Z,MATCH(Monthly!$H74,Quarterly!$F:$F,0),MATCH(G$1,Quarterly!$6:$6,0)),0)=0,F67,IFERROR(INDEX(Quarterly!$A:$Z,MATCH(Monthly!$H74,Quarterly!$F:$F,0),MATCH(G$1,Quarterly!$6:$6,0)),0))</f>
        <v>1.0643912591123961E-3</v>
      </c>
      <c r="G68" s="11">
        <f t="shared" si="19"/>
        <v>128888</v>
      </c>
      <c r="H68" s="20">
        <f>IFERROR(INDEX(Quarterly!$A:$N,MATCH(Monthly!$H71,Quarterly!$F:$F,0),MATCH(J$1,Quarterly!$7:$7,0)),0)</f>
        <v>75952</v>
      </c>
      <c r="I68" s="21">
        <f>IF(IFERROR(INDEX(Quarterly!$A:$Z,MATCH(Monthly!$H74,Quarterly!$F:$F,0),MATCH(J$1,Quarterly!$6:$6,0)),0)=0,I67,IFERROR(INDEX(Quarterly!$A:$Z,MATCH(Monthly!$H74,Quarterly!$F:$F,0),MATCH(J$1,Quarterly!$6:$6,0)),0))</f>
        <v>-6.0161880680842383E-4</v>
      </c>
      <c r="J68" s="22">
        <f t="shared" si="20"/>
        <v>75952</v>
      </c>
      <c r="K68" s="10">
        <f>IFERROR(INDEX(Quarterly!$A:$N,MATCH(Monthly!$H71,Quarterly!$F:$F,0),MATCH(M$1,Quarterly!$7:$7,0)),0)</f>
        <v>35390</v>
      </c>
      <c r="L68" s="6">
        <f>IF(IFERROR(INDEX(Quarterly!$A:$Z,MATCH(Monthly!$H74,Quarterly!$F:$F,0),MATCH(M$1,Quarterly!$6:$6,0)),0)=0,L67,IFERROR(INDEX(Quarterly!$A:$Z,MATCH(Monthly!$H74,Quarterly!$F:$F,0),MATCH(M$1,Quarterly!$6:$6,0)),0))</f>
        <v>4.330798161344962E-4</v>
      </c>
      <c r="M68" s="11">
        <f t="shared" si="21"/>
        <v>35390</v>
      </c>
      <c r="N68" s="20">
        <f>IFERROR(INDEX(Quarterly!$A:$N,MATCH(Monthly!$H71,Quarterly!$F:$F,0),MATCH(P$1,Quarterly!$7:$7,0)),0)</f>
        <v>3763</v>
      </c>
      <c r="O68" s="21">
        <f>IF(IFERROR(INDEX(Quarterly!$A:$Z,MATCH(Monthly!$H74,Quarterly!$F:$F,0),MATCH(P$1,Quarterly!$6:$6,0)),0)=0,O67,IFERROR(INDEX(Quarterly!$A:$Z,MATCH(Monthly!$H74,Quarterly!$F:$F,0),MATCH(P$1,Quarterly!$6:$6,0)),0))</f>
        <v>1.1818320776855185E-2</v>
      </c>
      <c r="P68" s="22">
        <f t="shared" si="22"/>
        <v>3763</v>
      </c>
      <c r="Q68" s="10">
        <f>IFERROR(INDEX(Quarterly!$A:$N,MATCH(Monthly!$H71,Quarterly!$F:$F,0),MATCH(S$1,Quarterly!$7:$7,0)),0)</f>
        <v>2055</v>
      </c>
      <c r="R68" s="6">
        <f>IF(IFERROR(INDEX(Quarterly!$A:$Z,MATCH(Monthly!$H74,Quarterly!$F:$F,0),MATCH(S$1,Quarterly!$6:$6,0)),0)=0,R67,IFERROR(INDEX(Quarterly!$A:$Z,MATCH(Monthly!$H74,Quarterly!$F:$F,0),MATCH(S$1,Quarterly!$6:$6,0)),0))</f>
        <v>6.1262208396513085E-3</v>
      </c>
      <c r="S68" s="11">
        <f t="shared" si="23"/>
        <v>2055</v>
      </c>
    </row>
    <row r="69" spans="1:19" x14ac:dyDescent="0.2">
      <c r="A69" s="4">
        <f>Monthly!H72</f>
        <v>39294</v>
      </c>
      <c r="B69" s="20">
        <f>IFERROR(INDEX(Quarterly!$A:$N,MATCH(Monthly!$H72,Quarterly!$F:$F,0),MATCH(D$1,Quarterly!$7:$7,0)),0)</f>
        <v>0</v>
      </c>
      <c r="C69" s="21">
        <f>IF(IFERROR(INDEX(Quarterly!$A:$Z,MATCH(Monthly!$H75,Quarterly!$F:$F,0),MATCH(D$1,Quarterly!$6:$6,0)),0)=0,C68,IFERROR(INDEX(Quarterly!$A:$Z,MATCH(Monthly!$H75,Quarterly!$F:$F,0),MATCH(D$1,Quarterly!$6:$6,0)),0))</f>
        <v>0</v>
      </c>
      <c r="D69" s="22">
        <f t="shared" si="18"/>
        <v>0</v>
      </c>
      <c r="E69" s="10">
        <f>IFERROR(INDEX(Quarterly!$A:$N,MATCH(Monthly!$H72,Quarterly!$F:$F,0),MATCH(G$1,Quarterly!$7:$7,0)),0)</f>
        <v>0</v>
      </c>
      <c r="F69" s="6">
        <f>IF(IFERROR(INDEX(Quarterly!$A:$Z,MATCH(Monthly!$H75,Quarterly!$F:$F,0),MATCH(G$1,Quarterly!$6:$6,0)),0)=0,F68,IFERROR(INDEX(Quarterly!$A:$Z,MATCH(Monthly!$H75,Quarterly!$F:$F,0),MATCH(G$1,Quarterly!$6:$6,0)),0))</f>
        <v>1.0643912591123961E-3</v>
      </c>
      <c r="G69" s="11">
        <f t="shared" si="19"/>
        <v>129025.18726060448</v>
      </c>
      <c r="H69" s="20">
        <f>IFERROR(INDEX(Quarterly!$A:$N,MATCH(Monthly!$H72,Quarterly!$F:$F,0),MATCH(J$1,Quarterly!$7:$7,0)),0)</f>
        <v>0</v>
      </c>
      <c r="I69" s="21">
        <f>IF(IFERROR(INDEX(Quarterly!$A:$Z,MATCH(Monthly!$H75,Quarterly!$F:$F,0),MATCH(J$1,Quarterly!$6:$6,0)),0)=0,I68,IFERROR(INDEX(Quarterly!$A:$Z,MATCH(Monthly!$H75,Quarterly!$F:$F,0),MATCH(J$1,Quarterly!$6:$6,0)),0))</f>
        <v>-6.0161880680842383E-4</v>
      </c>
      <c r="J69" s="22">
        <f t="shared" si="20"/>
        <v>75906.30584838528</v>
      </c>
      <c r="K69" s="10">
        <f>IFERROR(INDEX(Quarterly!$A:$N,MATCH(Monthly!$H72,Quarterly!$F:$F,0),MATCH(M$1,Quarterly!$7:$7,0)),0)</f>
        <v>0</v>
      </c>
      <c r="L69" s="6">
        <f>IF(IFERROR(INDEX(Quarterly!$A:$Z,MATCH(Monthly!$H75,Quarterly!$F:$F,0),MATCH(M$1,Quarterly!$6:$6,0)),0)=0,L68,IFERROR(INDEX(Quarterly!$A:$Z,MATCH(Monthly!$H75,Quarterly!$F:$F,0),MATCH(M$1,Quarterly!$6:$6,0)),0))</f>
        <v>4.330798161344962E-4</v>
      </c>
      <c r="M69" s="11">
        <f t="shared" si="21"/>
        <v>35405.326694693002</v>
      </c>
      <c r="N69" s="20">
        <f>IFERROR(INDEX(Quarterly!$A:$N,MATCH(Monthly!$H72,Quarterly!$F:$F,0),MATCH(P$1,Quarterly!$7:$7,0)),0)</f>
        <v>0</v>
      </c>
      <c r="O69" s="21">
        <f>IF(IFERROR(INDEX(Quarterly!$A:$Z,MATCH(Monthly!$H75,Quarterly!$F:$F,0),MATCH(P$1,Quarterly!$6:$6,0)),0)=0,O68,IFERROR(INDEX(Quarterly!$A:$Z,MATCH(Monthly!$H75,Quarterly!$F:$F,0),MATCH(P$1,Quarterly!$6:$6,0)),0))</f>
        <v>1.1818320776855185E-2</v>
      </c>
      <c r="P69" s="22">
        <f t="shared" si="22"/>
        <v>3807.4723410833062</v>
      </c>
      <c r="Q69" s="10">
        <f>IFERROR(INDEX(Quarterly!$A:$N,MATCH(Monthly!$H72,Quarterly!$F:$F,0),MATCH(S$1,Quarterly!$7:$7,0)),0)</f>
        <v>0</v>
      </c>
      <c r="R69" s="6">
        <f>IF(IFERROR(INDEX(Quarterly!$A:$Z,MATCH(Monthly!$H75,Quarterly!$F:$F,0),MATCH(S$1,Quarterly!$6:$6,0)),0)=0,R68,IFERROR(INDEX(Quarterly!$A:$Z,MATCH(Monthly!$H75,Quarterly!$F:$F,0),MATCH(S$1,Quarterly!$6:$6,0)),0))</f>
        <v>6.1262208396513085E-3</v>
      </c>
      <c r="S69" s="11">
        <f t="shared" si="23"/>
        <v>2067.5893838254833</v>
      </c>
    </row>
    <row r="70" spans="1:19" x14ac:dyDescent="0.2">
      <c r="A70" s="4">
        <f>Monthly!H73</f>
        <v>39325</v>
      </c>
      <c r="B70" s="20">
        <f>IFERROR(INDEX(Quarterly!$A:$N,MATCH(Monthly!$H73,Quarterly!$F:$F,0),MATCH(D$1,Quarterly!$7:$7,0)),0)</f>
        <v>0</v>
      </c>
      <c r="C70" s="21">
        <f>IF(IFERROR(INDEX(Quarterly!$A:$Z,MATCH(Monthly!$H76,Quarterly!$F:$F,0),MATCH(D$1,Quarterly!$6:$6,0)),0)=0,C69,IFERROR(INDEX(Quarterly!$A:$Z,MATCH(Monthly!$H76,Quarterly!$F:$F,0),MATCH(D$1,Quarterly!$6:$6,0)),0))</f>
        <v>0</v>
      </c>
      <c r="D70" s="22">
        <f t="shared" si="18"/>
        <v>0</v>
      </c>
      <c r="E70" s="10">
        <f>IFERROR(INDEX(Quarterly!$A:$N,MATCH(Monthly!$H73,Quarterly!$F:$F,0),MATCH(G$1,Quarterly!$7:$7,0)),0)</f>
        <v>0</v>
      </c>
      <c r="F70" s="6">
        <f>IF(IFERROR(INDEX(Quarterly!$A:$Z,MATCH(Monthly!$H76,Quarterly!$F:$F,0),MATCH(G$1,Quarterly!$6:$6,0)),0)=0,F69,IFERROR(INDEX(Quarterly!$A:$Z,MATCH(Monthly!$H76,Quarterly!$F:$F,0),MATCH(G$1,Quarterly!$6:$6,0)),0))</f>
        <v>1.0643912591123961E-3</v>
      </c>
      <c r="G70" s="11">
        <f t="shared" si="19"/>
        <v>129162.52054213001</v>
      </c>
      <c r="H70" s="20">
        <f>IFERROR(INDEX(Quarterly!$A:$N,MATCH(Monthly!$H73,Quarterly!$F:$F,0),MATCH(J$1,Quarterly!$7:$7,0)),0)</f>
        <v>0</v>
      </c>
      <c r="I70" s="21">
        <f>IF(IFERROR(INDEX(Quarterly!$A:$Z,MATCH(Monthly!$H76,Quarterly!$F:$F,0),MATCH(J$1,Quarterly!$6:$6,0)),0)=0,I69,IFERROR(INDEX(Quarterly!$A:$Z,MATCH(Monthly!$H76,Quarterly!$F:$F,0),MATCH(J$1,Quarterly!$6:$6,0)),0))</f>
        <v>-6.0161880680842383E-4</v>
      </c>
      <c r="J70" s="22">
        <f t="shared" si="20"/>
        <v>75860.639187231543</v>
      </c>
      <c r="K70" s="10">
        <f>IFERROR(INDEX(Quarterly!$A:$N,MATCH(Monthly!$H73,Quarterly!$F:$F,0),MATCH(M$1,Quarterly!$7:$7,0)),0)</f>
        <v>0</v>
      </c>
      <c r="L70" s="6">
        <f>IF(IFERROR(INDEX(Quarterly!$A:$Z,MATCH(Monthly!$H76,Quarterly!$F:$F,0),MATCH(M$1,Quarterly!$6:$6,0)),0)=0,L69,IFERROR(INDEX(Quarterly!$A:$Z,MATCH(Monthly!$H76,Quarterly!$F:$F,0),MATCH(M$1,Quarterly!$6:$6,0)),0))</f>
        <v>4.330798161344962E-4</v>
      </c>
      <c r="M70" s="11">
        <f t="shared" si="21"/>
        <v>35420.660027068123</v>
      </c>
      <c r="N70" s="20">
        <f>IFERROR(INDEX(Quarterly!$A:$N,MATCH(Monthly!$H73,Quarterly!$F:$F,0),MATCH(P$1,Quarterly!$7:$7,0)),0)</f>
        <v>0</v>
      </c>
      <c r="O70" s="21">
        <f>IF(IFERROR(INDEX(Quarterly!$A:$Z,MATCH(Monthly!$H76,Quarterly!$F:$F,0),MATCH(P$1,Quarterly!$6:$6,0)),0)=0,O69,IFERROR(INDEX(Quarterly!$A:$Z,MATCH(Monthly!$H76,Quarterly!$F:$F,0),MATCH(P$1,Quarterly!$6:$6,0)),0))</f>
        <v>1.1818320776855185E-2</v>
      </c>
      <c r="P70" s="22">
        <f t="shared" si="22"/>
        <v>3852.4702705592326</v>
      </c>
      <c r="Q70" s="10">
        <f>IFERROR(INDEX(Quarterly!$A:$N,MATCH(Monthly!$H73,Quarterly!$F:$F,0),MATCH(S$1,Quarterly!$7:$7,0)),0)</f>
        <v>0</v>
      </c>
      <c r="R70" s="6">
        <f>IF(IFERROR(INDEX(Quarterly!$A:$Z,MATCH(Monthly!$H76,Quarterly!$F:$F,0),MATCH(S$1,Quarterly!$6:$6,0)),0)=0,R69,IFERROR(INDEX(Quarterly!$A:$Z,MATCH(Monthly!$H76,Quarterly!$F:$F,0),MATCH(S$1,Quarterly!$6:$6,0)),0))</f>
        <v>6.1262208396513085E-3</v>
      </c>
      <c r="S70" s="11">
        <f t="shared" si="23"/>
        <v>2080.2558929965166</v>
      </c>
    </row>
    <row r="71" spans="1:19" x14ac:dyDescent="0.2">
      <c r="A71" s="4">
        <f>Monthly!H74</f>
        <v>39355</v>
      </c>
      <c r="B71" s="20">
        <f>IFERROR(INDEX(Quarterly!$A:$N,MATCH(Monthly!$H74,Quarterly!$F:$F,0),MATCH(D$1,Quarterly!$7:$7,0)),0)</f>
        <v>0</v>
      </c>
      <c r="C71" s="21">
        <f>IF(IFERROR(INDEX(Quarterly!$A:$Z,MATCH(Monthly!$H77,Quarterly!$F:$F,0),MATCH(D$1,Quarterly!$6:$6,0)),0)=0,C70,IFERROR(INDEX(Quarterly!$A:$Z,MATCH(Monthly!$H77,Quarterly!$F:$F,0),MATCH(D$1,Quarterly!$6:$6,0)),0))</f>
        <v>0</v>
      </c>
      <c r="D71" s="22">
        <f t="shared" si="18"/>
        <v>0</v>
      </c>
      <c r="E71" s="10">
        <f>IFERROR(INDEX(Quarterly!$A:$N,MATCH(Monthly!$H74,Quarterly!$F:$F,0),MATCH(G$1,Quarterly!$7:$7,0)),0)</f>
        <v>129300</v>
      </c>
      <c r="F71" s="6">
        <f>IF(IFERROR(INDEX(Quarterly!$A:$Z,MATCH(Monthly!$H77,Quarterly!$F:$F,0),MATCH(G$1,Quarterly!$6:$6,0)),0)=0,F70,IFERROR(INDEX(Quarterly!$A:$Z,MATCH(Monthly!$H77,Quarterly!$F:$F,0),MATCH(G$1,Quarterly!$6:$6,0)),0))</f>
        <v>8.603063222971663E-4</v>
      </c>
      <c r="G71" s="11">
        <f t="shared" si="19"/>
        <v>129300</v>
      </c>
      <c r="H71" s="20">
        <f>IFERROR(INDEX(Quarterly!$A:$N,MATCH(Monthly!$H74,Quarterly!$F:$F,0),MATCH(J$1,Quarterly!$7:$7,0)),0)</f>
        <v>75815</v>
      </c>
      <c r="I71" s="21">
        <f>IF(IFERROR(INDEX(Quarterly!$A:$Z,MATCH(Monthly!$H77,Quarterly!$F:$F,0),MATCH(J$1,Quarterly!$6:$6,0)),0)=0,I70,IFERROR(INDEX(Quarterly!$A:$Z,MATCH(Monthly!$H77,Quarterly!$F:$F,0),MATCH(J$1,Quarterly!$6:$6,0)),0))</f>
        <v>-4.1785797695470528E-4</v>
      </c>
      <c r="J71" s="22">
        <f t="shared" si="20"/>
        <v>75815</v>
      </c>
      <c r="K71" s="10">
        <f>IFERROR(INDEX(Quarterly!$A:$N,MATCH(Monthly!$H74,Quarterly!$F:$F,0),MATCH(M$1,Quarterly!$7:$7,0)),0)</f>
        <v>35436</v>
      </c>
      <c r="L71" s="6">
        <f>IF(IFERROR(INDEX(Quarterly!$A:$Z,MATCH(Monthly!$H77,Quarterly!$F:$F,0),MATCH(M$1,Quarterly!$6:$6,0)),0)=0,L70,IFERROR(INDEX(Quarterly!$A:$Z,MATCH(Monthly!$H77,Quarterly!$F:$F,0),MATCH(M$1,Quarterly!$6:$6,0)),0))</f>
        <v>5.3053624453218706E-3</v>
      </c>
      <c r="M71" s="11">
        <f t="shared" si="21"/>
        <v>35436</v>
      </c>
      <c r="N71" s="20">
        <f>IFERROR(INDEX(Quarterly!$A:$N,MATCH(Monthly!$H74,Quarterly!$F:$F,0),MATCH(P$1,Quarterly!$7:$7,0)),0)</f>
        <v>3898</v>
      </c>
      <c r="O71" s="21">
        <f>IF(IFERROR(INDEX(Quarterly!$A:$Z,MATCH(Monthly!$H77,Quarterly!$F:$F,0),MATCH(P$1,Quarterly!$6:$6,0)),0)=0,O70,IFERROR(INDEX(Quarterly!$A:$Z,MATCH(Monthly!$H77,Quarterly!$F:$F,0),MATCH(P$1,Quarterly!$6:$6,0)),0))</f>
        <v>-2.6579907573057726E-3</v>
      </c>
      <c r="P71" s="22">
        <f t="shared" si="22"/>
        <v>3898</v>
      </c>
      <c r="Q71" s="10">
        <f>IFERROR(INDEX(Quarterly!$A:$N,MATCH(Monthly!$H74,Quarterly!$F:$F,0),MATCH(S$1,Quarterly!$7:$7,0)),0)</f>
        <v>2093</v>
      </c>
      <c r="R71" s="6">
        <f>IF(IFERROR(INDEX(Quarterly!$A:$Z,MATCH(Monthly!$H77,Quarterly!$F:$F,0),MATCH(S$1,Quarterly!$6:$6,0)),0)=0,R70,IFERROR(INDEX(Quarterly!$A:$Z,MATCH(Monthly!$H77,Quarterly!$F:$F,0),MATCH(S$1,Quarterly!$6:$6,0)),0))</f>
        <v>1.583334595460073E-2</v>
      </c>
      <c r="S71" s="11">
        <f t="shared" si="23"/>
        <v>2093</v>
      </c>
    </row>
    <row r="72" spans="1:19" x14ac:dyDescent="0.2">
      <c r="A72" s="4">
        <f>Monthly!H75</f>
        <v>39386</v>
      </c>
      <c r="B72" s="20">
        <f>IFERROR(INDEX(Quarterly!$A:$N,MATCH(Monthly!$H75,Quarterly!$F:$F,0),MATCH(D$1,Quarterly!$7:$7,0)),0)</f>
        <v>0</v>
      </c>
      <c r="C72" s="21">
        <f>IF(IFERROR(INDEX(Quarterly!$A:$Z,MATCH(Monthly!$H78,Quarterly!$F:$F,0),MATCH(D$1,Quarterly!$6:$6,0)),0)=0,C71,IFERROR(INDEX(Quarterly!$A:$Z,MATCH(Monthly!$H78,Quarterly!$F:$F,0),MATCH(D$1,Quarterly!$6:$6,0)),0))</f>
        <v>0</v>
      </c>
      <c r="D72" s="22">
        <f t="shared" si="18"/>
        <v>0</v>
      </c>
      <c r="E72" s="10">
        <f>IFERROR(INDEX(Quarterly!$A:$N,MATCH(Monthly!$H75,Quarterly!$F:$F,0),MATCH(G$1,Quarterly!$7:$7,0)),0)</f>
        <v>0</v>
      </c>
      <c r="F72" s="6">
        <f>IF(IFERROR(INDEX(Quarterly!$A:$Z,MATCH(Monthly!$H78,Quarterly!$F:$F,0),MATCH(G$1,Quarterly!$6:$6,0)),0)=0,F71,IFERROR(INDEX(Quarterly!$A:$Z,MATCH(Monthly!$H78,Quarterly!$F:$F,0),MATCH(G$1,Quarterly!$6:$6,0)),0))</f>
        <v>8.603063222971663E-4</v>
      </c>
      <c r="G72" s="11">
        <f t="shared" si="19"/>
        <v>129411.23760747303</v>
      </c>
      <c r="H72" s="20">
        <f>IFERROR(INDEX(Quarterly!$A:$N,MATCH(Monthly!$H75,Quarterly!$F:$F,0),MATCH(J$1,Quarterly!$7:$7,0)),0)</f>
        <v>0</v>
      </c>
      <c r="I72" s="21">
        <f>IF(IFERROR(INDEX(Quarterly!$A:$Z,MATCH(Monthly!$H78,Quarterly!$F:$F,0),MATCH(J$1,Quarterly!$6:$6,0)),0)=0,I71,IFERROR(INDEX(Quarterly!$A:$Z,MATCH(Monthly!$H78,Quarterly!$F:$F,0),MATCH(J$1,Quarterly!$6:$6,0)),0))</f>
        <v>-4.1785797695470528E-4</v>
      </c>
      <c r="J72" s="22">
        <f t="shared" si="20"/>
        <v>75783.320097477175</v>
      </c>
      <c r="K72" s="10">
        <f>IFERROR(INDEX(Quarterly!$A:$N,MATCH(Monthly!$H75,Quarterly!$F:$F,0),MATCH(M$1,Quarterly!$7:$7,0)),0)</f>
        <v>0</v>
      </c>
      <c r="L72" s="6">
        <f>IF(IFERROR(INDEX(Quarterly!$A:$Z,MATCH(Monthly!$H78,Quarterly!$F:$F,0),MATCH(M$1,Quarterly!$6:$6,0)),0)=0,L71,IFERROR(INDEX(Quarterly!$A:$Z,MATCH(Monthly!$H78,Quarterly!$F:$F,0),MATCH(M$1,Quarterly!$6:$6,0)),0))</f>
        <v>5.3053624453218706E-3</v>
      </c>
      <c r="M72" s="11">
        <f t="shared" si="21"/>
        <v>35624.000823612427</v>
      </c>
      <c r="N72" s="20">
        <f>IFERROR(INDEX(Quarterly!$A:$N,MATCH(Monthly!$H75,Quarterly!$F:$F,0),MATCH(P$1,Quarterly!$7:$7,0)),0)</f>
        <v>0</v>
      </c>
      <c r="O72" s="21">
        <f>IF(IFERROR(INDEX(Quarterly!$A:$Z,MATCH(Monthly!$H78,Quarterly!$F:$F,0),MATCH(P$1,Quarterly!$6:$6,0)),0)=0,O71,IFERROR(INDEX(Quarterly!$A:$Z,MATCH(Monthly!$H78,Quarterly!$F:$F,0),MATCH(P$1,Quarterly!$6:$6,0)),0))</f>
        <v>-2.6579907573057726E-3</v>
      </c>
      <c r="P72" s="22">
        <f t="shared" si="22"/>
        <v>3887.6391520280222</v>
      </c>
      <c r="Q72" s="10">
        <f>IFERROR(INDEX(Quarterly!$A:$N,MATCH(Monthly!$H75,Quarterly!$F:$F,0),MATCH(S$1,Quarterly!$7:$7,0)),0)</f>
        <v>0</v>
      </c>
      <c r="R72" s="6">
        <f>IF(IFERROR(INDEX(Quarterly!$A:$Z,MATCH(Monthly!$H78,Quarterly!$F:$F,0),MATCH(S$1,Quarterly!$6:$6,0)),0)=0,R71,IFERROR(INDEX(Quarterly!$A:$Z,MATCH(Monthly!$H78,Quarterly!$F:$F,0),MATCH(S$1,Quarterly!$6:$6,0)),0))</f>
        <v>1.583334595460073E-2</v>
      </c>
      <c r="S72" s="11">
        <f t="shared" si="23"/>
        <v>2126.1391930829795</v>
      </c>
    </row>
    <row r="73" spans="1:19" x14ac:dyDescent="0.2">
      <c r="A73" s="4">
        <f>Monthly!H76</f>
        <v>39416</v>
      </c>
      <c r="B73" s="20">
        <f>IFERROR(INDEX(Quarterly!$A:$N,MATCH(Monthly!$H76,Quarterly!$F:$F,0),MATCH(D$1,Quarterly!$7:$7,0)),0)</f>
        <v>0</v>
      </c>
      <c r="C73" s="21">
        <f>IF(IFERROR(INDEX(Quarterly!$A:$Z,MATCH(Monthly!$H79,Quarterly!$F:$F,0),MATCH(D$1,Quarterly!$6:$6,0)),0)=0,C72,IFERROR(INDEX(Quarterly!$A:$Z,MATCH(Monthly!$H79,Quarterly!$F:$F,0),MATCH(D$1,Quarterly!$6:$6,0)),0))</f>
        <v>0</v>
      </c>
      <c r="D73" s="22">
        <f t="shared" si="18"/>
        <v>0</v>
      </c>
      <c r="E73" s="10">
        <f>IFERROR(INDEX(Quarterly!$A:$N,MATCH(Monthly!$H76,Quarterly!$F:$F,0),MATCH(G$1,Quarterly!$7:$7,0)),0)</f>
        <v>0</v>
      </c>
      <c r="F73" s="6">
        <f>IF(IFERROR(INDEX(Quarterly!$A:$Z,MATCH(Monthly!$H79,Quarterly!$F:$F,0),MATCH(G$1,Quarterly!$6:$6,0)),0)=0,F72,IFERROR(INDEX(Quarterly!$A:$Z,MATCH(Monthly!$H79,Quarterly!$F:$F,0),MATCH(G$1,Quarterly!$6:$6,0)),0))</f>
        <v>8.603063222971663E-4</v>
      </c>
      <c r="G73" s="11">
        <f t="shared" si="19"/>
        <v>129522.57091336304</v>
      </c>
      <c r="H73" s="20">
        <f>IFERROR(INDEX(Quarterly!$A:$N,MATCH(Monthly!$H76,Quarterly!$F:$F,0),MATCH(J$1,Quarterly!$7:$7,0)),0)</f>
        <v>0</v>
      </c>
      <c r="I73" s="21">
        <f>IF(IFERROR(INDEX(Quarterly!$A:$Z,MATCH(Monthly!$H79,Quarterly!$F:$F,0),MATCH(J$1,Quarterly!$6:$6,0)),0)=0,I72,IFERROR(INDEX(Quarterly!$A:$Z,MATCH(Monthly!$H79,Quarterly!$F:$F,0),MATCH(J$1,Quarterly!$6:$6,0)),0))</f>
        <v>-4.1785797695470528E-4</v>
      </c>
      <c r="J73" s="22">
        <f t="shared" si="20"/>
        <v>75751.653432654333</v>
      </c>
      <c r="K73" s="10">
        <f>IFERROR(INDEX(Quarterly!$A:$N,MATCH(Monthly!$H76,Quarterly!$F:$F,0),MATCH(M$1,Quarterly!$7:$7,0)),0)</f>
        <v>0</v>
      </c>
      <c r="L73" s="6">
        <f>IF(IFERROR(INDEX(Quarterly!$A:$Z,MATCH(Monthly!$H79,Quarterly!$F:$F,0),MATCH(M$1,Quarterly!$6:$6,0)),0)=0,L72,IFERROR(INDEX(Quarterly!$A:$Z,MATCH(Monthly!$H79,Quarterly!$F:$F,0),MATCH(M$1,Quarterly!$6:$6,0)),0))</f>
        <v>5.3053624453218706E-3</v>
      </c>
      <c r="M73" s="11">
        <f t="shared" si="21"/>
        <v>35812.999059734138</v>
      </c>
      <c r="N73" s="20">
        <f>IFERROR(INDEX(Quarterly!$A:$N,MATCH(Monthly!$H76,Quarterly!$F:$F,0),MATCH(P$1,Quarterly!$7:$7,0)),0)</f>
        <v>0</v>
      </c>
      <c r="O73" s="21">
        <f>IF(IFERROR(INDEX(Quarterly!$A:$Z,MATCH(Monthly!$H79,Quarterly!$F:$F,0),MATCH(P$1,Quarterly!$6:$6,0)),0)=0,O72,IFERROR(INDEX(Quarterly!$A:$Z,MATCH(Monthly!$H79,Quarterly!$F:$F,0),MATCH(P$1,Quarterly!$6:$6,0)),0))</f>
        <v>-2.6579907573057726E-3</v>
      </c>
      <c r="P73" s="22">
        <f t="shared" si="22"/>
        <v>3877.3058430941915</v>
      </c>
      <c r="Q73" s="10">
        <f>IFERROR(INDEX(Quarterly!$A:$N,MATCH(Monthly!$H76,Quarterly!$F:$F,0),MATCH(S$1,Quarterly!$7:$7,0)),0)</f>
        <v>0</v>
      </c>
      <c r="R73" s="6">
        <f>IF(IFERROR(INDEX(Quarterly!$A:$Z,MATCH(Monthly!$H79,Quarterly!$F:$F,0),MATCH(S$1,Quarterly!$6:$6,0)),0)=0,R72,IFERROR(INDEX(Quarterly!$A:$Z,MATCH(Monthly!$H79,Quarterly!$F:$F,0),MATCH(S$1,Quarterly!$6:$6,0)),0))</f>
        <v>1.583334595460073E-2</v>
      </c>
      <c r="S73" s="11">
        <f t="shared" si="23"/>
        <v>2159.8030904746979</v>
      </c>
    </row>
    <row r="74" spans="1:19" x14ac:dyDescent="0.2">
      <c r="A74" s="4">
        <f>Monthly!H77</f>
        <v>39447</v>
      </c>
      <c r="B74" s="20">
        <f>IFERROR(INDEX(Quarterly!$A:$N,MATCH(Monthly!$H77,Quarterly!$F:$F,0),MATCH(D$1,Quarterly!$7:$7,0)),0)</f>
        <v>0</v>
      </c>
      <c r="C74" s="21">
        <f>IF(IFERROR(INDEX(Quarterly!$A:$Z,MATCH(Monthly!$H80,Quarterly!$F:$F,0),MATCH(D$1,Quarterly!$6:$6,0)),0)=0,C73,IFERROR(INDEX(Quarterly!$A:$Z,MATCH(Monthly!$H80,Quarterly!$F:$F,0),MATCH(D$1,Quarterly!$6:$6,0)),0))</f>
        <v>0</v>
      </c>
      <c r="D74" s="22">
        <f t="shared" si="18"/>
        <v>0</v>
      </c>
      <c r="E74" s="10">
        <f>IFERROR(INDEX(Quarterly!$A:$N,MATCH(Monthly!$H77,Quarterly!$F:$F,0),MATCH(G$1,Quarterly!$7:$7,0)),0)</f>
        <v>129634</v>
      </c>
      <c r="F74" s="6">
        <f>IF(IFERROR(INDEX(Quarterly!$A:$Z,MATCH(Monthly!$H80,Quarterly!$F:$F,0),MATCH(G$1,Quarterly!$6:$6,0)),0)=0,F73,IFERROR(INDEX(Quarterly!$A:$Z,MATCH(Monthly!$H80,Quarterly!$F:$F,0),MATCH(G$1,Quarterly!$6:$6,0)),0))</f>
        <v>8.5809165617733996E-4</v>
      </c>
      <c r="G74" s="11">
        <f t="shared" si="19"/>
        <v>129634</v>
      </c>
      <c r="H74" s="20">
        <f>IFERROR(INDEX(Quarterly!$A:$N,MATCH(Monthly!$H77,Quarterly!$F:$F,0),MATCH(J$1,Quarterly!$7:$7,0)),0)</f>
        <v>75720</v>
      </c>
      <c r="I74" s="21">
        <f>IF(IFERROR(INDEX(Quarterly!$A:$Z,MATCH(Monthly!$H80,Quarterly!$F:$F,0),MATCH(J$1,Quarterly!$6:$6,0)),0)=0,I73,IFERROR(INDEX(Quarterly!$A:$Z,MATCH(Monthly!$H80,Quarterly!$F:$F,0),MATCH(J$1,Quarterly!$6:$6,0)),0))</f>
        <v>-1.1149951733783192E-3</v>
      </c>
      <c r="J74" s="22">
        <f t="shared" si="20"/>
        <v>75720</v>
      </c>
      <c r="K74" s="10">
        <f>IFERROR(INDEX(Quarterly!$A:$N,MATCH(Monthly!$H77,Quarterly!$F:$F,0),MATCH(M$1,Quarterly!$7:$7,0)),0)</f>
        <v>36003</v>
      </c>
      <c r="L74" s="6">
        <f>IF(IFERROR(INDEX(Quarterly!$A:$Z,MATCH(Monthly!$H80,Quarterly!$F:$F,0),MATCH(M$1,Quarterly!$6:$6,0)),0)=0,L73,IFERROR(INDEX(Quarterly!$A:$Z,MATCH(Monthly!$H80,Quarterly!$F:$F,0),MATCH(M$1,Quarterly!$6:$6,0)),0))</f>
        <v>-1.3350036731915038E-3</v>
      </c>
      <c r="M74" s="11">
        <f t="shared" si="21"/>
        <v>36003</v>
      </c>
      <c r="N74" s="20">
        <f>IFERROR(INDEX(Quarterly!$A:$N,MATCH(Monthly!$H77,Quarterly!$F:$F,0),MATCH(P$1,Quarterly!$7:$7,0)),0)</f>
        <v>3867</v>
      </c>
      <c r="O74" s="21">
        <f>IF(IFERROR(INDEX(Quarterly!$A:$Z,MATCH(Monthly!$H80,Quarterly!$F:$F,0),MATCH(P$1,Quarterly!$6:$6,0)),0)=0,O73,IFERROR(INDEX(Quarterly!$A:$Z,MATCH(Monthly!$H80,Quarterly!$F:$F,0),MATCH(P$1,Quarterly!$6:$6,0)),0))</f>
        <v>1.7950150888912164E-2</v>
      </c>
      <c r="P74" s="22">
        <f t="shared" si="22"/>
        <v>3867</v>
      </c>
      <c r="Q74" s="10">
        <f>IFERROR(INDEX(Quarterly!$A:$N,MATCH(Monthly!$H77,Quarterly!$F:$F,0),MATCH(S$1,Quarterly!$7:$7,0)),0)</f>
        <v>2194</v>
      </c>
      <c r="R74" s="6">
        <f>IF(IFERROR(INDEX(Quarterly!$A:$Z,MATCH(Monthly!$H80,Quarterly!$F:$F,0),MATCH(S$1,Quarterly!$6:$6,0)),0)=0,R73,IFERROR(INDEX(Quarterly!$A:$Z,MATCH(Monthly!$H80,Quarterly!$F:$F,0),MATCH(S$1,Quarterly!$6:$6,0)),0))</f>
        <v>1.3786571412834236E-2</v>
      </c>
      <c r="S74" s="11">
        <f t="shared" si="23"/>
        <v>2194</v>
      </c>
    </row>
    <row r="75" spans="1:19" x14ac:dyDescent="0.2">
      <c r="A75" s="4">
        <f>Monthly!H78</f>
        <v>39478</v>
      </c>
      <c r="B75" s="20">
        <f>IFERROR(INDEX(Quarterly!$A:$N,MATCH(Monthly!$H78,Quarterly!$F:$F,0),MATCH(D$1,Quarterly!$7:$7,0)),0)</f>
        <v>0</v>
      </c>
      <c r="C75" s="21">
        <f>IF(IFERROR(INDEX(Quarterly!$A:$Z,MATCH(Monthly!$H81,Quarterly!$F:$F,0),MATCH(D$1,Quarterly!$6:$6,0)),0)=0,C74,IFERROR(INDEX(Quarterly!$A:$Z,MATCH(Monthly!$H81,Quarterly!$F:$F,0),MATCH(D$1,Quarterly!$6:$6,0)),0))</f>
        <v>0</v>
      </c>
      <c r="D75" s="22">
        <f t="shared" si="18"/>
        <v>0</v>
      </c>
      <c r="E75" s="10">
        <f>IFERROR(INDEX(Quarterly!$A:$N,MATCH(Monthly!$H78,Quarterly!$F:$F,0),MATCH(G$1,Quarterly!$7:$7,0)),0)</f>
        <v>0</v>
      </c>
      <c r="F75" s="6">
        <f>IF(IFERROR(INDEX(Quarterly!$A:$Z,MATCH(Monthly!$H81,Quarterly!$F:$F,0),MATCH(G$1,Quarterly!$6:$6,0)),0)=0,F74,IFERROR(INDEX(Quarterly!$A:$Z,MATCH(Monthly!$H81,Quarterly!$F:$F,0),MATCH(G$1,Quarterly!$6:$6,0)),0))</f>
        <v>8.5809165617733996E-4</v>
      </c>
      <c r="G75" s="11">
        <f t="shared" si="19"/>
        <v>129745.23785375689</v>
      </c>
      <c r="H75" s="20">
        <f>IFERROR(INDEX(Quarterly!$A:$N,MATCH(Monthly!$H78,Quarterly!$F:$F,0),MATCH(J$1,Quarterly!$7:$7,0)),0)</f>
        <v>0</v>
      </c>
      <c r="I75" s="21">
        <f>IF(IFERROR(INDEX(Quarterly!$A:$Z,MATCH(Monthly!$H81,Quarterly!$F:$F,0),MATCH(J$1,Quarterly!$6:$6,0)),0)=0,I74,IFERROR(INDEX(Quarterly!$A:$Z,MATCH(Monthly!$H81,Quarterly!$F:$F,0),MATCH(J$1,Quarterly!$6:$6,0)),0))</f>
        <v>-1.1149951733783192E-3</v>
      </c>
      <c r="J75" s="22">
        <f t="shared" si="20"/>
        <v>75635.572565471797</v>
      </c>
      <c r="K75" s="10">
        <f>IFERROR(INDEX(Quarterly!$A:$N,MATCH(Monthly!$H78,Quarterly!$F:$F,0),MATCH(M$1,Quarterly!$7:$7,0)),0)</f>
        <v>0</v>
      </c>
      <c r="L75" s="6">
        <f>IF(IFERROR(INDEX(Quarterly!$A:$Z,MATCH(Monthly!$H81,Quarterly!$F:$F,0),MATCH(M$1,Quarterly!$6:$6,0)),0)=0,L74,IFERROR(INDEX(Quarterly!$A:$Z,MATCH(Monthly!$H81,Quarterly!$F:$F,0),MATCH(M$1,Quarterly!$6:$6,0)),0))</f>
        <v>-1.3350036731915038E-3</v>
      </c>
      <c r="M75" s="11">
        <f t="shared" si="21"/>
        <v>35954.935862754086</v>
      </c>
      <c r="N75" s="20">
        <f>IFERROR(INDEX(Quarterly!$A:$N,MATCH(Monthly!$H78,Quarterly!$F:$F,0),MATCH(P$1,Quarterly!$7:$7,0)),0)</f>
        <v>0</v>
      </c>
      <c r="O75" s="21">
        <f>IF(IFERROR(INDEX(Quarterly!$A:$Z,MATCH(Monthly!$H81,Quarterly!$F:$F,0),MATCH(P$1,Quarterly!$6:$6,0)),0)=0,O74,IFERROR(INDEX(Quarterly!$A:$Z,MATCH(Monthly!$H81,Quarterly!$F:$F,0),MATCH(P$1,Quarterly!$6:$6,0)),0))</f>
        <v>1.7950150888912164E-2</v>
      </c>
      <c r="P75" s="22">
        <f t="shared" si="22"/>
        <v>3936.4132334874234</v>
      </c>
      <c r="Q75" s="10">
        <f>IFERROR(INDEX(Quarterly!$A:$N,MATCH(Monthly!$H78,Quarterly!$F:$F,0),MATCH(S$1,Quarterly!$7:$7,0)),0)</f>
        <v>0</v>
      </c>
      <c r="R75" s="6">
        <f>IF(IFERROR(INDEX(Quarterly!$A:$Z,MATCH(Monthly!$H81,Quarterly!$F:$F,0),MATCH(S$1,Quarterly!$6:$6,0)),0)=0,R74,IFERROR(INDEX(Quarterly!$A:$Z,MATCH(Monthly!$H81,Quarterly!$F:$F,0),MATCH(S$1,Quarterly!$6:$6,0)),0))</f>
        <v>1.3786571412834236E-2</v>
      </c>
      <c r="S75" s="11">
        <f t="shared" si="23"/>
        <v>2224.2477376797583</v>
      </c>
    </row>
    <row r="76" spans="1:19" x14ac:dyDescent="0.2">
      <c r="A76" s="4">
        <f>Monthly!H79</f>
        <v>39507</v>
      </c>
      <c r="B76" s="20">
        <f>IFERROR(INDEX(Quarterly!$A:$N,MATCH(Monthly!$H79,Quarterly!$F:$F,0),MATCH(D$1,Quarterly!$7:$7,0)),0)</f>
        <v>0</v>
      </c>
      <c r="C76" s="21">
        <f>IF(IFERROR(INDEX(Quarterly!$A:$Z,MATCH(Monthly!$H82,Quarterly!$F:$F,0),MATCH(D$1,Quarterly!$6:$6,0)),0)=0,C75,IFERROR(INDEX(Quarterly!$A:$Z,MATCH(Monthly!$H82,Quarterly!$F:$F,0),MATCH(D$1,Quarterly!$6:$6,0)),0))</f>
        <v>0</v>
      </c>
      <c r="D76" s="22">
        <f t="shared" si="18"/>
        <v>0</v>
      </c>
      <c r="E76" s="10">
        <f>IFERROR(INDEX(Quarterly!$A:$N,MATCH(Monthly!$H79,Quarterly!$F:$F,0),MATCH(G$1,Quarterly!$7:$7,0)),0)</f>
        <v>0</v>
      </c>
      <c r="F76" s="6">
        <f>IF(IFERROR(INDEX(Quarterly!$A:$Z,MATCH(Monthly!$H82,Quarterly!$F:$F,0),MATCH(G$1,Quarterly!$6:$6,0)),0)=0,F75,IFERROR(INDEX(Quarterly!$A:$Z,MATCH(Monthly!$H82,Quarterly!$F:$F,0),MATCH(G$1,Quarterly!$6:$6,0)),0))</f>
        <v>8.5809165617733996E-4</v>
      </c>
      <c r="G76" s="11">
        <f t="shared" si="19"/>
        <v>129856.57115978794</v>
      </c>
      <c r="H76" s="20">
        <f>IFERROR(INDEX(Quarterly!$A:$N,MATCH(Monthly!$H79,Quarterly!$F:$F,0),MATCH(J$1,Quarterly!$7:$7,0)),0)</f>
        <v>0</v>
      </c>
      <c r="I76" s="21">
        <f>IF(IFERROR(INDEX(Quarterly!$A:$Z,MATCH(Monthly!$H82,Quarterly!$F:$F,0),MATCH(J$1,Quarterly!$6:$6,0)),0)=0,I75,IFERROR(INDEX(Quarterly!$A:$Z,MATCH(Monthly!$H82,Quarterly!$F:$F,0),MATCH(J$1,Quarterly!$6:$6,0)),0))</f>
        <v>-1.1149951733783192E-3</v>
      </c>
      <c r="J76" s="22">
        <f t="shared" si="20"/>
        <v>75551.239267125595</v>
      </c>
      <c r="K76" s="10">
        <f>IFERROR(INDEX(Quarterly!$A:$N,MATCH(Monthly!$H79,Quarterly!$F:$F,0),MATCH(M$1,Quarterly!$7:$7,0)),0)</f>
        <v>0</v>
      </c>
      <c r="L76" s="6">
        <f>IF(IFERROR(INDEX(Quarterly!$A:$Z,MATCH(Monthly!$H82,Quarterly!$F:$F,0),MATCH(M$1,Quarterly!$6:$6,0)),0)=0,L75,IFERROR(INDEX(Quarterly!$A:$Z,MATCH(Monthly!$H82,Quarterly!$F:$F,0),MATCH(M$1,Quarterly!$6:$6,0)),0))</f>
        <v>-1.3350036731915038E-3</v>
      </c>
      <c r="M76" s="11">
        <f t="shared" si="21"/>
        <v>35906.935891307941</v>
      </c>
      <c r="N76" s="20">
        <f>IFERROR(INDEX(Quarterly!$A:$N,MATCH(Monthly!$H79,Quarterly!$F:$F,0),MATCH(P$1,Quarterly!$7:$7,0)),0)</f>
        <v>0</v>
      </c>
      <c r="O76" s="21">
        <f>IF(IFERROR(INDEX(Quarterly!$A:$Z,MATCH(Monthly!$H82,Quarterly!$F:$F,0),MATCH(P$1,Quarterly!$6:$6,0)),0)=0,O75,IFERROR(INDEX(Quarterly!$A:$Z,MATCH(Monthly!$H82,Quarterly!$F:$F,0),MATCH(P$1,Quarterly!$6:$6,0)),0))</f>
        <v>1.7950150888912164E-2</v>
      </c>
      <c r="P76" s="22">
        <f t="shared" si="22"/>
        <v>4007.0724449896334</v>
      </c>
      <c r="Q76" s="10">
        <f>IFERROR(INDEX(Quarterly!$A:$N,MATCH(Monthly!$H79,Quarterly!$F:$F,0),MATCH(S$1,Quarterly!$7:$7,0)),0)</f>
        <v>0</v>
      </c>
      <c r="R76" s="6">
        <f>IF(IFERROR(INDEX(Quarterly!$A:$Z,MATCH(Monthly!$H82,Quarterly!$F:$F,0),MATCH(S$1,Quarterly!$6:$6,0)),0)=0,R75,IFERROR(INDEX(Quarterly!$A:$Z,MATCH(Monthly!$H82,Quarterly!$F:$F,0),MATCH(S$1,Quarterly!$6:$6,0)),0))</f>
        <v>1.3786571412834236E-2</v>
      </c>
      <c r="S76" s="11">
        <f t="shared" si="23"/>
        <v>2254.9124879551155</v>
      </c>
    </row>
    <row r="77" spans="1:19" x14ac:dyDescent="0.2">
      <c r="A77" s="4">
        <f>Monthly!H80</f>
        <v>39538</v>
      </c>
      <c r="B77" s="20">
        <f>IFERROR(INDEX(Quarterly!$A:$N,MATCH(Monthly!$H80,Quarterly!$F:$F,0),MATCH(D$1,Quarterly!$7:$7,0)),0)</f>
        <v>0</v>
      </c>
      <c r="C77" s="21">
        <f>IF(IFERROR(INDEX(Quarterly!$A:$Z,MATCH(Monthly!$H83,Quarterly!$F:$F,0),MATCH(D$1,Quarterly!$6:$6,0)),0)=0,C76,IFERROR(INDEX(Quarterly!$A:$Z,MATCH(Monthly!$H83,Quarterly!$F:$F,0),MATCH(D$1,Quarterly!$6:$6,0)),0))</f>
        <v>0</v>
      </c>
      <c r="D77" s="22">
        <f t="shared" si="18"/>
        <v>0</v>
      </c>
      <c r="E77" s="10">
        <f>IFERROR(INDEX(Quarterly!$A:$N,MATCH(Monthly!$H80,Quarterly!$F:$F,0),MATCH(G$1,Quarterly!$7:$7,0)),0)</f>
        <v>129968</v>
      </c>
      <c r="F77" s="6">
        <f>IF(IFERROR(INDEX(Quarterly!$A:$Z,MATCH(Monthly!$H83,Quarterly!$F:$F,0),MATCH(G$1,Quarterly!$6:$6,0)),0)=0,F76,IFERROR(INDEX(Quarterly!$A:$Z,MATCH(Monthly!$H83,Quarterly!$F:$F,0),MATCH(G$1,Quarterly!$6:$6,0)),0))</f>
        <v>8.5844870582207911E-4</v>
      </c>
      <c r="G77" s="11">
        <f t="shared" si="19"/>
        <v>129968</v>
      </c>
      <c r="H77" s="20">
        <f>IFERROR(INDEX(Quarterly!$A:$N,MATCH(Monthly!$H80,Quarterly!$F:$F,0),MATCH(J$1,Quarterly!$7:$7,0)),0)</f>
        <v>75467</v>
      </c>
      <c r="I77" s="21">
        <f>IF(IFERROR(INDEX(Quarterly!$A:$Z,MATCH(Monthly!$H83,Quarterly!$F:$F,0),MATCH(J$1,Quarterly!$6:$6,0)),0)=0,I76,IFERROR(INDEX(Quarterly!$A:$Z,MATCH(Monthly!$H83,Quarterly!$F:$F,0),MATCH(J$1,Quarterly!$6:$6,0)),0))</f>
        <v>2.1332457712330832E-3</v>
      </c>
      <c r="J77" s="22">
        <f t="shared" si="20"/>
        <v>75467</v>
      </c>
      <c r="K77" s="10">
        <f>IFERROR(INDEX(Quarterly!$A:$N,MATCH(Monthly!$H80,Quarterly!$F:$F,0),MATCH(M$1,Quarterly!$7:$7,0)),0)</f>
        <v>35859</v>
      </c>
      <c r="L77" s="6">
        <f>IF(IFERROR(INDEX(Quarterly!$A:$Z,MATCH(Monthly!$H83,Quarterly!$F:$F,0),MATCH(M$1,Quarterly!$6:$6,0)),0)=0,L76,IFERROR(INDEX(Quarterly!$A:$Z,MATCH(Monthly!$H83,Quarterly!$F:$F,0),MATCH(M$1,Quarterly!$6:$6,0)),0))</f>
        <v>-1.9465811831554936E-3</v>
      </c>
      <c r="M77" s="11">
        <f t="shared" si="21"/>
        <v>35859</v>
      </c>
      <c r="N77" s="20">
        <f>IFERROR(INDEX(Quarterly!$A:$N,MATCH(Monthly!$H80,Quarterly!$F:$F,0),MATCH(P$1,Quarterly!$7:$7,0)),0)</f>
        <v>4079</v>
      </c>
      <c r="O77" s="21">
        <f>IF(IFERROR(INDEX(Quarterly!$A:$Z,MATCH(Monthly!$H83,Quarterly!$F:$F,0),MATCH(P$1,Quarterly!$6:$6,0)),0)=0,O76,IFERROR(INDEX(Quarterly!$A:$Z,MATCH(Monthly!$H83,Quarterly!$F:$F,0),MATCH(P$1,Quarterly!$6:$6,0)),0))</f>
        <v>-4.8448781002918828E-3</v>
      </c>
      <c r="P77" s="22">
        <f t="shared" si="22"/>
        <v>4079</v>
      </c>
      <c r="Q77" s="10">
        <f>IFERROR(INDEX(Quarterly!$A:$N,MATCH(Monthly!$H80,Quarterly!$F:$F,0),MATCH(S$1,Quarterly!$7:$7,0)),0)</f>
        <v>2286</v>
      </c>
      <c r="R77" s="6">
        <f>IF(IFERROR(INDEX(Quarterly!$A:$Z,MATCH(Monthly!$H83,Quarterly!$F:$F,0),MATCH(S$1,Quarterly!$6:$6,0)),0)=0,R76,IFERROR(INDEX(Quarterly!$A:$Z,MATCH(Monthly!$H83,Quarterly!$F:$F,0),MATCH(S$1,Quarterly!$6:$6,0)),0))</f>
        <v>-1.6454750541182728E-2</v>
      </c>
      <c r="S77" s="11">
        <f t="shared" si="23"/>
        <v>2286</v>
      </c>
    </row>
    <row r="78" spans="1:19" x14ac:dyDescent="0.2">
      <c r="A78" s="4">
        <f>Monthly!H81</f>
        <v>39568</v>
      </c>
      <c r="B78" s="20">
        <f>IFERROR(INDEX(Quarterly!$A:$N,MATCH(Monthly!$H81,Quarterly!$F:$F,0),MATCH(D$1,Quarterly!$7:$7,0)),0)</f>
        <v>0</v>
      </c>
      <c r="C78" s="21">
        <f>IF(IFERROR(INDEX(Quarterly!$A:$Z,MATCH(Monthly!$H84,Quarterly!$F:$F,0),MATCH(D$1,Quarterly!$6:$6,0)),0)=0,C77,IFERROR(INDEX(Quarterly!$A:$Z,MATCH(Monthly!$H84,Quarterly!$F:$F,0),MATCH(D$1,Quarterly!$6:$6,0)),0))</f>
        <v>0</v>
      </c>
      <c r="D78" s="22">
        <f t="shared" si="18"/>
        <v>0</v>
      </c>
      <c r="E78" s="10">
        <f>IFERROR(INDEX(Quarterly!$A:$N,MATCH(Monthly!$H81,Quarterly!$F:$F,0),MATCH(G$1,Quarterly!$7:$7,0)),0)</f>
        <v>0</v>
      </c>
      <c r="F78" s="6">
        <f>IF(IFERROR(INDEX(Quarterly!$A:$Z,MATCH(Monthly!$H84,Quarterly!$F:$F,0),MATCH(G$1,Quarterly!$6:$6,0)),0)=0,F77,IFERROR(INDEX(Quarterly!$A:$Z,MATCH(Monthly!$H84,Quarterly!$F:$F,0),MATCH(G$1,Quarterly!$6:$6,0)),0))</f>
        <v>8.5844870582207911E-4</v>
      </c>
      <c r="G78" s="11">
        <f t="shared" si="19"/>
        <v>130079.57086139829</v>
      </c>
      <c r="H78" s="20">
        <f>IFERROR(INDEX(Quarterly!$A:$N,MATCH(Monthly!$H81,Quarterly!$F:$F,0),MATCH(J$1,Quarterly!$7:$7,0)),0)</f>
        <v>0</v>
      </c>
      <c r="I78" s="21">
        <f>IF(IFERROR(INDEX(Quarterly!$A:$Z,MATCH(Monthly!$H84,Quarterly!$F:$F,0),MATCH(J$1,Quarterly!$6:$6,0)),0)=0,I77,IFERROR(INDEX(Quarterly!$A:$Z,MATCH(Monthly!$H84,Quarterly!$F:$F,0),MATCH(J$1,Quarterly!$6:$6,0)),0))</f>
        <v>2.1332457712330832E-3</v>
      </c>
      <c r="J78" s="22">
        <f t="shared" si="20"/>
        <v>75627.989658617647</v>
      </c>
      <c r="K78" s="10">
        <f>IFERROR(INDEX(Quarterly!$A:$N,MATCH(Monthly!$H81,Quarterly!$F:$F,0),MATCH(M$1,Quarterly!$7:$7,0)),0)</f>
        <v>0</v>
      </c>
      <c r="L78" s="6">
        <f>IF(IFERROR(INDEX(Quarterly!$A:$Z,MATCH(Monthly!$H84,Quarterly!$F:$F,0),MATCH(M$1,Quarterly!$6:$6,0)),0)=0,L77,IFERROR(INDEX(Quarterly!$A:$Z,MATCH(Monthly!$H84,Quarterly!$F:$F,0),MATCH(M$1,Quarterly!$6:$6,0)),0))</f>
        <v>-1.9465811831554936E-3</v>
      </c>
      <c r="M78" s="11">
        <f t="shared" si="21"/>
        <v>35789.197545353229</v>
      </c>
      <c r="N78" s="20">
        <f>IFERROR(INDEX(Quarterly!$A:$N,MATCH(Monthly!$H81,Quarterly!$F:$F,0),MATCH(P$1,Quarterly!$7:$7,0)),0)</f>
        <v>0</v>
      </c>
      <c r="O78" s="21">
        <f>IF(IFERROR(INDEX(Quarterly!$A:$Z,MATCH(Monthly!$H84,Quarterly!$F:$F,0),MATCH(P$1,Quarterly!$6:$6,0)),0)=0,O77,IFERROR(INDEX(Quarterly!$A:$Z,MATCH(Monthly!$H84,Quarterly!$F:$F,0),MATCH(P$1,Quarterly!$6:$6,0)),0))</f>
        <v>-4.8448781002918828E-3</v>
      </c>
      <c r="P78" s="22">
        <f t="shared" si="22"/>
        <v>4059.2377422289096</v>
      </c>
      <c r="Q78" s="10">
        <f>IFERROR(INDEX(Quarterly!$A:$N,MATCH(Monthly!$H81,Quarterly!$F:$F,0),MATCH(S$1,Quarterly!$7:$7,0)),0)</f>
        <v>0</v>
      </c>
      <c r="R78" s="6">
        <f>IF(IFERROR(INDEX(Quarterly!$A:$Z,MATCH(Monthly!$H84,Quarterly!$F:$F,0),MATCH(S$1,Quarterly!$6:$6,0)),0)=0,R77,IFERROR(INDEX(Quarterly!$A:$Z,MATCH(Monthly!$H84,Quarterly!$F:$F,0),MATCH(S$1,Quarterly!$6:$6,0)),0))</f>
        <v>-1.6454750541182728E-2</v>
      </c>
      <c r="S78" s="11">
        <f t="shared" si="23"/>
        <v>2248.3844402628561</v>
      </c>
    </row>
    <row r="79" spans="1:19" x14ac:dyDescent="0.2">
      <c r="A79" s="4">
        <f>Monthly!H82</f>
        <v>39599</v>
      </c>
      <c r="B79" s="20">
        <f>IFERROR(INDEX(Quarterly!$A:$N,MATCH(Monthly!$H82,Quarterly!$F:$F,0),MATCH(D$1,Quarterly!$7:$7,0)),0)</f>
        <v>0</v>
      </c>
      <c r="C79" s="21">
        <f>IF(IFERROR(INDEX(Quarterly!$A:$Z,MATCH(Monthly!$H85,Quarterly!$F:$F,0),MATCH(D$1,Quarterly!$6:$6,0)),0)=0,C78,IFERROR(INDEX(Quarterly!$A:$Z,MATCH(Monthly!$H85,Quarterly!$F:$F,0),MATCH(D$1,Quarterly!$6:$6,0)),0))</f>
        <v>0</v>
      </c>
      <c r="D79" s="22">
        <f t="shared" si="18"/>
        <v>0</v>
      </c>
      <c r="E79" s="10">
        <f>IFERROR(INDEX(Quarterly!$A:$N,MATCH(Monthly!$H82,Quarterly!$F:$F,0),MATCH(G$1,Quarterly!$7:$7,0)),0)</f>
        <v>0</v>
      </c>
      <c r="F79" s="6">
        <f>IF(IFERROR(INDEX(Quarterly!$A:$Z,MATCH(Monthly!$H85,Quarterly!$F:$F,0),MATCH(G$1,Quarterly!$6:$6,0)),0)=0,F78,IFERROR(INDEX(Quarterly!$A:$Z,MATCH(Monthly!$H85,Quarterly!$F:$F,0),MATCH(G$1,Quarterly!$6:$6,0)),0))</f>
        <v>8.5844870582207911E-4</v>
      </c>
      <c r="G79" s="11">
        <f t="shared" si="19"/>
        <v>130191.23750065814</v>
      </c>
      <c r="H79" s="20">
        <f>IFERROR(INDEX(Quarterly!$A:$N,MATCH(Monthly!$H82,Quarterly!$F:$F,0),MATCH(J$1,Quarterly!$7:$7,0)),0)</f>
        <v>0</v>
      </c>
      <c r="I79" s="21">
        <f>IF(IFERROR(INDEX(Quarterly!$A:$Z,MATCH(Monthly!$H85,Quarterly!$F:$F,0),MATCH(J$1,Quarterly!$6:$6,0)),0)=0,I78,IFERROR(INDEX(Quarterly!$A:$Z,MATCH(Monthly!$H85,Quarterly!$F:$F,0),MATCH(J$1,Quarterly!$6:$6,0)),0))</f>
        <v>2.1332457712330832E-3</v>
      </c>
      <c r="J79" s="22">
        <f t="shared" si="20"/>
        <v>75789.322747743747</v>
      </c>
      <c r="K79" s="10">
        <f>IFERROR(INDEX(Quarterly!$A:$N,MATCH(Monthly!$H82,Quarterly!$F:$F,0),MATCH(M$1,Quarterly!$7:$7,0)),0)</f>
        <v>0</v>
      </c>
      <c r="L79" s="6">
        <f>IF(IFERROR(INDEX(Quarterly!$A:$Z,MATCH(Monthly!$H85,Quarterly!$F:$F,0),MATCH(M$1,Quarterly!$6:$6,0)),0)=0,L78,IFERROR(INDEX(Quarterly!$A:$Z,MATCH(Monthly!$H85,Quarterly!$F:$F,0),MATCH(M$1,Quarterly!$6:$6,0)),0))</f>
        <v>-1.9465811831554936E-3</v>
      </c>
      <c r="M79" s="11">
        <f t="shared" si="21"/>
        <v>35719.530966851213</v>
      </c>
      <c r="N79" s="20">
        <f>IFERROR(INDEX(Quarterly!$A:$N,MATCH(Monthly!$H82,Quarterly!$F:$F,0),MATCH(P$1,Quarterly!$7:$7,0)),0)</f>
        <v>0</v>
      </c>
      <c r="O79" s="21">
        <f>IF(IFERROR(INDEX(Quarterly!$A:$Z,MATCH(Monthly!$H85,Quarterly!$F:$F,0),MATCH(P$1,Quarterly!$6:$6,0)),0)=0,O78,IFERROR(INDEX(Quarterly!$A:$Z,MATCH(Monthly!$H85,Quarterly!$F:$F,0),MATCH(P$1,Quarterly!$6:$6,0)),0))</f>
        <v>-4.8448781002918828E-3</v>
      </c>
      <c r="P79" s="22">
        <f t="shared" si="22"/>
        <v>4039.5712301877065</v>
      </c>
      <c r="Q79" s="10">
        <f>IFERROR(INDEX(Quarterly!$A:$N,MATCH(Monthly!$H82,Quarterly!$F:$F,0),MATCH(S$1,Quarterly!$7:$7,0)),0)</f>
        <v>0</v>
      </c>
      <c r="R79" s="6">
        <f>IF(IFERROR(INDEX(Quarterly!$A:$Z,MATCH(Monthly!$H85,Quarterly!$F:$F,0),MATCH(S$1,Quarterly!$6:$6,0)),0)=0,R78,IFERROR(INDEX(Quarterly!$A:$Z,MATCH(Monthly!$H85,Quarterly!$F:$F,0),MATCH(S$1,Quarterly!$6:$6,0)),0))</f>
        <v>-1.6454750541182728E-2</v>
      </c>
      <c r="S79" s="11">
        <f t="shared" si="23"/>
        <v>2211.3878351776539</v>
      </c>
    </row>
    <row r="80" spans="1:19" x14ac:dyDescent="0.2">
      <c r="A80" s="4">
        <f>Monthly!H83</f>
        <v>39629</v>
      </c>
      <c r="B80" s="20">
        <f>IFERROR(INDEX(Quarterly!$A:$N,MATCH(Monthly!$H83,Quarterly!$F:$F,0),MATCH(D$1,Quarterly!$7:$7,0)),0)</f>
        <v>0</v>
      </c>
      <c r="C80" s="21">
        <f>IF(IFERROR(INDEX(Quarterly!$A:$Z,MATCH(Monthly!$H86,Quarterly!$F:$F,0),MATCH(D$1,Quarterly!$6:$6,0)),0)=0,C79,IFERROR(INDEX(Quarterly!$A:$Z,MATCH(Monthly!$H86,Quarterly!$F:$F,0),MATCH(D$1,Quarterly!$6:$6,0)),0))</f>
        <v>0</v>
      </c>
      <c r="D80" s="22">
        <f t="shared" si="18"/>
        <v>0</v>
      </c>
      <c r="E80" s="10">
        <f>IFERROR(INDEX(Quarterly!$A:$N,MATCH(Monthly!$H83,Quarterly!$F:$F,0),MATCH(G$1,Quarterly!$7:$7,0)),0)</f>
        <v>130303</v>
      </c>
      <c r="F80" s="6">
        <f>IF(IFERROR(INDEX(Quarterly!$A:$Z,MATCH(Monthly!$H86,Quarterly!$F:$F,0),MATCH(G$1,Quarterly!$6:$6,0)),0)=0,F79,IFERROR(INDEX(Quarterly!$A:$Z,MATCH(Monthly!$H86,Quarterly!$F:$F,0),MATCH(G$1,Quarterly!$6:$6,0)),0))</f>
        <v>7.3364784646390291E-4</v>
      </c>
      <c r="G80" s="11">
        <f t="shared" si="19"/>
        <v>130303</v>
      </c>
      <c r="H80" s="20">
        <f>IFERROR(INDEX(Quarterly!$A:$N,MATCH(Monthly!$H83,Quarterly!$F:$F,0),MATCH(J$1,Quarterly!$7:$7,0)),0)</f>
        <v>75951</v>
      </c>
      <c r="I80" s="21">
        <f>IF(IFERROR(INDEX(Quarterly!$A:$Z,MATCH(Monthly!$H86,Quarterly!$F:$F,0),MATCH(J$1,Quarterly!$6:$6,0)),0)=0,I79,IFERROR(INDEX(Quarterly!$A:$Z,MATCH(Monthly!$H86,Quarterly!$F:$F,0),MATCH(J$1,Quarterly!$6:$6,0)),0))</f>
        <v>2.9834900704472922E-4</v>
      </c>
      <c r="J80" s="22">
        <f t="shared" si="20"/>
        <v>75951</v>
      </c>
      <c r="K80" s="10">
        <f>IFERROR(INDEX(Quarterly!$A:$N,MATCH(Monthly!$H83,Quarterly!$F:$F,0),MATCH(M$1,Quarterly!$7:$7,0)),0)</f>
        <v>35650</v>
      </c>
      <c r="L80" s="6">
        <f>IF(IFERROR(INDEX(Quarterly!$A:$Z,MATCH(Monthly!$H86,Quarterly!$F:$F,0),MATCH(M$1,Quarterly!$6:$6,0)),0)=0,L79,IFERROR(INDEX(Quarterly!$A:$Z,MATCH(Monthly!$H86,Quarterly!$F:$F,0),MATCH(M$1,Quarterly!$6:$6,0)),0))</f>
        <v>2.5181975377859267E-3</v>
      </c>
      <c r="M80" s="11">
        <f t="shared" si="21"/>
        <v>35650</v>
      </c>
      <c r="N80" s="20">
        <f>IFERROR(INDEX(Quarterly!$A:$N,MATCH(Monthly!$H83,Quarterly!$F:$F,0),MATCH(P$1,Quarterly!$7:$7,0)),0)</f>
        <v>4020</v>
      </c>
      <c r="O80" s="21">
        <f>IF(IFERROR(INDEX(Quarterly!$A:$Z,MATCH(Monthly!$H86,Quarterly!$F:$F,0),MATCH(P$1,Quarterly!$6:$6,0)),0)=0,O79,IFERROR(INDEX(Quarterly!$A:$Z,MATCH(Monthly!$H86,Quarterly!$F:$F,0),MATCH(P$1,Quarterly!$6:$6,0)),0))</f>
        <v>-1.6586498894377577E-4</v>
      </c>
      <c r="P80" s="22">
        <f t="shared" si="22"/>
        <v>4020</v>
      </c>
      <c r="Q80" s="10">
        <f>IFERROR(INDEX(Quarterly!$A:$N,MATCH(Monthly!$H83,Quarterly!$F:$F,0),MATCH(S$1,Quarterly!$7:$7,0)),0)</f>
        <v>2175</v>
      </c>
      <c r="R80" s="6">
        <f>IF(IFERROR(INDEX(Quarterly!$A:$Z,MATCH(Monthly!$H86,Quarterly!$F:$F,0),MATCH(S$1,Quarterly!$6:$6,0)),0)=0,R79,IFERROR(INDEX(Quarterly!$A:$Z,MATCH(Monthly!$H86,Quarterly!$F:$F,0),MATCH(S$1,Quarterly!$6:$6,0)),0))</f>
        <v>8.359050358395903E-3</v>
      </c>
      <c r="S80" s="11">
        <f t="shared" si="23"/>
        <v>2175</v>
      </c>
    </row>
    <row r="81" spans="1:19" x14ac:dyDescent="0.2">
      <c r="A81" s="4">
        <f>Monthly!H84</f>
        <v>39660</v>
      </c>
      <c r="B81" s="20">
        <f>IFERROR(INDEX(Quarterly!$A:$N,MATCH(Monthly!$H84,Quarterly!$F:$F,0),MATCH(D$1,Quarterly!$7:$7,0)),0)</f>
        <v>0</v>
      </c>
      <c r="C81" s="21">
        <f>IF(IFERROR(INDEX(Quarterly!$A:$Z,MATCH(Monthly!$H87,Quarterly!$F:$F,0),MATCH(D$1,Quarterly!$6:$6,0)),0)=0,C80,IFERROR(INDEX(Quarterly!$A:$Z,MATCH(Monthly!$H87,Quarterly!$F:$F,0),MATCH(D$1,Quarterly!$6:$6,0)),0))</f>
        <v>0</v>
      </c>
      <c r="D81" s="22">
        <f t="shared" si="18"/>
        <v>0</v>
      </c>
      <c r="E81" s="10">
        <f>IFERROR(INDEX(Quarterly!$A:$N,MATCH(Monthly!$H84,Quarterly!$F:$F,0),MATCH(G$1,Quarterly!$7:$7,0)),0)</f>
        <v>0</v>
      </c>
      <c r="F81" s="6">
        <f>IF(IFERROR(INDEX(Quarterly!$A:$Z,MATCH(Monthly!$H87,Quarterly!$F:$F,0),MATCH(G$1,Quarterly!$6:$6,0)),0)=0,F80,IFERROR(INDEX(Quarterly!$A:$Z,MATCH(Monthly!$H87,Quarterly!$F:$F,0),MATCH(G$1,Quarterly!$6:$6,0)),0))</f>
        <v>7.3364784646390291E-4</v>
      </c>
      <c r="G81" s="11">
        <f t="shared" si="19"/>
        <v>130398.59651533779</v>
      </c>
      <c r="H81" s="20">
        <f>IFERROR(INDEX(Quarterly!$A:$N,MATCH(Monthly!$H84,Quarterly!$F:$F,0),MATCH(J$1,Quarterly!$7:$7,0)),0)</f>
        <v>0</v>
      </c>
      <c r="I81" s="21">
        <f>IF(IFERROR(INDEX(Quarterly!$A:$Z,MATCH(Monthly!$H87,Quarterly!$F:$F,0),MATCH(J$1,Quarterly!$6:$6,0)),0)=0,I80,IFERROR(INDEX(Quarterly!$A:$Z,MATCH(Monthly!$H87,Quarterly!$F:$F,0),MATCH(J$1,Quarterly!$6:$6,0)),0))</f>
        <v>2.9834900704472922E-4</v>
      </c>
      <c r="J81" s="22">
        <f t="shared" si="20"/>
        <v>75973.659905434048</v>
      </c>
      <c r="K81" s="10">
        <f>IFERROR(INDEX(Quarterly!$A:$N,MATCH(Monthly!$H84,Quarterly!$F:$F,0),MATCH(M$1,Quarterly!$7:$7,0)),0)</f>
        <v>0</v>
      </c>
      <c r="L81" s="6">
        <f>IF(IFERROR(INDEX(Quarterly!$A:$Z,MATCH(Monthly!$H87,Quarterly!$F:$F,0),MATCH(M$1,Quarterly!$6:$6,0)),0)=0,L80,IFERROR(INDEX(Quarterly!$A:$Z,MATCH(Monthly!$H87,Quarterly!$F:$F,0),MATCH(M$1,Quarterly!$6:$6,0)),0))</f>
        <v>2.5181975377859267E-3</v>
      </c>
      <c r="M81" s="11">
        <f t="shared" si="21"/>
        <v>35739.773742222067</v>
      </c>
      <c r="N81" s="20">
        <f>IFERROR(INDEX(Quarterly!$A:$N,MATCH(Monthly!$H84,Quarterly!$F:$F,0),MATCH(P$1,Quarterly!$7:$7,0)),0)</f>
        <v>0</v>
      </c>
      <c r="O81" s="21">
        <f>IF(IFERROR(INDEX(Quarterly!$A:$Z,MATCH(Monthly!$H87,Quarterly!$F:$F,0),MATCH(P$1,Quarterly!$6:$6,0)),0)=0,O80,IFERROR(INDEX(Quarterly!$A:$Z,MATCH(Monthly!$H87,Quarterly!$F:$F,0),MATCH(P$1,Quarterly!$6:$6,0)),0))</f>
        <v>-1.6586498894377577E-4</v>
      </c>
      <c r="P81" s="22">
        <f t="shared" si="22"/>
        <v>4019.3332227444462</v>
      </c>
      <c r="Q81" s="10">
        <f>IFERROR(INDEX(Quarterly!$A:$N,MATCH(Monthly!$H84,Quarterly!$F:$F,0),MATCH(S$1,Quarterly!$7:$7,0)),0)</f>
        <v>0</v>
      </c>
      <c r="R81" s="6">
        <f>IF(IFERROR(INDEX(Quarterly!$A:$Z,MATCH(Monthly!$H87,Quarterly!$F:$F,0),MATCH(S$1,Quarterly!$6:$6,0)),0)=0,R80,IFERROR(INDEX(Quarterly!$A:$Z,MATCH(Monthly!$H87,Quarterly!$F:$F,0),MATCH(S$1,Quarterly!$6:$6,0)),0))</f>
        <v>8.359050358395903E-3</v>
      </c>
      <c r="S81" s="11">
        <f t="shared" si="23"/>
        <v>2193.180934529511</v>
      </c>
    </row>
    <row r="82" spans="1:19" x14ac:dyDescent="0.2">
      <c r="A82" s="4">
        <f>Monthly!H85</f>
        <v>39691</v>
      </c>
      <c r="B82" s="20">
        <f>IFERROR(INDEX(Quarterly!$A:$N,MATCH(Monthly!$H85,Quarterly!$F:$F,0),MATCH(D$1,Quarterly!$7:$7,0)),0)</f>
        <v>0</v>
      </c>
      <c r="C82" s="21">
        <f>IF(IFERROR(INDEX(Quarterly!$A:$Z,MATCH(Monthly!$H88,Quarterly!$F:$F,0),MATCH(D$1,Quarterly!$6:$6,0)),0)=0,C81,IFERROR(INDEX(Quarterly!$A:$Z,MATCH(Monthly!$H88,Quarterly!$F:$F,0),MATCH(D$1,Quarterly!$6:$6,0)),0))</f>
        <v>0</v>
      </c>
      <c r="D82" s="22">
        <f t="shared" si="18"/>
        <v>0</v>
      </c>
      <c r="E82" s="10">
        <f>IFERROR(INDEX(Quarterly!$A:$N,MATCH(Monthly!$H85,Quarterly!$F:$F,0),MATCH(G$1,Quarterly!$7:$7,0)),0)</f>
        <v>0</v>
      </c>
      <c r="F82" s="6">
        <f>IF(IFERROR(INDEX(Quarterly!$A:$Z,MATCH(Monthly!$H88,Quarterly!$F:$F,0),MATCH(G$1,Quarterly!$6:$6,0)),0)=0,F81,IFERROR(INDEX(Quarterly!$A:$Z,MATCH(Monthly!$H88,Quarterly!$F:$F,0),MATCH(G$1,Quarterly!$6:$6,0)),0))</f>
        <v>7.3364784646390291E-4</v>
      </c>
      <c r="G82" s="11">
        <f t="shared" si="19"/>
        <v>130494.26316485318</v>
      </c>
      <c r="H82" s="20">
        <f>IFERROR(INDEX(Quarterly!$A:$N,MATCH(Monthly!$H85,Quarterly!$F:$F,0),MATCH(J$1,Quarterly!$7:$7,0)),0)</f>
        <v>0</v>
      </c>
      <c r="I82" s="21">
        <f>IF(IFERROR(INDEX(Quarterly!$A:$Z,MATCH(Monthly!$H88,Quarterly!$F:$F,0),MATCH(J$1,Quarterly!$6:$6,0)),0)=0,I81,IFERROR(INDEX(Quarterly!$A:$Z,MATCH(Monthly!$H88,Quarterly!$F:$F,0),MATCH(J$1,Quarterly!$6:$6,0)),0))</f>
        <v>2.9834900704472922E-4</v>
      </c>
      <c r="J82" s="22">
        <f t="shared" si="20"/>
        <v>75996.326571428392</v>
      </c>
      <c r="K82" s="10">
        <f>IFERROR(INDEX(Quarterly!$A:$N,MATCH(Monthly!$H85,Quarterly!$F:$F,0),MATCH(M$1,Quarterly!$7:$7,0)),0)</f>
        <v>0</v>
      </c>
      <c r="L82" s="6">
        <f>IF(IFERROR(INDEX(Quarterly!$A:$Z,MATCH(Monthly!$H88,Quarterly!$F:$F,0),MATCH(M$1,Quarterly!$6:$6,0)),0)=0,L81,IFERROR(INDEX(Quarterly!$A:$Z,MATCH(Monthly!$H88,Quarterly!$F:$F,0),MATCH(M$1,Quarterly!$6:$6,0)),0))</f>
        <v>2.5181975377859267E-3</v>
      </c>
      <c r="M82" s="11">
        <f t="shared" si="21"/>
        <v>35829.773552460756</v>
      </c>
      <c r="N82" s="20">
        <f>IFERROR(INDEX(Quarterly!$A:$N,MATCH(Monthly!$H85,Quarterly!$F:$F,0),MATCH(P$1,Quarterly!$7:$7,0)),0)</f>
        <v>0</v>
      </c>
      <c r="O82" s="21">
        <f>IF(IFERROR(INDEX(Quarterly!$A:$Z,MATCH(Monthly!$H88,Quarterly!$F:$F,0),MATCH(P$1,Quarterly!$6:$6,0)),0)=0,O81,IFERROR(INDEX(Quarterly!$A:$Z,MATCH(Monthly!$H88,Quarterly!$F:$F,0),MATCH(P$1,Quarterly!$6:$6,0)),0))</f>
        <v>-1.6586498894377577E-4</v>
      </c>
      <c r="P82" s="22">
        <f t="shared" si="22"/>
        <v>4018.6665560838942</v>
      </c>
      <c r="Q82" s="10">
        <f>IFERROR(INDEX(Quarterly!$A:$N,MATCH(Monthly!$H85,Quarterly!$F:$F,0),MATCH(S$1,Quarterly!$7:$7,0)),0)</f>
        <v>0</v>
      </c>
      <c r="R82" s="6">
        <f>IF(IFERROR(INDEX(Quarterly!$A:$Z,MATCH(Monthly!$H88,Quarterly!$F:$F,0),MATCH(S$1,Quarterly!$6:$6,0)),0)=0,R81,IFERROR(INDEX(Quarterly!$A:$Z,MATCH(Monthly!$H88,Quarterly!$F:$F,0),MATCH(S$1,Quarterly!$6:$6,0)),0))</f>
        <v>8.359050358395903E-3</v>
      </c>
      <c r="S82" s="11">
        <f t="shared" si="23"/>
        <v>2211.5138444063168</v>
      </c>
    </row>
    <row r="83" spans="1:19" x14ac:dyDescent="0.2">
      <c r="A83" s="4">
        <f>Monthly!H86</f>
        <v>39721</v>
      </c>
      <c r="B83" s="20">
        <f>IFERROR(INDEX(Quarterly!$A:$N,MATCH(Monthly!$H86,Quarterly!$F:$F,0),MATCH(D$1,Quarterly!$7:$7,0)),0)</f>
        <v>0</v>
      </c>
      <c r="C83" s="21">
        <f>IF(IFERROR(INDEX(Quarterly!$A:$Z,MATCH(Monthly!$H89,Quarterly!$F:$F,0),MATCH(D$1,Quarterly!$6:$6,0)),0)=0,C82,IFERROR(INDEX(Quarterly!$A:$Z,MATCH(Monthly!$H89,Quarterly!$F:$F,0),MATCH(D$1,Quarterly!$6:$6,0)),0))</f>
        <v>0</v>
      </c>
      <c r="D83" s="22">
        <f t="shared" si="18"/>
        <v>0</v>
      </c>
      <c r="E83" s="10">
        <f>IFERROR(INDEX(Quarterly!$A:$N,MATCH(Monthly!$H86,Quarterly!$F:$F,0),MATCH(G$1,Quarterly!$7:$7,0)),0)</f>
        <v>130590</v>
      </c>
      <c r="F83" s="6">
        <f>IF(IFERROR(INDEX(Quarterly!$A:$Z,MATCH(Monthly!$H89,Quarterly!$F:$F,0),MATCH(G$1,Quarterly!$6:$6,0)),0)=0,F82,IFERROR(INDEX(Quarterly!$A:$Z,MATCH(Monthly!$H89,Quarterly!$F:$F,0),MATCH(G$1,Quarterly!$6:$6,0)),0))</f>
        <v>5.2809230764938597E-4</v>
      </c>
      <c r="G83" s="11">
        <f t="shared" si="19"/>
        <v>130590</v>
      </c>
      <c r="H83" s="20">
        <f>IFERROR(INDEX(Quarterly!$A:$N,MATCH(Monthly!$H86,Quarterly!$F:$F,0),MATCH(J$1,Quarterly!$7:$7,0)),0)</f>
        <v>76019</v>
      </c>
      <c r="I83" s="21">
        <f>IF(IFERROR(INDEX(Quarterly!$A:$Z,MATCH(Monthly!$H89,Quarterly!$F:$F,0),MATCH(J$1,Quarterly!$6:$6,0)),0)=0,I82,IFERROR(INDEX(Quarterly!$A:$Z,MATCH(Monthly!$H89,Quarterly!$F:$F,0),MATCH(J$1,Quarterly!$6:$6,0)),0))</f>
        <v>-2.4351423620140311E-3</v>
      </c>
      <c r="J83" s="22">
        <f t="shared" si="20"/>
        <v>76019</v>
      </c>
      <c r="K83" s="10">
        <f>IFERROR(INDEX(Quarterly!$A:$N,MATCH(Monthly!$H86,Quarterly!$F:$F,0),MATCH(M$1,Quarterly!$7:$7,0)),0)</f>
        <v>35920</v>
      </c>
      <c r="L83" s="6">
        <f>IF(IFERROR(INDEX(Quarterly!$A:$Z,MATCH(Monthly!$H89,Quarterly!$F:$F,0),MATCH(M$1,Quarterly!$6:$6,0)),0)=0,L82,IFERROR(INDEX(Quarterly!$A:$Z,MATCH(Monthly!$H89,Quarterly!$F:$F,0),MATCH(M$1,Quarterly!$6:$6,0)),0))</f>
        <v>4.0481781137284845E-3</v>
      </c>
      <c r="M83" s="11">
        <f t="shared" si="21"/>
        <v>35920</v>
      </c>
      <c r="N83" s="20">
        <f>IFERROR(INDEX(Quarterly!$A:$N,MATCH(Monthly!$H86,Quarterly!$F:$F,0),MATCH(P$1,Quarterly!$7:$7,0)),0)</f>
        <v>4018</v>
      </c>
      <c r="O83" s="21">
        <f>IF(IFERROR(INDEX(Quarterly!$A:$Z,MATCH(Monthly!$H89,Quarterly!$F:$F,0),MATCH(P$1,Quarterly!$6:$6,0)),0)=0,O82,IFERROR(INDEX(Quarterly!$A:$Z,MATCH(Monthly!$H89,Quarterly!$F:$F,0),MATCH(P$1,Quarterly!$6:$6,0)),0))</f>
        <v>9.8577078825037301E-3</v>
      </c>
      <c r="P83" s="22">
        <f t="shared" si="22"/>
        <v>4018</v>
      </c>
      <c r="Q83" s="10">
        <f>IFERROR(INDEX(Quarterly!$A:$N,MATCH(Monthly!$H86,Quarterly!$F:$F,0),MATCH(S$1,Quarterly!$7:$7,0)),0)</f>
        <v>2230</v>
      </c>
      <c r="R83" s="6">
        <f>IF(IFERROR(INDEX(Quarterly!$A:$Z,MATCH(Monthly!$H89,Quarterly!$F:$F,0),MATCH(S$1,Quarterly!$6:$6,0)),0)=0,R82,IFERROR(INDEX(Quarterly!$A:$Z,MATCH(Monthly!$H89,Quarterly!$F:$F,0),MATCH(S$1,Quarterly!$6:$6,0)),0))</f>
        <v>-2.9904308003192437E-4</v>
      </c>
      <c r="S83" s="11">
        <f t="shared" si="23"/>
        <v>2230</v>
      </c>
    </row>
    <row r="84" spans="1:19" x14ac:dyDescent="0.2">
      <c r="A84" s="4">
        <f>Monthly!H87</f>
        <v>39752</v>
      </c>
      <c r="B84" s="20">
        <f>IFERROR(INDEX(Quarterly!$A:$N,MATCH(Monthly!$H87,Quarterly!$F:$F,0),MATCH(D$1,Quarterly!$7:$7,0)),0)</f>
        <v>0</v>
      </c>
      <c r="C84" s="21">
        <f>IF(IFERROR(INDEX(Quarterly!$A:$Z,MATCH(Monthly!$H90,Quarterly!$F:$F,0),MATCH(D$1,Quarterly!$6:$6,0)),0)=0,C83,IFERROR(INDEX(Quarterly!$A:$Z,MATCH(Monthly!$H90,Quarterly!$F:$F,0),MATCH(D$1,Quarterly!$6:$6,0)),0))</f>
        <v>0</v>
      </c>
      <c r="D84" s="22">
        <f t="shared" si="18"/>
        <v>0</v>
      </c>
      <c r="E84" s="10">
        <f>IFERROR(INDEX(Quarterly!$A:$N,MATCH(Monthly!$H87,Quarterly!$F:$F,0),MATCH(G$1,Quarterly!$7:$7,0)),0)</f>
        <v>0</v>
      </c>
      <c r="F84" s="6">
        <f>IF(IFERROR(INDEX(Quarterly!$A:$Z,MATCH(Monthly!$H90,Quarterly!$F:$F,0),MATCH(G$1,Quarterly!$6:$6,0)),0)=0,F83,IFERROR(INDEX(Quarterly!$A:$Z,MATCH(Monthly!$H90,Quarterly!$F:$F,0),MATCH(G$1,Quarterly!$6:$6,0)),0))</f>
        <v>5.2809230764938597E-4</v>
      </c>
      <c r="G84" s="11">
        <f t="shared" si="19"/>
        <v>130658.96357445593</v>
      </c>
      <c r="H84" s="20">
        <f>IFERROR(INDEX(Quarterly!$A:$N,MATCH(Monthly!$H87,Quarterly!$F:$F,0),MATCH(J$1,Quarterly!$7:$7,0)),0)</f>
        <v>0</v>
      </c>
      <c r="I84" s="21">
        <f>IF(IFERROR(INDEX(Quarterly!$A:$Z,MATCH(Monthly!$H90,Quarterly!$F:$F,0),MATCH(J$1,Quarterly!$6:$6,0)),0)=0,I83,IFERROR(INDEX(Quarterly!$A:$Z,MATCH(Monthly!$H90,Quarterly!$F:$F,0),MATCH(J$1,Quarterly!$6:$6,0)),0))</f>
        <v>-2.4351423620140311E-3</v>
      </c>
      <c r="J84" s="22">
        <f t="shared" si="20"/>
        <v>75833.88291278205</v>
      </c>
      <c r="K84" s="10">
        <f>IFERROR(INDEX(Quarterly!$A:$N,MATCH(Monthly!$H87,Quarterly!$F:$F,0),MATCH(M$1,Quarterly!$7:$7,0)),0)</f>
        <v>0</v>
      </c>
      <c r="L84" s="6">
        <f>IF(IFERROR(INDEX(Quarterly!$A:$Z,MATCH(Monthly!$H90,Quarterly!$F:$F,0),MATCH(M$1,Quarterly!$6:$6,0)),0)=0,L83,IFERROR(INDEX(Quarterly!$A:$Z,MATCH(Monthly!$H90,Quarterly!$F:$F,0),MATCH(M$1,Quarterly!$6:$6,0)),0))</f>
        <v>4.0481781137284845E-3</v>
      </c>
      <c r="M84" s="11">
        <f t="shared" si="21"/>
        <v>36065.410557845127</v>
      </c>
      <c r="N84" s="20">
        <f>IFERROR(INDEX(Quarterly!$A:$N,MATCH(Monthly!$H87,Quarterly!$F:$F,0),MATCH(P$1,Quarterly!$7:$7,0)),0)</f>
        <v>0</v>
      </c>
      <c r="O84" s="21">
        <f>IF(IFERROR(INDEX(Quarterly!$A:$Z,MATCH(Monthly!$H90,Quarterly!$F:$F,0),MATCH(P$1,Quarterly!$6:$6,0)),0)=0,O83,IFERROR(INDEX(Quarterly!$A:$Z,MATCH(Monthly!$H90,Quarterly!$F:$F,0),MATCH(P$1,Quarterly!$6:$6,0)),0))</f>
        <v>9.8577078825037301E-3</v>
      </c>
      <c r="P84" s="22">
        <f t="shared" si="22"/>
        <v>4057.6082702719</v>
      </c>
      <c r="Q84" s="10">
        <f>IFERROR(INDEX(Quarterly!$A:$N,MATCH(Monthly!$H87,Quarterly!$F:$F,0),MATCH(S$1,Quarterly!$7:$7,0)),0)</f>
        <v>0</v>
      </c>
      <c r="R84" s="6">
        <f>IF(IFERROR(INDEX(Quarterly!$A:$Z,MATCH(Monthly!$H90,Quarterly!$F:$F,0),MATCH(S$1,Quarterly!$6:$6,0)),0)=0,R83,IFERROR(INDEX(Quarterly!$A:$Z,MATCH(Monthly!$H90,Quarterly!$F:$F,0),MATCH(S$1,Quarterly!$6:$6,0)),0))</f>
        <v>-2.9904308003192437E-4</v>
      </c>
      <c r="S84" s="11">
        <f t="shared" si="23"/>
        <v>2229.3331339315287</v>
      </c>
    </row>
    <row r="85" spans="1:19" x14ac:dyDescent="0.2">
      <c r="A85" s="4">
        <f>Monthly!H88</f>
        <v>39782</v>
      </c>
      <c r="B85" s="20">
        <f>IFERROR(INDEX(Quarterly!$A:$N,MATCH(Monthly!$H88,Quarterly!$F:$F,0),MATCH(D$1,Quarterly!$7:$7,0)),0)</f>
        <v>0</v>
      </c>
      <c r="C85" s="21">
        <f>IF(IFERROR(INDEX(Quarterly!$A:$Z,MATCH(Monthly!$H91,Quarterly!$F:$F,0),MATCH(D$1,Quarterly!$6:$6,0)),0)=0,C84,IFERROR(INDEX(Quarterly!$A:$Z,MATCH(Monthly!$H91,Quarterly!$F:$F,0),MATCH(D$1,Quarterly!$6:$6,0)),0))</f>
        <v>0</v>
      </c>
      <c r="D85" s="22">
        <f t="shared" si="18"/>
        <v>0</v>
      </c>
      <c r="E85" s="10">
        <f>IFERROR(INDEX(Quarterly!$A:$N,MATCH(Monthly!$H88,Quarterly!$F:$F,0),MATCH(G$1,Quarterly!$7:$7,0)),0)</f>
        <v>0</v>
      </c>
      <c r="F85" s="6">
        <f>IF(IFERROR(INDEX(Quarterly!$A:$Z,MATCH(Monthly!$H91,Quarterly!$F:$F,0),MATCH(G$1,Quarterly!$6:$6,0)),0)=0,F84,IFERROR(INDEX(Quarterly!$A:$Z,MATCH(Monthly!$H91,Quarterly!$F:$F,0),MATCH(G$1,Quarterly!$6:$6,0)),0))</f>
        <v>5.2809230764938597E-4</v>
      </c>
      <c r="G85" s="11">
        <f t="shared" si="19"/>
        <v>130727.96356804504</v>
      </c>
      <c r="H85" s="20">
        <f>IFERROR(INDEX(Quarterly!$A:$N,MATCH(Monthly!$H88,Quarterly!$F:$F,0),MATCH(J$1,Quarterly!$7:$7,0)),0)</f>
        <v>0</v>
      </c>
      <c r="I85" s="21">
        <f>IF(IFERROR(INDEX(Quarterly!$A:$Z,MATCH(Monthly!$H91,Quarterly!$F:$F,0),MATCH(J$1,Quarterly!$6:$6,0)),0)=0,I84,IFERROR(INDEX(Quarterly!$A:$Z,MATCH(Monthly!$H91,Quarterly!$F:$F,0),MATCH(J$1,Quarterly!$6:$6,0)),0))</f>
        <v>-2.4351423620140311E-3</v>
      </c>
      <c r="J85" s="22">
        <f t="shared" si="20"/>
        <v>75649.21661202512</v>
      </c>
      <c r="K85" s="10">
        <f>IFERROR(INDEX(Quarterly!$A:$N,MATCH(Monthly!$H88,Quarterly!$F:$F,0),MATCH(M$1,Quarterly!$7:$7,0)),0)</f>
        <v>0</v>
      </c>
      <c r="L85" s="6">
        <f>IF(IFERROR(INDEX(Quarterly!$A:$Z,MATCH(Monthly!$H91,Quarterly!$F:$F,0),MATCH(M$1,Quarterly!$6:$6,0)),0)=0,L84,IFERROR(INDEX(Quarterly!$A:$Z,MATCH(Monthly!$H91,Quarterly!$F:$F,0),MATCH(M$1,Quarterly!$6:$6,0)),0))</f>
        <v>4.0481781137284845E-3</v>
      </c>
      <c r="M85" s="11">
        <f t="shared" si="21"/>
        <v>36211.409763528027</v>
      </c>
      <c r="N85" s="20">
        <f>IFERROR(INDEX(Quarterly!$A:$N,MATCH(Monthly!$H88,Quarterly!$F:$F,0),MATCH(P$1,Quarterly!$7:$7,0)),0)</f>
        <v>0</v>
      </c>
      <c r="O85" s="21">
        <f>IF(IFERROR(INDEX(Quarterly!$A:$Z,MATCH(Monthly!$H91,Quarterly!$F:$F,0),MATCH(P$1,Quarterly!$6:$6,0)),0)=0,O84,IFERROR(INDEX(Quarterly!$A:$Z,MATCH(Monthly!$H91,Quarterly!$F:$F,0),MATCH(P$1,Quarterly!$6:$6,0)),0))</f>
        <v>9.8577078825037301E-3</v>
      </c>
      <c r="P85" s="22">
        <f t="shared" si="22"/>
        <v>4097.6069873018714</v>
      </c>
      <c r="Q85" s="10">
        <f>IFERROR(INDEX(Quarterly!$A:$N,MATCH(Monthly!$H88,Quarterly!$F:$F,0),MATCH(S$1,Quarterly!$7:$7,0)),0)</f>
        <v>0</v>
      </c>
      <c r="R85" s="6">
        <f>IF(IFERROR(INDEX(Quarterly!$A:$Z,MATCH(Monthly!$H91,Quarterly!$F:$F,0),MATCH(S$1,Quarterly!$6:$6,0)),0)=0,R84,IFERROR(INDEX(Quarterly!$A:$Z,MATCH(Monthly!$H91,Quarterly!$F:$F,0),MATCH(S$1,Quarterly!$6:$6,0)),0))</f>
        <v>-2.9904308003192437E-4</v>
      </c>
      <c r="S85" s="11">
        <f t="shared" si="23"/>
        <v>2228.6664672847405</v>
      </c>
    </row>
    <row r="86" spans="1:19" x14ac:dyDescent="0.2">
      <c r="A86" s="4">
        <f>Monthly!H89</f>
        <v>39813</v>
      </c>
      <c r="B86" s="20">
        <f>IFERROR(INDEX(Quarterly!$A:$N,MATCH(Monthly!$H89,Quarterly!$F:$F,0),MATCH(D$1,Quarterly!$7:$7,0)),0)</f>
        <v>0</v>
      </c>
      <c r="C86" s="21">
        <f>IF(IFERROR(INDEX(Quarterly!$A:$Z,MATCH(Monthly!$H92,Quarterly!$F:$F,0),MATCH(D$1,Quarterly!$6:$6,0)),0)=0,C85,IFERROR(INDEX(Quarterly!$A:$Z,MATCH(Monthly!$H92,Quarterly!$F:$F,0),MATCH(D$1,Quarterly!$6:$6,0)),0))</f>
        <v>0</v>
      </c>
      <c r="D86" s="22">
        <f t="shared" si="18"/>
        <v>0</v>
      </c>
      <c r="E86" s="10">
        <f>IFERROR(INDEX(Quarterly!$A:$N,MATCH(Monthly!$H89,Quarterly!$F:$F,0),MATCH(G$1,Quarterly!$7:$7,0)),0)</f>
        <v>130797</v>
      </c>
      <c r="F86" s="6">
        <f>IF(IFERROR(INDEX(Quarterly!$A:$Z,MATCH(Monthly!$H92,Quarterly!$F:$F,0),MATCH(G$1,Quarterly!$6:$6,0)),0)=0,F85,IFERROR(INDEX(Quarterly!$A:$Z,MATCH(Monthly!$H92,Quarterly!$F:$F,0),MATCH(G$1,Quarterly!$6:$6,0)),0))</f>
        <v>5.1961954867252302E-4</v>
      </c>
      <c r="G86" s="11">
        <f t="shared" si="19"/>
        <v>130797</v>
      </c>
      <c r="H86" s="20">
        <f>IFERROR(INDEX(Quarterly!$A:$N,MATCH(Monthly!$H89,Quarterly!$F:$F,0),MATCH(J$1,Quarterly!$7:$7,0)),0)</f>
        <v>75465</v>
      </c>
      <c r="I86" s="21">
        <f>IF(IFERROR(INDEX(Quarterly!$A:$Z,MATCH(Monthly!$H92,Quarterly!$F:$F,0),MATCH(J$1,Quarterly!$6:$6,0)),0)=0,I85,IFERROR(INDEX(Quarterly!$A:$Z,MATCH(Monthly!$H92,Quarterly!$F:$F,0),MATCH(J$1,Quarterly!$6:$6,0)),0))</f>
        <v>-9.4172005725534635E-4</v>
      </c>
      <c r="J86" s="22">
        <f t="shared" si="20"/>
        <v>75465</v>
      </c>
      <c r="K86" s="10">
        <f>IFERROR(INDEX(Quarterly!$A:$N,MATCH(Monthly!$H89,Quarterly!$F:$F,0),MATCH(M$1,Quarterly!$7:$7,0)),0)</f>
        <v>36358</v>
      </c>
      <c r="L86" s="6">
        <f>IF(IFERROR(INDEX(Quarterly!$A:$Z,MATCH(Monthly!$H92,Quarterly!$F:$F,0),MATCH(M$1,Quarterly!$6:$6,0)),0)=0,L85,IFERROR(INDEX(Quarterly!$A:$Z,MATCH(Monthly!$H92,Quarterly!$F:$F,0),MATCH(M$1,Quarterly!$6:$6,0)),0))</f>
        <v>2.3050408099796194E-3</v>
      </c>
      <c r="M86" s="11">
        <f t="shared" si="21"/>
        <v>36358</v>
      </c>
      <c r="N86" s="20">
        <f>IFERROR(INDEX(Quarterly!$A:$N,MATCH(Monthly!$H89,Quarterly!$F:$F,0),MATCH(P$1,Quarterly!$7:$7,0)),0)</f>
        <v>4138</v>
      </c>
      <c r="O86" s="21">
        <f>IF(IFERROR(INDEX(Quarterly!$A:$Z,MATCH(Monthly!$H92,Quarterly!$F:$F,0),MATCH(P$1,Quarterly!$6:$6,0)),0)=0,O85,IFERROR(INDEX(Quarterly!$A:$Z,MATCH(Monthly!$H92,Quarterly!$F:$F,0),MATCH(P$1,Quarterly!$6:$6,0)),0))</f>
        <v>2.571118499603342E-3</v>
      </c>
      <c r="P86" s="22">
        <f t="shared" si="22"/>
        <v>4138</v>
      </c>
      <c r="Q86" s="10">
        <f>IFERROR(INDEX(Quarterly!$A:$N,MATCH(Monthly!$H89,Quarterly!$F:$F,0),MATCH(S$1,Quarterly!$7:$7,0)),0)</f>
        <v>2228</v>
      </c>
      <c r="R86" s="6">
        <f>IF(IFERROR(INDEX(Quarterly!$A:$Z,MATCH(Monthly!$H92,Quarterly!$F:$F,0),MATCH(S$1,Quarterly!$6:$6,0)),0)=0,R85,IFERROR(INDEX(Quarterly!$A:$Z,MATCH(Monthly!$H92,Quarterly!$F:$F,0),MATCH(S$1,Quarterly!$6:$6,0)),0))</f>
        <v>-1.596260517526249E-2</v>
      </c>
      <c r="S86" s="11">
        <f t="shared" si="23"/>
        <v>2228</v>
      </c>
    </row>
    <row r="87" spans="1:19" x14ac:dyDescent="0.2">
      <c r="A87" s="4">
        <f>Monthly!H90</f>
        <v>39844</v>
      </c>
      <c r="B87" s="20">
        <f>IFERROR(INDEX(Quarterly!$A:$N,MATCH(Monthly!$H90,Quarterly!$F:$F,0),MATCH(D$1,Quarterly!$7:$7,0)),0)</f>
        <v>0</v>
      </c>
      <c r="C87" s="21">
        <f>IF(IFERROR(INDEX(Quarterly!$A:$Z,MATCH(Monthly!$H93,Quarterly!$F:$F,0),MATCH(D$1,Quarterly!$6:$6,0)),0)=0,C86,IFERROR(INDEX(Quarterly!$A:$Z,MATCH(Monthly!$H93,Quarterly!$F:$F,0),MATCH(D$1,Quarterly!$6:$6,0)),0))</f>
        <v>0</v>
      </c>
      <c r="D87" s="22">
        <f t="shared" si="18"/>
        <v>0</v>
      </c>
      <c r="E87" s="10">
        <f>IFERROR(INDEX(Quarterly!$A:$N,MATCH(Monthly!$H90,Quarterly!$F:$F,0),MATCH(G$1,Quarterly!$7:$7,0)),0)</f>
        <v>0</v>
      </c>
      <c r="F87" s="6">
        <f>IF(IFERROR(INDEX(Quarterly!$A:$Z,MATCH(Monthly!$H93,Quarterly!$F:$F,0),MATCH(G$1,Quarterly!$6:$6,0)),0)=0,F86,IFERROR(INDEX(Quarterly!$A:$Z,MATCH(Monthly!$H93,Quarterly!$F:$F,0),MATCH(G$1,Quarterly!$6:$6,0)),0))</f>
        <v>5.1961954867252302E-4</v>
      </c>
      <c r="G87" s="11">
        <f t="shared" si="19"/>
        <v>130864.96467810772</v>
      </c>
      <c r="H87" s="20">
        <f>IFERROR(INDEX(Quarterly!$A:$N,MATCH(Monthly!$H90,Quarterly!$F:$F,0),MATCH(J$1,Quarterly!$7:$7,0)),0)</f>
        <v>0</v>
      </c>
      <c r="I87" s="21">
        <f>IF(IFERROR(INDEX(Quarterly!$A:$Z,MATCH(Monthly!$H93,Quarterly!$F:$F,0),MATCH(J$1,Quarterly!$6:$6,0)),0)=0,I86,IFERROR(INDEX(Quarterly!$A:$Z,MATCH(Monthly!$H93,Quarterly!$F:$F,0),MATCH(J$1,Quarterly!$6:$6,0)),0))</f>
        <v>-9.4172005725534635E-4</v>
      </c>
      <c r="J87" s="22">
        <f t="shared" si="20"/>
        <v>75393.933095879227</v>
      </c>
      <c r="K87" s="10">
        <f>IFERROR(INDEX(Quarterly!$A:$N,MATCH(Monthly!$H90,Quarterly!$F:$F,0),MATCH(M$1,Quarterly!$7:$7,0)),0)</f>
        <v>0</v>
      </c>
      <c r="L87" s="6">
        <f>IF(IFERROR(INDEX(Quarterly!$A:$Z,MATCH(Monthly!$H93,Quarterly!$F:$F,0),MATCH(M$1,Quarterly!$6:$6,0)),0)=0,L86,IFERROR(INDEX(Quarterly!$A:$Z,MATCH(Monthly!$H93,Quarterly!$F:$F,0),MATCH(M$1,Quarterly!$6:$6,0)),0))</f>
        <v>2.3050408099796194E-3</v>
      </c>
      <c r="M87" s="11">
        <f t="shared" si="21"/>
        <v>36441.806673769242</v>
      </c>
      <c r="N87" s="20">
        <f>IFERROR(INDEX(Quarterly!$A:$N,MATCH(Monthly!$H90,Quarterly!$F:$F,0),MATCH(P$1,Quarterly!$7:$7,0)),0)</f>
        <v>0</v>
      </c>
      <c r="O87" s="21">
        <f>IF(IFERROR(INDEX(Quarterly!$A:$Z,MATCH(Monthly!$H93,Quarterly!$F:$F,0),MATCH(P$1,Quarterly!$6:$6,0)),0)=0,O86,IFERROR(INDEX(Quarterly!$A:$Z,MATCH(Monthly!$H93,Quarterly!$F:$F,0),MATCH(P$1,Quarterly!$6:$6,0)),0))</f>
        <v>2.571118499603342E-3</v>
      </c>
      <c r="P87" s="22">
        <f t="shared" si="22"/>
        <v>4148.639288351359</v>
      </c>
      <c r="Q87" s="10">
        <f>IFERROR(INDEX(Quarterly!$A:$N,MATCH(Monthly!$H90,Quarterly!$F:$F,0),MATCH(S$1,Quarterly!$7:$7,0)),0)</f>
        <v>0</v>
      </c>
      <c r="R87" s="6">
        <f>IF(IFERROR(INDEX(Quarterly!$A:$Z,MATCH(Monthly!$H93,Quarterly!$F:$F,0),MATCH(S$1,Quarterly!$6:$6,0)),0)=0,R86,IFERROR(INDEX(Quarterly!$A:$Z,MATCH(Monthly!$H93,Quarterly!$F:$F,0),MATCH(S$1,Quarterly!$6:$6,0)),0))</f>
        <v>-1.596260517526249E-2</v>
      </c>
      <c r="S87" s="11">
        <f t="shared" si="23"/>
        <v>2192.4353156695151</v>
      </c>
    </row>
    <row r="88" spans="1:19" x14ac:dyDescent="0.2">
      <c r="A88" s="4">
        <f>Monthly!H91</f>
        <v>39872</v>
      </c>
      <c r="B88" s="20">
        <f>IFERROR(INDEX(Quarterly!$A:$N,MATCH(Monthly!$H91,Quarterly!$F:$F,0),MATCH(D$1,Quarterly!$7:$7,0)),0)</f>
        <v>0</v>
      </c>
      <c r="C88" s="21">
        <f>IF(IFERROR(INDEX(Quarterly!$A:$Z,MATCH(Monthly!$H94,Quarterly!$F:$F,0),MATCH(D$1,Quarterly!$6:$6,0)),0)=0,C87,IFERROR(INDEX(Quarterly!$A:$Z,MATCH(Monthly!$H94,Quarterly!$F:$F,0),MATCH(D$1,Quarterly!$6:$6,0)),0))</f>
        <v>0</v>
      </c>
      <c r="D88" s="22">
        <f t="shared" si="18"/>
        <v>0</v>
      </c>
      <c r="E88" s="10">
        <f>IFERROR(INDEX(Quarterly!$A:$N,MATCH(Monthly!$H91,Quarterly!$F:$F,0),MATCH(G$1,Quarterly!$7:$7,0)),0)</f>
        <v>0</v>
      </c>
      <c r="F88" s="6">
        <f>IF(IFERROR(INDEX(Quarterly!$A:$Z,MATCH(Monthly!$H94,Quarterly!$F:$F,0),MATCH(G$1,Quarterly!$6:$6,0)),0)=0,F87,IFERROR(INDEX(Quarterly!$A:$Z,MATCH(Monthly!$H94,Quarterly!$F:$F,0),MATCH(G$1,Quarterly!$6:$6,0)),0))</f>
        <v>5.1961954867252302E-4</v>
      </c>
      <c r="G88" s="11">
        <f t="shared" si="19"/>
        <v>130932.96467199081</v>
      </c>
      <c r="H88" s="20">
        <f>IFERROR(INDEX(Quarterly!$A:$N,MATCH(Monthly!$H91,Quarterly!$F:$F,0),MATCH(J$1,Quarterly!$7:$7,0)),0)</f>
        <v>0</v>
      </c>
      <c r="I88" s="21">
        <f>IF(IFERROR(INDEX(Quarterly!$A:$Z,MATCH(Monthly!$H94,Quarterly!$F:$F,0),MATCH(J$1,Quarterly!$6:$6,0)),0)=0,I87,IFERROR(INDEX(Quarterly!$A:$Z,MATCH(Monthly!$H94,Quarterly!$F:$F,0),MATCH(J$1,Quarterly!$6:$6,0)),0))</f>
        <v>-9.4172005725534635E-4</v>
      </c>
      <c r="J88" s="22">
        <f t="shared" si="20"/>
        <v>75322.933116887463</v>
      </c>
      <c r="K88" s="10">
        <f>IFERROR(INDEX(Quarterly!$A:$N,MATCH(Monthly!$H91,Quarterly!$F:$F,0),MATCH(M$1,Quarterly!$7:$7,0)),0)</f>
        <v>0</v>
      </c>
      <c r="L88" s="6">
        <f>IF(IFERROR(INDEX(Quarterly!$A:$Z,MATCH(Monthly!$H94,Quarterly!$F:$F,0),MATCH(M$1,Quarterly!$6:$6,0)),0)=0,L87,IFERROR(INDEX(Quarterly!$A:$Z,MATCH(Monthly!$H94,Quarterly!$F:$F,0),MATCH(M$1,Quarterly!$6:$6,0)),0))</f>
        <v>2.3050408099796194E-3</v>
      </c>
      <c r="M88" s="11">
        <f t="shared" si="21"/>
        <v>36525.806525341672</v>
      </c>
      <c r="N88" s="20">
        <f>IFERROR(INDEX(Quarterly!$A:$N,MATCH(Monthly!$H91,Quarterly!$F:$F,0),MATCH(P$1,Quarterly!$7:$7,0)),0)</f>
        <v>0</v>
      </c>
      <c r="O88" s="21">
        <f>IF(IFERROR(INDEX(Quarterly!$A:$Z,MATCH(Monthly!$H94,Quarterly!$F:$F,0),MATCH(P$1,Quarterly!$6:$6,0)),0)=0,O87,IFERROR(INDEX(Quarterly!$A:$Z,MATCH(Monthly!$H94,Quarterly!$F:$F,0),MATCH(P$1,Quarterly!$6:$6,0)),0))</f>
        <v>2.571118499603342E-3</v>
      </c>
      <c r="P88" s="22">
        <f t="shared" si="22"/>
        <v>4159.3059315738201</v>
      </c>
      <c r="Q88" s="10">
        <f>IFERROR(INDEX(Quarterly!$A:$N,MATCH(Monthly!$H91,Quarterly!$F:$F,0),MATCH(S$1,Quarterly!$7:$7,0)),0)</f>
        <v>0</v>
      </c>
      <c r="R88" s="6">
        <f>IF(IFERROR(INDEX(Quarterly!$A:$Z,MATCH(Monthly!$H94,Quarterly!$F:$F,0),MATCH(S$1,Quarterly!$6:$6,0)),0)=0,R87,IFERROR(INDEX(Quarterly!$A:$Z,MATCH(Monthly!$H94,Quarterly!$F:$F,0),MATCH(S$1,Quarterly!$6:$6,0)),0))</f>
        <v>-1.596260517526249E-2</v>
      </c>
      <c r="S88" s="11">
        <f t="shared" si="23"/>
        <v>2157.4383363531806</v>
      </c>
    </row>
    <row r="89" spans="1:19" x14ac:dyDescent="0.2">
      <c r="A89" s="4">
        <f>Monthly!H92</f>
        <v>39903</v>
      </c>
      <c r="B89" s="20">
        <f>IFERROR(INDEX(Quarterly!$A:$N,MATCH(Monthly!$H92,Quarterly!$F:$F,0),MATCH(D$1,Quarterly!$7:$7,0)),0)</f>
        <v>0</v>
      </c>
      <c r="C89" s="21">
        <f>IF(IFERROR(INDEX(Quarterly!$A:$Z,MATCH(Monthly!$H95,Quarterly!$F:$F,0),MATCH(D$1,Quarterly!$6:$6,0)),0)=0,C88,IFERROR(INDEX(Quarterly!$A:$Z,MATCH(Monthly!$H95,Quarterly!$F:$F,0),MATCH(D$1,Quarterly!$6:$6,0)),0))</f>
        <v>0</v>
      </c>
      <c r="D89" s="22">
        <f t="shared" si="18"/>
        <v>0</v>
      </c>
      <c r="E89" s="10">
        <f>IFERROR(INDEX(Quarterly!$A:$N,MATCH(Monthly!$H92,Quarterly!$F:$F,0),MATCH(G$1,Quarterly!$7:$7,0)),0)</f>
        <v>131001</v>
      </c>
      <c r="F89" s="6">
        <f>IF(IFERROR(INDEX(Quarterly!$A:$Z,MATCH(Monthly!$H95,Quarterly!$F:$F,0),MATCH(G$1,Quarterly!$6:$6,0)),0)=0,F88,IFERROR(INDEX(Quarterly!$A:$Z,MATCH(Monthly!$H95,Quarterly!$F:$F,0),MATCH(G$1,Quarterly!$6:$6,0)),0))</f>
        <v>5.2389451330814296E-4</v>
      </c>
      <c r="G89" s="11">
        <f t="shared" si="19"/>
        <v>131001</v>
      </c>
      <c r="H89" s="20">
        <f>IFERROR(INDEX(Quarterly!$A:$N,MATCH(Monthly!$H92,Quarterly!$F:$F,0),MATCH(J$1,Quarterly!$7:$7,0)),0)</f>
        <v>75252</v>
      </c>
      <c r="I89" s="21">
        <f>IF(IFERROR(INDEX(Quarterly!$A:$Z,MATCH(Monthly!$H95,Quarterly!$F:$F,0),MATCH(J$1,Quarterly!$6:$6,0)),0)=0,I88,IFERROR(INDEX(Quarterly!$A:$Z,MATCH(Monthly!$H95,Quarterly!$F:$F,0),MATCH(J$1,Quarterly!$6:$6,0)),0))</f>
        <v>2.4612030532646934E-3</v>
      </c>
      <c r="J89" s="22">
        <f t="shared" si="20"/>
        <v>75252</v>
      </c>
      <c r="K89" s="10">
        <f>IFERROR(INDEX(Quarterly!$A:$N,MATCH(Monthly!$H92,Quarterly!$F:$F,0),MATCH(M$1,Quarterly!$7:$7,0)),0)</f>
        <v>36610</v>
      </c>
      <c r="L89" s="6">
        <f>IF(IFERROR(INDEX(Quarterly!$A:$Z,MATCH(Monthly!$H95,Quarterly!$F:$F,0),MATCH(M$1,Quarterly!$6:$6,0)),0)=0,L88,IFERROR(INDEX(Quarterly!$A:$Z,MATCH(Monthly!$H95,Quarterly!$F:$F,0),MATCH(M$1,Quarterly!$6:$6,0)),0))</f>
        <v>3.0947355066746063E-4</v>
      </c>
      <c r="M89" s="11">
        <f t="shared" si="21"/>
        <v>36610</v>
      </c>
      <c r="N89" s="20">
        <f>IFERROR(INDEX(Quarterly!$A:$N,MATCH(Monthly!$H92,Quarterly!$F:$F,0),MATCH(P$1,Quarterly!$7:$7,0)),0)</f>
        <v>4170</v>
      </c>
      <c r="O89" s="21">
        <f>IF(IFERROR(INDEX(Quarterly!$A:$Z,MATCH(Monthly!$H95,Quarterly!$F:$F,0),MATCH(P$1,Quarterly!$6:$6,0)),0)=0,O88,IFERROR(INDEX(Quarterly!$A:$Z,MATCH(Monthly!$H95,Quarterly!$F:$F,0),MATCH(P$1,Quarterly!$6:$6,0)),0))</f>
        <v>1.9212835456853927E-2</v>
      </c>
      <c r="P89" s="22">
        <f t="shared" si="22"/>
        <v>4170</v>
      </c>
      <c r="Q89" s="10">
        <f>IFERROR(INDEX(Quarterly!$A:$N,MATCH(Monthly!$H92,Quarterly!$F:$F,0),MATCH(S$1,Quarterly!$7:$7,0)),0)</f>
        <v>2123</v>
      </c>
      <c r="R89" s="6">
        <f>IF(IFERROR(INDEX(Quarterly!$A:$Z,MATCH(Monthly!$H95,Quarterly!$F:$F,0),MATCH(S$1,Quarterly!$6:$6,0)),0)=0,R88,IFERROR(INDEX(Quarterly!$A:$Z,MATCH(Monthly!$H95,Quarterly!$F:$F,0),MATCH(S$1,Quarterly!$6:$6,0)),0))</f>
        <v>-3.277883739702947E-2</v>
      </c>
      <c r="S89" s="11">
        <f t="shared" si="23"/>
        <v>2123</v>
      </c>
    </row>
    <row r="90" spans="1:19" x14ac:dyDescent="0.2">
      <c r="A90" s="4">
        <f>Monthly!H93</f>
        <v>39933</v>
      </c>
      <c r="B90" s="20">
        <f>IFERROR(INDEX(Quarterly!$A:$N,MATCH(Monthly!$H93,Quarterly!$F:$F,0),MATCH(D$1,Quarterly!$7:$7,0)),0)</f>
        <v>0</v>
      </c>
      <c r="C90" s="21">
        <f>IF(IFERROR(INDEX(Quarterly!$A:$Z,MATCH(Monthly!$H96,Quarterly!$F:$F,0),MATCH(D$1,Quarterly!$6:$6,0)),0)=0,C89,IFERROR(INDEX(Quarterly!$A:$Z,MATCH(Monthly!$H96,Quarterly!$F:$F,0),MATCH(D$1,Quarterly!$6:$6,0)),0))</f>
        <v>0</v>
      </c>
      <c r="D90" s="22">
        <f t="shared" si="18"/>
        <v>0</v>
      </c>
      <c r="E90" s="10">
        <f>IFERROR(INDEX(Quarterly!$A:$N,MATCH(Monthly!$H93,Quarterly!$F:$F,0),MATCH(G$1,Quarterly!$7:$7,0)),0)</f>
        <v>0</v>
      </c>
      <c r="F90" s="6">
        <f>IF(IFERROR(INDEX(Quarterly!$A:$Z,MATCH(Monthly!$H96,Quarterly!$F:$F,0),MATCH(G$1,Quarterly!$6:$6,0)),0)=0,F89,IFERROR(INDEX(Quarterly!$A:$Z,MATCH(Monthly!$H96,Quarterly!$F:$F,0),MATCH(G$1,Quarterly!$6:$6,0)),0))</f>
        <v>5.2389451330814296E-4</v>
      </c>
      <c r="G90" s="11">
        <f t="shared" si="19"/>
        <v>131069.63070513788</v>
      </c>
      <c r="H90" s="20">
        <f>IFERROR(INDEX(Quarterly!$A:$N,MATCH(Monthly!$H93,Quarterly!$F:$F,0),MATCH(J$1,Quarterly!$7:$7,0)),0)</f>
        <v>0</v>
      </c>
      <c r="I90" s="21">
        <f>IF(IFERROR(INDEX(Quarterly!$A:$Z,MATCH(Monthly!$H96,Quarterly!$F:$F,0),MATCH(J$1,Quarterly!$6:$6,0)),0)=0,I89,IFERROR(INDEX(Quarterly!$A:$Z,MATCH(Monthly!$H96,Quarterly!$F:$F,0),MATCH(J$1,Quarterly!$6:$6,0)),0))</f>
        <v>2.4612030532646934E-3</v>
      </c>
      <c r="J90" s="22">
        <f t="shared" si="20"/>
        <v>75437.210452164276</v>
      </c>
      <c r="K90" s="10">
        <f>IFERROR(INDEX(Quarterly!$A:$N,MATCH(Monthly!$H93,Quarterly!$F:$F,0),MATCH(M$1,Quarterly!$7:$7,0)),0)</f>
        <v>0</v>
      </c>
      <c r="L90" s="6">
        <f>IF(IFERROR(INDEX(Quarterly!$A:$Z,MATCH(Monthly!$H96,Quarterly!$F:$F,0),MATCH(M$1,Quarterly!$6:$6,0)),0)=0,L89,IFERROR(INDEX(Quarterly!$A:$Z,MATCH(Monthly!$H96,Quarterly!$F:$F,0),MATCH(M$1,Quarterly!$6:$6,0)),0))</f>
        <v>3.0947355066746063E-4</v>
      </c>
      <c r="M90" s="11">
        <f t="shared" si="21"/>
        <v>36621.329826689936</v>
      </c>
      <c r="N90" s="20">
        <f>IFERROR(INDEX(Quarterly!$A:$N,MATCH(Monthly!$H93,Quarterly!$F:$F,0),MATCH(P$1,Quarterly!$7:$7,0)),0)</f>
        <v>0</v>
      </c>
      <c r="O90" s="21">
        <f>IF(IFERROR(INDEX(Quarterly!$A:$Z,MATCH(Monthly!$H96,Quarterly!$F:$F,0),MATCH(P$1,Quarterly!$6:$6,0)),0)=0,O89,IFERROR(INDEX(Quarterly!$A:$Z,MATCH(Monthly!$H96,Quarterly!$F:$F,0),MATCH(P$1,Quarterly!$6:$6,0)),0))</f>
        <v>1.9212835456853927E-2</v>
      </c>
      <c r="P90" s="22">
        <f t="shared" si="22"/>
        <v>4250.1175238550804</v>
      </c>
      <c r="Q90" s="10">
        <f>IFERROR(INDEX(Quarterly!$A:$N,MATCH(Monthly!$H93,Quarterly!$F:$F,0),MATCH(S$1,Quarterly!$7:$7,0)),0)</f>
        <v>0</v>
      </c>
      <c r="R90" s="6">
        <f>IF(IFERROR(INDEX(Quarterly!$A:$Z,MATCH(Monthly!$H96,Quarterly!$F:$F,0),MATCH(S$1,Quarterly!$6:$6,0)),0)=0,R89,IFERROR(INDEX(Quarterly!$A:$Z,MATCH(Monthly!$H96,Quarterly!$F:$F,0),MATCH(S$1,Quarterly!$6:$6,0)),0))</f>
        <v>-3.277883739702947E-2</v>
      </c>
      <c r="S90" s="11">
        <f t="shared" si="23"/>
        <v>2053.4105282061064</v>
      </c>
    </row>
    <row r="91" spans="1:19" x14ac:dyDescent="0.2">
      <c r="A91" s="4">
        <f>Monthly!H94</f>
        <v>39964</v>
      </c>
      <c r="B91" s="20">
        <f>IFERROR(INDEX(Quarterly!$A:$N,MATCH(Monthly!$H94,Quarterly!$F:$F,0),MATCH(D$1,Quarterly!$7:$7,0)),0)</f>
        <v>0</v>
      </c>
      <c r="C91" s="21">
        <f>IF(IFERROR(INDEX(Quarterly!$A:$Z,MATCH(Monthly!$H97,Quarterly!$F:$F,0),MATCH(D$1,Quarterly!$6:$6,0)),0)=0,C90,IFERROR(INDEX(Quarterly!$A:$Z,MATCH(Monthly!$H97,Quarterly!$F:$F,0),MATCH(D$1,Quarterly!$6:$6,0)),0))</f>
        <v>0</v>
      </c>
      <c r="D91" s="22">
        <f t="shared" si="18"/>
        <v>0</v>
      </c>
      <c r="E91" s="10">
        <f>IFERROR(INDEX(Quarterly!$A:$N,MATCH(Monthly!$H94,Quarterly!$F:$F,0),MATCH(G$1,Quarterly!$7:$7,0)),0)</f>
        <v>0</v>
      </c>
      <c r="F91" s="6">
        <f>IF(IFERROR(INDEX(Quarterly!$A:$Z,MATCH(Monthly!$H97,Quarterly!$F:$F,0),MATCH(G$1,Quarterly!$6:$6,0)),0)=0,F90,IFERROR(INDEX(Quarterly!$A:$Z,MATCH(Monthly!$H97,Quarterly!$F:$F,0),MATCH(G$1,Quarterly!$6:$6,0)),0))</f>
        <v>5.2389451330814296E-4</v>
      </c>
      <c r="G91" s="11">
        <f t="shared" si="19"/>
        <v>131138.29736552562</v>
      </c>
      <c r="H91" s="20">
        <f>IFERROR(INDEX(Quarterly!$A:$N,MATCH(Monthly!$H94,Quarterly!$F:$F,0),MATCH(J$1,Quarterly!$7:$7,0)),0)</f>
        <v>0</v>
      </c>
      <c r="I91" s="21">
        <f>IF(IFERROR(INDEX(Quarterly!$A:$Z,MATCH(Monthly!$H97,Quarterly!$F:$F,0),MATCH(J$1,Quarterly!$6:$6,0)),0)=0,I90,IFERROR(INDEX(Quarterly!$A:$Z,MATCH(Monthly!$H97,Quarterly!$F:$F,0),MATCH(J$1,Quarterly!$6:$6,0)),0))</f>
        <v>2.4612030532646934E-3</v>
      </c>
      <c r="J91" s="22">
        <f t="shared" si="20"/>
        <v>75622.876744858921</v>
      </c>
      <c r="K91" s="10">
        <f>IFERROR(INDEX(Quarterly!$A:$N,MATCH(Monthly!$H94,Quarterly!$F:$F,0),MATCH(M$1,Quarterly!$7:$7,0)),0)</f>
        <v>0</v>
      </c>
      <c r="L91" s="6">
        <f>IF(IFERROR(INDEX(Quarterly!$A:$Z,MATCH(Monthly!$H97,Quarterly!$F:$F,0),MATCH(M$1,Quarterly!$6:$6,0)),0)=0,L90,IFERROR(INDEX(Quarterly!$A:$Z,MATCH(Monthly!$H97,Quarterly!$F:$F,0),MATCH(M$1,Quarterly!$6:$6,0)),0))</f>
        <v>3.0947355066746063E-4</v>
      </c>
      <c r="M91" s="11">
        <f t="shared" si="21"/>
        <v>36632.66315966157</v>
      </c>
      <c r="N91" s="20">
        <f>IFERROR(INDEX(Quarterly!$A:$N,MATCH(Monthly!$H94,Quarterly!$F:$F,0),MATCH(P$1,Quarterly!$7:$7,0)),0)</f>
        <v>0</v>
      </c>
      <c r="O91" s="21">
        <f>IF(IFERROR(INDEX(Quarterly!$A:$Z,MATCH(Monthly!$H97,Quarterly!$F:$F,0),MATCH(P$1,Quarterly!$6:$6,0)),0)=0,O90,IFERROR(INDEX(Quarterly!$A:$Z,MATCH(Monthly!$H97,Quarterly!$F:$F,0),MATCH(P$1,Quarterly!$6:$6,0)),0))</f>
        <v>1.9212835456853927E-2</v>
      </c>
      <c r="P91" s="22">
        <f t="shared" si="22"/>
        <v>4331.7743325131996</v>
      </c>
      <c r="Q91" s="10">
        <f>IFERROR(INDEX(Quarterly!$A:$N,MATCH(Monthly!$H94,Quarterly!$F:$F,0),MATCH(S$1,Quarterly!$7:$7,0)),0)</f>
        <v>0</v>
      </c>
      <c r="R91" s="6">
        <f>IF(IFERROR(INDEX(Quarterly!$A:$Z,MATCH(Monthly!$H97,Quarterly!$F:$F,0),MATCH(S$1,Quarterly!$6:$6,0)),0)=0,R90,IFERROR(INDEX(Quarterly!$A:$Z,MATCH(Monthly!$H97,Quarterly!$F:$F,0),MATCH(S$1,Quarterly!$6:$6,0)),0))</f>
        <v>-3.277883739702947E-2</v>
      </c>
      <c r="S91" s="11">
        <f t="shared" si="23"/>
        <v>1986.10211839269</v>
      </c>
    </row>
    <row r="92" spans="1:19" x14ac:dyDescent="0.2">
      <c r="A92" s="4">
        <f>Monthly!H95</f>
        <v>39994</v>
      </c>
      <c r="B92" s="20">
        <f>IFERROR(INDEX(Quarterly!$A:$N,MATCH(Monthly!$H95,Quarterly!$F:$F,0),MATCH(D$1,Quarterly!$7:$7,0)),0)</f>
        <v>0</v>
      </c>
      <c r="C92" s="21">
        <f>IF(IFERROR(INDEX(Quarterly!$A:$Z,MATCH(Monthly!$H98,Quarterly!$F:$F,0),MATCH(D$1,Quarterly!$6:$6,0)),0)=0,C91,IFERROR(INDEX(Quarterly!$A:$Z,MATCH(Monthly!$H98,Quarterly!$F:$F,0),MATCH(D$1,Quarterly!$6:$6,0)),0))</f>
        <v>0</v>
      </c>
      <c r="D92" s="22">
        <f t="shared" si="18"/>
        <v>0</v>
      </c>
      <c r="E92" s="10">
        <f>IFERROR(INDEX(Quarterly!$A:$N,MATCH(Monthly!$H95,Quarterly!$F:$F,0),MATCH(G$1,Quarterly!$7:$7,0)),0)</f>
        <v>131207</v>
      </c>
      <c r="F92" s="6">
        <f>IF(IFERROR(INDEX(Quarterly!$A:$Z,MATCH(Monthly!$H98,Quarterly!$F:$F,0),MATCH(G$1,Quarterly!$6:$6,0)),0)=0,F91,IFERROR(INDEX(Quarterly!$A:$Z,MATCH(Monthly!$H98,Quarterly!$F:$F,0),MATCH(G$1,Quarterly!$6:$6,0)),0))</f>
        <v>4.2662446228969308E-4</v>
      </c>
      <c r="G92" s="11">
        <f t="shared" si="19"/>
        <v>131207</v>
      </c>
      <c r="H92" s="20">
        <f>IFERROR(INDEX(Quarterly!$A:$N,MATCH(Monthly!$H95,Quarterly!$F:$F,0),MATCH(J$1,Quarterly!$7:$7,0)),0)</f>
        <v>75809</v>
      </c>
      <c r="I92" s="21">
        <f>IF(IFERROR(INDEX(Quarterly!$A:$Z,MATCH(Monthly!$H98,Quarterly!$F:$F,0),MATCH(J$1,Quarterly!$6:$6,0)),0)=0,I91,IFERROR(INDEX(Quarterly!$A:$Z,MATCH(Monthly!$H98,Quarterly!$F:$F,0),MATCH(J$1,Quarterly!$6:$6,0)),0))</f>
        <v>5.8446137405177012E-4</v>
      </c>
      <c r="J92" s="22">
        <f t="shared" si="20"/>
        <v>75809</v>
      </c>
      <c r="K92" s="10">
        <f>IFERROR(INDEX(Quarterly!$A:$N,MATCH(Monthly!$H95,Quarterly!$F:$F,0),MATCH(M$1,Quarterly!$7:$7,0)),0)</f>
        <v>36644</v>
      </c>
      <c r="L92" s="6">
        <f>IF(IFERROR(INDEX(Quarterly!$A:$Z,MATCH(Monthly!$H98,Quarterly!$F:$F,0),MATCH(M$1,Quarterly!$6:$6,0)),0)=0,L91,IFERROR(INDEX(Quarterly!$A:$Z,MATCH(Monthly!$H98,Quarterly!$F:$F,0),MATCH(M$1,Quarterly!$6:$6,0)),0))</f>
        <v>-1.8682774292152482E-3</v>
      </c>
      <c r="M92" s="11">
        <f t="shared" si="21"/>
        <v>36644</v>
      </c>
      <c r="N92" s="20">
        <f>IFERROR(INDEX(Quarterly!$A:$N,MATCH(Monthly!$H95,Quarterly!$F:$F,0),MATCH(P$1,Quarterly!$7:$7,0)),0)</f>
        <v>4415</v>
      </c>
      <c r="O92" s="21">
        <f>IF(IFERROR(INDEX(Quarterly!$A:$Z,MATCH(Monthly!$H98,Quarterly!$F:$F,0),MATCH(P$1,Quarterly!$6:$6,0)),0)=0,O91,IFERROR(INDEX(Quarterly!$A:$Z,MATCH(Monthly!$H98,Quarterly!$F:$F,0),MATCH(P$1,Quarterly!$6:$6,0)),0))</f>
        <v>1.5610096591311962E-2</v>
      </c>
      <c r="P92" s="22">
        <f t="shared" si="22"/>
        <v>4415</v>
      </c>
      <c r="Q92" s="10">
        <f>IFERROR(INDEX(Quarterly!$A:$N,MATCH(Monthly!$H95,Quarterly!$F:$F,0),MATCH(S$1,Quarterly!$7:$7,0)),0)</f>
        <v>1921</v>
      </c>
      <c r="R92" s="6">
        <f>IF(IFERROR(INDEX(Quarterly!$A:$Z,MATCH(Monthly!$H98,Quarterly!$F:$F,0),MATCH(S$1,Quarterly!$6:$6,0)),0)=0,R91,IFERROR(INDEX(Quarterly!$A:$Z,MATCH(Monthly!$H98,Quarterly!$F:$F,0),MATCH(S$1,Quarterly!$6:$6,0)),0))</f>
        <v>1.3524404037261961E-2</v>
      </c>
      <c r="S92" s="11">
        <f t="shared" si="23"/>
        <v>1921</v>
      </c>
    </row>
    <row r="93" spans="1:19" x14ac:dyDescent="0.2">
      <c r="A93" s="4">
        <f>Monthly!H96</f>
        <v>40025</v>
      </c>
      <c r="B93" s="20">
        <f>IFERROR(INDEX(Quarterly!$A:$N,MATCH(Monthly!$H96,Quarterly!$F:$F,0),MATCH(D$1,Quarterly!$7:$7,0)),0)</f>
        <v>0</v>
      </c>
      <c r="C93" s="21">
        <f>IF(IFERROR(INDEX(Quarterly!$A:$Z,MATCH(Monthly!$H99,Quarterly!$F:$F,0),MATCH(D$1,Quarterly!$6:$6,0)),0)=0,C92,IFERROR(INDEX(Quarterly!$A:$Z,MATCH(Monthly!$H99,Quarterly!$F:$F,0),MATCH(D$1,Quarterly!$6:$6,0)),0))</f>
        <v>0</v>
      </c>
      <c r="D93" s="22">
        <f t="shared" si="18"/>
        <v>0</v>
      </c>
      <c r="E93" s="10">
        <f>IFERROR(INDEX(Quarterly!$A:$N,MATCH(Monthly!$H96,Quarterly!$F:$F,0),MATCH(G$1,Quarterly!$7:$7,0)),0)</f>
        <v>0</v>
      </c>
      <c r="F93" s="6">
        <f>IF(IFERROR(INDEX(Quarterly!$A:$Z,MATCH(Monthly!$H99,Quarterly!$F:$F,0),MATCH(G$1,Quarterly!$6:$6,0)),0)=0,F92,IFERROR(INDEX(Quarterly!$A:$Z,MATCH(Monthly!$H99,Quarterly!$F:$F,0),MATCH(G$1,Quarterly!$6:$6,0)),0))</f>
        <v>4.2662446228969308E-4</v>
      </c>
      <c r="G93" s="11">
        <f t="shared" si="19"/>
        <v>131262.97611582364</v>
      </c>
      <c r="H93" s="20">
        <f>IFERROR(INDEX(Quarterly!$A:$N,MATCH(Monthly!$H96,Quarterly!$F:$F,0),MATCH(J$1,Quarterly!$7:$7,0)),0)</f>
        <v>0</v>
      </c>
      <c r="I93" s="21">
        <f>IF(IFERROR(INDEX(Quarterly!$A:$Z,MATCH(Monthly!$H99,Quarterly!$F:$F,0),MATCH(J$1,Quarterly!$6:$6,0)),0)=0,I92,IFERROR(INDEX(Quarterly!$A:$Z,MATCH(Monthly!$H99,Quarterly!$F:$F,0),MATCH(J$1,Quarterly!$6:$6,0)),0))</f>
        <v>5.8446137405177012E-4</v>
      </c>
      <c r="J93" s="22">
        <f t="shared" si="20"/>
        <v>75853.30743230549</v>
      </c>
      <c r="K93" s="10">
        <f>IFERROR(INDEX(Quarterly!$A:$N,MATCH(Monthly!$H96,Quarterly!$F:$F,0),MATCH(M$1,Quarterly!$7:$7,0)),0)</f>
        <v>0</v>
      </c>
      <c r="L93" s="6">
        <f>IF(IFERROR(INDEX(Quarterly!$A:$Z,MATCH(Monthly!$H99,Quarterly!$F:$F,0),MATCH(M$1,Quarterly!$6:$6,0)),0)=0,L92,IFERROR(INDEX(Quarterly!$A:$Z,MATCH(Monthly!$H99,Quarterly!$F:$F,0),MATCH(M$1,Quarterly!$6:$6,0)),0))</f>
        <v>-1.8682774292152482E-3</v>
      </c>
      <c r="M93" s="11">
        <f t="shared" si="21"/>
        <v>36575.538841883834</v>
      </c>
      <c r="N93" s="20">
        <f>IFERROR(INDEX(Quarterly!$A:$N,MATCH(Monthly!$H96,Quarterly!$F:$F,0),MATCH(P$1,Quarterly!$7:$7,0)),0)</f>
        <v>0</v>
      </c>
      <c r="O93" s="21">
        <f>IF(IFERROR(INDEX(Quarterly!$A:$Z,MATCH(Monthly!$H99,Quarterly!$F:$F,0),MATCH(P$1,Quarterly!$6:$6,0)),0)=0,O92,IFERROR(INDEX(Quarterly!$A:$Z,MATCH(Monthly!$H99,Quarterly!$F:$F,0),MATCH(P$1,Quarterly!$6:$6,0)),0))</f>
        <v>1.5610096591311962E-2</v>
      </c>
      <c r="P93" s="22">
        <f t="shared" si="22"/>
        <v>4483.9185764506419</v>
      </c>
      <c r="Q93" s="10">
        <f>IFERROR(INDEX(Quarterly!$A:$N,MATCH(Monthly!$H96,Quarterly!$F:$F,0),MATCH(S$1,Quarterly!$7:$7,0)),0)</f>
        <v>0</v>
      </c>
      <c r="R93" s="6">
        <f>IF(IFERROR(INDEX(Quarterly!$A:$Z,MATCH(Monthly!$H99,Quarterly!$F:$F,0),MATCH(S$1,Quarterly!$6:$6,0)),0)=0,R92,IFERROR(INDEX(Quarterly!$A:$Z,MATCH(Monthly!$H99,Quarterly!$F:$F,0),MATCH(S$1,Quarterly!$6:$6,0)),0))</f>
        <v>1.3524404037261961E-2</v>
      </c>
      <c r="S93" s="11">
        <f t="shared" si="23"/>
        <v>1946.9803801555802</v>
      </c>
    </row>
    <row r="94" spans="1:19" x14ac:dyDescent="0.2">
      <c r="A94" s="4">
        <f>Monthly!H97</f>
        <v>40056</v>
      </c>
      <c r="B94" s="20">
        <f>IFERROR(INDEX(Quarterly!$A:$N,MATCH(Monthly!$H97,Quarterly!$F:$F,0),MATCH(D$1,Quarterly!$7:$7,0)),0)</f>
        <v>0</v>
      </c>
      <c r="C94" s="21">
        <f>IF(IFERROR(INDEX(Quarterly!$A:$Z,MATCH(Monthly!$H100,Quarterly!$F:$F,0),MATCH(D$1,Quarterly!$6:$6,0)),0)=0,C93,IFERROR(INDEX(Quarterly!$A:$Z,MATCH(Monthly!$H100,Quarterly!$F:$F,0),MATCH(D$1,Quarterly!$6:$6,0)),0))</f>
        <v>0</v>
      </c>
      <c r="D94" s="22">
        <f t="shared" si="18"/>
        <v>0</v>
      </c>
      <c r="E94" s="10">
        <f>IFERROR(INDEX(Quarterly!$A:$N,MATCH(Monthly!$H97,Quarterly!$F:$F,0),MATCH(G$1,Quarterly!$7:$7,0)),0)</f>
        <v>0</v>
      </c>
      <c r="F94" s="6">
        <f>IF(IFERROR(INDEX(Quarterly!$A:$Z,MATCH(Monthly!$H100,Quarterly!$F:$F,0),MATCH(G$1,Quarterly!$6:$6,0)),0)=0,F93,IFERROR(INDEX(Quarterly!$A:$Z,MATCH(Monthly!$H100,Quarterly!$F:$F,0),MATCH(G$1,Quarterly!$6:$6,0)),0))</f>
        <v>4.2662446228969308E-4</v>
      </c>
      <c r="G94" s="11">
        <f t="shared" si="19"/>
        <v>131318.9761124276</v>
      </c>
      <c r="H94" s="20">
        <f>IFERROR(INDEX(Quarterly!$A:$N,MATCH(Monthly!$H97,Quarterly!$F:$F,0),MATCH(J$1,Quarterly!$7:$7,0)),0)</f>
        <v>0</v>
      </c>
      <c r="I94" s="21">
        <f>IF(IFERROR(INDEX(Quarterly!$A:$Z,MATCH(Monthly!$H100,Quarterly!$F:$F,0),MATCH(J$1,Quarterly!$6:$6,0)),0)=0,I93,IFERROR(INDEX(Quarterly!$A:$Z,MATCH(Monthly!$H100,Quarterly!$F:$F,0),MATCH(J$1,Quarterly!$6:$6,0)),0))</f>
        <v>5.8446137405177012E-4</v>
      </c>
      <c r="J94" s="22">
        <f t="shared" si="20"/>
        <v>75897.640760593742</v>
      </c>
      <c r="K94" s="10">
        <f>IFERROR(INDEX(Quarterly!$A:$N,MATCH(Monthly!$H97,Quarterly!$F:$F,0),MATCH(M$1,Quarterly!$7:$7,0)),0)</f>
        <v>0</v>
      </c>
      <c r="L94" s="6">
        <f>IF(IFERROR(INDEX(Quarterly!$A:$Z,MATCH(Monthly!$H100,Quarterly!$F:$F,0),MATCH(M$1,Quarterly!$6:$6,0)),0)=0,L93,IFERROR(INDEX(Quarterly!$A:$Z,MATCH(Monthly!$H100,Quarterly!$F:$F,0),MATCH(M$1,Quarterly!$6:$6,0)),0))</f>
        <v>-1.8682774292152482E-3</v>
      </c>
      <c r="M94" s="11">
        <f t="shared" si="21"/>
        <v>36507.205588204153</v>
      </c>
      <c r="N94" s="20">
        <f>IFERROR(INDEX(Quarterly!$A:$N,MATCH(Monthly!$H97,Quarterly!$F:$F,0),MATCH(P$1,Quarterly!$7:$7,0)),0)</f>
        <v>0</v>
      </c>
      <c r="O94" s="21">
        <f>IF(IFERROR(INDEX(Quarterly!$A:$Z,MATCH(Monthly!$H100,Quarterly!$F:$F,0),MATCH(P$1,Quarterly!$6:$6,0)),0)=0,O93,IFERROR(INDEX(Quarterly!$A:$Z,MATCH(Monthly!$H100,Quarterly!$F:$F,0),MATCH(P$1,Quarterly!$6:$6,0)),0))</f>
        <v>1.5610096591311962E-2</v>
      </c>
      <c r="P94" s="22">
        <f t="shared" si="22"/>
        <v>4553.9129785366149</v>
      </c>
      <c r="Q94" s="10">
        <f>IFERROR(INDEX(Quarterly!$A:$N,MATCH(Monthly!$H97,Quarterly!$F:$F,0),MATCH(S$1,Quarterly!$7:$7,0)),0)</f>
        <v>0</v>
      </c>
      <c r="R94" s="6">
        <f>IF(IFERROR(INDEX(Quarterly!$A:$Z,MATCH(Monthly!$H100,Quarterly!$F:$F,0),MATCH(S$1,Quarterly!$6:$6,0)),0)=0,R93,IFERROR(INDEX(Quarterly!$A:$Z,MATCH(Monthly!$H100,Quarterly!$F:$F,0),MATCH(S$1,Quarterly!$6:$6,0)),0))</f>
        <v>1.3524404037261961E-2</v>
      </c>
      <c r="S94" s="11">
        <f t="shared" si="23"/>
        <v>1973.3121294694261</v>
      </c>
    </row>
    <row r="95" spans="1:19" x14ac:dyDescent="0.2">
      <c r="A95" s="4">
        <f>Monthly!H98</f>
        <v>40086</v>
      </c>
      <c r="B95" s="20">
        <f>IFERROR(INDEX(Quarterly!$A:$N,MATCH(Monthly!$H98,Quarterly!$F:$F,0),MATCH(D$1,Quarterly!$7:$7,0)),0)</f>
        <v>0</v>
      </c>
      <c r="C95" s="21">
        <f>IF(IFERROR(INDEX(Quarterly!$A:$Z,MATCH(Monthly!$H101,Quarterly!$F:$F,0),MATCH(D$1,Quarterly!$6:$6,0)),0)=0,C94,IFERROR(INDEX(Quarterly!$A:$Z,MATCH(Monthly!$H101,Quarterly!$F:$F,0),MATCH(D$1,Quarterly!$6:$6,0)),0))</f>
        <v>0</v>
      </c>
      <c r="D95" s="22">
        <f t="shared" si="18"/>
        <v>0</v>
      </c>
      <c r="E95" s="10">
        <f>IFERROR(INDEX(Quarterly!$A:$N,MATCH(Monthly!$H98,Quarterly!$F:$F,0),MATCH(G$1,Quarterly!$7:$7,0)),0)</f>
        <v>131375</v>
      </c>
      <c r="F95" s="6">
        <f>IF(IFERROR(INDEX(Quarterly!$A:$Z,MATCH(Monthly!$H101,Quarterly!$F:$F,0),MATCH(G$1,Quarterly!$6:$6,0)),0)=0,F94,IFERROR(INDEX(Quarterly!$A:$Z,MATCH(Monthly!$H101,Quarterly!$F:$F,0),MATCH(G$1,Quarterly!$6:$6,0)),0))</f>
        <v>2.9170050355764587E-4</v>
      </c>
      <c r="G95" s="11">
        <f t="shared" si="19"/>
        <v>131375</v>
      </c>
      <c r="H95" s="20">
        <f>IFERROR(INDEX(Quarterly!$A:$N,MATCH(Monthly!$H98,Quarterly!$F:$F,0),MATCH(J$1,Quarterly!$7:$7,0)),0)</f>
        <v>75942</v>
      </c>
      <c r="I95" s="21">
        <f>IF(IFERROR(INDEX(Quarterly!$A:$Z,MATCH(Monthly!$H101,Quarterly!$F:$F,0),MATCH(J$1,Quarterly!$6:$6,0)),0)=0,I94,IFERROR(INDEX(Quarterly!$A:$Z,MATCH(Monthly!$H101,Quarterly!$F:$F,0),MATCH(J$1,Quarterly!$6:$6,0)),0))</f>
        <v>-1.7808419496896377E-3</v>
      </c>
      <c r="J95" s="22">
        <f t="shared" si="20"/>
        <v>75942</v>
      </c>
      <c r="K95" s="10">
        <f>IFERROR(INDEX(Quarterly!$A:$N,MATCH(Monthly!$H98,Quarterly!$F:$F,0),MATCH(M$1,Quarterly!$7:$7,0)),0)</f>
        <v>36439</v>
      </c>
      <c r="L95" s="6">
        <f>IF(IFERROR(INDEX(Quarterly!$A:$Z,MATCH(Monthly!$H101,Quarterly!$F:$F,0),MATCH(M$1,Quarterly!$6:$6,0)),0)=0,L94,IFERROR(INDEX(Quarterly!$A:$Z,MATCH(Monthly!$H101,Quarterly!$F:$F,0),MATCH(M$1,Quarterly!$6:$6,0)),0))</f>
        <v>4.6346700423547382E-3</v>
      </c>
      <c r="M95" s="11">
        <f t="shared" si="21"/>
        <v>36439</v>
      </c>
      <c r="N95" s="20">
        <f>IFERROR(INDEX(Quarterly!$A:$N,MATCH(Monthly!$H98,Quarterly!$F:$F,0),MATCH(P$1,Quarterly!$7:$7,0)),0)</f>
        <v>4625</v>
      </c>
      <c r="O95" s="21">
        <f>IF(IFERROR(INDEX(Quarterly!$A:$Z,MATCH(Monthly!$H101,Quarterly!$F:$F,0),MATCH(P$1,Quarterly!$6:$6,0)),0)=0,O94,IFERROR(INDEX(Quarterly!$A:$Z,MATCH(Monthly!$H101,Quarterly!$F:$F,0),MATCH(P$1,Quarterly!$6:$6,0)),0))</f>
        <v>-8.7245449695187993E-3</v>
      </c>
      <c r="P95" s="22">
        <f t="shared" si="22"/>
        <v>4625</v>
      </c>
      <c r="Q95" s="10">
        <f>IFERROR(INDEX(Quarterly!$A:$N,MATCH(Monthly!$H98,Quarterly!$F:$F,0),MATCH(S$1,Quarterly!$7:$7,0)),0)</f>
        <v>2000</v>
      </c>
      <c r="R95" s="6">
        <f>IF(IFERROR(INDEX(Quarterly!$A:$Z,MATCH(Monthly!$H101,Quarterly!$F:$F,0),MATCH(S$1,Quarterly!$6:$6,0)),0)=0,R94,IFERROR(INDEX(Quarterly!$A:$Z,MATCH(Monthly!$H101,Quarterly!$F:$F,0),MATCH(S$1,Quarterly!$6:$6,0)),0))</f>
        <v>1.6396356814853519E-2</v>
      </c>
      <c r="S95" s="11">
        <f t="shared" si="23"/>
        <v>2000</v>
      </c>
    </row>
    <row r="96" spans="1:19" x14ac:dyDescent="0.2">
      <c r="A96" s="4">
        <f>Monthly!H99</f>
        <v>40117</v>
      </c>
      <c r="B96" s="20">
        <f>IFERROR(INDEX(Quarterly!$A:$N,MATCH(Monthly!$H99,Quarterly!$F:$F,0),MATCH(D$1,Quarterly!$7:$7,0)),0)</f>
        <v>0</v>
      </c>
      <c r="C96" s="21">
        <f>IF(IFERROR(INDEX(Quarterly!$A:$Z,MATCH(Monthly!$H102,Quarterly!$F:$F,0),MATCH(D$1,Quarterly!$6:$6,0)),0)=0,C95,IFERROR(INDEX(Quarterly!$A:$Z,MATCH(Monthly!$H102,Quarterly!$F:$F,0),MATCH(D$1,Quarterly!$6:$6,0)),0))</f>
        <v>0</v>
      </c>
      <c r="D96" s="22">
        <f t="shared" si="18"/>
        <v>0</v>
      </c>
      <c r="E96" s="10">
        <f>IFERROR(INDEX(Quarterly!$A:$N,MATCH(Monthly!$H99,Quarterly!$F:$F,0),MATCH(G$1,Quarterly!$7:$7,0)),0)</f>
        <v>0</v>
      </c>
      <c r="F96" s="6">
        <f>IF(IFERROR(INDEX(Quarterly!$A:$Z,MATCH(Monthly!$H102,Quarterly!$F:$F,0),MATCH(G$1,Quarterly!$6:$6,0)),0)=0,F95,IFERROR(INDEX(Quarterly!$A:$Z,MATCH(Monthly!$H102,Quarterly!$F:$F,0),MATCH(G$1,Quarterly!$6:$6,0)),0))</f>
        <v>2.9170050355764587E-4</v>
      </c>
      <c r="G96" s="11">
        <f t="shared" si="19"/>
        <v>131413.32215365488</v>
      </c>
      <c r="H96" s="20">
        <f>IFERROR(INDEX(Quarterly!$A:$N,MATCH(Monthly!$H99,Quarterly!$F:$F,0),MATCH(J$1,Quarterly!$7:$7,0)),0)</f>
        <v>0</v>
      </c>
      <c r="I96" s="21">
        <f>IF(IFERROR(INDEX(Quarterly!$A:$Z,MATCH(Monthly!$H102,Quarterly!$F:$F,0),MATCH(J$1,Quarterly!$6:$6,0)),0)=0,I95,IFERROR(INDEX(Quarterly!$A:$Z,MATCH(Monthly!$H102,Quarterly!$F:$F,0),MATCH(J$1,Quarterly!$6:$6,0)),0))</f>
        <v>-1.7808419496896377E-3</v>
      </c>
      <c r="J96" s="22">
        <f t="shared" si="20"/>
        <v>75806.759300656675</v>
      </c>
      <c r="K96" s="10">
        <f>IFERROR(INDEX(Quarterly!$A:$N,MATCH(Monthly!$H99,Quarterly!$F:$F,0),MATCH(M$1,Quarterly!$7:$7,0)),0)</f>
        <v>0</v>
      </c>
      <c r="L96" s="6">
        <f>IF(IFERROR(INDEX(Quarterly!$A:$Z,MATCH(Monthly!$H102,Quarterly!$F:$F,0),MATCH(M$1,Quarterly!$6:$6,0)),0)=0,L95,IFERROR(INDEX(Quarterly!$A:$Z,MATCH(Monthly!$H102,Quarterly!$F:$F,0),MATCH(M$1,Quarterly!$6:$6,0)),0))</f>
        <v>4.6346700423547382E-3</v>
      </c>
      <c r="M96" s="11">
        <f t="shared" si="21"/>
        <v>36607.882741673362</v>
      </c>
      <c r="N96" s="20">
        <f>IFERROR(INDEX(Quarterly!$A:$N,MATCH(Monthly!$H99,Quarterly!$F:$F,0),MATCH(P$1,Quarterly!$7:$7,0)),0)</f>
        <v>0</v>
      </c>
      <c r="O96" s="21">
        <f>IF(IFERROR(INDEX(Quarterly!$A:$Z,MATCH(Monthly!$H102,Quarterly!$F:$F,0),MATCH(P$1,Quarterly!$6:$6,0)),0)=0,O95,IFERROR(INDEX(Quarterly!$A:$Z,MATCH(Monthly!$H102,Quarterly!$F:$F,0),MATCH(P$1,Quarterly!$6:$6,0)),0))</f>
        <v>-8.7245449695187993E-3</v>
      </c>
      <c r="P96" s="22">
        <f t="shared" si="22"/>
        <v>4584.648979515976</v>
      </c>
      <c r="Q96" s="10">
        <f>IFERROR(INDEX(Quarterly!$A:$N,MATCH(Monthly!$H99,Quarterly!$F:$F,0),MATCH(S$1,Quarterly!$7:$7,0)),0)</f>
        <v>0</v>
      </c>
      <c r="R96" s="6">
        <f>IF(IFERROR(INDEX(Quarterly!$A:$Z,MATCH(Monthly!$H102,Quarterly!$F:$F,0),MATCH(S$1,Quarterly!$6:$6,0)),0)=0,R95,IFERROR(INDEX(Quarterly!$A:$Z,MATCH(Monthly!$H102,Quarterly!$F:$F,0),MATCH(S$1,Quarterly!$6:$6,0)),0))</f>
        <v>1.6396356814853519E-2</v>
      </c>
      <c r="S96" s="11">
        <f t="shared" si="23"/>
        <v>2032.7927136297071</v>
      </c>
    </row>
    <row r="97" spans="1:19" x14ac:dyDescent="0.2">
      <c r="A97" s="4">
        <f>Monthly!H100</f>
        <v>40147</v>
      </c>
      <c r="B97" s="20">
        <f>IFERROR(INDEX(Quarterly!$A:$N,MATCH(Monthly!$H100,Quarterly!$F:$F,0),MATCH(D$1,Quarterly!$7:$7,0)),0)</f>
        <v>0</v>
      </c>
      <c r="C97" s="21">
        <f>IF(IFERROR(INDEX(Quarterly!$A:$Z,MATCH(Monthly!$H103,Quarterly!$F:$F,0),MATCH(D$1,Quarterly!$6:$6,0)),0)=0,C96,IFERROR(INDEX(Quarterly!$A:$Z,MATCH(Monthly!$H103,Quarterly!$F:$F,0),MATCH(D$1,Quarterly!$6:$6,0)),0))</f>
        <v>0</v>
      </c>
      <c r="D97" s="22">
        <f t="shared" si="18"/>
        <v>0</v>
      </c>
      <c r="E97" s="10">
        <f>IFERROR(INDEX(Quarterly!$A:$N,MATCH(Monthly!$H100,Quarterly!$F:$F,0),MATCH(G$1,Quarterly!$7:$7,0)),0)</f>
        <v>0</v>
      </c>
      <c r="F97" s="6">
        <f>IF(IFERROR(INDEX(Quarterly!$A:$Z,MATCH(Monthly!$H103,Quarterly!$F:$F,0),MATCH(G$1,Quarterly!$6:$6,0)),0)=0,F96,IFERROR(INDEX(Quarterly!$A:$Z,MATCH(Monthly!$H103,Quarterly!$F:$F,0),MATCH(G$1,Quarterly!$6:$6,0)),0))</f>
        <v>2.9170050355764587E-4</v>
      </c>
      <c r="G97" s="11">
        <f t="shared" si="19"/>
        <v>131451.65548590128</v>
      </c>
      <c r="H97" s="20">
        <f>IFERROR(INDEX(Quarterly!$A:$N,MATCH(Monthly!$H100,Quarterly!$F:$F,0),MATCH(J$1,Quarterly!$7:$7,0)),0)</f>
        <v>0</v>
      </c>
      <c r="I97" s="21">
        <f>IF(IFERROR(INDEX(Quarterly!$A:$Z,MATCH(Monthly!$H103,Quarterly!$F:$F,0),MATCH(J$1,Quarterly!$6:$6,0)),0)=0,I96,IFERROR(INDEX(Quarterly!$A:$Z,MATCH(Monthly!$H103,Quarterly!$F:$F,0),MATCH(J$1,Quarterly!$6:$6,0)),0))</f>
        <v>-1.7808419496896377E-3</v>
      </c>
      <c r="J97" s="22">
        <f t="shared" si="20"/>
        <v>75671.759443624047</v>
      </c>
      <c r="K97" s="10">
        <f>IFERROR(INDEX(Quarterly!$A:$N,MATCH(Monthly!$H100,Quarterly!$F:$F,0),MATCH(M$1,Quarterly!$7:$7,0)),0)</f>
        <v>0</v>
      </c>
      <c r="L97" s="6">
        <f>IF(IFERROR(INDEX(Quarterly!$A:$Z,MATCH(Monthly!$H103,Quarterly!$F:$F,0),MATCH(M$1,Quarterly!$6:$6,0)),0)=0,L96,IFERROR(INDEX(Quarterly!$A:$Z,MATCH(Monthly!$H103,Quarterly!$F:$F,0),MATCH(M$1,Quarterly!$6:$6,0)),0))</f>
        <v>4.6346700423547382E-3</v>
      </c>
      <c r="M97" s="11">
        <f t="shared" si="21"/>
        <v>36777.548199130229</v>
      </c>
      <c r="N97" s="20">
        <f>IFERROR(INDEX(Quarterly!$A:$N,MATCH(Monthly!$H100,Quarterly!$F:$F,0),MATCH(P$1,Quarterly!$7:$7,0)),0)</f>
        <v>0</v>
      </c>
      <c r="O97" s="21">
        <f>IF(IFERROR(INDEX(Quarterly!$A:$Z,MATCH(Monthly!$H103,Quarterly!$F:$F,0),MATCH(P$1,Quarterly!$6:$6,0)),0)=0,O96,IFERROR(INDEX(Quarterly!$A:$Z,MATCH(Monthly!$H103,Quarterly!$F:$F,0),MATCH(P$1,Quarterly!$6:$6,0)),0))</f>
        <v>-8.7245449695187993E-3</v>
      </c>
      <c r="P97" s="22">
        <f t="shared" si="22"/>
        <v>4544.6500033247303</v>
      </c>
      <c r="Q97" s="10">
        <f>IFERROR(INDEX(Quarterly!$A:$N,MATCH(Monthly!$H100,Quarterly!$F:$F,0),MATCH(S$1,Quarterly!$7:$7,0)),0)</f>
        <v>0</v>
      </c>
      <c r="R97" s="6">
        <f>IF(IFERROR(INDEX(Quarterly!$A:$Z,MATCH(Monthly!$H103,Quarterly!$F:$F,0),MATCH(S$1,Quarterly!$6:$6,0)),0)=0,R96,IFERROR(INDEX(Quarterly!$A:$Z,MATCH(Monthly!$H103,Quarterly!$F:$F,0),MATCH(S$1,Quarterly!$6:$6,0)),0))</f>
        <v>1.6396356814853519E-2</v>
      </c>
      <c r="S97" s="11">
        <f t="shared" si="23"/>
        <v>2066.123108293014</v>
      </c>
    </row>
    <row r="98" spans="1:19" x14ac:dyDescent="0.2">
      <c r="A98" s="4">
        <f>Monthly!H101</f>
        <v>40178</v>
      </c>
      <c r="B98" s="20">
        <f>IFERROR(INDEX(Quarterly!$A:$N,MATCH(Monthly!$H101,Quarterly!$F:$F,0),MATCH(D$1,Quarterly!$7:$7,0)),0)</f>
        <v>0</v>
      </c>
      <c r="C98" s="21">
        <f>IF(IFERROR(INDEX(Quarterly!$A:$Z,MATCH(Monthly!$H104,Quarterly!$F:$F,0),MATCH(D$1,Quarterly!$6:$6,0)),0)=0,C97,IFERROR(INDEX(Quarterly!$A:$Z,MATCH(Monthly!$H104,Quarterly!$F:$F,0),MATCH(D$1,Quarterly!$6:$6,0)),0))</f>
        <v>0</v>
      </c>
      <c r="D98" s="22">
        <f t="shared" si="18"/>
        <v>0</v>
      </c>
      <c r="E98" s="10">
        <f>IFERROR(INDEX(Quarterly!$A:$N,MATCH(Monthly!$H101,Quarterly!$F:$F,0),MATCH(G$1,Quarterly!$7:$7,0)),0)</f>
        <v>131490</v>
      </c>
      <c r="F98" s="6">
        <f>IF(IFERROR(INDEX(Quarterly!$A:$Z,MATCH(Monthly!$H104,Quarterly!$F:$F,0),MATCH(G$1,Quarterly!$6:$6,0)),0)=0,F97,IFERROR(INDEX(Quarterly!$A:$Z,MATCH(Monthly!$H104,Quarterly!$F:$F,0),MATCH(G$1,Quarterly!$6:$6,0)),0))</f>
        <v>2.9651257354323945E-4</v>
      </c>
      <c r="G98" s="11">
        <f t="shared" si="19"/>
        <v>131490</v>
      </c>
      <c r="H98" s="20">
        <f>IFERROR(INDEX(Quarterly!$A:$N,MATCH(Monthly!$H101,Quarterly!$F:$F,0),MATCH(J$1,Quarterly!$7:$7,0)),0)</f>
        <v>75537</v>
      </c>
      <c r="I98" s="21">
        <f>IF(IFERROR(INDEX(Quarterly!$A:$Z,MATCH(Monthly!$H104,Quarterly!$F:$F,0),MATCH(J$1,Quarterly!$6:$6,0)),0)=0,I97,IFERROR(INDEX(Quarterly!$A:$Z,MATCH(Monthly!$H104,Quarterly!$F:$F,0),MATCH(J$1,Quarterly!$6:$6,0)),0))</f>
        <v>-3.0016378385155917E-4</v>
      </c>
      <c r="J98" s="22">
        <f t="shared" si="20"/>
        <v>75537</v>
      </c>
      <c r="K98" s="10">
        <f>IFERROR(INDEX(Quarterly!$A:$N,MATCH(Monthly!$H101,Quarterly!$F:$F,0),MATCH(M$1,Quarterly!$7:$7,0)),0)</f>
        <v>36948</v>
      </c>
      <c r="L98" s="6">
        <f>IF(IFERROR(INDEX(Quarterly!$A:$Z,MATCH(Monthly!$H104,Quarterly!$F:$F,0),MATCH(M$1,Quarterly!$6:$6,0)),0)=0,L97,IFERROR(INDEX(Quarterly!$A:$Z,MATCH(Monthly!$H104,Quarterly!$F:$F,0),MATCH(M$1,Quarterly!$6:$6,0)),0))</f>
        <v>6.0408810933942902E-4</v>
      </c>
      <c r="M98" s="11">
        <f t="shared" si="21"/>
        <v>36948</v>
      </c>
      <c r="N98" s="20">
        <f>IFERROR(INDEX(Quarterly!$A:$N,MATCH(Monthly!$H101,Quarterly!$F:$F,0),MATCH(P$1,Quarterly!$7:$7,0)),0)</f>
        <v>4505</v>
      </c>
      <c r="O98" s="21">
        <f>IF(IFERROR(INDEX(Quarterly!$A:$Z,MATCH(Monthly!$H104,Quarterly!$F:$F,0),MATCH(P$1,Quarterly!$6:$6,0)),0)=0,O97,IFERROR(INDEX(Quarterly!$A:$Z,MATCH(Monthly!$H104,Quarterly!$F:$F,0),MATCH(P$1,Quarterly!$6:$6,0)),0))</f>
        <v>-4.0116321609514616E-3</v>
      </c>
      <c r="P98" s="22">
        <f t="shared" si="22"/>
        <v>4505</v>
      </c>
      <c r="Q98" s="10">
        <f>IFERROR(INDEX(Quarterly!$A:$N,MATCH(Monthly!$H101,Quarterly!$F:$F,0),MATCH(S$1,Quarterly!$7:$7,0)),0)</f>
        <v>2100</v>
      </c>
      <c r="R98" s="6">
        <f>IF(IFERROR(INDEX(Quarterly!$A:$Z,MATCH(Monthly!$H104,Quarterly!$F:$F,0),MATCH(S$1,Quarterly!$6:$6,0)),0)=0,R97,IFERROR(INDEX(Quarterly!$A:$Z,MATCH(Monthly!$H104,Quarterly!$F:$F,0),MATCH(S$1,Quarterly!$6:$6,0)),0))</f>
        <v>-1.4985343578545529E-2</v>
      </c>
      <c r="S98" s="11">
        <f t="shared" si="23"/>
        <v>2100</v>
      </c>
    </row>
    <row r="99" spans="1:19" x14ac:dyDescent="0.2">
      <c r="A99" s="4">
        <f>Monthly!H102</f>
        <v>40209</v>
      </c>
      <c r="B99" s="20">
        <f>IFERROR(INDEX(Quarterly!$A:$N,MATCH(Monthly!$H102,Quarterly!$F:$F,0),MATCH(D$1,Quarterly!$7:$7,0)),0)</f>
        <v>0</v>
      </c>
      <c r="C99" s="21">
        <f>IF(IFERROR(INDEX(Quarterly!$A:$Z,MATCH(Monthly!$H105,Quarterly!$F:$F,0),MATCH(D$1,Quarterly!$6:$6,0)),0)=0,C98,IFERROR(INDEX(Quarterly!$A:$Z,MATCH(Monthly!$H105,Quarterly!$F:$F,0),MATCH(D$1,Quarterly!$6:$6,0)),0))</f>
        <v>0</v>
      </c>
      <c r="D99" s="22">
        <f t="shared" si="18"/>
        <v>0</v>
      </c>
      <c r="E99" s="10">
        <f>IFERROR(INDEX(Quarterly!$A:$N,MATCH(Monthly!$H102,Quarterly!$F:$F,0),MATCH(G$1,Quarterly!$7:$7,0)),0)</f>
        <v>0</v>
      </c>
      <c r="F99" s="6">
        <f>IF(IFERROR(INDEX(Quarterly!$A:$Z,MATCH(Monthly!$H105,Quarterly!$F:$F,0),MATCH(G$1,Quarterly!$6:$6,0)),0)=0,F98,IFERROR(INDEX(Quarterly!$A:$Z,MATCH(Monthly!$H105,Quarterly!$F:$F,0),MATCH(G$1,Quarterly!$6:$6,0)),0))</f>
        <v>2.9651257354323945E-4</v>
      </c>
      <c r="G99" s="11">
        <f t="shared" si="19"/>
        <v>131528.9884382952</v>
      </c>
      <c r="H99" s="20">
        <f>IFERROR(INDEX(Quarterly!$A:$N,MATCH(Monthly!$H102,Quarterly!$F:$F,0),MATCH(J$1,Quarterly!$7:$7,0)),0)</f>
        <v>0</v>
      </c>
      <c r="I99" s="21">
        <f>IF(IFERROR(INDEX(Quarterly!$A:$Z,MATCH(Monthly!$H105,Quarterly!$F:$F,0),MATCH(J$1,Quarterly!$6:$6,0)),0)=0,I98,IFERROR(INDEX(Quarterly!$A:$Z,MATCH(Monthly!$H105,Quarterly!$F:$F,0),MATCH(J$1,Quarterly!$6:$6,0)),0))</f>
        <v>-3.0016378385155917E-4</v>
      </c>
      <c r="J99" s="22">
        <f t="shared" si="20"/>
        <v>75514.326528259204</v>
      </c>
      <c r="K99" s="10">
        <f>IFERROR(INDEX(Quarterly!$A:$N,MATCH(Monthly!$H102,Quarterly!$F:$F,0),MATCH(M$1,Quarterly!$7:$7,0)),0)</f>
        <v>0</v>
      </c>
      <c r="L99" s="6">
        <f>IF(IFERROR(INDEX(Quarterly!$A:$Z,MATCH(Monthly!$H105,Quarterly!$F:$F,0),MATCH(M$1,Quarterly!$6:$6,0)),0)=0,L98,IFERROR(INDEX(Quarterly!$A:$Z,MATCH(Monthly!$H105,Quarterly!$F:$F,0),MATCH(M$1,Quarterly!$6:$6,0)),0))</f>
        <v>6.0408810933942902E-4</v>
      </c>
      <c r="M99" s="11">
        <f t="shared" si="21"/>
        <v>36970.31984746387</v>
      </c>
      <c r="N99" s="20">
        <f>IFERROR(INDEX(Quarterly!$A:$N,MATCH(Monthly!$H102,Quarterly!$F:$F,0),MATCH(P$1,Quarterly!$7:$7,0)),0)</f>
        <v>0</v>
      </c>
      <c r="O99" s="21">
        <f>IF(IFERROR(INDEX(Quarterly!$A:$Z,MATCH(Monthly!$H105,Quarterly!$F:$F,0),MATCH(P$1,Quarterly!$6:$6,0)),0)=0,O98,IFERROR(INDEX(Quarterly!$A:$Z,MATCH(Monthly!$H105,Quarterly!$F:$F,0),MATCH(P$1,Quarterly!$6:$6,0)),0))</f>
        <v>-4.0116321609514616E-3</v>
      </c>
      <c r="P99" s="22">
        <f t="shared" si="22"/>
        <v>4486.9275971149136</v>
      </c>
      <c r="Q99" s="10">
        <f>IFERROR(INDEX(Quarterly!$A:$N,MATCH(Monthly!$H102,Quarterly!$F:$F,0),MATCH(S$1,Quarterly!$7:$7,0)),0)</f>
        <v>0</v>
      </c>
      <c r="R99" s="6">
        <f>IF(IFERROR(INDEX(Quarterly!$A:$Z,MATCH(Monthly!$H105,Quarterly!$F:$F,0),MATCH(S$1,Quarterly!$6:$6,0)),0)=0,R98,IFERROR(INDEX(Quarterly!$A:$Z,MATCH(Monthly!$H105,Quarterly!$F:$F,0),MATCH(S$1,Quarterly!$6:$6,0)),0))</f>
        <v>-1.4985343578545529E-2</v>
      </c>
      <c r="S99" s="11">
        <f t="shared" si="23"/>
        <v>2068.5307784850543</v>
      </c>
    </row>
    <row r="100" spans="1:19" x14ac:dyDescent="0.2">
      <c r="A100" s="4">
        <f>Monthly!H103</f>
        <v>40237</v>
      </c>
      <c r="B100" s="20">
        <f>IFERROR(INDEX(Quarterly!$A:$N,MATCH(Monthly!$H103,Quarterly!$F:$F,0),MATCH(D$1,Quarterly!$7:$7,0)),0)</f>
        <v>0</v>
      </c>
      <c r="C100" s="21">
        <f>IF(IFERROR(INDEX(Quarterly!$A:$Z,MATCH(Monthly!$H106,Quarterly!$F:$F,0),MATCH(D$1,Quarterly!$6:$6,0)),0)=0,C99,IFERROR(INDEX(Quarterly!$A:$Z,MATCH(Monthly!$H106,Quarterly!$F:$F,0),MATCH(D$1,Quarterly!$6:$6,0)),0))</f>
        <v>0</v>
      </c>
      <c r="D100" s="22">
        <f t="shared" si="18"/>
        <v>0</v>
      </c>
      <c r="E100" s="10">
        <f>IFERROR(INDEX(Quarterly!$A:$N,MATCH(Monthly!$H103,Quarterly!$F:$F,0),MATCH(G$1,Quarterly!$7:$7,0)),0)</f>
        <v>0</v>
      </c>
      <c r="F100" s="6">
        <f>IF(IFERROR(INDEX(Quarterly!$A:$Z,MATCH(Monthly!$H106,Quarterly!$F:$F,0),MATCH(G$1,Quarterly!$6:$6,0)),0)=0,F99,IFERROR(INDEX(Quarterly!$A:$Z,MATCH(Monthly!$H106,Quarterly!$F:$F,0),MATCH(G$1,Quarterly!$6:$6,0)),0))</f>
        <v>2.9651257354323945E-4</v>
      </c>
      <c r="G100" s="11">
        <f t="shared" si="19"/>
        <v>131567.98843715258</v>
      </c>
      <c r="H100" s="20">
        <f>IFERROR(INDEX(Quarterly!$A:$N,MATCH(Monthly!$H103,Quarterly!$F:$F,0),MATCH(J$1,Quarterly!$7:$7,0)),0)</f>
        <v>0</v>
      </c>
      <c r="I100" s="21">
        <f>IF(IFERROR(INDEX(Quarterly!$A:$Z,MATCH(Monthly!$H106,Quarterly!$F:$F,0),MATCH(J$1,Quarterly!$6:$6,0)),0)=0,I99,IFERROR(INDEX(Quarterly!$A:$Z,MATCH(Monthly!$H106,Quarterly!$F:$F,0),MATCH(J$1,Quarterly!$6:$6,0)),0))</f>
        <v>-3.0016378385155917E-4</v>
      </c>
      <c r="J100" s="22">
        <f t="shared" si="20"/>
        <v>75491.659862273475</v>
      </c>
      <c r="K100" s="10">
        <f>IFERROR(INDEX(Quarterly!$A:$N,MATCH(Monthly!$H103,Quarterly!$F:$F,0),MATCH(M$1,Quarterly!$7:$7,0)),0)</f>
        <v>0</v>
      </c>
      <c r="L100" s="6">
        <f>IF(IFERROR(INDEX(Quarterly!$A:$Z,MATCH(Monthly!$H106,Quarterly!$F:$F,0),MATCH(M$1,Quarterly!$6:$6,0)),0)=0,L99,IFERROR(INDEX(Quarterly!$A:$Z,MATCH(Monthly!$H106,Quarterly!$F:$F,0),MATCH(M$1,Quarterly!$6:$6,0)),0))</f>
        <v>6.0408810933942902E-4</v>
      </c>
      <c r="M100" s="11">
        <f t="shared" si="21"/>
        <v>36992.653178082197</v>
      </c>
      <c r="N100" s="20">
        <f>IFERROR(INDEX(Quarterly!$A:$N,MATCH(Monthly!$H103,Quarterly!$F:$F,0),MATCH(P$1,Quarterly!$7:$7,0)),0)</f>
        <v>0</v>
      </c>
      <c r="O100" s="21">
        <f>IF(IFERROR(INDEX(Quarterly!$A:$Z,MATCH(Monthly!$H106,Quarterly!$F:$F,0),MATCH(P$1,Quarterly!$6:$6,0)),0)=0,O99,IFERROR(INDEX(Quarterly!$A:$Z,MATCH(Monthly!$H106,Quarterly!$F:$F,0),MATCH(P$1,Quarterly!$6:$6,0)),0))</f>
        <v>-4.0116321609514616E-3</v>
      </c>
      <c r="P100" s="22">
        <f t="shared" si="22"/>
        <v>4468.9276940624668</v>
      </c>
      <c r="Q100" s="10">
        <f>IFERROR(INDEX(Quarterly!$A:$N,MATCH(Monthly!$H103,Quarterly!$F:$F,0),MATCH(S$1,Quarterly!$7:$7,0)),0)</f>
        <v>0</v>
      </c>
      <c r="R100" s="6">
        <f>IF(IFERROR(INDEX(Quarterly!$A:$Z,MATCH(Monthly!$H106,Quarterly!$F:$F,0),MATCH(S$1,Quarterly!$6:$6,0)),0)=0,R99,IFERROR(INDEX(Quarterly!$A:$Z,MATCH(Monthly!$H106,Quarterly!$F:$F,0),MATCH(S$1,Quarterly!$6:$6,0)),0))</f>
        <v>-1.4985343578545529E-2</v>
      </c>
      <c r="S100" s="11">
        <f t="shared" si="23"/>
        <v>2037.5331340666594</v>
      </c>
    </row>
    <row r="101" spans="1:19" x14ac:dyDescent="0.2">
      <c r="A101" s="4">
        <f>Monthly!H104</f>
        <v>40268</v>
      </c>
      <c r="B101" s="20">
        <f>IFERROR(INDEX(Quarterly!$A:$N,MATCH(Monthly!$H104,Quarterly!$F:$F,0),MATCH(D$1,Quarterly!$7:$7,0)),0)</f>
        <v>0</v>
      </c>
      <c r="C101" s="21">
        <f>IF(IFERROR(INDEX(Quarterly!$A:$Z,MATCH(Monthly!$H107,Quarterly!$F:$F,0),MATCH(D$1,Quarterly!$6:$6,0)),0)=0,C100,IFERROR(INDEX(Quarterly!$A:$Z,MATCH(Monthly!$H107,Quarterly!$F:$F,0),MATCH(D$1,Quarterly!$6:$6,0)),0))</f>
        <v>0</v>
      </c>
      <c r="D101" s="22">
        <f t="shared" si="18"/>
        <v>0</v>
      </c>
      <c r="E101" s="10">
        <f>IFERROR(INDEX(Quarterly!$A:$N,MATCH(Monthly!$H104,Quarterly!$F:$F,0),MATCH(G$1,Quarterly!$7:$7,0)),0)</f>
        <v>131607</v>
      </c>
      <c r="F101" s="6">
        <f>IF(IFERROR(INDEX(Quarterly!$A:$Z,MATCH(Monthly!$H107,Quarterly!$F:$F,0),MATCH(G$1,Quarterly!$6:$6,0)),0)=0,F100,IFERROR(INDEX(Quarterly!$A:$Z,MATCH(Monthly!$H107,Quarterly!$F:$F,0),MATCH(G$1,Quarterly!$6:$6,0)),0))</f>
        <v>3.3168590007504051E-4</v>
      </c>
      <c r="G101" s="11">
        <f t="shared" si="19"/>
        <v>131607</v>
      </c>
      <c r="H101" s="20">
        <f>IFERROR(INDEX(Quarterly!$A:$N,MATCH(Monthly!$H104,Quarterly!$F:$F,0),MATCH(J$1,Quarterly!$7:$7,0)),0)</f>
        <v>75469</v>
      </c>
      <c r="I101" s="21">
        <f>IF(IFERROR(INDEX(Quarterly!$A:$Z,MATCH(Monthly!$H107,Quarterly!$F:$F,0),MATCH(J$1,Quarterly!$6:$6,0)),0)=0,I100,IFERROR(INDEX(Quarterly!$A:$Z,MATCH(Monthly!$H107,Quarterly!$F:$F,0),MATCH(J$1,Quarterly!$6:$6,0)),0))</f>
        <v>-2.5624147903979821E-4</v>
      </c>
      <c r="J101" s="22">
        <f t="shared" si="20"/>
        <v>75469</v>
      </c>
      <c r="K101" s="10">
        <f>IFERROR(INDEX(Quarterly!$A:$N,MATCH(Monthly!$H104,Quarterly!$F:$F,0),MATCH(M$1,Quarterly!$7:$7,0)),0)</f>
        <v>37015</v>
      </c>
      <c r="L101" s="6">
        <f>IF(IFERROR(INDEX(Quarterly!$A:$Z,MATCH(Monthly!$H107,Quarterly!$F:$F,0),MATCH(M$1,Quarterly!$6:$6,0)),0)=0,L100,IFERROR(INDEX(Quarterly!$A:$Z,MATCH(Monthly!$H107,Quarterly!$F:$F,0),MATCH(M$1,Quarterly!$6:$6,0)),0))</f>
        <v>2.6137217394959222E-3</v>
      </c>
      <c r="M101" s="11">
        <f t="shared" si="21"/>
        <v>37015</v>
      </c>
      <c r="N101" s="20">
        <f>IFERROR(INDEX(Quarterly!$A:$N,MATCH(Monthly!$H104,Quarterly!$F:$F,0),MATCH(P$1,Quarterly!$7:$7,0)),0)</f>
        <v>4451</v>
      </c>
      <c r="O101" s="21">
        <f>IF(IFERROR(INDEX(Quarterly!$A:$Z,MATCH(Monthly!$H107,Quarterly!$F:$F,0),MATCH(P$1,Quarterly!$6:$6,0)),0)=0,O100,IFERROR(INDEX(Quarterly!$A:$Z,MATCH(Monthly!$H107,Quarterly!$F:$F,0),MATCH(P$1,Quarterly!$6:$6,0)),0))</f>
        <v>8.9786804687186361E-4</v>
      </c>
      <c r="P101" s="22">
        <f t="shared" si="22"/>
        <v>4451</v>
      </c>
      <c r="Q101" s="10">
        <f>IFERROR(INDEX(Quarterly!$A:$N,MATCH(Monthly!$H104,Quarterly!$F:$F,0),MATCH(S$1,Quarterly!$7:$7,0)),0)</f>
        <v>2007</v>
      </c>
      <c r="R101" s="6">
        <f>IF(IFERROR(INDEX(Quarterly!$A:$Z,MATCH(Monthly!$H107,Quarterly!$F:$F,0),MATCH(S$1,Quarterly!$6:$6,0)),0)=0,R100,IFERROR(INDEX(Quarterly!$A:$Z,MATCH(Monthly!$H107,Quarterly!$F:$F,0),MATCH(S$1,Quarterly!$6:$6,0)),0))</f>
        <v>-5.3432310401201333E-3</v>
      </c>
      <c r="S101" s="11">
        <f t="shared" si="23"/>
        <v>2007</v>
      </c>
    </row>
    <row r="102" spans="1:19" x14ac:dyDescent="0.2">
      <c r="A102" s="4">
        <f>Monthly!H105</f>
        <v>40298</v>
      </c>
      <c r="B102" s="20">
        <f>IFERROR(INDEX(Quarterly!$A:$N,MATCH(Monthly!$H105,Quarterly!$F:$F,0),MATCH(D$1,Quarterly!$7:$7,0)),0)</f>
        <v>0</v>
      </c>
      <c r="C102" s="21">
        <f>IF(IFERROR(INDEX(Quarterly!$A:$Z,MATCH(Monthly!$H108,Quarterly!$F:$F,0),MATCH(D$1,Quarterly!$6:$6,0)),0)=0,C101,IFERROR(INDEX(Quarterly!$A:$Z,MATCH(Monthly!$H108,Quarterly!$F:$F,0),MATCH(D$1,Quarterly!$6:$6,0)),0))</f>
        <v>0</v>
      </c>
      <c r="D102" s="22">
        <f t="shared" si="18"/>
        <v>0</v>
      </c>
      <c r="E102" s="10">
        <f>IFERROR(INDEX(Quarterly!$A:$N,MATCH(Monthly!$H105,Quarterly!$F:$F,0),MATCH(G$1,Quarterly!$7:$7,0)),0)</f>
        <v>0</v>
      </c>
      <c r="F102" s="6">
        <f>IF(IFERROR(INDEX(Quarterly!$A:$Z,MATCH(Monthly!$H108,Quarterly!$F:$F,0),MATCH(G$1,Quarterly!$6:$6,0)),0)=0,F101,IFERROR(INDEX(Quarterly!$A:$Z,MATCH(Monthly!$H108,Quarterly!$F:$F,0),MATCH(G$1,Quarterly!$6:$6,0)),0))</f>
        <v>3.3168590007504051E-4</v>
      </c>
      <c r="G102" s="11">
        <f t="shared" si="19"/>
        <v>131650.65218625119</v>
      </c>
      <c r="H102" s="20">
        <f>IFERROR(INDEX(Quarterly!$A:$N,MATCH(Monthly!$H105,Quarterly!$F:$F,0),MATCH(J$1,Quarterly!$7:$7,0)),0)</f>
        <v>0</v>
      </c>
      <c r="I102" s="21">
        <f>IF(IFERROR(INDEX(Quarterly!$A:$Z,MATCH(Monthly!$H108,Quarterly!$F:$F,0),MATCH(J$1,Quarterly!$6:$6,0)),0)=0,I101,IFERROR(INDEX(Quarterly!$A:$Z,MATCH(Monthly!$H108,Quarterly!$F:$F,0),MATCH(J$1,Quarterly!$6:$6,0)),0))</f>
        <v>-2.5624147903979821E-4</v>
      </c>
      <c r="J102" s="22">
        <f t="shared" si="20"/>
        <v>75449.661711818349</v>
      </c>
      <c r="K102" s="10">
        <f>IFERROR(INDEX(Quarterly!$A:$N,MATCH(Monthly!$H105,Quarterly!$F:$F,0),MATCH(M$1,Quarterly!$7:$7,0)),0)</f>
        <v>0</v>
      </c>
      <c r="L102" s="6">
        <f>IF(IFERROR(INDEX(Quarterly!$A:$Z,MATCH(Monthly!$H108,Quarterly!$F:$F,0),MATCH(M$1,Quarterly!$6:$6,0)),0)=0,L101,IFERROR(INDEX(Quarterly!$A:$Z,MATCH(Monthly!$H108,Quarterly!$F:$F,0),MATCH(M$1,Quarterly!$6:$6,0)),0))</f>
        <v>2.6137217394959222E-3</v>
      </c>
      <c r="M102" s="11">
        <f t="shared" si="21"/>
        <v>37111.746910187445</v>
      </c>
      <c r="N102" s="20">
        <f>IFERROR(INDEX(Quarterly!$A:$N,MATCH(Monthly!$H105,Quarterly!$F:$F,0),MATCH(P$1,Quarterly!$7:$7,0)),0)</f>
        <v>0</v>
      </c>
      <c r="O102" s="21">
        <f>IF(IFERROR(INDEX(Quarterly!$A:$Z,MATCH(Monthly!$H108,Quarterly!$F:$F,0),MATCH(P$1,Quarterly!$6:$6,0)),0)=0,O101,IFERROR(INDEX(Quarterly!$A:$Z,MATCH(Monthly!$H108,Quarterly!$F:$F,0),MATCH(P$1,Quarterly!$6:$6,0)),0))</f>
        <v>8.9786804687186361E-4</v>
      </c>
      <c r="P102" s="22">
        <f t="shared" si="22"/>
        <v>4454.9964106766265</v>
      </c>
      <c r="Q102" s="10">
        <f>IFERROR(INDEX(Quarterly!$A:$N,MATCH(Monthly!$H105,Quarterly!$F:$F,0),MATCH(S$1,Quarterly!$7:$7,0)),0)</f>
        <v>0</v>
      </c>
      <c r="R102" s="6">
        <f>IF(IFERROR(INDEX(Quarterly!$A:$Z,MATCH(Monthly!$H108,Quarterly!$F:$F,0),MATCH(S$1,Quarterly!$6:$6,0)),0)=0,R101,IFERROR(INDEX(Quarterly!$A:$Z,MATCH(Monthly!$H108,Quarterly!$F:$F,0),MATCH(S$1,Quarterly!$6:$6,0)),0))</f>
        <v>-5.3432310401201333E-3</v>
      </c>
      <c r="S102" s="11">
        <f t="shared" si="23"/>
        <v>1996.2761353024789</v>
      </c>
    </row>
    <row r="103" spans="1:19" x14ac:dyDescent="0.2">
      <c r="A103" s="4">
        <f>Monthly!H106</f>
        <v>40329</v>
      </c>
      <c r="B103" s="20">
        <f>IFERROR(INDEX(Quarterly!$A:$N,MATCH(Monthly!$H106,Quarterly!$F:$F,0),MATCH(D$1,Quarterly!$7:$7,0)),0)</f>
        <v>0</v>
      </c>
      <c r="C103" s="21">
        <f>IF(IFERROR(INDEX(Quarterly!$A:$Z,MATCH(Monthly!$H109,Quarterly!$F:$F,0),MATCH(D$1,Quarterly!$6:$6,0)),0)=0,C102,IFERROR(INDEX(Quarterly!$A:$Z,MATCH(Monthly!$H109,Quarterly!$F:$F,0),MATCH(D$1,Quarterly!$6:$6,0)),0))</f>
        <v>0</v>
      </c>
      <c r="D103" s="22">
        <f t="shared" si="18"/>
        <v>0</v>
      </c>
      <c r="E103" s="10">
        <f>IFERROR(INDEX(Quarterly!$A:$N,MATCH(Monthly!$H106,Quarterly!$F:$F,0),MATCH(G$1,Quarterly!$7:$7,0)),0)</f>
        <v>0</v>
      </c>
      <c r="F103" s="6">
        <f>IF(IFERROR(INDEX(Quarterly!$A:$Z,MATCH(Monthly!$H109,Quarterly!$F:$F,0),MATCH(G$1,Quarterly!$6:$6,0)),0)=0,F102,IFERROR(INDEX(Quarterly!$A:$Z,MATCH(Monthly!$H109,Quarterly!$F:$F,0),MATCH(G$1,Quarterly!$6:$6,0)),0))</f>
        <v>3.3168590007504051E-4</v>
      </c>
      <c r="G103" s="11">
        <f t="shared" si="19"/>
        <v>131694.31885131705</v>
      </c>
      <c r="H103" s="20">
        <f>IFERROR(INDEX(Quarterly!$A:$N,MATCH(Monthly!$H106,Quarterly!$F:$F,0),MATCH(J$1,Quarterly!$7:$7,0)),0)</f>
        <v>0</v>
      </c>
      <c r="I103" s="21">
        <f>IF(IFERROR(INDEX(Quarterly!$A:$Z,MATCH(Monthly!$H109,Quarterly!$F:$F,0),MATCH(J$1,Quarterly!$6:$6,0)),0)=0,I102,IFERROR(INDEX(Quarterly!$A:$Z,MATCH(Monthly!$H109,Quarterly!$F:$F,0),MATCH(J$1,Quarterly!$6:$6,0)),0))</f>
        <v>-2.5624147903979821E-4</v>
      </c>
      <c r="J103" s="22">
        <f t="shared" si="20"/>
        <v>75430.328378908263</v>
      </c>
      <c r="K103" s="10">
        <f>IFERROR(INDEX(Quarterly!$A:$N,MATCH(Monthly!$H106,Quarterly!$F:$F,0),MATCH(M$1,Quarterly!$7:$7,0)),0)</f>
        <v>0</v>
      </c>
      <c r="L103" s="6">
        <f>IF(IFERROR(INDEX(Quarterly!$A:$Z,MATCH(Monthly!$H109,Quarterly!$F:$F,0),MATCH(M$1,Quarterly!$6:$6,0)),0)=0,L102,IFERROR(INDEX(Quarterly!$A:$Z,MATCH(Monthly!$H109,Quarterly!$F:$F,0),MATCH(M$1,Quarterly!$6:$6,0)),0))</f>
        <v>2.6137217394959222E-3</v>
      </c>
      <c r="M103" s="11">
        <f t="shared" si="21"/>
        <v>37208.746689877269</v>
      </c>
      <c r="N103" s="20">
        <f>IFERROR(INDEX(Quarterly!$A:$N,MATCH(Monthly!$H106,Quarterly!$F:$F,0),MATCH(P$1,Quarterly!$7:$7,0)),0)</f>
        <v>0</v>
      </c>
      <c r="O103" s="21">
        <f>IF(IFERROR(INDEX(Quarterly!$A:$Z,MATCH(Monthly!$H109,Quarterly!$F:$F,0),MATCH(P$1,Quarterly!$6:$6,0)),0)=0,O102,IFERROR(INDEX(Quarterly!$A:$Z,MATCH(Monthly!$H109,Quarterly!$F:$F,0),MATCH(P$1,Quarterly!$6:$6,0)),0))</f>
        <v>8.9786804687186361E-4</v>
      </c>
      <c r="P103" s="22">
        <f t="shared" si="22"/>
        <v>4458.9964096027015</v>
      </c>
      <c r="Q103" s="10">
        <f>IFERROR(INDEX(Quarterly!$A:$N,MATCH(Monthly!$H106,Quarterly!$F:$F,0),MATCH(S$1,Quarterly!$7:$7,0)),0)</f>
        <v>0</v>
      </c>
      <c r="R103" s="6">
        <f>IF(IFERROR(INDEX(Quarterly!$A:$Z,MATCH(Monthly!$H109,Quarterly!$F:$F,0),MATCH(S$1,Quarterly!$6:$6,0)),0)=0,R102,IFERROR(INDEX(Quarterly!$A:$Z,MATCH(Monthly!$H109,Quarterly!$F:$F,0),MATCH(S$1,Quarterly!$6:$6,0)),0))</f>
        <v>-5.3432310401201333E-3</v>
      </c>
      <c r="S103" s="11">
        <f t="shared" si="23"/>
        <v>1985.6095706916797</v>
      </c>
    </row>
    <row r="104" spans="1:19" x14ac:dyDescent="0.2">
      <c r="A104" s="4">
        <f>Monthly!H107</f>
        <v>40359</v>
      </c>
      <c r="B104" s="20">
        <f>IFERROR(INDEX(Quarterly!$A:$N,MATCH(Monthly!$H107,Quarterly!$F:$F,0),MATCH(D$1,Quarterly!$7:$7,0)),0)</f>
        <v>0</v>
      </c>
      <c r="C104" s="21">
        <f>IF(IFERROR(INDEX(Quarterly!$A:$Z,MATCH(Monthly!$H110,Quarterly!$F:$F,0),MATCH(D$1,Quarterly!$6:$6,0)),0)=0,C103,IFERROR(INDEX(Quarterly!$A:$Z,MATCH(Monthly!$H110,Quarterly!$F:$F,0),MATCH(D$1,Quarterly!$6:$6,0)),0))</f>
        <v>0</v>
      </c>
      <c r="D104" s="22">
        <f t="shared" si="18"/>
        <v>0</v>
      </c>
      <c r="E104" s="10">
        <f>IFERROR(INDEX(Quarterly!$A:$N,MATCH(Monthly!$H107,Quarterly!$F:$F,0),MATCH(G$1,Quarterly!$7:$7,0)),0)</f>
        <v>131738</v>
      </c>
      <c r="F104" s="6">
        <f>IF(IFERROR(INDEX(Quarterly!$A:$Z,MATCH(Monthly!$H110,Quarterly!$F:$F,0),MATCH(G$1,Quarterly!$6:$6,0)),0)=0,F103,IFERROR(INDEX(Quarterly!$A:$Z,MATCH(Monthly!$H110,Quarterly!$F:$F,0),MATCH(G$1,Quarterly!$6:$6,0)),0))</f>
        <v>2.4284739514279785E-4</v>
      </c>
      <c r="G104" s="11">
        <f t="shared" si="19"/>
        <v>131738</v>
      </c>
      <c r="H104" s="20">
        <f>IFERROR(INDEX(Quarterly!$A:$N,MATCH(Monthly!$H107,Quarterly!$F:$F,0),MATCH(J$1,Quarterly!$7:$7,0)),0)</f>
        <v>75411</v>
      </c>
      <c r="I104" s="21">
        <f>IF(IFERROR(INDEX(Quarterly!$A:$Z,MATCH(Monthly!$H110,Quarterly!$F:$F,0),MATCH(J$1,Quarterly!$6:$6,0)),0)=0,I103,IFERROR(INDEX(Quarterly!$A:$Z,MATCH(Monthly!$H110,Quarterly!$F:$F,0),MATCH(J$1,Quarterly!$6:$6,0)),0))</f>
        <v>4.3741058544477518E-4</v>
      </c>
      <c r="J104" s="22">
        <f t="shared" si="20"/>
        <v>75411</v>
      </c>
      <c r="K104" s="10">
        <f>IFERROR(INDEX(Quarterly!$A:$N,MATCH(Monthly!$H107,Quarterly!$F:$F,0),MATCH(M$1,Quarterly!$7:$7,0)),0)</f>
        <v>37306</v>
      </c>
      <c r="L104" s="6">
        <f>IF(IFERROR(INDEX(Quarterly!$A:$Z,MATCH(Monthly!$H110,Quarterly!$F:$F,0),MATCH(M$1,Quarterly!$6:$6,0)),0)=0,L103,IFERROR(INDEX(Quarterly!$A:$Z,MATCH(Monthly!$H110,Quarterly!$F:$F,0),MATCH(M$1,Quarterly!$6:$6,0)),0))</f>
        <v>8.1243507242123592E-4</v>
      </c>
      <c r="M104" s="11">
        <f t="shared" si="21"/>
        <v>37306</v>
      </c>
      <c r="N104" s="20">
        <f>IFERROR(INDEX(Quarterly!$A:$N,MATCH(Monthly!$H107,Quarterly!$F:$F,0),MATCH(P$1,Quarterly!$7:$7,0)),0)</f>
        <v>4463</v>
      </c>
      <c r="O104" s="21">
        <f>IF(IFERROR(INDEX(Quarterly!$A:$Z,MATCH(Monthly!$H110,Quarterly!$F:$F,0),MATCH(P$1,Quarterly!$6:$6,0)),0)=0,O103,IFERROR(INDEX(Quarterly!$A:$Z,MATCH(Monthly!$H110,Quarterly!$F:$F,0),MATCH(P$1,Quarterly!$6:$6,0)),0))</f>
        <v>-6.843348687752937E-3</v>
      </c>
      <c r="P104" s="22">
        <f t="shared" si="22"/>
        <v>4463</v>
      </c>
      <c r="Q104" s="10">
        <f>IFERROR(INDEX(Quarterly!$A:$N,MATCH(Monthly!$H107,Quarterly!$F:$F,0),MATCH(S$1,Quarterly!$7:$7,0)),0)</f>
        <v>1975</v>
      </c>
      <c r="R104" s="6">
        <f>IF(IFERROR(INDEX(Quarterly!$A:$Z,MATCH(Monthly!$H110,Quarterly!$F:$F,0),MATCH(S$1,Quarterly!$6:$6,0)),0)=0,R103,IFERROR(INDEX(Quarterly!$A:$Z,MATCH(Monthly!$H110,Quarterly!$F:$F,0),MATCH(S$1,Quarterly!$6:$6,0)),0))</f>
        <v>-4.2373389636610748E-3</v>
      </c>
      <c r="S104" s="11">
        <f t="shared" si="23"/>
        <v>1975</v>
      </c>
    </row>
    <row r="105" spans="1:19" x14ac:dyDescent="0.2">
      <c r="A105" s="4">
        <f>Monthly!H108</f>
        <v>40390</v>
      </c>
      <c r="B105" s="20">
        <f>IFERROR(INDEX(Quarterly!$A:$N,MATCH(Monthly!$H108,Quarterly!$F:$F,0),MATCH(D$1,Quarterly!$7:$7,0)),0)</f>
        <v>0</v>
      </c>
      <c r="C105" s="21">
        <f>IF(IFERROR(INDEX(Quarterly!$A:$Z,MATCH(Monthly!$H111,Quarterly!$F:$F,0),MATCH(D$1,Quarterly!$6:$6,0)),0)=0,C104,IFERROR(INDEX(Quarterly!$A:$Z,MATCH(Monthly!$H111,Quarterly!$F:$F,0),MATCH(D$1,Quarterly!$6:$6,0)),0))</f>
        <v>0</v>
      </c>
      <c r="D105" s="22">
        <f t="shared" si="18"/>
        <v>0</v>
      </c>
      <c r="E105" s="10">
        <f>IFERROR(INDEX(Quarterly!$A:$N,MATCH(Monthly!$H108,Quarterly!$F:$F,0),MATCH(G$1,Quarterly!$7:$7,0)),0)</f>
        <v>0</v>
      </c>
      <c r="F105" s="6">
        <f>IF(IFERROR(INDEX(Quarterly!$A:$Z,MATCH(Monthly!$H111,Quarterly!$F:$F,0),MATCH(G$1,Quarterly!$6:$6,0)),0)=0,F104,IFERROR(INDEX(Quarterly!$A:$Z,MATCH(Monthly!$H111,Quarterly!$F:$F,0),MATCH(G$1,Quarterly!$6:$6,0)),0))</f>
        <v>2.4284739514279785E-4</v>
      </c>
      <c r="G105" s="11">
        <f t="shared" si="19"/>
        <v>131769.99223014133</v>
      </c>
      <c r="H105" s="20">
        <f>IFERROR(INDEX(Quarterly!$A:$N,MATCH(Monthly!$H108,Quarterly!$F:$F,0),MATCH(J$1,Quarterly!$7:$7,0)),0)</f>
        <v>0</v>
      </c>
      <c r="I105" s="21">
        <f>IF(IFERROR(INDEX(Quarterly!$A:$Z,MATCH(Monthly!$H111,Quarterly!$F:$F,0),MATCH(J$1,Quarterly!$6:$6,0)),0)=0,I104,IFERROR(INDEX(Quarterly!$A:$Z,MATCH(Monthly!$H111,Quarterly!$F:$F,0),MATCH(J$1,Quarterly!$6:$6,0)),0))</f>
        <v>4.3741058544477518E-4</v>
      </c>
      <c r="J105" s="22">
        <f t="shared" si="20"/>
        <v>75443.98556965898</v>
      </c>
      <c r="K105" s="10">
        <f>IFERROR(INDEX(Quarterly!$A:$N,MATCH(Monthly!$H108,Quarterly!$F:$F,0),MATCH(M$1,Quarterly!$7:$7,0)),0)</f>
        <v>0</v>
      </c>
      <c r="L105" s="6">
        <f>IF(IFERROR(INDEX(Quarterly!$A:$Z,MATCH(Monthly!$H111,Quarterly!$F:$F,0),MATCH(M$1,Quarterly!$6:$6,0)),0)=0,L104,IFERROR(INDEX(Quarterly!$A:$Z,MATCH(Monthly!$H111,Quarterly!$F:$F,0),MATCH(M$1,Quarterly!$6:$6,0)),0))</f>
        <v>8.1243507242123592E-4</v>
      </c>
      <c r="M105" s="11">
        <f t="shared" si="21"/>
        <v>37336.308702811744</v>
      </c>
      <c r="N105" s="20">
        <f>IFERROR(INDEX(Quarterly!$A:$N,MATCH(Monthly!$H108,Quarterly!$F:$F,0),MATCH(P$1,Quarterly!$7:$7,0)),0)</f>
        <v>0</v>
      </c>
      <c r="O105" s="21">
        <f>IF(IFERROR(INDEX(Quarterly!$A:$Z,MATCH(Monthly!$H111,Quarterly!$F:$F,0),MATCH(P$1,Quarterly!$6:$6,0)),0)=0,O104,IFERROR(INDEX(Quarterly!$A:$Z,MATCH(Monthly!$H111,Quarterly!$F:$F,0),MATCH(P$1,Quarterly!$6:$6,0)),0))</f>
        <v>-6.843348687752937E-3</v>
      </c>
      <c r="P105" s="22">
        <f t="shared" si="22"/>
        <v>4432.4581348065585</v>
      </c>
      <c r="Q105" s="10">
        <f>IFERROR(INDEX(Quarterly!$A:$N,MATCH(Monthly!$H108,Quarterly!$F:$F,0),MATCH(S$1,Quarterly!$7:$7,0)),0)</f>
        <v>0</v>
      </c>
      <c r="R105" s="6">
        <f>IF(IFERROR(INDEX(Quarterly!$A:$Z,MATCH(Monthly!$H111,Quarterly!$F:$F,0),MATCH(S$1,Quarterly!$6:$6,0)),0)=0,R104,IFERROR(INDEX(Quarterly!$A:$Z,MATCH(Monthly!$H111,Quarterly!$F:$F,0),MATCH(S$1,Quarterly!$6:$6,0)),0))</f>
        <v>-4.2373389636610748E-3</v>
      </c>
      <c r="S105" s="11">
        <f t="shared" si="23"/>
        <v>1966.6312555467694</v>
      </c>
    </row>
    <row r="106" spans="1:19" x14ac:dyDescent="0.2">
      <c r="A106" s="4">
        <f>Monthly!H109</f>
        <v>40421</v>
      </c>
      <c r="B106" s="20">
        <f>IFERROR(INDEX(Quarterly!$A:$N,MATCH(Monthly!$H109,Quarterly!$F:$F,0),MATCH(D$1,Quarterly!$7:$7,0)),0)</f>
        <v>0</v>
      </c>
      <c r="C106" s="21">
        <f>IF(IFERROR(INDEX(Quarterly!$A:$Z,MATCH(Monthly!$H112,Quarterly!$F:$F,0),MATCH(D$1,Quarterly!$6:$6,0)),0)=0,C105,IFERROR(INDEX(Quarterly!$A:$Z,MATCH(Monthly!$H112,Quarterly!$F:$F,0),MATCH(D$1,Quarterly!$6:$6,0)),0))</f>
        <v>0</v>
      </c>
      <c r="D106" s="22">
        <f t="shared" si="18"/>
        <v>0</v>
      </c>
      <c r="E106" s="10">
        <f>IFERROR(INDEX(Quarterly!$A:$N,MATCH(Monthly!$H109,Quarterly!$F:$F,0),MATCH(G$1,Quarterly!$7:$7,0)),0)</f>
        <v>0</v>
      </c>
      <c r="F106" s="6">
        <f>IF(IFERROR(INDEX(Quarterly!$A:$Z,MATCH(Monthly!$H112,Quarterly!$F:$F,0),MATCH(G$1,Quarterly!$6:$6,0)),0)=0,F105,IFERROR(INDEX(Quarterly!$A:$Z,MATCH(Monthly!$H112,Quarterly!$F:$F,0),MATCH(G$1,Quarterly!$6:$6,0)),0))</f>
        <v>2.4284739514279785E-4</v>
      </c>
      <c r="G106" s="11">
        <f t="shared" si="19"/>
        <v>131801.9922295124</v>
      </c>
      <c r="H106" s="20">
        <f>IFERROR(INDEX(Quarterly!$A:$N,MATCH(Monthly!$H109,Quarterly!$F:$F,0),MATCH(J$1,Quarterly!$7:$7,0)),0)</f>
        <v>0</v>
      </c>
      <c r="I106" s="21">
        <f>IF(IFERROR(INDEX(Quarterly!$A:$Z,MATCH(Monthly!$H112,Quarterly!$F:$F,0),MATCH(J$1,Quarterly!$6:$6,0)),0)=0,I105,IFERROR(INDEX(Quarterly!$A:$Z,MATCH(Monthly!$H112,Quarterly!$F:$F,0),MATCH(J$1,Quarterly!$6:$6,0)),0))</f>
        <v>4.3741058544477518E-4</v>
      </c>
      <c r="J106" s="22">
        <f t="shared" si="20"/>
        <v>75476.985567555297</v>
      </c>
      <c r="K106" s="10">
        <f>IFERROR(INDEX(Quarterly!$A:$N,MATCH(Monthly!$H109,Quarterly!$F:$F,0),MATCH(M$1,Quarterly!$7:$7,0)),0)</f>
        <v>0</v>
      </c>
      <c r="L106" s="6">
        <f>IF(IFERROR(INDEX(Quarterly!$A:$Z,MATCH(Monthly!$H112,Quarterly!$F:$F,0),MATCH(M$1,Quarterly!$6:$6,0)),0)=0,L105,IFERROR(INDEX(Quarterly!$A:$Z,MATCH(Monthly!$H112,Quarterly!$F:$F,0),MATCH(M$1,Quarterly!$6:$6,0)),0))</f>
        <v>8.1243507242123592E-4</v>
      </c>
      <c r="M106" s="11">
        <f t="shared" si="21"/>
        <v>37366.642029476658</v>
      </c>
      <c r="N106" s="20">
        <f>IFERROR(INDEX(Quarterly!$A:$N,MATCH(Monthly!$H109,Quarterly!$F:$F,0),MATCH(P$1,Quarterly!$7:$7,0)),0)</f>
        <v>0</v>
      </c>
      <c r="O106" s="21">
        <f>IF(IFERROR(INDEX(Quarterly!$A:$Z,MATCH(Monthly!$H112,Quarterly!$F:$F,0),MATCH(P$1,Quarterly!$6:$6,0)),0)=0,O105,IFERROR(INDEX(Quarterly!$A:$Z,MATCH(Monthly!$H112,Quarterly!$F:$F,0),MATCH(P$1,Quarterly!$6:$6,0)),0))</f>
        <v>-6.843348687752937E-3</v>
      </c>
      <c r="P106" s="22">
        <f t="shared" si="22"/>
        <v>4402.1252782462107</v>
      </c>
      <c r="Q106" s="10">
        <f>IFERROR(INDEX(Quarterly!$A:$N,MATCH(Monthly!$H109,Quarterly!$F:$F,0),MATCH(S$1,Quarterly!$7:$7,0)),0)</f>
        <v>0</v>
      </c>
      <c r="R106" s="6">
        <f>IF(IFERROR(INDEX(Quarterly!$A:$Z,MATCH(Monthly!$H112,Quarterly!$F:$F,0),MATCH(S$1,Quarterly!$6:$6,0)),0)=0,R105,IFERROR(INDEX(Quarterly!$A:$Z,MATCH(Monthly!$H112,Quarterly!$F:$F,0),MATCH(S$1,Quarterly!$6:$6,0)),0))</f>
        <v>-4.2373389636610748E-3</v>
      </c>
      <c r="S106" s="11">
        <f t="shared" si="23"/>
        <v>1958.2979723004873</v>
      </c>
    </row>
    <row r="107" spans="1:19" x14ac:dyDescent="0.2">
      <c r="A107" s="4">
        <f>Monthly!H110</f>
        <v>40451</v>
      </c>
      <c r="B107" s="20">
        <f>IFERROR(INDEX(Quarterly!$A:$N,MATCH(Monthly!$H110,Quarterly!$F:$F,0),MATCH(D$1,Quarterly!$7:$7,0)),0)</f>
        <v>0</v>
      </c>
      <c r="C107" s="21">
        <f>IF(IFERROR(INDEX(Quarterly!$A:$Z,MATCH(Monthly!$H113,Quarterly!$F:$F,0),MATCH(D$1,Quarterly!$6:$6,0)),0)=0,C106,IFERROR(INDEX(Quarterly!$A:$Z,MATCH(Monthly!$H113,Quarterly!$F:$F,0),MATCH(D$1,Quarterly!$6:$6,0)),0))</f>
        <v>0</v>
      </c>
      <c r="D107" s="22">
        <f t="shared" si="18"/>
        <v>0</v>
      </c>
      <c r="E107" s="10">
        <f>IFERROR(INDEX(Quarterly!$A:$N,MATCH(Monthly!$H110,Quarterly!$F:$F,0),MATCH(G$1,Quarterly!$7:$7,0)),0)</f>
        <v>131834</v>
      </c>
      <c r="F107" s="6">
        <f>IF(IFERROR(INDEX(Quarterly!$A:$Z,MATCH(Monthly!$H113,Quarterly!$F:$F,0),MATCH(G$1,Quarterly!$6:$6,0)),0)=0,F106,IFERROR(INDEX(Quarterly!$A:$Z,MATCH(Monthly!$H113,Quarterly!$F:$F,0),MATCH(G$1,Quarterly!$6:$6,0)),0))</f>
        <v>2.3761616279682762E-4</v>
      </c>
      <c r="G107" s="11">
        <f t="shared" si="19"/>
        <v>131834</v>
      </c>
      <c r="H107" s="20">
        <f>IFERROR(INDEX(Quarterly!$A:$N,MATCH(Monthly!$H110,Quarterly!$F:$F,0),MATCH(J$1,Quarterly!$7:$7,0)),0)</f>
        <v>75510</v>
      </c>
      <c r="I107" s="21">
        <f>IF(IFERROR(INDEX(Quarterly!$A:$Z,MATCH(Monthly!$H113,Quarterly!$F:$F,0),MATCH(J$1,Quarterly!$6:$6,0)),0)=0,I106,IFERROR(INDEX(Quarterly!$A:$Z,MATCH(Monthly!$H113,Quarterly!$F:$F,0),MATCH(J$1,Quarterly!$6:$6,0)),0))</f>
        <v>-5.7862459307778114E-4</v>
      </c>
      <c r="J107" s="22">
        <f t="shared" si="20"/>
        <v>75510</v>
      </c>
      <c r="K107" s="10">
        <f>IFERROR(INDEX(Quarterly!$A:$N,MATCH(Monthly!$H110,Quarterly!$F:$F,0),MATCH(M$1,Quarterly!$7:$7,0)),0)</f>
        <v>37397</v>
      </c>
      <c r="L107" s="6">
        <f>IF(IFERROR(INDEX(Quarterly!$A:$Z,MATCH(Monthly!$H113,Quarterly!$F:$F,0),MATCH(M$1,Quarterly!$6:$6,0)),0)=0,L106,IFERROR(INDEX(Quarterly!$A:$Z,MATCH(Monthly!$H113,Quarterly!$F:$F,0),MATCH(M$1,Quarterly!$6:$6,0)),0))</f>
        <v>5.4254938021169874E-3</v>
      </c>
      <c r="M107" s="11">
        <f t="shared" si="21"/>
        <v>37397</v>
      </c>
      <c r="N107" s="20">
        <f>IFERROR(INDEX(Quarterly!$A:$N,MATCH(Monthly!$H110,Quarterly!$F:$F,0),MATCH(P$1,Quarterly!$7:$7,0)),0)</f>
        <v>4372</v>
      </c>
      <c r="O107" s="21">
        <f>IF(IFERROR(INDEX(Quarterly!$A:$Z,MATCH(Monthly!$H113,Quarterly!$F:$F,0),MATCH(P$1,Quarterly!$6:$6,0)),0)=0,O106,IFERROR(INDEX(Quarterly!$A:$Z,MATCH(Monthly!$H113,Quarterly!$F:$F,0),MATCH(P$1,Quarterly!$6:$6,0)),0))</f>
        <v>-2.9126159778173566E-2</v>
      </c>
      <c r="P107" s="22">
        <f t="shared" si="22"/>
        <v>4372</v>
      </c>
      <c r="Q107" s="10">
        <f>IFERROR(INDEX(Quarterly!$A:$N,MATCH(Monthly!$H110,Quarterly!$F:$F,0),MATCH(S$1,Quarterly!$7:$7,0)),0)</f>
        <v>1950</v>
      </c>
      <c r="R107" s="6">
        <f>IF(IFERROR(INDEX(Quarterly!$A:$Z,MATCH(Monthly!$H113,Quarterly!$F:$F,0),MATCH(S$1,Quarterly!$6:$6,0)),0)=0,R106,IFERROR(INDEX(Quarterly!$A:$Z,MATCH(Monthly!$H113,Quarterly!$F:$F,0),MATCH(S$1,Quarterly!$6:$6,0)),0))</f>
        <v>1.9612822422216292E-2</v>
      </c>
      <c r="S107" s="11">
        <f t="shared" si="23"/>
        <v>1950</v>
      </c>
    </row>
    <row r="108" spans="1:19" x14ac:dyDescent="0.2">
      <c r="A108" s="4">
        <f>Monthly!H111</f>
        <v>40482</v>
      </c>
      <c r="B108" s="20">
        <f>IFERROR(INDEX(Quarterly!$A:$N,MATCH(Monthly!$H111,Quarterly!$F:$F,0),MATCH(D$1,Quarterly!$7:$7,0)),0)</f>
        <v>0</v>
      </c>
      <c r="C108" s="21">
        <f>IF(IFERROR(INDEX(Quarterly!$A:$Z,MATCH(Monthly!$H114,Quarterly!$F:$F,0),MATCH(D$1,Quarterly!$6:$6,0)),0)=0,C107,IFERROR(INDEX(Quarterly!$A:$Z,MATCH(Monthly!$H114,Quarterly!$F:$F,0),MATCH(D$1,Quarterly!$6:$6,0)),0))</f>
        <v>0</v>
      </c>
      <c r="D108" s="22">
        <f t="shared" ref="D108:D171" si="24">IF(B108=0,D107*(1+C108),B108)</f>
        <v>0</v>
      </c>
      <c r="E108" s="10">
        <f>IFERROR(INDEX(Quarterly!$A:$N,MATCH(Monthly!$H111,Quarterly!$F:$F,0),MATCH(G$1,Quarterly!$7:$7,0)),0)</f>
        <v>0</v>
      </c>
      <c r="F108" s="6">
        <f>IF(IFERROR(INDEX(Quarterly!$A:$Z,MATCH(Monthly!$H114,Quarterly!$F:$F,0),MATCH(G$1,Quarterly!$6:$6,0)),0)=0,F107,IFERROR(INDEX(Quarterly!$A:$Z,MATCH(Monthly!$H114,Quarterly!$F:$F,0),MATCH(G$1,Quarterly!$6:$6,0)),0))</f>
        <v>2.3761616279682762E-4</v>
      </c>
      <c r="G108" s="11">
        <f t="shared" ref="G108:G171" si="25">IF(E108=0,G107*(1+F108),E108)</f>
        <v>131865.32588920617</v>
      </c>
      <c r="H108" s="20">
        <f>IFERROR(INDEX(Quarterly!$A:$N,MATCH(Monthly!$H111,Quarterly!$F:$F,0),MATCH(J$1,Quarterly!$7:$7,0)),0)</f>
        <v>0</v>
      </c>
      <c r="I108" s="21">
        <f>IF(IFERROR(INDEX(Quarterly!$A:$Z,MATCH(Monthly!$H114,Quarterly!$F:$F,0),MATCH(J$1,Quarterly!$6:$6,0)),0)=0,I107,IFERROR(INDEX(Quarterly!$A:$Z,MATCH(Monthly!$H114,Quarterly!$F:$F,0),MATCH(J$1,Quarterly!$6:$6,0)),0))</f>
        <v>-5.7862459307778114E-4</v>
      </c>
      <c r="J108" s="22">
        <f t="shared" ref="J108:J171" si="26">IF(H108=0,J107*(1+I108),H108)</f>
        <v>75466.30805697669</v>
      </c>
      <c r="K108" s="10">
        <f>IFERROR(INDEX(Quarterly!$A:$N,MATCH(Monthly!$H111,Quarterly!$F:$F,0),MATCH(M$1,Quarterly!$7:$7,0)),0)</f>
        <v>0</v>
      </c>
      <c r="L108" s="6">
        <f>IF(IFERROR(INDEX(Quarterly!$A:$Z,MATCH(Monthly!$H114,Quarterly!$F:$F,0),MATCH(M$1,Quarterly!$6:$6,0)),0)=0,L107,IFERROR(INDEX(Quarterly!$A:$Z,MATCH(Monthly!$H114,Quarterly!$F:$F,0),MATCH(M$1,Quarterly!$6:$6,0)),0))</f>
        <v>5.4254938021169874E-3</v>
      </c>
      <c r="M108" s="11">
        <f t="shared" ref="M108:M171" si="27">IF(K108=0,M107*(1+L108),K108)</f>
        <v>37599.89719171777</v>
      </c>
      <c r="N108" s="20">
        <f>IFERROR(INDEX(Quarterly!$A:$N,MATCH(Monthly!$H111,Quarterly!$F:$F,0),MATCH(P$1,Quarterly!$7:$7,0)),0)</f>
        <v>0</v>
      </c>
      <c r="O108" s="21">
        <f>IF(IFERROR(INDEX(Quarterly!$A:$Z,MATCH(Monthly!$H114,Quarterly!$F:$F,0),MATCH(P$1,Quarterly!$6:$6,0)),0)=0,O107,IFERROR(INDEX(Quarterly!$A:$Z,MATCH(Monthly!$H114,Quarterly!$F:$F,0),MATCH(P$1,Quarterly!$6:$6,0)),0))</f>
        <v>-2.9126159778173566E-2</v>
      </c>
      <c r="P108" s="22">
        <f t="shared" ref="P108:P171" si="28">IF(N108=0,P107*(1+O108),N108)</f>
        <v>4244.6604294498247</v>
      </c>
      <c r="Q108" s="10">
        <f>IFERROR(INDEX(Quarterly!$A:$N,MATCH(Monthly!$H111,Quarterly!$F:$F,0),MATCH(S$1,Quarterly!$7:$7,0)),0)</f>
        <v>0</v>
      </c>
      <c r="R108" s="6">
        <f>IF(IFERROR(INDEX(Quarterly!$A:$Z,MATCH(Monthly!$H114,Quarterly!$F:$F,0),MATCH(S$1,Quarterly!$6:$6,0)),0)=0,R107,IFERROR(INDEX(Quarterly!$A:$Z,MATCH(Monthly!$H114,Quarterly!$F:$F,0),MATCH(S$1,Quarterly!$6:$6,0)),0))</f>
        <v>1.9612822422216292E-2</v>
      </c>
      <c r="S108" s="11">
        <f t="shared" ref="S108:S171" si="29">IF(Q108=0,S107*(1+R108),Q108)</f>
        <v>1988.2450037233218</v>
      </c>
    </row>
    <row r="109" spans="1:19" x14ac:dyDescent="0.2">
      <c r="A109" s="4">
        <f>Monthly!H112</f>
        <v>40512</v>
      </c>
      <c r="B109" s="20">
        <f>IFERROR(INDEX(Quarterly!$A:$N,MATCH(Monthly!$H112,Quarterly!$F:$F,0),MATCH(D$1,Quarterly!$7:$7,0)),0)</f>
        <v>0</v>
      </c>
      <c r="C109" s="21">
        <f>IF(IFERROR(INDEX(Quarterly!$A:$Z,MATCH(Monthly!$H115,Quarterly!$F:$F,0),MATCH(D$1,Quarterly!$6:$6,0)),0)=0,C108,IFERROR(INDEX(Quarterly!$A:$Z,MATCH(Monthly!$H115,Quarterly!$F:$F,0),MATCH(D$1,Quarterly!$6:$6,0)),0))</f>
        <v>0</v>
      </c>
      <c r="D109" s="22">
        <f t="shared" si="24"/>
        <v>0</v>
      </c>
      <c r="E109" s="10">
        <f>IFERROR(INDEX(Quarterly!$A:$N,MATCH(Monthly!$H112,Quarterly!$F:$F,0),MATCH(G$1,Quarterly!$7:$7,0)),0)</f>
        <v>0</v>
      </c>
      <c r="F109" s="6">
        <f>IF(IFERROR(INDEX(Quarterly!$A:$Z,MATCH(Monthly!$H115,Quarterly!$F:$F,0),MATCH(G$1,Quarterly!$6:$6,0)),0)=0,F108,IFERROR(INDEX(Quarterly!$A:$Z,MATCH(Monthly!$H115,Quarterly!$F:$F,0),MATCH(G$1,Quarterly!$6:$6,0)),0))</f>
        <v>2.3761616279682762E-4</v>
      </c>
      <c r="G109" s="11">
        <f t="shared" si="25"/>
        <v>131896.65922194993</v>
      </c>
      <c r="H109" s="20">
        <f>IFERROR(INDEX(Quarterly!$A:$N,MATCH(Monthly!$H112,Quarterly!$F:$F,0),MATCH(J$1,Quarterly!$7:$7,0)),0)</f>
        <v>0</v>
      </c>
      <c r="I109" s="21">
        <f>IF(IFERROR(INDEX(Quarterly!$A:$Z,MATCH(Monthly!$H115,Quarterly!$F:$F,0),MATCH(J$1,Quarterly!$6:$6,0)),0)=0,I108,IFERROR(INDEX(Quarterly!$A:$Z,MATCH(Monthly!$H115,Quarterly!$F:$F,0),MATCH(J$1,Quarterly!$6:$6,0)),0))</f>
        <v>-5.7862459307778114E-4</v>
      </c>
      <c r="J109" s="22">
        <f t="shared" si="26"/>
        <v>75422.641395186132</v>
      </c>
      <c r="K109" s="10">
        <f>IFERROR(INDEX(Quarterly!$A:$N,MATCH(Monthly!$H112,Quarterly!$F:$F,0),MATCH(M$1,Quarterly!$7:$7,0)),0)</f>
        <v>0</v>
      </c>
      <c r="L109" s="6">
        <f>IF(IFERROR(INDEX(Quarterly!$A:$Z,MATCH(Monthly!$H115,Quarterly!$F:$F,0),MATCH(M$1,Quarterly!$6:$6,0)),0)=0,L108,IFERROR(INDEX(Quarterly!$A:$Z,MATCH(Monthly!$H115,Quarterly!$F:$F,0),MATCH(M$1,Quarterly!$6:$6,0)),0))</f>
        <v>5.4254938021169874E-3</v>
      </c>
      <c r="M109" s="11">
        <f t="shared" si="27"/>
        <v>37803.895200891668</v>
      </c>
      <c r="N109" s="20">
        <f>IFERROR(INDEX(Quarterly!$A:$N,MATCH(Monthly!$H112,Quarterly!$F:$F,0),MATCH(P$1,Quarterly!$7:$7,0)),0)</f>
        <v>0</v>
      </c>
      <c r="O109" s="21">
        <f>IF(IFERROR(INDEX(Quarterly!$A:$Z,MATCH(Monthly!$H115,Quarterly!$F:$F,0),MATCH(P$1,Quarterly!$6:$6,0)),0)=0,O108,IFERROR(INDEX(Quarterly!$A:$Z,MATCH(Monthly!$H115,Quarterly!$F:$F,0),MATCH(P$1,Quarterly!$6:$6,0)),0))</f>
        <v>-2.9126159778173566E-2</v>
      </c>
      <c r="P109" s="22">
        <f t="shared" si="28"/>
        <v>4121.0297715775787</v>
      </c>
      <c r="Q109" s="10">
        <f>IFERROR(INDEX(Quarterly!$A:$N,MATCH(Monthly!$H112,Quarterly!$F:$F,0),MATCH(S$1,Quarterly!$7:$7,0)),0)</f>
        <v>0</v>
      </c>
      <c r="R109" s="6">
        <f>IF(IFERROR(INDEX(Quarterly!$A:$Z,MATCH(Monthly!$H115,Quarterly!$F:$F,0),MATCH(S$1,Quarterly!$6:$6,0)),0)=0,R108,IFERROR(INDEX(Quarterly!$A:$Z,MATCH(Monthly!$H115,Quarterly!$F:$F,0),MATCH(S$1,Quarterly!$6:$6,0)),0))</f>
        <v>1.9612822422216292E-2</v>
      </c>
      <c r="S109" s="11">
        <f t="shared" si="29"/>
        <v>2027.240099913206</v>
      </c>
    </row>
    <row r="110" spans="1:19" x14ac:dyDescent="0.2">
      <c r="A110" s="4">
        <f>Monthly!H113</f>
        <v>40543</v>
      </c>
      <c r="B110" s="20">
        <f>IFERROR(INDEX(Quarterly!$A:$N,MATCH(Monthly!$H113,Quarterly!$F:$F,0),MATCH(D$1,Quarterly!$7:$7,0)),0)</f>
        <v>0</v>
      </c>
      <c r="C110" s="21">
        <f>IF(IFERROR(INDEX(Quarterly!$A:$Z,MATCH(Monthly!$H116,Quarterly!$F:$F,0),MATCH(D$1,Quarterly!$6:$6,0)),0)=0,C109,IFERROR(INDEX(Quarterly!$A:$Z,MATCH(Monthly!$H116,Quarterly!$F:$F,0),MATCH(D$1,Quarterly!$6:$6,0)),0))</f>
        <v>0</v>
      </c>
      <c r="D110" s="22">
        <f t="shared" si="24"/>
        <v>0</v>
      </c>
      <c r="E110" s="10">
        <f>IFERROR(INDEX(Quarterly!$A:$N,MATCH(Monthly!$H113,Quarterly!$F:$F,0),MATCH(G$1,Quarterly!$7:$7,0)),0)</f>
        <v>131928</v>
      </c>
      <c r="F110" s="6">
        <f>IF(IFERROR(INDEX(Quarterly!$A:$Z,MATCH(Monthly!$H116,Quarterly!$F:$F,0),MATCH(G$1,Quarterly!$6:$6,0)),0)=0,F109,IFERROR(INDEX(Quarterly!$A:$Z,MATCH(Monthly!$H116,Quarterly!$F:$F,0),MATCH(G$1,Quarterly!$6:$6,0)),0))</f>
        <v>2.3997232398476065E-4</v>
      </c>
      <c r="G110" s="11">
        <f t="shared" si="25"/>
        <v>131928</v>
      </c>
      <c r="H110" s="20">
        <f>IFERROR(INDEX(Quarterly!$A:$N,MATCH(Monthly!$H113,Quarterly!$F:$F,0),MATCH(J$1,Quarterly!$7:$7,0)),0)</f>
        <v>75379</v>
      </c>
      <c r="I110" s="21">
        <f>IF(IFERROR(INDEX(Quarterly!$A:$Z,MATCH(Monthly!$H116,Quarterly!$F:$F,0),MATCH(J$1,Quarterly!$6:$6,0)),0)=0,I109,IFERROR(INDEX(Quarterly!$A:$Z,MATCH(Monthly!$H116,Quarterly!$F:$F,0),MATCH(J$1,Quarterly!$6:$6,0)),0))</f>
        <v>-1.4880381236702656E-3</v>
      </c>
      <c r="J110" s="22">
        <f t="shared" si="26"/>
        <v>75379</v>
      </c>
      <c r="K110" s="10">
        <f>IFERROR(INDEX(Quarterly!$A:$N,MATCH(Monthly!$H113,Quarterly!$F:$F,0),MATCH(M$1,Quarterly!$7:$7,0)),0)</f>
        <v>38009</v>
      </c>
      <c r="L110" s="6">
        <f>IF(IFERROR(INDEX(Quarterly!$A:$Z,MATCH(Monthly!$H116,Quarterly!$F:$F,0),MATCH(M$1,Quarterly!$6:$6,0)),0)=0,L109,IFERROR(INDEX(Quarterly!$A:$Z,MATCH(Monthly!$H116,Quarterly!$F:$F,0),MATCH(M$1,Quarterly!$6:$6,0)),0))</f>
        <v>-1.4033733771379175E-4</v>
      </c>
      <c r="M110" s="11">
        <f t="shared" si="27"/>
        <v>38009</v>
      </c>
      <c r="N110" s="20">
        <f>IFERROR(INDEX(Quarterly!$A:$N,MATCH(Monthly!$H113,Quarterly!$F:$F,0),MATCH(P$1,Quarterly!$7:$7,0)),0)</f>
        <v>4001</v>
      </c>
      <c r="O110" s="21">
        <f>IF(IFERROR(INDEX(Quarterly!$A:$Z,MATCH(Monthly!$H116,Quarterly!$F:$F,0),MATCH(P$1,Quarterly!$6:$6,0)),0)=0,O109,IFERROR(INDEX(Quarterly!$A:$Z,MATCH(Monthly!$H116,Quarterly!$F:$F,0),MATCH(P$1,Quarterly!$6:$6,0)),0))</f>
        <v>8.2627887983151016E-3</v>
      </c>
      <c r="P110" s="22">
        <f t="shared" si="28"/>
        <v>4001</v>
      </c>
      <c r="Q110" s="10">
        <f>IFERROR(INDEX(Quarterly!$A:$N,MATCH(Monthly!$H113,Quarterly!$F:$F,0),MATCH(S$1,Quarterly!$7:$7,0)),0)</f>
        <v>2067</v>
      </c>
      <c r="R110" s="6">
        <f>IF(IFERROR(INDEX(Quarterly!$A:$Z,MATCH(Monthly!$H116,Quarterly!$F:$F,0),MATCH(S$1,Quarterly!$6:$6,0)),0)=0,R109,IFERROR(INDEX(Quarterly!$A:$Z,MATCH(Monthly!$H116,Quarterly!$F:$F,0),MATCH(S$1,Quarterly!$6:$6,0)),0))</f>
        <v>-1.0100055029190425E-2</v>
      </c>
      <c r="S110" s="11">
        <f t="shared" si="29"/>
        <v>2067</v>
      </c>
    </row>
    <row r="111" spans="1:19" x14ac:dyDescent="0.2">
      <c r="A111" s="4">
        <f>Monthly!H114</f>
        <v>40574</v>
      </c>
      <c r="B111" s="20">
        <f>IFERROR(INDEX(Quarterly!$A:$N,MATCH(Monthly!$H114,Quarterly!$F:$F,0),MATCH(D$1,Quarterly!$7:$7,0)),0)</f>
        <v>0</v>
      </c>
      <c r="C111" s="21">
        <f>IF(IFERROR(INDEX(Quarterly!$A:$Z,MATCH(Monthly!$H117,Quarterly!$F:$F,0),MATCH(D$1,Quarterly!$6:$6,0)),0)=0,C110,IFERROR(INDEX(Quarterly!$A:$Z,MATCH(Monthly!$H117,Quarterly!$F:$F,0),MATCH(D$1,Quarterly!$6:$6,0)),0))</f>
        <v>0</v>
      </c>
      <c r="D111" s="22">
        <f t="shared" si="24"/>
        <v>0</v>
      </c>
      <c r="E111" s="10">
        <f>IFERROR(INDEX(Quarterly!$A:$N,MATCH(Monthly!$H114,Quarterly!$F:$F,0),MATCH(G$1,Quarterly!$7:$7,0)),0)</f>
        <v>0</v>
      </c>
      <c r="F111" s="6">
        <f>IF(IFERROR(INDEX(Quarterly!$A:$Z,MATCH(Monthly!$H117,Quarterly!$F:$F,0),MATCH(G$1,Quarterly!$6:$6,0)),0)=0,F110,IFERROR(INDEX(Quarterly!$A:$Z,MATCH(Monthly!$H117,Quarterly!$F:$F,0),MATCH(G$1,Quarterly!$6:$6,0)),0))</f>
        <v>2.3997232398476065E-4</v>
      </c>
      <c r="G111" s="11">
        <f t="shared" si="25"/>
        <v>131959.65906875866</v>
      </c>
      <c r="H111" s="20">
        <f>IFERROR(INDEX(Quarterly!$A:$N,MATCH(Monthly!$H114,Quarterly!$F:$F,0),MATCH(J$1,Quarterly!$7:$7,0)),0)</f>
        <v>0</v>
      </c>
      <c r="I111" s="21">
        <f>IF(IFERROR(INDEX(Quarterly!$A:$Z,MATCH(Monthly!$H117,Quarterly!$F:$F,0),MATCH(J$1,Quarterly!$6:$6,0)),0)=0,I110,IFERROR(INDEX(Quarterly!$A:$Z,MATCH(Monthly!$H117,Quarterly!$F:$F,0),MATCH(J$1,Quarterly!$6:$6,0)),0))</f>
        <v>-1.4880381236702656E-3</v>
      </c>
      <c r="J111" s="22">
        <f t="shared" si="26"/>
        <v>75266.83317427586</v>
      </c>
      <c r="K111" s="10">
        <f>IFERROR(INDEX(Quarterly!$A:$N,MATCH(Monthly!$H114,Quarterly!$F:$F,0),MATCH(M$1,Quarterly!$7:$7,0)),0)</f>
        <v>0</v>
      </c>
      <c r="L111" s="6">
        <f>IF(IFERROR(INDEX(Quarterly!$A:$Z,MATCH(Monthly!$H117,Quarterly!$F:$F,0),MATCH(M$1,Quarterly!$6:$6,0)),0)=0,L110,IFERROR(INDEX(Quarterly!$A:$Z,MATCH(Monthly!$H117,Quarterly!$F:$F,0),MATCH(M$1,Quarterly!$6:$6,0)),0))</f>
        <v>-1.4033733771379175E-4</v>
      </c>
      <c r="M111" s="11">
        <f t="shared" si="27"/>
        <v>38003.665918130835</v>
      </c>
      <c r="N111" s="20">
        <f>IFERROR(INDEX(Quarterly!$A:$N,MATCH(Monthly!$H114,Quarterly!$F:$F,0),MATCH(P$1,Quarterly!$7:$7,0)),0)</f>
        <v>0</v>
      </c>
      <c r="O111" s="21">
        <f>IF(IFERROR(INDEX(Quarterly!$A:$Z,MATCH(Monthly!$H117,Quarterly!$F:$F,0),MATCH(P$1,Quarterly!$6:$6,0)),0)=0,O110,IFERROR(INDEX(Quarterly!$A:$Z,MATCH(Monthly!$H117,Quarterly!$F:$F,0),MATCH(P$1,Quarterly!$6:$6,0)),0))</f>
        <v>8.2627887983151016E-3</v>
      </c>
      <c r="P111" s="22">
        <f t="shared" si="28"/>
        <v>4034.0594179820587</v>
      </c>
      <c r="Q111" s="10">
        <f>IFERROR(INDEX(Quarterly!$A:$N,MATCH(Monthly!$H114,Quarterly!$F:$F,0),MATCH(S$1,Quarterly!$7:$7,0)),0)</f>
        <v>0</v>
      </c>
      <c r="R111" s="6">
        <f>IF(IFERROR(INDEX(Quarterly!$A:$Z,MATCH(Monthly!$H117,Quarterly!$F:$F,0),MATCH(S$1,Quarterly!$6:$6,0)),0)=0,R110,IFERROR(INDEX(Quarterly!$A:$Z,MATCH(Monthly!$H117,Quarterly!$F:$F,0),MATCH(S$1,Quarterly!$6:$6,0)),0))</f>
        <v>-1.0100055029190425E-2</v>
      </c>
      <c r="S111" s="11">
        <f t="shared" si="29"/>
        <v>2046.1231862546633</v>
      </c>
    </row>
    <row r="112" spans="1:19" x14ac:dyDescent="0.2">
      <c r="A112" s="4">
        <f>Monthly!H115</f>
        <v>40602</v>
      </c>
      <c r="B112" s="20">
        <f>IFERROR(INDEX(Quarterly!$A:$N,MATCH(Monthly!$H115,Quarterly!$F:$F,0),MATCH(D$1,Quarterly!$7:$7,0)),0)</f>
        <v>0</v>
      </c>
      <c r="C112" s="21">
        <f>IF(IFERROR(INDEX(Quarterly!$A:$Z,MATCH(Monthly!$H118,Quarterly!$F:$F,0),MATCH(D$1,Quarterly!$6:$6,0)),0)=0,C111,IFERROR(INDEX(Quarterly!$A:$Z,MATCH(Monthly!$H118,Quarterly!$F:$F,0),MATCH(D$1,Quarterly!$6:$6,0)),0))</f>
        <v>0</v>
      </c>
      <c r="D112" s="22">
        <f t="shared" si="24"/>
        <v>0</v>
      </c>
      <c r="E112" s="10">
        <f>IFERROR(INDEX(Quarterly!$A:$N,MATCH(Monthly!$H115,Quarterly!$F:$F,0),MATCH(G$1,Quarterly!$7:$7,0)),0)</f>
        <v>0</v>
      </c>
      <c r="F112" s="6">
        <f>IF(IFERROR(INDEX(Quarterly!$A:$Z,MATCH(Monthly!$H118,Quarterly!$F:$F,0),MATCH(G$1,Quarterly!$6:$6,0)),0)=0,F111,IFERROR(INDEX(Quarterly!$A:$Z,MATCH(Monthly!$H118,Quarterly!$F:$F,0),MATCH(G$1,Quarterly!$6:$6,0)),0))</f>
        <v>2.3997232398476065E-4</v>
      </c>
      <c r="G112" s="11">
        <f t="shared" si="25"/>
        <v>131991.32573481763</v>
      </c>
      <c r="H112" s="20">
        <f>IFERROR(INDEX(Quarterly!$A:$N,MATCH(Monthly!$H115,Quarterly!$F:$F,0),MATCH(J$1,Quarterly!$7:$7,0)),0)</f>
        <v>0</v>
      </c>
      <c r="I112" s="21">
        <f>IF(IFERROR(INDEX(Quarterly!$A:$Z,MATCH(Monthly!$H118,Quarterly!$F:$F,0),MATCH(J$1,Quarterly!$6:$6,0)),0)=0,I111,IFERROR(INDEX(Quarterly!$A:$Z,MATCH(Monthly!$H118,Quarterly!$F:$F,0),MATCH(J$1,Quarterly!$6:$6,0)),0))</f>
        <v>-1.4880381236702656E-3</v>
      </c>
      <c r="J112" s="22">
        <f t="shared" si="26"/>
        <v>75154.833257064602</v>
      </c>
      <c r="K112" s="10">
        <f>IFERROR(INDEX(Quarterly!$A:$N,MATCH(Monthly!$H115,Quarterly!$F:$F,0),MATCH(M$1,Quarterly!$7:$7,0)),0)</f>
        <v>0</v>
      </c>
      <c r="L112" s="6">
        <f>IF(IFERROR(INDEX(Quarterly!$A:$Z,MATCH(Monthly!$H118,Quarterly!$F:$F,0),MATCH(M$1,Quarterly!$6:$6,0)),0)=0,L111,IFERROR(INDEX(Quarterly!$A:$Z,MATCH(Monthly!$H118,Quarterly!$F:$F,0),MATCH(M$1,Quarterly!$6:$6,0)),0))</f>
        <v>-1.4033733771379175E-4</v>
      </c>
      <c r="M112" s="11">
        <f t="shared" si="27"/>
        <v>37998.332584832518</v>
      </c>
      <c r="N112" s="20">
        <f>IFERROR(INDEX(Quarterly!$A:$N,MATCH(Monthly!$H115,Quarterly!$F:$F,0),MATCH(P$1,Quarterly!$7:$7,0)),0)</f>
        <v>0</v>
      </c>
      <c r="O112" s="21">
        <f>IF(IFERROR(INDEX(Quarterly!$A:$Z,MATCH(Monthly!$H118,Quarterly!$F:$F,0),MATCH(P$1,Quarterly!$6:$6,0)),0)=0,O111,IFERROR(INDEX(Quarterly!$A:$Z,MATCH(Monthly!$H118,Quarterly!$F:$F,0),MATCH(P$1,Quarterly!$6:$6,0)),0))</f>
        <v>8.2627887983151016E-3</v>
      </c>
      <c r="P112" s="22">
        <f t="shared" si="28"/>
        <v>4067.3919989526985</v>
      </c>
      <c r="Q112" s="10">
        <f>IFERROR(INDEX(Quarterly!$A:$N,MATCH(Monthly!$H115,Quarterly!$F:$F,0),MATCH(S$1,Quarterly!$7:$7,0)),0)</f>
        <v>0</v>
      </c>
      <c r="R112" s="6">
        <f>IF(IFERROR(INDEX(Quarterly!$A:$Z,MATCH(Monthly!$H118,Quarterly!$F:$F,0),MATCH(S$1,Quarterly!$6:$6,0)),0)=0,R111,IFERROR(INDEX(Quarterly!$A:$Z,MATCH(Monthly!$H118,Quarterly!$F:$F,0),MATCH(S$1,Quarterly!$6:$6,0)),0))</f>
        <v>-1.0100055029190425E-2</v>
      </c>
      <c r="S112" s="11">
        <f t="shared" si="29"/>
        <v>2025.4572294769887</v>
      </c>
    </row>
    <row r="113" spans="1:19" x14ac:dyDescent="0.2">
      <c r="A113" s="4">
        <f>Monthly!H116</f>
        <v>40633</v>
      </c>
      <c r="B113" s="20">
        <f>IFERROR(INDEX(Quarterly!$A:$N,MATCH(Monthly!$H116,Quarterly!$F:$F,0),MATCH(D$1,Quarterly!$7:$7,0)),0)</f>
        <v>0</v>
      </c>
      <c r="C113" s="21">
        <f>IF(IFERROR(INDEX(Quarterly!$A:$Z,MATCH(Monthly!$H119,Quarterly!$F:$F,0),MATCH(D$1,Quarterly!$6:$6,0)),0)=0,C112,IFERROR(INDEX(Quarterly!$A:$Z,MATCH(Monthly!$H119,Quarterly!$F:$F,0),MATCH(D$1,Quarterly!$6:$6,0)),0))</f>
        <v>0</v>
      </c>
      <c r="D113" s="22">
        <f t="shared" si="24"/>
        <v>0</v>
      </c>
      <c r="E113" s="10">
        <f>IFERROR(INDEX(Quarterly!$A:$N,MATCH(Monthly!$H116,Quarterly!$F:$F,0),MATCH(G$1,Quarterly!$7:$7,0)),0)</f>
        <v>132023</v>
      </c>
      <c r="F113" s="6">
        <f>IF(IFERROR(INDEX(Quarterly!$A:$Z,MATCH(Monthly!$H119,Quarterly!$F:$F,0),MATCH(G$1,Quarterly!$6:$6,0)),0)=0,F112,IFERROR(INDEX(Quarterly!$A:$Z,MATCH(Monthly!$H119,Quarterly!$F:$F,0),MATCH(G$1,Quarterly!$6:$6,0)),0))</f>
        <v>2.4232328387840951E-4</v>
      </c>
      <c r="G113" s="11">
        <f t="shared" si="25"/>
        <v>132023</v>
      </c>
      <c r="H113" s="20">
        <f>IFERROR(INDEX(Quarterly!$A:$N,MATCH(Monthly!$H116,Quarterly!$F:$F,0),MATCH(J$1,Quarterly!$7:$7,0)),0)</f>
        <v>75043</v>
      </c>
      <c r="I113" s="21">
        <f>IF(IFERROR(INDEX(Quarterly!$A:$Z,MATCH(Monthly!$H119,Quarterly!$F:$F,0),MATCH(J$1,Quarterly!$6:$6,0)),0)=0,I112,IFERROR(INDEX(Quarterly!$A:$Z,MATCH(Monthly!$H119,Quarterly!$F:$F,0),MATCH(J$1,Quarterly!$6:$6,0)),0))</f>
        <v>-1.7799253571552098E-3</v>
      </c>
      <c r="J113" s="22">
        <f t="shared" si="26"/>
        <v>75043</v>
      </c>
      <c r="K113" s="10">
        <f>IFERROR(INDEX(Quarterly!$A:$N,MATCH(Monthly!$H116,Quarterly!$F:$F,0),MATCH(M$1,Quarterly!$7:$7,0)),0)</f>
        <v>37993</v>
      </c>
      <c r="L113" s="6">
        <f>IF(IFERROR(INDEX(Quarterly!$A:$Z,MATCH(Monthly!$H119,Quarterly!$F:$F,0),MATCH(M$1,Quarterly!$6:$6,0)),0)=0,L112,IFERROR(INDEX(Quarterly!$A:$Z,MATCH(Monthly!$H119,Quarterly!$F:$F,0),MATCH(M$1,Quarterly!$6:$6,0)),0))</f>
        <v>5.7399828286415211E-3</v>
      </c>
      <c r="M113" s="11">
        <f t="shared" si="27"/>
        <v>37993</v>
      </c>
      <c r="N113" s="20">
        <f>IFERROR(INDEX(Quarterly!$A:$N,MATCH(Monthly!$H116,Quarterly!$F:$F,0),MATCH(P$1,Quarterly!$7:$7,0)),0)</f>
        <v>4101</v>
      </c>
      <c r="O113" s="21">
        <f>IF(IFERROR(INDEX(Quarterly!$A:$Z,MATCH(Monthly!$H119,Quarterly!$F:$F,0),MATCH(P$1,Quarterly!$6:$6,0)),0)=0,O112,IFERROR(INDEX(Quarterly!$A:$Z,MATCH(Monthly!$H119,Quarterly!$F:$F,0),MATCH(P$1,Quarterly!$6:$6,0)),0))</f>
        <v>-1.3010946713020388E-2</v>
      </c>
      <c r="P113" s="22">
        <f t="shared" si="28"/>
        <v>4101</v>
      </c>
      <c r="Q113" s="10">
        <f>IFERROR(INDEX(Quarterly!$A:$N,MATCH(Monthly!$H116,Quarterly!$F:$F,0),MATCH(S$1,Quarterly!$7:$7,0)),0)</f>
        <v>2005</v>
      </c>
      <c r="R113" s="6">
        <f>IF(IFERROR(INDEX(Quarterly!$A:$Z,MATCH(Monthly!$H119,Quarterly!$F:$F,0),MATCH(S$1,Quarterly!$6:$6,0)),0)=0,R112,IFERROR(INDEX(Quarterly!$A:$Z,MATCH(Monthly!$H119,Quarterly!$F:$F,0),MATCH(S$1,Quarterly!$6:$6,0)),0))</f>
        <v>-8.044591795997369E-3</v>
      </c>
      <c r="S113" s="11">
        <f t="shared" si="29"/>
        <v>2005</v>
      </c>
    </row>
    <row r="114" spans="1:19" x14ac:dyDescent="0.2">
      <c r="A114" s="4">
        <f>Monthly!H117</f>
        <v>40663</v>
      </c>
      <c r="B114" s="20">
        <f>IFERROR(INDEX(Quarterly!$A:$N,MATCH(Monthly!$H117,Quarterly!$F:$F,0),MATCH(D$1,Quarterly!$7:$7,0)),0)</f>
        <v>0</v>
      </c>
      <c r="C114" s="21">
        <f>IF(IFERROR(INDEX(Quarterly!$A:$Z,MATCH(Monthly!$H120,Quarterly!$F:$F,0),MATCH(D$1,Quarterly!$6:$6,0)),0)=0,C113,IFERROR(INDEX(Quarterly!$A:$Z,MATCH(Monthly!$H120,Quarterly!$F:$F,0),MATCH(D$1,Quarterly!$6:$6,0)),0))</f>
        <v>0</v>
      </c>
      <c r="D114" s="22">
        <f t="shared" si="24"/>
        <v>0</v>
      </c>
      <c r="E114" s="10">
        <f>IFERROR(INDEX(Quarterly!$A:$N,MATCH(Monthly!$H117,Quarterly!$F:$F,0),MATCH(G$1,Quarterly!$7:$7,0)),0)</f>
        <v>0</v>
      </c>
      <c r="F114" s="6">
        <f>IF(IFERROR(INDEX(Quarterly!$A:$Z,MATCH(Monthly!$H120,Quarterly!$F:$F,0),MATCH(G$1,Quarterly!$6:$6,0)),0)=0,F113,IFERROR(INDEX(Quarterly!$A:$Z,MATCH(Monthly!$H120,Quarterly!$F:$F,0),MATCH(G$1,Quarterly!$6:$6,0)),0))</f>
        <v>2.4232328387840951E-4</v>
      </c>
      <c r="G114" s="11">
        <f t="shared" si="25"/>
        <v>132054.99224690747</v>
      </c>
      <c r="H114" s="20">
        <f>IFERROR(INDEX(Quarterly!$A:$N,MATCH(Monthly!$H117,Quarterly!$F:$F,0),MATCH(J$1,Quarterly!$7:$7,0)),0)</f>
        <v>0</v>
      </c>
      <c r="I114" s="21">
        <f>IF(IFERROR(INDEX(Quarterly!$A:$Z,MATCH(Monthly!$H120,Quarterly!$F:$F,0),MATCH(J$1,Quarterly!$6:$6,0)),0)=0,I113,IFERROR(INDEX(Quarterly!$A:$Z,MATCH(Monthly!$H120,Quarterly!$F:$F,0),MATCH(J$1,Quarterly!$6:$6,0)),0))</f>
        <v>-1.7799253571552098E-3</v>
      </c>
      <c r="J114" s="22">
        <f t="shared" si="26"/>
        <v>74909.429061422998</v>
      </c>
      <c r="K114" s="10">
        <f>IFERROR(INDEX(Quarterly!$A:$N,MATCH(Monthly!$H117,Quarterly!$F:$F,0),MATCH(M$1,Quarterly!$7:$7,0)),0)</f>
        <v>0</v>
      </c>
      <c r="L114" s="6">
        <f>IF(IFERROR(INDEX(Quarterly!$A:$Z,MATCH(Monthly!$H120,Quarterly!$F:$F,0),MATCH(M$1,Quarterly!$6:$6,0)),0)=0,L113,IFERROR(INDEX(Quarterly!$A:$Z,MATCH(Monthly!$H120,Quarterly!$F:$F,0),MATCH(M$1,Quarterly!$6:$6,0)),0))</f>
        <v>5.7399828286415211E-3</v>
      </c>
      <c r="M114" s="11">
        <f t="shared" si="27"/>
        <v>38211.079167608579</v>
      </c>
      <c r="N114" s="20">
        <f>IFERROR(INDEX(Quarterly!$A:$N,MATCH(Monthly!$H117,Quarterly!$F:$F,0),MATCH(P$1,Quarterly!$7:$7,0)),0)</f>
        <v>0</v>
      </c>
      <c r="O114" s="21">
        <f>IF(IFERROR(INDEX(Quarterly!$A:$Z,MATCH(Monthly!$H120,Quarterly!$F:$F,0),MATCH(P$1,Quarterly!$6:$6,0)),0)=0,O113,IFERROR(INDEX(Quarterly!$A:$Z,MATCH(Monthly!$H120,Quarterly!$F:$F,0),MATCH(P$1,Quarterly!$6:$6,0)),0))</f>
        <v>-1.3010946713020388E-2</v>
      </c>
      <c r="P114" s="22">
        <f t="shared" si="28"/>
        <v>4047.6421075299036</v>
      </c>
      <c r="Q114" s="10">
        <f>IFERROR(INDEX(Quarterly!$A:$N,MATCH(Monthly!$H117,Quarterly!$F:$F,0),MATCH(S$1,Quarterly!$7:$7,0)),0)</f>
        <v>0</v>
      </c>
      <c r="R114" s="6">
        <f>IF(IFERROR(INDEX(Quarterly!$A:$Z,MATCH(Monthly!$H120,Quarterly!$F:$F,0),MATCH(S$1,Quarterly!$6:$6,0)),0)=0,R113,IFERROR(INDEX(Quarterly!$A:$Z,MATCH(Monthly!$H120,Quarterly!$F:$F,0),MATCH(S$1,Quarterly!$6:$6,0)),0))</f>
        <v>-8.044591795997369E-3</v>
      </c>
      <c r="S114" s="11">
        <f t="shared" si="29"/>
        <v>1988.8705934490254</v>
      </c>
    </row>
    <row r="115" spans="1:19" x14ac:dyDescent="0.2">
      <c r="A115" s="4">
        <f>Monthly!H118</f>
        <v>40694</v>
      </c>
      <c r="B115" s="20">
        <f>IFERROR(INDEX(Quarterly!$A:$N,MATCH(Monthly!$H118,Quarterly!$F:$F,0),MATCH(D$1,Quarterly!$7:$7,0)),0)</f>
        <v>0</v>
      </c>
      <c r="C115" s="21">
        <f>IF(IFERROR(INDEX(Quarterly!$A:$Z,MATCH(Monthly!$H121,Quarterly!$F:$F,0),MATCH(D$1,Quarterly!$6:$6,0)),0)=0,C114,IFERROR(INDEX(Quarterly!$A:$Z,MATCH(Monthly!$H121,Quarterly!$F:$F,0),MATCH(D$1,Quarterly!$6:$6,0)),0))</f>
        <v>0</v>
      </c>
      <c r="D115" s="22">
        <f t="shared" si="24"/>
        <v>0</v>
      </c>
      <c r="E115" s="10">
        <f>IFERROR(INDEX(Quarterly!$A:$N,MATCH(Monthly!$H118,Quarterly!$F:$F,0),MATCH(G$1,Quarterly!$7:$7,0)),0)</f>
        <v>0</v>
      </c>
      <c r="F115" s="6">
        <f>IF(IFERROR(INDEX(Quarterly!$A:$Z,MATCH(Monthly!$H121,Quarterly!$F:$F,0),MATCH(G$1,Quarterly!$6:$6,0)),0)=0,F114,IFERROR(INDEX(Quarterly!$A:$Z,MATCH(Monthly!$H121,Quarterly!$F:$F,0),MATCH(G$1,Quarterly!$6:$6,0)),0))</f>
        <v>2.4232328387840951E-4</v>
      </c>
      <c r="G115" s="11">
        <f t="shared" si="25"/>
        <v>132086.99224628127</v>
      </c>
      <c r="H115" s="20">
        <f>IFERROR(INDEX(Quarterly!$A:$N,MATCH(Monthly!$H118,Quarterly!$F:$F,0),MATCH(J$1,Quarterly!$7:$7,0)),0)</f>
        <v>0</v>
      </c>
      <c r="I115" s="21">
        <f>IF(IFERROR(INDEX(Quarterly!$A:$Z,MATCH(Monthly!$H121,Quarterly!$F:$F,0),MATCH(J$1,Quarterly!$6:$6,0)),0)=0,I114,IFERROR(INDEX(Quarterly!$A:$Z,MATCH(Monthly!$H121,Quarterly!$F:$F,0),MATCH(J$1,Quarterly!$6:$6,0)),0))</f>
        <v>-1.7799253571552098E-3</v>
      </c>
      <c r="J115" s="22">
        <f t="shared" si="26"/>
        <v>74776.095869146549</v>
      </c>
      <c r="K115" s="10">
        <f>IFERROR(INDEX(Quarterly!$A:$N,MATCH(Monthly!$H118,Quarterly!$F:$F,0),MATCH(M$1,Quarterly!$7:$7,0)),0)</f>
        <v>0</v>
      </c>
      <c r="L115" s="6">
        <f>IF(IFERROR(INDEX(Quarterly!$A:$Z,MATCH(Monthly!$H121,Quarterly!$F:$F,0),MATCH(M$1,Quarterly!$6:$6,0)),0)=0,L114,IFERROR(INDEX(Quarterly!$A:$Z,MATCH(Monthly!$H121,Quarterly!$F:$F,0),MATCH(M$1,Quarterly!$6:$6,0)),0))</f>
        <v>5.7399828286415211E-3</v>
      </c>
      <c r="M115" s="11">
        <f t="shared" si="27"/>
        <v>38430.410105894516</v>
      </c>
      <c r="N115" s="20">
        <f>IFERROR(INDEX(Quarterly!$A:$N,MATCH(Monthly!$H118,Quarterly!$F:$F,0),MATCH(P$1,Quarterly!$7:$7,0)),0)</f>
        <v>0</v>
      </c>
      <c r="O115" s="21">
        <f>IF(IFERROR(INDEX(Quarterly!$A:$Z,MATCH(Monthly!$H121,Quarterly!$F:$F,0),MATCH(P$1,Quarterly!$6:$6,0)),0)=0,O114,IFERROR(INDEX(Quarterly!$A:$Z,MATCH(Monthly!$H121,Quarterly!$F:$F,0),MATCH(P$1,Quarterly!$6:$6,0)),0))</f>
        <v>-1.3010946713020388E-2</v>
      </c>
      <c r="P115" s="22">
        <f t="shared" si="28"/>
        <v>3994.9784517554544</v>
      </c>
      <c r="Q115" s="10">
        <f>IFERROR(INDEX(Quarterly!$A:$N,MATCH(Monthly!$H118,Quarterly!$F:$F,0),MATCH(S$1,Quarterly!$7:$7,0)),0)</f>
        <v>0</v>
      </c>
      <c r="R115" s="6">
        <f>IF(IFERROR(INDEX(Quarterly!$A:$Z,MATCH(Monthly!$H121,Quarterly!$F:$F,0),MATCH(S$1,Quarterly!$6:$6,0)),0)=0,R114,IFERROR(INDEX(Quarterly!$A:$Z,MATCH(Monthly!$H121,Quarterly!$F:$F,0),MATCH(S$1,Quarterly!$6:$6,0)),0))</f>
        <v>-8.044591795997369E-3</v>
      </c>
      <c r="S115" s="11">
        <f t="shared" si="29"/>
        <v>1972.8709413896649</v>
      </c>
    </row>
    <row r="116" spans="1:19" x14ac:dyDescent="0.2">
      <c r="A116" s="4">
        <f>Monthly!H119</f>
        <v>40724</v>
      </c>
      <c r="B116" s="20">
        <f>IFERROR(INDEX(Quarterly!$A:$N,MATCH(Monthly!$H119,Quarterly!$F:$F,0),MATCH(D$1,Quarterly!$7:$7,0)),0)</f>
        <v>0</v>
      </c>
      <c r="C116" s="21">
        <f>IF(IFERROR(INDEX(Quarterly!$A:$Z,MATCH(Monthly!$H122,Quarterly!$F:$F,0),MATCH(D$1,Quarterly!$6:$6,0)),0)=0,C115,IFERROR(INDEX(Quarterly!$A:$Z,MATCH(Monthly!$H122,Quarterly!$F:$F,0),MATCH(D$1,Quarterly!$6:$6,0)),0))</f>
        <v>0</v>
      </c>
      <c r="D116" s="22">
        <f t="shared" si="24"/>
        <v>0</v>
      </c>
      <c r="E116" s="10">
        <f>IFERROR(INDEX(Quarterly!$A:$N,MATCH(Monthly!$H119,Quarterly!$F:$F,0),MATCH(G$1,Quarterly!$7:$7,0)),0)</f>
        <v>132119</v>
      </c>
      <c r="F116" s="6">
        <f>IF(IFERROR(INDEX(Quarterly!$A:$Z,MATCH(Monthly!$H122,Quarterly!$F:$F,0),MATCH(G$1,Quarterly!$6:$6,0)),0)=0,F115,IFERROR(INDEX(Quarterly!$A:$Z,MATCH(Monthly!$H122,Quarterly!$F:$F,0),MATCH(G$1,Quarterly!$6:$6,0)),0))</f>
        <v>2.4466900036479444E-4</v>
      </c>
      <c r="G116" s="11">
        <f t="shared" si="25"/>
        <v>132119</v>
      </c>
      <c r="H116" s="20">
        <f>IFERROR(INDEX(Quarterly!$A:$N,MATCH(Monthly!$H119,Quarterly!$F:$F,0),MATCH(J$1,Quarterly!$7:$7,0)),0)</f>
        <v>74643</v>
      </c>
      <c r="I116" s="21">
        <f>IF(IFERROR(INDEX(Quarterly!$A:$Z,MATCH(Monthly!$H122,Quarterly!$F:$F,0),MATCH(J$1,Quarterly!$6:$6,0)),0)=0,I115,IFERROR(INDEX(Quarterly!$A:$Z,MATCH(Monthly!$H122,Quarterly!$F:$F,0),MATCH(J$1,Quarterly!$6:$6,0)),0))</f>
        <v>2.3656864421708335E-3</v>
      </c>
      <c r="J116" s="22">
        <f t="shared" si="26"/>
        <v>74643</v>
      </c>
      <c r="K116" s="10">
        <f>IFERROR(INDEX(Quarterly!$A:$N,MATCH(Monthly!$H119,Quarterly!$F:$F,0),MATCH(M$1,Quarterly!$7:$7,0)),0)</f>
        <v>38651</v>
      </c>
      <c r="L116" s="6">
        <f>IF(IFERROR(INDEX(Quarterly!$A:$Z,MATCH(Monthly!$H122,Quarterly!$F:$F,0),MATCH(M$1,Quarterly!$6:$6,0)),0)=0,L115,IFERROR(INDEX(Quarterly!$A:$Z,MATCH(Monthly!$H122,Quarterly!$F:$F,0),MATCH(M$1,Quarterly!$6:$6,0)),0))</f>
        <v>-3.3834910192714895E-3</v>
      </c>
      <c r="M116" s="11">
        <f t="shared" si="27"/>
        <v>38651</v>
      </c>
      <c r="N116" s="20">
        <f>IFERROR(INDEX(Quarterly!$A:$N,MATCH(Monthly!$H119,Quarterly!$F:$F,0),MATCH(P$1,Quarterly!$7:$7,0)),0)</f>
        <v>3943</v>
      </c>
      <c r="O116" s="21">
        <f>IF(IFERROR(INDEX(Quarterly!$A:$Z,MATCH(Monthly!$H122,Quarterly!$F:$F,0),MATCH(P$1,Quarterly!$6:$6,0)),0)=0,O115,IFERROR(INDEX(Quarterly!$A:$Z,MATCH(Monthly!$H122,Quarterly!$F:$F,0),MATCH(P$1,Quarterly!$6:$6,0)),0))</f>
        <v>2.4099637779568139E-2</v>
      </c>
      <c r="P116" s="22">
        <f t="shared" si="28"/>
        <v>3943</v>
      </c>
      <c r="Q116" s="10">
        <f>IFERROR(INDEX(Quarterly!$A:$N,MATCH(Monthly!$H119,Quarterly!$F:$F,0),MATCH(S$1,Quarterly!$7:$7,0)),0)</f>
        <v>1957</v>
      </c>
      <c r="R116" s="6">
        <f>IF(IFERROR(INDEX(Quarterly!$A:$Z,MATCH(Monthly!$H122,Quarterly!$F:$F,0),MATCH(S$1,Quarterly!$6:$6,0)),0)=0,R115,IFERROR(INDEX(Quarterly!$A:$Z,MATCH(Monthly!$H122,Quarterly!$F:$F,0),MATCH(S$1,Quarterly!$6:$6,0)),0))</f>
        <v>-1.6802634480180045E-2</v>
      </c>
      <c r="S116" s="11">
        <f t="shared" si="29"/>
        <v>1957</v>
      </c>
    </row>
    <row r="117" spans="1:19" x14ac:dyDescent="0.2">
      <c r="A117" s="4">
        <f>Monthly!H120</f>
        <v>40755</v>
      </c>
      <c r="B117" s="20">
        <f>IFERROR(INDEX(Quarterly!$A:$N,MATCH(Monthly!$H120,Quarterly!$F:$F,0),MATCH(D$1,Quarterly!$7:$7,0)),0)</f>
        <v>0</v>
      </c>
      <c r="C117" s="21">
        <f>IF(IFERROR(INDEX(Quarterly!$A:$Z,MATCH(Monthly!$H123,Quarterly!$F:$F,0),MATCH(D$1,Quarterly!$6:$6,0)),0)=0,C116,IFERROR(INDEX(Quarterly!$A:$Z,MATCH(Monthly!$H123,Quarterly!$F:$F,0),MATCH(D$1,Quarterly!$6:$6,0)),0))</f>
        <v>0</v>
      </c>
      <c r="D117" s="22">
        <f t="shared" si="24"/>
        <v>0</v>
      </c>
      <c r="E117" s="10">
        <f>IFERROR(INDEX(Quarterly!$A:$N,MATCH(Monthly!$H120,Quarterly!$F:$F,0),MATCH(G$1,Quarterly!$7:$7,0)),0)</f>
        <v>0</v>
      </c>
      <c r="F117" s="6">
        <f>IF(IFERROR(INDEX(Quarterly!$A:$Z,MATCH(Monthly!$H123,Quarterly!$F:$F,0),MATCH(G$1,Quarterly!$6:$6,0)),0)=0,F116,IFERROR(INDEX(Quarterly!$A:$Z,MATCH(Monthly!$H123,Quarterly!$F:$F,0),MATCH(G$1,Quarterly!$6:$6,0)),0))</f>
        <v>2.4466900036479444E-4</v>
      </c>
      <c r="G117" s="11">
        <f t="shared" si="25"/>
        <v>132151.3254236592</v>
      </c>
      <c r="H117" s="20">
        <f>IFERROR(INDEX(Quarterly!$A:$N,MATCH(Monthly!$H120,Quarterly!$F:$F,0),MATCH(J$1,Quarterly!$7:$7,0)),0)</f>
        <v>0</v>
      </c>
      <c r="I117" s="21">
        <f>IF(IFERROR(INDEX(Quarterly!$A:$Z,MATCH(Monthly!$H123,Quarterly!$F:$F,0),MATCH(J$1,Quarterly!$6:$6,0)),0)=0,I116,IFERROR(INDEX(Quarterly!$A:$Z,MATCH(Monthly!$H123,Quarterly!$F:$F,0),MATCH(J$1,Quarterly!$6:$6,0)),0))</f>
        <v>2.3656864421708335E-3</v>
      </c>
      <c r="J117" s="22">
        <f t="shared" si="26"/>
        <v>74819.581933102963</v>
      </c>
      <c r="K117" s="10">
        <f>IFERROR(INDEX(Quarterly!$A:$N,MATCH(Monthly!$H120,Quarterly!$F:$F,0),MATCH(M$1,Quarterly!$7:$7,0)),0)</f>
        <v>0</v>
      </c>
      <c r="L117" s="6">
        <f>IF(IFERROR(INDEX(Quarterly!$A:$Z,MATCH(Monthly!$H123,Quarterly!$F:$F,0),MATCH(M$1,Quarterly!$6:$6,0)),0)=0,L116,IFERROR(INDEX(Quarterly!$A:$Z,MATCH(Monthly!$H123,Quarterly!$F:$F,0),MATCH(M$1,Quarterly!$6:$6,0)),0))</f>
        <v>-3.3834910192714895E-3</v>
      </c>
      <c r="M117" s="11">
        <f t="shared" si="27"/>
        <v>38520.224688614137</v>
      </c>
      <c r="N117" s="20">
        <f>IFERROR(INDEX(Quarterly!$A:$N,MATCH(Monthly!$H120,Quarterly!$F:$F,0),MATCH(P$1,Quarterly!$7:$7,0)),0)</f>
        <v>0</v>
      </c>
      <c r="O117" s="21">
        <f>IF(IFERROR(INDEX(Quarterly!$A:$Z,MATCH(Monthly!$H123,Quarterly!$F:$F,0),MATCH(P$1,Quarterly!$6:$6,0)),0)=0,O116,IFERROR(INDEX(Quarterly!$A:$Z,MATCH(Monthly!$H123,Quarterly!$F:$F,0),MATCH(P$1,Quarterly!$6:$6,0)),0))</f>
        <v>2.4099637779568139E-2</v>
      </c>
      <c r="P117" s="22">
        <f t="shared" si="28"/>
        <v>4038.0248717648374</v>
      </c>
      <c r="Q117" s="10">
        <f>IFERROR(INDEX(Quarterly!$A:$N,MATCH(Monthly!$H120,Quarterly!$F:$F,0),MATCH(S$1,Quarterly!$7:$7,0)),0)</f>
        <v>0</v>
      </c>
      <c r="R117" s="6">
        <f>IF(IFERROR(INDEX(Quarterly!$A:$Z,MATCH(Monthly!$H123,Quarterly!$F:$F,0),MATCH(S$1,Quarterly!$6:$6,0)),0)=0,R116,IFERROR(INDEX(Quarterly!$A:$Z,MATCH(Monthly!$H123,Quarterly!$F:$F,0),MATCH(S$1,Quarterly!$6:$6,0)),0))</f>
        <v>-1.6802634480180045E-2</v>
      </c>
      <c r="S117" s="11">
        <f t="shared" si="29"/>
        <v>1924.1172443222877</v>
      </c>
    </row>
    <row r="118" spans="1:19" x14ac:dyDescent="0.2">
      <c r="A118" s="4">
        <f>Monthly!H121</f>
        <v>40786</v>
      </c>
      <c r="B118" s="20">
        <f>IFERROR(INDEX(Quarterly!$A:$N,MATCH(Monthly!$H121,Quarterly!$F:$F,0),MATCH(D$1,Quarterly!$7:$7,0)),0)</f>
        <v>0</v>
      </c>
      <c r="C118" s="21">
        <f>IF(IFERROR(INDEX(Quarterly!$A:$Z,MATCH(Monthly!$H124,Quarterly!$F:$F,0),MATCH(D$1,Quarterly!$6:$6,0)),0)=0,C117,IFERROR(INDEX(Quarterly!$A:$Z,MATCH(Monthly!$H124,Quarterly!$F:$F,0),MATCH(D$1,Quarterly!$6:$6,0)),0))</f>
        <v>0</v>
      </c>
      <c r="D118" s="22">
        <f t="shared" si="24"/>
        <v>0</v>
      </c>
      <c r="E118" s="10">
        <f>IFERROR(INDEX(Quarterly!$A:$N,MATCH(Monthly!$H121,Quarterly!$F:$F,0),MATCH(G$1,Quarterly!$7:$7,0)),0)</f>
        <v>0</v>
      </c>
      <c r="F118" s="6">
        <f>IF(IFERROR(INDEX(Quarterly!$A:$Z,MATCH(Monthly!$H124,Quarterly!$F:$F,0),MATCH(G$1,Quarterly!$6:$6,0)),0)=0,F117,IFERROR(INDEX(Quarterly!$A:$Z,MATCH(Monthly!$H124,Quarterly!$F:$F,0),MATCH(G$1,Quarterly!$6:$6,0)),0))</f>
        <v>2.4466900036479444E-4</v>
      </c>
      <c r="G118" s="11">
        <f t="shared" si="25"/>
        <v>132183.65875634749</v>
      </c>
      <c r="H118" s="20">
        <f>IFERROR(INDEX(Quarterly!$A:$N,MATCH(Monthly!$H121,Quarterly!$F:$F,0),MATCH(J$1,Quarterly!$7:$7,0)),0)</f>
        <v>0</v>
      </c>
      <c r="I118" s="21">
        <f>IF(IFERROR(INDEX(Quarterly!$A:$Z,MATCH(Monthly!$H124,Quarterly!$F:$F,0),MATCH(J$1,Quarterly!$6:$6,0)),0)=0,I117,IFERROR(INDEX(Quarterly!$A:$Z,MATCH(Monthly!$H124,Quarterly!$F:$F,0),MATCH(J$1,Quarterly!$6:$6,0)),0))</f>
        <v>2.3656864421708335E-3</v>
      </c>
      <c r="J118" s="22">
        <f t="shared" si="26"/>
        <v>74996.581603690996</v>
      </c>
      <c r="K118" s="10">
        <f>IFERROR(INDEX(Quarterly!$A:$N,MATCH(Monthly!$H121,Quarterly!$F:$F,0),MATCH(M$1,Quarterly!$7:$7,0)),0)</f>
        <v>0</v>
      </c>
      <c r="L118" s="6">
        <f>IF(IFERROR(INDEX(Quarterly!$A:$Z,MATCH(Monthly!$H124,Quarterly!$F:$F,0),MATCH(M$1,Quarterly!$6:$6,0)),0)=0,L117,IFERROR(INDEX(Quarterly!$A:$Z,MATCH(Monthly!$H124,Quarterly!$F:$F,0),MATCH(M$1,Quarterly!$6:$6,0)),0))</f>
        <v>-3.3834910192714895E-3</v>
      </c>
      <c r="M118" s="11">
        <f t="shared" si="27"/>
        <v>38389.891854319889</v>
      </c>
      <c r="N118" s="20">
        <f>IFERROR(INDEX(Quarterly!$A:$N,MATCH(Monthly!$H121,Quarterly!$F:$F,0),MATCH(P$1,Quarterly!$7:$7,0)),0)</f>
        <v>0</v>
      </c>
      <c r="O118" s="21">
        <f>IF(IFERROR(INDEX(Quarterly!$A:$Z,MATCH(Monthly!$H124,Quarterly!$F:$F,0),MATCH(P$1,Quarterly!$6:$6,0)),0)=0,O117,IFERROR(INDEX(Quarterly!$A:$Z,MATCH(Monthly!$H124,Quarterly!$F:$F,0),MATCH(P$1,Quarterly!$6:$6,0)),0))</f>
        <v>2.4099637779568139E-2</v>
      </c>
      <c r="P118" s="22">
        <f t="shared" si="28"/>
        <v>4135.3398085192566</v>
      </c>
      <c r="Q118" s="10">
        <f>IFERROR(INDEX(Quarterly!$A:$N,MATCH(Monthly!$H121,Quarterly!$F:$F,0),MATCH(S$1,Quarterly!$7:$7,0)),0)</f>
        <v>0</v>
      </c>
      <c r="R118" s="6">
        <f>IF(IFERROR(INDEX(Quarterly!$A:$Z,MATCH(Monthly!$H124,Quarterly!$F:$F,0),MATCH(S$1,Quarterly!$6:$6,0)),0)=0,R117,IFERROR(INDEX(Quarterly!$A:$Z,MATCH(Monthly!$H124,Quarterly!$F:$F,0),MATCH(S$1,Quarterly!$6:$6,0)),0))</f>
        <v>-1.6802634480180045E-2</v>
      </c>
      <c r="S118" s="11">
        <f t="shared" si="29"/>
        <v>1891.7870055689291</v>
      </c>
    </row>
    <row r="119" spans="1:19" x14ac:dyDescent="0.2">
      <c r="A119" s="4">
        <f>Monthly!H122</f>
        <v>40816</v>
      </c>
      <c r="B119" s="20">
        <f>IFERROR(INDEX(Quarterly!$A:$N,MATCH(Monthly!$H122,Quarterly!$F:$F,0),MATCH(D$1,Quarterly!$7:$7,0)),0)</f>
        <v>0</v>
      </c>
      <c r="C119" s="21">
        <f>IF(IFERROR(INDEX(Quarterly!$A:$Z,MATCH(Monthly!$H125,Quarterly!$F:$F,0),MATCH(D$1,Quarterly!$6:$6,0)),0)=0,C118,IFERROR(INDEX(Quarterly!$A:$Z,MATCH(Monthly!$H125,Quarterly!$F:$F,0),MATCH(D$1,Quarterly!$6:$6,0)),0))</f>
        <v>0</v>
      </c>
      <c r="D119" s="22">
        <f t="shared" si="24"/>
        <v>0</v>
      </c>
      <c r="E119" s="10">
        <f>IFERROR(INDEX(Quarterly!$A:$N,MATCH(Monthly!$H122,Quarterly!$F:$F,0),MATCH(G$1,Quarterly!$7:$7,0)),0)</f>
        <v>132216</v>
      </c>
      <c r="F119" s="6">
        <f>IF(IFERROR(INDEX(Quarterly!$A:$Z,MATCH(Monthly!$H125,Quarterly!$F:$F,0),MATCH(G$1,Quarterly!$6:$6,0)),0)=0,F118,IFERROR(INDEX(Quarterly!$A:$Z,MATCH(Monthly!$H125,Quarterly!$F:$F,0),MATCH(G$1,Quarterly!$6:$6,0)),0))</f>
        <v>2.6212849529017035E-4</v>
      </c>
      <c r="G119" s="11">
        <f t="shared" si="25"/>
        <v>132216</v>
      </c>
      <c r="H119" s="20">
        <f>IFERROR(INDEX(Quarterly!$A:$N,MATCH(Monthly!$H122,Quarterly!$F:$F,0),MATCH(J$1,Quarterly!$7:$7,0)),0)</f>
        <v>75174</v>
      </c>
      <c r="I119" s="21">
        <f>IF(IFERROR(INDEX(Quarterly!$A:$Z,MATCH(Monthly!$H125,Quarterly!$F:$F,0),MATCH(J$1,Quarterly!$6:$6,0)),0)=0,I118,IFERROR(INDEX(Quarterly!$A:$Z,MATCH(Monthly!$H125,Quarterly!$F:$F,0),MATCH(J$1,Quarterly!$6:$6,0)),0))</f>
        <v>2.4381919335514368E-4</v>
      </c>
      <c r="J119" s="22">
        <f t="shared" si="26"/>
        <v>75174</v>
      </c>
      <c r="K119" s="10">
        <f>IFERROR(INDEX(Quarterly!$A:$N,MATCH(Monthly!$H122,Quarterly!$F:$F,0),MATCH(M$1,Quarterly!$7:$7,0)),0)</f>
        <v>38260</v>
      </c>
      <c r="L119" s="6">
        <f>IF(IFERROR(INDEX(Quarterly!$A:$Z,MATCH(Monthly!$H125,Quarterly!$F:$F,0),MATCH(M$1,Quarterly!$6:$6,0)),0)=0,L118,IFERROR(INDEX(Quarterly!$A:$Z,MATCH(Monthly!$H125,Quarterly!$F:$F,0),MATCH(M$1,Quarterly!$6:$6,0)),0))</f>
        <v>4.0522104859737063E-3</v>
      </c>
      <c r="M119" s="11">
        <f t="shared" si="27"/>
        <v>38260</v>
      </c>
      <c r="N119" s="20">
        <f>IFERROR(INDEX(Quarterly!$A:$N,MATCH(Monthly!$H122,Quarterly!$F:$F,0),MATCH(P$1,Quarterly!$7:$7,0)),0)</f>
        <v>4235</v>
      </c>
      <c r="O119" s="21">
        <f>IF(IFERROR(INDEX(Quarterly!$A:$Z,MATCH(Monthly!$H125,Quarterly!$F:$F,0),MATCH(P$1,Quarterly!$6:$6,0)),0)=0,O118,IFERROR(INDEX(Quarterly!$A:$Z,MATCH(Monthly!$H125,Quarterly!$F:$F,0),MATCH(P$1,Quarterly!$6:$6,0)),0))</f>
        <v>-1.4535320767714799E-2</v>
      </c>
      <c r="P119" s="22">
        <f t="shared" si="28"/>
        <v>4235</v>
      </c>
      <c r="Q119" s="10">
        <f>IFERROR(INDEX(Quarterly!$A:$N,MATCH(Monthly!$H122,Quarterly!$F:$F,0),MATCH(S$1,Quarterly!$7:$7,0)),0)</f>
        <v>1860</v>
      </c>
      <c r="R119" s="6">
        <f>IF(IFERROR(INDEX(Quarterly!$A:$Z,MATCH(Monthly!$H125,Quarterly!$F:$F,0),MATCH(S$1,Quarterly!$6:$6,0)),0)=0,R118,IFERROR(INDEX(Quarterly!$A:$Z,MATCH(Monthly!$H125,Quarterly!$F:$F,0),MATCH(S$1,Quarterly!$6:$6,0)),0))</f>
        <v>-1.4363014603295143E-2</v>
      </c>
      <c r="S119" s="11">
        <f t="shared" si="29"/>
        <v>1860</v>
      </c>
    </row>
    <row r="120" spans="1:19" x14ac:dyDescent="0.2">
      <c r="A120" s="4">
        <f>Monthly!H123</f>
        <v>40847</v>
      </c>
      <c r="B120" s="20">
        <f>IFERROR(INDEX(Quarterly!$A:$N,MATCH(Monthly!$H123,Quarterly!$F:$F,0),MATCH(D$1,Quarterly!$7:$7,0)),0)</f>
        <v>0</v>
      </c>
      <c r="C120" s="21">
        <f>IF(IFERROR(INDEX(Quarterly!$A:$Z,MATCH(Monthly!$H126,Quarterly!$F:$F,0),MATCH(D$1,Quarterly!$6:$6,0)),0)=0,C119,IFERROR(INDEX(Quarterly!$A:$Z,MATCH(Monthly!$H126,Quarterly!$F:$F,0),MATCH(D$1,Quarterly!$6:$6,0)),0))</f>
        <v>0</v>
      </c>
      <c r="D120" s="22">
        <f t="shared" si="24"/>
        <v>0</v>
      </c>
      <c r="E120" s="10">
        <f>IFERROR(INDEX(Quarterly!$A:$N,MATCH(Monthly!$H123,Quarterly!$F:$F,0),MATCH(G$1,Quarterly!$7:$7,0)),0)</f>
        <v>0</v>
      </c>
      <c r="F120" s="6">
        <f>IF(IFERROR(INDEX(Quarterly!$A:$Z,MATCH(Monthly!$H126,Quarterly!$F:$F,0),MATCH(G$1,Quarterly!$6:$6,0)),0)=0,F119,IFERROR(INDEX(Quarterly!$A:$Z,MATCH(Monthly!$H126,Quarterly!$F:$F,0),MATCH(G$1,Quarterly!$6:$6,0)),0))</f>
        <v>2.6212849529017035E-4</v>
      </c>
      <c r="G120" s="11">
        <f t="shared" si="25"/>
        <v>132250.65758113327</v>
      </c>
      <c r="H120" s="20">
        <f>IFERROR(INDEX(Quarterly!$A:$N,MATCH(Monthly!$H123,Quarterly!$F:$F,0),MATCH(J$1,Quarterly!$7:$7,0)),0)</f>
        <v>0</v>
      </c>
      <c r="I120" s="21">
        <f>IF(IFERROR(INDEX(Quarterly!$A:$Z,MATCH(Monthly!$H126,Quarterly!$F:$F,0),MATCH(J$1,Quarterly!$6:$6,0)),0)=0,I119,IFERROR(INDEX(Quarterly!$A:$Z,MATCH(Monthly!$H126,Quarterly!$F:$F,0),MATCH(J$1,Quarterly!$6:$6,0)),0))</f>
        <v>2.4381919335514368E-4</v>
      </c>
      <c r="J120" s="22">
        <f t="shared" si="26"/>
        <v>75192.328864041279</v>
      </c>
      <c r="K120" s="10">
        <f>IFERROR(INDEX(Quarterly!$A:$N,MATCH(Monthly!$H123,Quarterly!$F:$F,0),MATCH(M$1,Quarterly!$7:$7,0)),0)</f>
        <v>0</v>
      </c>
      <c r="L120" s="6">
        <f>IF(IFERROR(INDEX(Quarterly!$A:$Z,MATCH(Monthly!$H126,Quarterly!$F:$F,0),MATCH(M$1,Quarterly!$6:$6,0)),0)=0,L119,IFERROR(INDEX(Quarterly!$A:$Z,MATCH(Monthly!$H126,Quarterly!$F:$F,0),MATCH(M$1,Quarterly!$6:$6,0)),0))</f>
        <v>4.0522104859737063E-3</v>
      </c>
      <c r="M120" s="11">
        <f t="shared" si="27"/>
        <v>38415.037573193353</v>
      </c>
      <c r="N120" s="20">
        <f>IFERROR(INDEX(Quarterly!$A:$N,MATCH(Monthly!$H123,Quarterly!$F:$F,0),MATCH(P$1,Quarterly!$7:$7,0)),0)</f>
        <v>0</v>
      </c>
      <c r="O120" s="21">
        <f>IF(IFERROR(INDEX(Quarterly!$A:$Z,MATCH(Monthly!$H126,Quarterly!$F:$F,0),MATCH(P$1,Quarterly!$6:$6,0)),0)=0,O119,IFERROR(INDEX(Quarterly!$A:$Z,MATCH(Monthly!$H126,Quarterly!$F:$F,0),MATCH(P$1,Quarterly!$6:$6,0)),0))</f>
        <v>-1.4535320767714799E-2</v>
      </c>
      <c r="P120" s="22">
        <f t="shared" si="28"/>
        <v>4173.4429165487281</v>
      </c>
      <c r="Q120" s="10">
        <f>IFERROR(INDEX(Quarterly!$A:$N,MATCH(Monthly!$H123,Quarterly!$F:$F,0),MATCH(S$1,Quarterly!$7:$7,0)),0)</f>
        <v>0</v>
      </c>
      <c r="R120" s="6">
        <f>IF(IFERROR(INDEX(Quarterly!$A:$Z,MATCH(Monthly!$H126,Quarterly!$F:$F,0),MATCH(S$1,Quarterly!$6:$6,0)),0)=0,R119,IFERROR(INDEX(Quarterly!$A:$Z,MATCH(Monthly!$H126,Quarterly!$F:$F,0),MATCH(S$1,Quarterly!$6:$6,0)),0))</f>
        <v>-1.4363014603295143E-2</v>
      </c>
      <c r="S120" s="11">
        <f t="shared" si="29"/>
        <v>1833.284792837871</v>
      </c>
    </row>
    <row r="121" spans="1:19" x14ac:dyDescent="0.2">
      <c r="A121" s="4">
        <f>Monthly!H124</f>
        <v>40877</v>
      </c>
      <c r="B121" s="20">
        <f>IFERROR(INDEX(Quarterly!$A:$N,MATCH(Monthly!$H124,Quarterly!$F:$F,0),MATCH(D$1,Quarterly!$7:$7,0)),0)</f>
        <v>0</v>
      </c>
      <c r="C121" s="21">
        <f>IF(IFERROR(INDEX(Quarterly!$A:$Z,MATCH(Monthly!$H127,Quarterly!$F:$F,0),MATCH(D$1,Quarterly!$6:$6,0)),0)=0,C120,IFERROR(INDEX(Quarterly!$A:$Z,MATCH(Monthly!$H127,Quarterly!$F:$F,0),MATCH(D$1,Quarterly!$6:$6,0)),0))</f>
        <v>0</v>
      </c>
      <c r="D121" s="22">
        <f t="shared" si="24"/>
        <v>0</v>
      </c>
      <c r="E121" s="10">
        <f>IFERROR(INDEX(Quarterly!$A:$N,MATCH(Monthly!$H124,Quarterly!$F:$F,0),MATCH(G$1,Quarterly!$7:$7,0)),0)</f>
        <v>0</v>
      </c>
      <c r="F121" s="6">
        <f>IF(IFERROR(INDEX(Quarterly!$A:$Z,MATCH(Monthly!$H127,Quarterly!$F:$F,0),MATCH(G$1,Quarterly!$6:$6,0)),0)=0,F120,IFERROR(INDEX(Quarterly!$A:$Z,MATCH(Monthly!$H127,Quarterly!$F:$F,0),MATCH(G$1,Quarterly!$6:$6,0)),0))</f>
        <v>2.6212849529017035E-4</v>
      </c>
      <c r="G121" s="11">
        <f t="shared" si="25"/>
        <v>132285.32424700615</v>
      </c>
      <c r="H121" s="20">
        <f>IFERROR(INDEX(Quarterly!$A:$N,MATCH(Monthly!$H124,Quarterly!$F:$F,0),MATCH(J$1,Quarterly!$7:$7,0)),0)</f>
        <v>0</v>
      </c>
      <c r="I121" s="21">
        <f>IF(IFERROR(INDEX(Quarterly!$A:$Z,MATCH(Monthly!$H127,Quarterly!$F:$F,0),MATCH(J$1,Quarterly!$6:$6,0)),0)=0,I120,IFERROR(INDEX(Quarterly!$A:$Z,MATCH(Monthly!$H127,Quarterly!$F:$F,0),MATCH(J$1,Quarterly!$6:$6,0)),0))</f>
        <v>2.4381919335514368E-4</v>
      </c>
      <c r="J121" s="22">
        <f t="shared" si="26"/>
        <v>75210.662197011407</v>
      </c>
      <c r="K121" s="10">
        <f>IFERROR(INDEX(Quarterly!$A:$N,MATCH(Monthly!$H124,Quarterly!$F:$F,0),MATCH(M$1,Quarterly!$7:$7,0)),0)</f>
        <v>0</v>
      </c>
      <c r="L121" s="6">
        <f>IF(IFERROR(INDEX(Quarterly!$A:$Z,MATCH(Monthly!$H127,Quarterly!$F:$F,0),MATCH(M$1,Quarterly!$6:$6,0)),0)=0,L120,IFERROR(INDEX(Quarterly!$A:$Z,MATCH(Monthly!$H127,Quarterly!$F:$F,0),MATCH(M$1,Quarterly!$6:$6,0)),0))</f>
        <v>4.0522104859737063E-3</v>
      </c>
      <c r="M121" s="11">
        <f t="shared" si="27"/>
        <v>38570.703391266521</v>
      </c>
      <c r="N121" s="20">
        <f>IFERROR(INDEX(Quarterly!$A:$N,MATCH(Monthly!$H124,Quarterly!$F:$F,0),MATCH(P$1,Quarterly!$7:$7,0)),0)</f>
        <v>0</v>
      </c>
      <c r="O121" s="21">
        <f>IF(IFERROR(INDEX(Quarterly!$A:$Z,MATCH(Monthly!$H127,Quarterly!$F:$F,0),MATCH(P$1,Quarterly!$6:$6,0)),0)=0,O120,IFERROR(INDEX(Quarterly!$A:$Z,MATCH(Monthly!$H127,Quarterly!$F:$F,0),MATCH(P$1,Quarterly!$6:$6,0)),0))</f>
        <v>-1.4535320767714799E-2</v>
      </c>
      <c r="P121" s="22">
        <f t="shared" si="28"/>
        <v>4112.7805850509449</v>
      </c>
      <c r="Q121" s="10">
        <f>IFERROR(INDEX(Quarterly!$A:$N,MATCH(Monthly!$H124,Quarterly!$F:$F,0),MATCH(S$1,Quarterly!$7:$7,0)),0)</f>
        <v>0</v>
      </c>
      <c r="R121" s="6">
        <f>IF(IFERROR(INDEX(Quarterly!$A:$Z,MATCH(Monthly!$H127,Quarterly!$F:$F,0),MATCH(S$1,Quarterly!$6:$6,0)),0)=0,R120,IFERROR(INDEX(Quarterly!$A:$Z,MATCH(Monthly!$H127,Quarterly!$F:$F,0),MATCH(S$1,Quarterly!$6:$6,0)),0))</f>
        <v>-1.4363014603295143E-2</v>
      </c>
      <c r="S121" s="11">
        <f t="shared" si="29"/>
        <v>1806.9532965863418</v>
      </c>
    </row>
    <row r="122" spans="1:19" x14ac:dyDescent="0.2">
      <c r="A122" s="4">
        <f>Monthly!H125</f>
        <v>40908</v>
      </c>
      <c r="B122" s="20">
        <f>IFERROR(INDEX(Quarterly!$A:$N,MATCH(Monthly!$H125,Quarterly!$F:$F,0),MATCH(D$1,Quarterly!$7:$7,0)),0)</f>
        <v>0</v>
      </c>
      <c r="C122" s="21">
        <f>IF(IFERROR(INDEX(Quarterly!$A:$Z,MATCH(Monthly!$H128,Quarterly!$F:$F,0),MATCH(D$1,Quarterly!$6:$6,0)),0)=0,C121,IFERROR(INDEX(Quarterly!$A:$Z,MATCH(Monthly!$H128,Quarterly!$F:$F,0),MATCH(D$1,Quarterly!$6:$6,0)),0))</f>
        <v>0</v>
      </c>
      <c r="D122" s="22">
        <f t="shared" si="24"/>
        <v>0</v>
      </c>
      <c r="E122" s="10">
        <f>IFERROR(INDEX(Quarterly!$A:$N,MATCH(Monthly!$H125,Quarterly!$F:$F,0),MATCH(G$1,Quarterly!$7:$7,0)),0)</f>
        <v>132320</v>
      </c>
      <c r="F122" s="6">
        <f>IF(IFERROR(INDEX(Quarterly!$A:$Z,MATCH(Monthly!$H128,Quarterly!$F:$F,0),MATCH(G$1,Quarterly!$6:$6,0)),0)=0,F121,IFERROR(INDEX(Quarterly!$A:$Z,MATCH(Monthly!$H128,Quarterly!$F:$F,0),MATCH(G$1,Quarterly!$6:$6,0)),0))</f>
        <v>2.6192252321011189E-4</v>
      </c>
      <c r="G122" s="11">
        <f t="shared" si="25"/>
        <v>132320</v>
      </c>
      <c r="H122" s="20">
        <f>IFERROR(INDEX(Quarterly!$A:$N,MATCH(Monthly!$H125,Quarterly!$F:$F,0),MATCH(J$1,Quarterly!$7:$7,0)),0)</f>
        <v>75229</v>
      </c>
      <c r="I122" s="21">
        <f>IF(IFERROR(INDEX(Quarterly!$A:$Z,MATCH(Monthly!$H128,Quarterly!$F:$F,0),MATCH(J$1,Quarterly!$6:$6,0)),0)=0,I121,IFERROR(INDEX(Quarterly!$A:$Z,MATCH(Monthly!$H128,Quarterly!$F:$F,0),MATCH(J$1,Quarterly!$6:$6,0)),0))</f>
        <v>-3.2094102009150305E-3</v>
      </c>
      <c r="J122" s="22">
        <f t="shared" si="26"/>
        <v>75229</v>
      </c>
      <c r="K122" s="10">
        <f>IFERROR(INDEX(Quarterly!$A:$N,MATCH(Monthly!$H125,Quarterly!$F:$F,0),MATCH(M$1,Quarterly!$7:$7,0)),0)</f>
        <v>38727</v>
      </c>
      <c r="L122" s="6">
        <f>IF(IFERROR(INDEX(Quarterly!$A:$Z,MATCH(Monthly!$H128,Quarterly!$F:$F,0),MATCH(M$1,Quarterly!$6:$6,0)),0)=0,L121,IFERROR(INDEX(Quarterly!$A:$Z,MATCH(Monthly!$H128,Quarterly!$F:$F,0),MATCH(M$1,Quarterly!$6:$6,0)),0))</f>
        <v>6.3632244566032004E-3</v>
      </c>
      <c r="M122" s="11">
        <f t="shared" si="27"/>
        <v>38727</v>
      </c>
      <c r="N122" s="20">
        <f>IFERROR(INDEX(Quarterly!$A:$N,MATCH(Monthly!$H125,Quarterly!$F:$F,0),MATCH(P$1,Quarterly!$7:$7,0)),0)</f>
        <v>4053</v>
      </c>
      <c r="O122" s="21">
        <f>IF(IFERROR(INDEX(Quarterly!$A:$Z,MATCH(Monthly!$H128,Quarterly!$F:$F,0),MATCH(P$1,Quarterly!$6:$6,0)),0)=0,O121,IFERROR(INDEX(Quarterly!$A:$Z,MATCH(Monthly!$H128,Quarterly!$F:$F,0),MATCH(P$1,Quarterly!$6:$6,0)),0))</f>
        <v>-1.6556850286339464E-2</v>
      </c>
      <c r="P122" s="22">
        <f t="shared" si="28"/>
        <v>4053</v>
      </c>
      <c r="Q122" s="10">
        <f>IFERROR(INDEX(Quarterly!$A:$N,MATCH(Monthly!$H125,Quarterly!$F:$F,0),MATCH(S$1,Quarterly!$7:$7,0)),0)</f>
        <v>1781</v>
      </c>
      <c r="R122" s="6">
        <f>IF(IFERROR(INDEX(Quarterly!$A:$Z,MATCH(Monthly!$H128,Quarterly!$F:$F,0),MATCH(S$1,Quarterly!$6:$6,0)),0)=0,R121,IFERROR(INDEX(Quarterly!$A:$Z,MATCH(Monthly!$H128,Quarterly!$F:$F,0),MATCH(S$1,Quarterly!$6:$6,0)),0))</f>
        <v>-2.4948133630915859E-2</v>
      </c>
      <c r="S122" s="11">
        <f t="shared" si="29"/>
        <v>1781</v>
      </c>
    </row>
    <row r="123" spans="1:19" x14ac:dyDescent="0.2">
      <c r="A123" s="4">
        <f>Monthly!H126</f>
        <v>40939</v>
      </c>
      <c r="B123" s="20">
        <f>IFERROR(INDEX(Quarterly!$A:$N,MATCH(Monthly!$H126,Quarterly!$F:$F,0),MATCH(D$1,Quarterly!$7:$7,0)),0)</f>
        <v>0</v>
      </c>
      <c r="C123" s="21">
        <f>IF(IFERROR(INDEX(Quarterly!$A:$Z,MATCH(Monthly!$H129,Quarterly!$F:$F,0),MATCH(D$1,Quarterly!$6:$6,0)),0)=0,C122,IFERROR(INDEX(Quarterly!$A:$Z,MATCH(Monthly!$H129,Quarterly!$F:$F,0),MATCH(D$1,Quarterly!$6:$6,0)),0))</f>
        <v>0</v>
      </c>
      <c r="D123" s="22">
        <f t="shared" si="24"/>
        <v>0</v>
      </c>
      <c r="E123" s="10">
        <f>IFERROR(INDEX(Quarterly!$A:$N,MATCH(Monthly!$H126,Quarterly!$F:$F,0),MATCH(G$1,Quarterly!$7:$7,0)),0)</f>
        <v>0</v>
      </c>
      <c r="F123" s="6">
        <f>IF(IFERROR(INDEX(Quarterly!$A:$Z,MATCH(Monthly!$H129,Quarterly!$F:$F,0),MATCH(G$1,Quarterly!$6:$6,0)),0)=0,F122,IFERROR(INDEX(Quarterly!$A:$Z,MATCH(Monthly!$H129,Quarterly!$F:$F,0),MATCH(G$1,Quarterly!$6:$6,0)),0))</f>
        <v>2.6192252321011189E-4</v>
      </c>
      <c r="G123" s="11">
        <f t="shared" si="25"/>
        <v>132354.65758827116</v>
      </c>
      <c r="H123" s="20">
        <f>IFERROR(INDEX(Quarterly!$A:$N,MATCH(Monthly!$H126,Quarterly!$F:$F,0),MATCH(J$1,Quarterly!$7:$7,0)),0)</f>
        <v>0</v>
      </c>
      <c r="I123" s="21">
        <f>IF(IFERROR(INDEX(Quarterly!$A:$Z,MATCH(Monthly!$H129,Quarterly!$F:$F,0),MATCH(J$1,Quarterly!$6:$6,0)),0)=0,I122,IFERROR(INDEX(Quarterly!$A:$Z,MATCH(Monthly!$H129,Quarterly!$F:$F,0),MATCH(J$1,Quarterly!$6:$6,0)),0))</f>
        <v>-3.2094102009150305E-3</v>
      </c>
      <c r="J123" s="22">
        <f t="shared" si="26"/>
        <v>74987.559279995359</v>
      </c>
      <c r="K123" s="10">
        <f>IFERROR(INDEX(Quarterly!$A:$N,MATCH(Monthly!$H126,Quarterly!$F:$F,0),MATCH(M$1,Quarterly!$7:$7,0)),0)</f>
        <v>0</v>
      </c>
      <c r="L123" s="6">
        <f>IF(IFERROR(INDEX(Quarterly!$A:$Z,MATCH(Monthly!$H129,Quarterly!$F:$F,0),MATCH(M$1,Quarterly!$6:$6,0)),0)=0,L122,IFERROR(INDEX(Quarterly!$A:$Z,MATCH(Monthly!$H129,Quarterly!$F:$F,0),MATCH(M$1,Quarterly!$6:$6,0)),0))</f>
        <v>6.3632244566032004E-3</v>
      </c>
      <c r="M123" s="11">
        <f t="shared" si="27"/>
        <v>38973.428593530873</v>
      </c>
      <c r="N123" s="20">
        <f>IFERROR(INDEX(Quarterly!$A:$N,MATCH(Monthly!$H126,Quarterly!$F:$F,0),MATCH(P$1,Quarterly!$7:$7,0)),0)</f>
        <v>0</v>
      </c>
      <c r="O123" s="21">
        <f>IF(IFERROR(INDEX(Quarterly!$A:$Z,MATCH(Monthly!$H129,Quarterly!$F:$F,0),MATCH(P$1,Quarterly!$6:$6,0)),0)=0,O122,IFERROR(INDEX(Quarterly!$A:$Z,MATCH(Monthly!$H129,Quarterly!$F:$F,0),MATCH(P$1,Quarterly!$6:$6,0)),0))</f>
        <v>-1.6556850286339464E-2</v>
      </c>
      <c r="P123" s="22">
        <f t="shared" si="28"/>
        <v>3985.8950857894661</v>
      </c>
      <c r="Q123" s="10">
        <f>IFERROR(INDEX(Quarterly!$A:$N,MATCH(Monthly!$H126,Quarterly!$F:$F,0),MATCH(S$1,Quarterly!$7:$7,0)),0)</f>
        <v>0</v>
      </c>
      <c r="R123" s="6">
        <f>IF(IFERROR(INDEX(Quarterly!$A:$Z,MATCH(Monthly!$H129,Quarterly!$F:$F,0),MATCH(S$1,Quarterly!$6:$6,0)),0)=0,R122,IFERROR(INDEX(Quarterly!$A:$Z,MATCH(Monthly!$H129,Quarterly!$F:$F,0),MATCH(S$1,Quarterly!$6:$6,0)),0))</f>
        <v>-2.4948133630915859E-2</v>
      </c>
      <c r="S123" s="11">
        <f t="shared" si="29"/>
        <v>1736.567374003339</v>
      </c>
    </row>
    <row r="124" spans="1:19" x14ac:dyDescent="0.2">
      <c r="A124" s="4">
        <f>Monthly!H127</f>
        <v>40968</v>
      </c>
      <c r="B124" s="20">
        <f>IFERROR(INDEX(Quarterly!$A:$N,MATCH(Monthly!$H127,Quarterly!$F:$F,0),MATCH(D$1,Quarterly!$7:$7,0)),0)</f>
        <v>0</v>
      </c>
      <c r="C124" s="21">
        <f>IF(IFERROR(INDEX(Quarterly!$A:$Z,MATCH(Monthly!$H130,Quarterly!$F:$F,0),MATCH(D$1,Quarterly!$6:$6,0)),0)=0,C123,IFERROR(INDEX(Quarterly!$A:$Z,MATCH(Monthly!$H130,Quarterly!$F:$F,0),MATCH(D$1,Quarterly!$6:$6,0)),0))</f>
        <v>0</v>
      </c>
      <c r="D124" s="22">
        <f t="shared" si="24"/>
        <v>0</v>
      </c>
      <c r="E124" s="10">
        <f>IFERROR(INDEX(Quarterly!$A:$N,MATCH(Monthly!$H127,Quarterly!$F:$F,0),MATCH(G$1,Quarterly!$7:$7,0)),0)</f>
        <v>0</v>
      </c>
      <c r="F124" s="6">
        <f>IF(IFERROR(INDEX(Quarterly!$A:$Z,MATCH(Monthly!$H130,Quarterly!$F:$F,0),MATCH(G$1,Quarterly!$6:$6,0)),0)=0,F123,IFERROR(INDEX(Quarterly!$A:$Z,MATCH(Monthly!$H130,Quarterly!$F:$F,0),MATCH(G$1,Quarterly!$6:$6,0)),0))</f>
        <v>2.6192252321011189E-4</v>
      </c>
      <c r="G124" s="11">
        <f t="shared" si="25"/>
        <v>132389.32425414529</v>
      </c>
      <c r="H124" s="20">
        <f>IFERROR(INDEX(Quarterly!$A:$N,MATCH(Monthly!$H127,Quarterly!$F:$F,0),MATCH(J$1,Quarterly!$7:$7,0)),0)</f>
        <v>0</v>
      </c>
      <c r="I124" s="21">
        <f>IF(IFERROR(INDEX(Quarterly!$A:$Z,MATCH(Monthly!$H130,Quarterly!$F:$F,0),MATCH(J$1,Quarterly!$6:$6,0)),0)=0,I123,IFERROR(INDEX(Quarterly!$A:$Z,MATCH(Monthly!$H130,Quarterly!$F:$F,0),MATCH(J$1,Quarterly!$6:$6,0)),0))</f>
        <v>-3.2094102009150305E-3</v>
      </c>
      <c r="J124" s="22">
        <f t="shared" si="26"/>
        <v>74746.893442300425</v>
      </c>
      <c r="K124" s="10">
        <f>IFERROR(INDEX(Quarterly!$A:$N,MATCH(Monthly!$H127,Quarterly!$F:$F,0),MATCH(M$1,Quarterly!$7:$7,0)),0)</f>
        <v>0</v>
      </c>
      <c r="L124" s="6">
        <f>IF(IFERROR(INDEX(Quarterly!$A:$Z,MATCH(Monthly!$H130,Quarterly!$F:$F,0),MATCH(M$1,Quarterly!$6:$6,0)),0)=0,L123,IFERROR(INDEX(Quarterly!$A:$Z,MATCH(Monthly!$H130,Quarterly!$F:$F,0),MATCH(M$1,Quarterly!$6:$6,0)),0))</f>
        <v>6.3632244566032004E-3</v>
      </c>
      <c r="M124" s="11">
        <f t="shared" si="27"/>
        <v>39221.425267514904</v>
      </c>
      <c r="N124" s="20">
        <f>IFERROR(INDEX(Quarterly!$A:$N,MATCH(Monthly!$H127,Quarterly!$F:$F,0),MATCH(P$1,Quarterly!$7:$7,0)),0)</f>
        <v>0</v>
      </c>
      <c r="O124" s="21">
        <f>IF(IFERROR(INDEX(Quarterly!$A:$Z,MATCH(Monthly!$H130,Quarterly!$F:$F,0),MATCH(P$1,Quarterly!$6:$6,0)),0)=0,O123,IFERROR(INDEX(Quarterly!$A:$Z,MATCH(Monthly!$H130,Quarterly!$F:$F,0),MATCH(P$1,Quarterly!$6:$6,0)),0))</f>
        <v>-1.6556850286339464E-2</v>
      </c>
      <c r="P124" s="22">
        <f t="shared" si="28"/>
        <v>3919.9012175969938</v>
      </c>
      <c r="Q124" s="10">
        <f>IFERROR(INDEX(Quarterly!$A:$N,MATCH(Monthly!$H127,Quarterly!$F:$F,0),MATCH(S$1,Quarterly!$7:$7,0)),0)</f>
        <v>0</v>
      </c>
      <c r="R124" s="6">
        <f>IF(IFERROR(INDEX(Quarterly!$A:$Z,MATCH(Monthly!$H130,Quarterly!$F:$F,0),MATCH(S$1,Quarterly!$6:$6,0)),0)=0,R123,IFERROR(INDEX(Quarterly!$A:$Z,MATCH(Monthly!$H130,Quarterly!$F:$F,0),MATCH(S$1,Quarterly!$6:$6,0)),0))</f>
        <v>-2.4948133630915859E-2</v>
      </c>
      <c r="S124" s="11">
        <f t="shared" si="29"/>
        <v>1693.243259097615</v>
      </c>
    </row>
    <row r="125" spans="1:19" x14ac:dyDescent="0.2">
      <c r="A125" s="4">
        <f>Monthly!H128</f>
        <v>40999</v>
      </c>
      <c r="B125" s="20">
        <f>IFERROR(INDEX(Quarterly!$A:$N,MATCH(Monthly!$H128,Quarterly!$F:$F,0),MATCH(D$1,Quarterly!$7:$7,0)),0)</f>
        <v>0</v>
      </c>
      <c r="C125" s="21">
        <f>IF(IFERROR(INDEX(Quarterly!$A:$Z,MATCH(Monthly!$H131,Quarterly!$F:$F,0),MATCH(D$1,Quarterly!$6:$6,0)),0)=0,C124,IFERROR(INDEX(Quarterly!$A:$Z,MATCH(Monthly!$H131,Quarterly!$F:$F,0),MATCH(D$1,Quarterly!$6:$6,0)),0))</f>
        <v>0</v>
      </c>
      <c r="D125" s="22">
        <f t="shared" si="24"/>
        <v>0</v>
      </c>
      <c r="E125" s="10">
        <f>IFERROR(INDEX(Quarterly!$A:$N,MATCH(Monthly!$H128,Quarterly!$F:$F,0),MATCH(G$1,Quarterly!$7:$7,0)),0)</f>
        <v>132424</v>
      </c>
      <c r="F125" s="6">
        <f>IF(IFERROR(INDEX(Quarterly!$A:$Z,MATCH(Monthly!$H131,Quarterly!$F:$F,0),MATCH(G$1,Quarterly!$6:$6,0)),0)=0,F124,IFERROR(INDEX(Quarterly!$A:$Z,MATCH(Monthly!$H131,Quarterly!$F:$F,0),MATCH(G$1,Quarterly!$6:$6,0)),0))</f>
        <v>2.6423271826669925E-4</v>
      </c>
      <c r="G125" s="11">
        <f t="shared" si="25"/>
        <v>132424</v>
      </c>
      <c r="H125" s="20">
        <f>IFERROR(INDEX(Quarterly!$A:$N,MATCH(Monthly!$H128,Quarterly!$F:$F,0),MATCH(J$1,Quarterly!$7:$7,0)),0)</f>
        <v>74507</v>
      </c>
      <c r="I125" s="21">
        <f>IF(IFERROR(INDEX(Quarterly!$A:$Z,MATCH(Monthly!$H131,Quarterly!$F:$F,0),MATCH(J$1,Quarterly!$6:$6,0)),0)=0,I124,IFERROR(INDEX(Quarterly!$A:$Z,MATCH(Monthly!$H131,Quarterly!$F:$F,0),MATCH(J$1,Quarterly!$6:$6,0)),0))</f>
        <v>9.8328040785355952E-4</v>
      </c>
      <c r="J125" s="22">
        <f t="shared" si="26"/>
        <v>74507</v>
      </c>
      <c r="K125" s="10">
        <f>IFERROR(INDEX(Quarterly!$A:$N,MATCH(Monthly!$H128,Quarterly!$F:$F,0),MATCH(M$1,Quarterly!$7:$7,0)),0)</f>
        <v>39471</v>
      </c>
      <c r="L125" s="6">
        <f>IF(IFERROR(INDEX(Quarterly!$A:$Z,MATCH(Monthly!$H131,Quarterly!$F:$F,0),MATCH(M$1,Quarterly!$6:$6,0)),0)=0,L124,IFERROR(INDEX(Quarterly!$A:$Z,MATCH(Monthly!$H131,Quarterly!$F:$F,0),MATCH(M$1,Quarterly!$6:$6,0)),0))</f>
        <v>-1.3445650190397895E-3</v>
      </c>
      <c r="M125" s="11">
        <f t="shared" si="27"/>
        <v>39471</v>
      </c>
      <c r="N125" s="20">
        <f>IFERROR(INDEX(Quarterly!$A:$N,MATCH(Monthly!$H128,Quarterly!$F:$F,0),MATCH(P$1,Quarterly!$7:$7,0)),0)</f>
        <v>3855</v>
      </c>
      <c r="O125" s="21">
        <f>IF(IFERROR(INDEX(Quarterly!$A:$Z,MATCH(Monthly!$H131,Quarterly!$F:$F,0),MATCH(P$1,Quarterly!$6:$6,0)),0)=0,O124,IFERROR(INDEX(Quarterly!$A:$Z,MATCH(Monthly!$H131,Quarterly!$F:$F,0),MATCH(P$1,Quarterly!$6:$6,0)),0))</f>
        <v>-8.2828564143528904E-3</v>
      </c>
      <c r="P125" s="22">
        <f t="shared" si="28"/>
        <v>3855</v>
      </c>
      <c r="Q125" s="10">
        <f>IFERROR(INDEX(Quarterly!$A:$N,MATCH(Monthly!$H128,Quarterly!$F:$F,0),MATCH(S$1,Quarterly!$7:$7,0)),0)</f>
        <v>1651</v>
      </c>
      <c r="R125" s="6">
        <f>IF(IFERROR(INDEX(Quarterly!$A:$Z,MATCH(Monthly!$H131,Quarterly!$F:$F,0),MATCH(S$1,Quarterly!$6:$6,0)),0)=0,R124,IFERROR(INDEX(Quarterly!$A:$Z,MATCH(Monthly!$H131,Quarterly!$F:$F,0),MATCH(S$1,Quarterly!$6:$6,0)),0))</f>
        <v>-1.1849941146771958E-2</v>
      </c>
      <c r="S125" s="11">
        <f t="shared" si="29"/>
        <v>1651</v>
      </c>
    </row>
    <row r="126" spans="1:19" x14ac:dyDescent="0.2">
      <c r="A126" s="4">
        <f>Monthly!H129</f>
        <v>41029</v>
      </c>
      <c r="B126" s="20">
        <f>IFERROR(INDEX(Quarterly!$A:$N,MATCH(Monthly!$H129,Quarterly!$F:$F,0),MATCH(D$1,Quarterly!$7:$7,0)),0)</f>
        <v>0</v>
      </c>
      <c r="C126" s="21">
        <f>IF(IFERROR(INDEX(Quarterly!$A:$Z,MATCH(Monthly!$H132,Quarterly!$F:$F,0),MATCH(D$1,Quarterly!$6:$6,0)),0)=0,C125,IFERROR(INDEX(Quarterly!$A:$Z,MATCH(Monthly!$H132,Quarterly!$F:$F,0),MATCH(D$1,Quarterly!$6:$6,0)),0))</f>
        <v>0</v>
      </c>
      <c r="D126" s="22">
        <f t="shared" si="24"/>
        <v>0</v>
      </c>
      <c r="E126" s="10">
        <f>IFERROR(INDEX(Quarterly!$A:$N,MATCH(Monthly!$H129,Quarterly!$F:$F,0),MATCH(G$1,Quarterly!$7:$7,0)),0)</f>
        <v>0</v>
      </c>
      <c r="F126" s="6">
        <f>IF(IFERROR(INDEX(Quarterly!$A:$Z,MATCH(Monthly!$H132,Quarterly!$F:$F,0),MATCH(G$1,Quarterly!$6:$6,0)),0)=0,F125,IFERROR(INDEX(Quarterly!$A:$Z,MATCH(Monthly!$H132,Quarterly!$F:$F,0),MATCH(G$1,Quarterly!$6:$6,0)),0))</f>
        <v>2.6423271826669925E-4</v>
      </c>
      <c r="G126" s="11">
        <f t="shared" si="25"/>
        <v>132458.99075348375</v>
      </c>
      <c r="H126" s="20">
        <f>IFERROR(INDEX(Quarterly!$A:$N,MATCH(Monthly!$H129,Quarterly!$F:$F,0),MATCH(J$1,Quarterly!$7:$7,0)),0)</f>
        <v>0</v>
      </c>
      <c r="I126" s="21">
        <f>IF(IFERROR(INDEX(Quarterly!$A:$Z,MATCH(Monthly!$H132,Quarterly!$F:$F,0),MATCH(J$1,Quarterly!$6:$6,0)),0)=0,I125,IFERROR(INDEX(Quarterly!$A:$Z,MATCH(Monthly!$H132,Quarterly!$F:$F,0),MATCH(J$1,Quarterly!$6:$6,0)),0))</f>
        <v>9.8328040785355952E-4</v>
      </c>
      <c r="J126" s="22">
        <f t="shared" si="26"/>
        <v>74580.261273347947</v>
      </c>
      <c r="K126" s="10">
        <f>IFERROR(INDEX(Quarterly!$A:$N,MATCH(Monthly!$H129,Quarterly!$F:$F,0),MATCH(M$1,Quarterly!$7:$7,0)),0)</f>
        <v>0</v>
      </c>
      <c r="L126" s="6">
        <f>IF(IFERROR(INDEX(Quarterly!$A:$Z,MATCH(Monthly!$H132,Quarterly!$F:$F,0),MATCH(M$1,Quarterly!$6:$6,0)),0)=0,L125,IFERROR(INDEX(Quarterly!$A:$Z,MATCH(Monthly!$H132,Quarterly!$F:$F,0),MATCH(M$1,Quarterly!$6:$6,0)),0))</f>
        <v>-1.3445650190397895E-3</v>
      </c>
      <c r="M126" s="11">
        <f t="shared" si="27"/>
        <v>39417.92867413348</v>
      </c>
      <c r="N126" s="20">
        <f>IFERROR(INDEX(Quarterly!$A:$N,MATCH(Monthly!$H129,Quarterly!$F:$F,0),MATCH(P$1,Quarterly!$7:$7,0)),0)</f>
        <v>0</v>
      </c>
      <c r="O126" s="21">
        <f>IF(IFERROR(INDEX(Quarterly!$A:$Z,MATCH(Monthly!$H132,Quarterly!$F:$F,0),MATCH(P$1,Quarterly!$6:$6,0)),0)=0,O125,IFERROR(INDEX(Quarterly!$A:$Z,MATCH(Monthly!$H132,Quarterly!$F:$F,0),MATCH(P$1,Quarterly!$6:$6,0)),0))</f>
        <v>-8.2828564143528904E-3</v>
      </c>
      <c r="P126" s="22">
        <f t="shared" si="28"/>
        <v>3823.0695885226696</v>
      </c>
      <c r="Q126" s="10">
        <f>IFERROR(INDEX(Quarterly!$A:$N,MATCH(Monthly!$H129,Quarterly!$F:$F,0),MATCH(S$1,Quarterly!$7:$7,0)),0)</f>
        <v>0</v>
      </c>
      <c r="R126" s="6">
        <f>IF(IFERROR(INDEX(Quarterly!$A:$Z,MATCH(Monthly!$H132,Quarterly!$F:$F,0),MATCH(S$1,Quarterly!$6:$6,0)),0)=0,R125,IFERROR(INDEX(Quarterly!$A:$Z,MATCH(Monthly!$H132,Quarterly!$F:$F,0),MATCH(S$1,Quarterly!$6:$6,0)),0))</f>
        <v>-1.1849941146771958E-2</v>
      </c>
      <c r="S126" s="11">
        <f t="shared" si="29"/>
        <v>1631.4357471666794</v>
      </c>
    </row>
    <row r="127" spans="1:19" x14ac:dyDescent="0.2">
      <c r="A127" s="4">
        <f>Monthly!H130</f>
        <v>41060</v>
      </c>
      <c r="B127" s="20">
        <f>IFERROR(INDEX(Quarterly!$A:$N,MATCH(Monthly!$H130,Quarterly!$F:$F,0),MATCH(D$1,Quarterly!$7:$7,0)),0)</f>
        <v>0</v>
      </c>
      <c r="C127" s="21">
        <f>IF(IFERROR(INDEX(Quarterly!$A:$Z,MATCH(Monthly!$H133,Quarterly!$F:$F,0),MATCH(D$1,Quarterly!$6:$6,0)),0)=0,C126,IFERROR(INDEX(Quarterly!$A:$Z,MATCH(Monthly!$H133,Quarterly!$F:$F,0),MATCH(D$1,Quarterly!$6:$6,0)),0))</f>
        <v>0</v>
      </c>
      <c r="D127" s="22">
        <f t="shared" si="24"/>
        <v>0</v>
      </c>
      <c r="E127" s="10">
        <f>IFERROR(INDEX(Quarterly!$A:$N,MATCH(Monthly!$H130,Quarterly!$F:$F,0),MATCH(G$1,Quarterly!$7:$7,0)),0)</f>
        <v>0</v>
      </c>
      <c r="F127" s="6">
        <f>IF(IFERROR(INDEX(Quarterly!$A:$Z,MATCH(Monthly!$H133,Quarterly!$F:$F,0),MATCH(G$1,Quarterly!$6:$6,0)),0)=0,F126,IFERROR(INDEX(Quarterly!$A:$Z,MATCH(Monthly!$H133,Quarterly!$F:$F,0),MATCH(G$1,Quarterly!$6:$6,0)),0))</f>
        <v>2.6423271826669925E-4</v>
      </c>
      <c r="G127" s="11">
        <f t="shared" si="25"/>
        <v>132493.9907526694</v>
      </c>
      <c r="H127" s="20">
        <f>IFERROR(INDEX(Quarterly!$A:$N,MATCH(Monthly!$H130,Quarterly!$F:$F,0),MATCH(J$1,Quarterly!$7:$7,0)),0)</f>
        <v>0</v>
      </c>
      <c r="I127" s="21">
        <f>IF(IFERROR(INDEX(Quarterly!$A:$Z,MATCH(Monthly!$H133,Quarterly!$F:$F,0),MATCH(J$1,Quarterly!$6:$6,0)),0)=0,I126,IFERROR(INDEX(Quarterly!$A:$Z,MATCH(Monthly!$H133,Quarterly!$F:$F,0),MATCH(J$1,Quarterly!$6:$6,0)),0))</f>
        <v>9.8328040785355952E-4</v>
      </c>
      <c r="J127" s="22">
        <f t="shared" si="26"/>
        <v>74653.594583070633</v>
      </c>
      <c r="K127" s="10">
        <f>IFERROR(INDEX(Quarterly!$A:$N,MATCH(Monthly!$H130,Quarterly!$F:$F,0),MATCH(M$1,Quarterly!$7:$7,0)),0)</f>
        <v>0</v>
      </c>
      <c r="L127" s="6">
        <f>IF(IFERROR(INDEX(Quarterly!$A:$Z,MATCH(Monthly!$H133,Quarterly!$F:$F,0),MATCH(M$1,Quarterly!$6:$6,0)),0)=0,L126,IFERROR(INDEX(Quarterly!$A:$Z,MATCH(Monthly!$H133,Quarterly!$F:$F,0),MATCH(M$1,Quarterly!$6:$6,0)),0))</f>
        <v>-1.3445650190397895E-3</v>
      </c>
      <c r="M127" s="11">
        <f t="shared" si="27"/>
        <v>39364.928706115235</v>
      </c>
      <c r="N127" s="20">
        <f>IFERROR(INDEX(Quarterly!$A:$N,MATCH(Monthly!$H130,Quarterly!$F:$F,0),MATCH(P$1,Quarterly!$7:$7,0)),0)</f>
        <v>0</v>
      </c>
      <c r="O127" s="21">
        <f>IF(IFERROR(INDEX(Quarterly!$A:$Z,MATCH(Monthly!$H133,Quarterly!$F:$F,0),MATCH(P$1,Quarterly!$6:$6,0)),0)=0,O126,IFERROR(INDEX(Quarterly!$A:$Z,MATCH(Monthly!$H133,Quarterly!$F:$F,0),MATCH(P$1,Quarterly!$6:$6,0)),0))</f>
        <v>-8.2828564143528904E-3</v>
      </c>
      <c r="P127" s="22">
        <f t="shared" si="28"/>
        <v>3791.403652058857</v>
      </c>
      <c r="Q127" s="10">
        <f>IFERROR(INDEX(Quarterly!$A:$N,MATCH(Monthly!$H130,Quarterly!$F:$F,0),MATCH(S$1,Quarterly!$7:$7,0)),0)</f>
        <v>0</v>
      </c>
      <c r="R127" s="6">
        <f>IF(IFERROR(INDEX(Quarterly!$A:$Z,MATCH(Monthly!$H133,Quarterly!$F:$F,0),MATCH(S$1,Quarterly!$6:$6,0)),0)=0,R126,IFERROR(INDEX(Quarterly!$A:$Z,MATCH(Monthly!$H133,Quarterly!$F:$F,0),MATCH(S$1,Quarterly!$6:$6,0)),0))</f>
        <v>-1.1849941146771958E-2</v>
      </c>
      <c r="S127" s="11">
        <f t="shared" si="29"/>
        <v>1612.1033295780144</v>
      </c>
    </row>
    <row r="128" spans="1:19" x14ac:dyDescent="0.2">
      <c r="A128" s="4">
        <f>Monthly!H131</f>
        <v>41090</v>
      </c>
      <c r="B128" s="20">
        <f>IFERROR(INDEX(Quarterly!$A:$N,MATCH(Monthly!$H131,Quarterly!$F:$F,0),MATCH(D$1,Quarterly!$7:$7,0)),0)</f>
        <v>0</v>
      </c>
      <c r="C128" s="21">
        <f>IF(IFERROR(INDEX(Quarterly!$A:$Z,MATCH(Monthly!$H134,Quarterly!$F:$F,0),MATCH(D$1,Quarterly!$6:$6,0)),0)=0,C127,IFERROR(INDEX(Quarterly!$A:$Z,MATCH(Monthly!$H134,Quarterly!$F:$F,0),MATCH(D$1,Quarterly!$6:$6,0)),0))</f>
        <v>0</v>
      </c>
      <c r="D128" s="22">
        <f t="shared" si="24"/>
        <v>0</v>
      </c>
      <c r="E128" s="10">
        <f>IFERROR(INDEX(Quarterly!$A:$N,MATCH(Monthly!$H131,Quarterly!$F:$F,0),MATCH(G$1,Quarterly!$7:$7,0)),0)</f>
        <v>132529</v>
      </c>
      <c r="F128" s="6">
        <f>IF(IFERROR(INDEX(Quarterly!$A:$Z,MATCH(Monthly!$H134,Quarterly!$F:$F,0),MATCH(G$1,Quarterly!$6:$6,0)),0)=0,F127,IFERROR(INDEX(Quarterly!$A:$Z,MATCH(Monthly!$H134,Quarterly!$F:$F,0),MATCH(G$1,Quarterly!$6:$6,0)),0))</f>
        <v>2.9921602163840433E-4</v>
      </c>
      <c r="G128" s="11">
        <f t="shared" si="25"/>
        <v>132529</v>
      </c>
      <c r="H128" s="20">
        <f>IFERROR(INDEX(Quarterly!$A:$N,MATCH(Monthly!$H131,Quarterly!$F:$F,0),MATCH(J$1,Quarterly!$7:$7,0)),0)</f>
        <v>74727</v>
      </c>
      <c r="I128" s="21">
        <f>IF(IFERROR(INDEX(Quarterly!$A:$Z,MATCH(Monthly!$H134,Quarterly!$F:$F,0),MATCH(J$1,Quarterly!$6:$6,0)),0)=0,I127,IFERROR(INDEX(Quarterly!$A:$Z,MATCH(Monthly!$H134,Quarterly!$F:$F,0),MATCH(J$1,Quarterly!$6:$6,0)),0))</f>
        <v>1.0783216849150623E-3</v>
      </c>
      <c r="J128" s="22">
        <f t="shared" si="26"/>
        <v>74727</v>
      </c>
      <c r="K128" s="10">
        <f>IFERROR(INDEX(Quarterly!$A:$N,MATCH(Monthly!$H131,Quarterly!$F:$F,0),MATCH(M$1,Quarterly!$7:$7,0)),0)</f>
        <v>39312</v>
      </c>
      <c r="L128" s="6">
        <f>IF(IFERROR(INDEX(Quarterly!$A:$Z,MATCH(Monthly!$H134,Quarterly!$F:$F,0),MATCH(M$1,Quarterly!$6:$6,0)),0)=0,L127,IFERROR(INDEX(Quarterly!$A:$Z,MATCH(Monthly!$H134,Quarterly!$F:$F,0),MATCH(M$1,Quarterly!$6:$6,0)),0))</f>
        <v>2.1068725818311762E-3</v>
      </c>
      <c r="M128" s="11">
        <f t="shared" si="27"/>
        <v>39312</v>
      </c>
      <c r="N128" s="20">
        <f>IFERROR(INDEX(Quarterly!$A:$N,MATCH(Monthly!$H131,Quarterly!$F:$F,0),MATCH(P$1,Quarterly!$7:$7,0)),0)</f>
        <v>3760</v>
      </c>
      <c r="O128" s="21">
        <f>IF(IFERROR(INDEX(Quarterly!$A:$Z,MATCH(Monthly!$H134,Quarterly!$F:$F,0),MATCH(P$1,Quarterly!$6:$6,0)),0)=0,O127,IFERROR(INDEX(Quarterly!$A:$Z,MATCH(Monthly!$H134,Quarterly!$F:$F,0),MATCH(P$1,Quarterly!$6:$6,0)),0))</f>
        <v>3.7096259144389077E-3</v>
      </c>
      <c r="P128" s="22">
        <f t="shared" si="28"/>
        <v>3760</v>
      </c>
      <c r="Q128" s="10">
        <f>IFERROR(INDEX(Quarterly!$A:$N,MATCH(Monthly!$H131,Quarterly!$F:$F,0),MATCH(S$1,Quarterly!$7:$7,0)),0)</f>
        <v>1593</v>
      </c>
      <c r="R128" s="6">
        <f>IF(IFERROR(INDEX(Quarterly!$A:$Z,MATCH(Monthly!$H134,Quarterly!$F:$F,0),MATCH(S$1,Quarterly!$6:$6,0)),0)=0,R127,IFERROR(INDEX(Quarterly!$A:$Z,MATCH(Monthly!$H134,Quarterly!$F:$F,0),MATCH(S$1,Quarterly!$6:$6,0)),0))</f>
        <v>-2.5768149834822451E-2</v>
      </c>
      <c r="S128" s="11">
        <f t="shared" si="29"/>
        <v>1593</v>
      </c>
    </row>
    <row r="129" spans="1:19" x14ac:dyDescent="0.2">
      <c r="A129" s="4">
        <f>Monthly!H132</f>
        <v>41121</v>
      </c>
      <c r="B129" s="20">
        <f>IFERROR(INDEX(Quarterly!$A:$N,MATCH(Monthly!$H132,Quarterly!$F:$F,0),MATCH(D$1,Quarterly!$7:$7,0)),0)</f>
        <v>0</v>
      </c>
      <c r="C129" s="21">
        <f>IF(IFERROR(INDEX(Quarterly!$A:$Z,MATCH(Monthly!$H135,Quarterly!$F:$F,0),MATCH(D$1,Quarterly!$6:$6,0)),0)=0,C128,IFERROR(INDEX(Quarterly!$A:$Z,MATCH(Monthly!$H135,Quarterly!$F:$F,0),MATCH(D$1,Quarterly!$6:$6,0)),0))</f>
        <v>0</v>
      </c>
      <c r="D129" s="22">
        <f t="shared" si="24"/>
        <v>0</v>
      </c>
      <c r="E129" s="10">
        <f>IFERROR(INDEX(Quarterly!$A:$N,MATCH(Monthly!$H132,Quarterly!$F:$F,0),MATCH(G$1,Quarterly!$7:$7,0)),0)</f>
        <v>0</v>
      </c>
      <c r="F129" s="6">
        <f>IF(IFERROR(INDEX(Quarterly!$A:$Z,MATCH(Monthly!$H135,Quarterly!$F:$F,0),MATCH(G$1,Quarterly!$6:$6,0)),0)=0,F128,IFERROR(INDEX(Quarterly!$A:$Z,MATCH(Monthly!$H135,Quarterly!$F:$F,0),MATCH(G$1,Quarterly!$6:$6,0)),0))</f>
        <v>2.9921602163840433E-4</v>
      </c>
      <c r="G129" s="11">
        <f t="shared" si="25"/>
        <v>132568.65480013171</v>
      </c>
      <c r="H129" s="20">
        <f>IFERROR(INDEX(Quarterly!$A:$N,MATCH(Monthly!$H132,Quarterly!$F:$F,0),MATCH(J$1,Quarterly!$7:$7,0)),0)</f>
        <v>0</v>
      </c>
      <c r="I129" s="21">
        <f>IF(IFERROR(INDEX(Quarterly!$A:$Z,MATCH(Monthly!$H135,Quarterly!$F:$F,0),MATCH(J$1,Quarterly!$6:$6,0)),0)=0,I128,IFERROR(INDEX(Quarterly!$A:$Z,MATCH(Monthly!$H135,Quarterly!$F:$F,0),MATCH(J$1,Quarterly!$6:$6,0)),0))</f>
        <v>1.0783216849150623E-3</v>
      </c>
      <c r="J129" s="22">
        <f t="shared" si="26"/>
        <v>74807.579744548653</v>
      </c>
      <c r="K129" s="10">
        <f>IFERROR(INDEX(Quarterly!$A:$N,MATCH(Monthly!$H132,Quarterly!$F:$F,0),MATCH(M$1,Quarterly!$7:$7,0)),0)</f>
        <v>0</v>
      </c>
      <c r="L129" s="6">
        <f>IF(IFERROR(INDEX(Quarterly!$A:$Z,MATCH(Monthly!$H135,Quarterly!$F:$F,0),MATCH(M$1,Quarterly!$6:$6,0)),0)=0,L128,IFERROR(INDEX(Quarterly!$A:$Z,MATCH(Monthly!$H135,Quarterly!$F:$F,0),MATCH(M$1,Quarterly!$6:$6,0)),0))</f>
        <v>2.1068725818311762E-3</v>
      </c>
      <c r="M129" s="11">
        <f t="shared" si="27"/>
        <v>39394.825374936947</v>
      </c>
      <c r="N129" s="20">
        <f>IFERROR(INDEX(Quarterly!$A:$N,MATCH(Monthly!$H132,Quarterly!$F:$F,0),MATCH(P$1,Quarterly!$7:$7,0)),0)</f>
        <v>0</v>
      </c>
      <c r="O129" s="21">
        <f>IF(IFERROR(INDEX(Quarterly!$A:$Z,MATCH(Monthly!$H135,Quarterly!$F:$F,0),MATCH(P$1,Quarterly!$6:$6,0)),0)=0,O128,IFERROR(INDEX(Quarterly!$A:$Z,MATCH(Monthly!$H135,Quarterly!$F:$F,0),MATCH(P$1,Quarterly!$6:$6,0)),0))</f>
        <v>3.7096259144389077E-3</v>
      </c>
      <c r="P129" s="22">
        <f t="shared" si="28"/>
        <v>3773.9481934382902</v>
      </c>
      <c r="Q129" s="10">
        <f>IFERROR(INDEX(Quarterly!$A:$N,MATCH(Monthly!$H132,Quarterly!$F:$F,0),MATCH(S$1,Quarterly!$7:$7,0)),0)</f>
        <v>0</v>
      </c>
      <c r="R129" s="6">
        <f>IF(IFERROR(INDEX(Quarterly!$A:$Z,MATCH(Monthly!$H135,Quarterly!$F:$F,0),MATCH(S$1,Quarterly!$6:$6,0)),0)=0,R128,IFERROR(INDEX(Quarterly!$A:$Z,MATCH(Monthly!$H135,Quarterly!$F:$F,0),MATCH(S$1,Quarterly!$6:$6,0)),0))</f>
        <v>-2.5768149834822451E-2</v>
      </c>
      <c r="S129" s="11">
        <f t="shared" si="29"/>
        <v>1551.9513373131279</v>
      </c>
    </row>
    <row r="130" spans="1:19" x14ac:dyDescent="0.2">
      <c r="A130" s="4">
        <f>Monthly!H133</f>
        <v>41152</v>
      </c>
      <c r="B130" s="20">
        <f>IFERROR(INDEX(Quarterly!$A:$N,MATCH(Monthly!$H133,Quarterly!$F:$F,0),MATCH(D$1,Quarterly!$7:$7,0)),0)</f>
        <v>0</v>
      </c>
      <c r="C130" s="21">
        <f>IF(IFERROR(INDEX(Quarterly!$A:$Z,MATCH(Monthly!$H136,Quarterly!$F:$F,0),MATCH(D$1,Quarterly!$6:$6,0)),0)=0,C129,IFERROR(INDEX(Quarterly!$A:$Z,MATCH(Monthly!$H136,Quarterly!$F:$F,0),MATCH(D$1,Quarterly!$6:$6,0)),0))</f>
        <v>0</v>
      </c>
      <c r="D130" s="22">
        <f t="shared" si="24"/>
        <v>0</v>
      </c>
      <c r="E130" s="10">
        <f>IFERROR(INDEX(Quarterly!$A:$N,MATCH(Monthly!$H133,Quarterly!$F:$F,0),MATCH(G$1,Quarterly!$7:$7,0)),0)</f>
        <v>0</v>
      </c>
      <c r="F130" s="6">
        <f>IF(IFERROR(INDEX(Quarterly!$A:$Z,MATCH(Monthly!$H136,Quarterly!$F:$F,0),MATCH(G$1,Quarterly!$6:$6,0)),0)=0,F129,IFERROR(INDEX(Quarterly!$A:$Z,MATCH(Monthly!$H136,Quarterly!$F:$F,0),MATCH(G$1,Quarterly!$6:$6,0)),0))</f>
        <v>2.9921602163840433E-4</v>
      </c>
      <c r="G130" s="11">
        <f t="shared" si="25"/>
        <v>132608.32146561495</v>
      </c>
      <c r="H130" s="20">
        <f>IFERROR(INDEX(Quarterly!$A:$N,MATCH(Monthly!$H133,Quarterly!$F:$F,0),MATCH(J$1,Quarterly!$7:$7,0)),0)</f>
        <v>0</v>
      </c>
      <c r="I130" s="21">
        <f>IF(IFERROR(INDEX(Quarterly!$A:$Z,MATCH(Monthly!$H136,Quarterly!$F:$F,0),MATCH(J$1,Quarterly!$6:$6,0)),0)=0,I129,IFERROR(INDEX(Quarterly!$A:$Z,MATCH(Monthly!$H136,Quarterly!$F:$F,0),MATCH(J$1,Quarterly!$6:$6,0)),0))</f>
        <v>1.0783216849150623E-3</v>
      </c>
      <c r="J130" s="22">
        <f t="shared" si="26"/>
        <v>74888.246379983219</v>
      </c>
      <c r="K130" s="10">
        <f>IFERROR(INDEX(Quarterly!$A:$N,MATCH(Monthly!$H133,Quarterly!$F:$F,0),MATCH(M$1,Quarterly!$7:$7,0)),0)</f>
        <v>0</v>
      </c>
      <c r="L130" s="6">
        <f>IF(IFERROR(INDEX(Quarterly!$A:$Z,MATCH(Monthly!$H136,Quarterly!$F:$F,0),MATCH(M$1,Quarterly!$6:$6,0)),0)=0,L129,IFERROR(INDEX(Quarterly!$A:$Z,MATCH(Monthly!$H136,Quarterly!$F:$F,0),MATCH(M$1,Quarterly!$6:$6,0)),0))</f>
        <v>2.1068725818311762E-3</v>
      </c>
      <c r="M130" s="11">
        <f t="shared" si="27"/>
        <v>39477.825252385432</v>
      </c>
      <c r="N130" s="20">
        <f>IFERROR(INDEX(Quarterly!$A:$N,MATCH(Monthly!$H133,Quarterly!$F:$F,0),MATCH(P$1,Quarterly!$7:$7,0)),0)</f>
        <v>0</v>
      </c>
      <c r="O130" s="21">
        <f>IF(IFERROR(INDEX(Quarterly!$A:$Z,MATCH(Monthly!$H136,Quarterly!$F:$F,0),MATCH(P$1,Quarterly!$6:$6,0)),0)=0,O129,IFERROR(INDEX(Quarterly!$A:$Z,MATCH(Monthly!$H136,Quarterly!$F:$F,0),MATCH(P$1,Quarterly!$6:$6,0)),0))</f>
        <v>3.7096259144389077E-3</v>
      </c>
      <c r="P130" s="22">
        <f t="shared" si="28"/>
        <v>3787.9481294564189</v>
      </c>
      <c r="Q130" s="10">
        <f>IFERROR(INDEX(Quarterly!$A:$N,MATCH(Monthly!$H133,Quarterly!$F:$F,0),MATCH(S$1,Quarterly!$7:$7,0)),0)</f>
        <v>0</v>
      </c>
      <c r="R130" s="6">
        <f>IF(IFERROR(INDEX(Quarterly!$A:$Z,MATCH(Monthly!$H136,Quarterly!$F:$F,0),MATCH(S$1,Quarterly!$6:$6,0)),0)=0,R129,IFERROR(INDEX(Quarterly!$A:$Z,MATCH(Monthly!$H136,Quarterly!$F:$F,0),MATCH(S$1,Quarterly!$6:$6,0)),0))</f>
        <v>-2.5768149834822451E-2</v>
      </c>
      <c r="S130" s="11">
        <f t="shared" si="29"/>
        <v>1511.96042271689</v>
      </c>
    </row>
    <row r="131" spans="1:19" x14ac:dyDescent="0.2">
      <c r="A131" s="4">
        <f>Monthly!H134</f>
        <v>41182</v>
      </c>
      <c r="B131" s="20">
        <f>IFERROR(INDEX(Quarterly!$A:$N,MATCH(Monthly!$H134,Quarterly!$F:$F,0),MATCH(D$1,Quarterly!$7:$7,0)),0)</f>
        <v>50106</v>
      </c>
      <c r="C131" s="21">
        <f>IF(IFERROR(INDEX(Quarterly!$A:$Z,MATCH(Monthly!$H137,Quarterly!$F:$F,0),MATCH(D$1,Quarterly!$6:$6,0)),0)=0,C130,IFERROR(INDEX(Quarterly!$A:$Z,MATCH(Monthly!$H137,Quarterly!$F:$F,0),MATCH(D$1,Quarterly!$6:$6,0)),0))</f>
        <v>1.8393746419755885E-3</v>
      </c>
      <c r="D131" s="22">
        <f t="shared" si="24"/>
        <v>50106</v>
      </c>
      <c r="E131" s="10">
        <f>IFERROR(INDEX(Quarterly!$A:$N,MATCH(Monthly!$H134,Quarterly!$F:$F,0),MATCH(G$1,Quarterly!$7:$7,0)),0)</f>
        <v>132648</v>
      </c>
      <c r="F131" s="6">
        <f>IF(IFERROR(INDEX(Quarterly!$A:$Z,MATCH(Monthly!$H137,Quarterly!$F:$F,0),MATCH(G$1,Quarterly!$6:$6,0)),0)=0,F130,IFERROR(INDEX(Quarterly!$A:$Z,MATCH(Monthly!$H137,Quarterly!$F:$F,0),MATCH(G$1,Quarterly!$6:$6,0)),0))</f>
        <v>3.843284804039282E-4</v>
      </c>
      <c r="G131" s="11">
        <f t="shared" si="25"/>
        <v>132648</v>
      </c>
      <c r="H131" s="20">
        <f>IFERROR(INDEX(Quarterly!$A:$N,MATCH(Monthly!$H134,Quarterly!$F:$F,0),MATCH(J$1,Quarterly!$7:$7,0)),0)</f>
        <v>74969</v>
      </c>
      <c r="I131" s="21">
        <f>IF(IFERROR(INDEX(Quarterly!$A:$Z,MATCH(Monthly!$H137,Quarterly!$F:$F,0),MATCH(J$1,Quarterly!$6:$6,0)),0)=0,I130,IFERROR(INDEX(Quarterly!$A:$Z,MATCH(Monthly!$H137,Quarterly!$F:$F,0),MATCH(J$1,Quarterly!$6:$6,0)),0))</f>
        <v>6.7537866162292737E-4</v>
      </c>
      <c r="J131" s="22">
        <f t="shared" si="26"/>
        <v>74969</v>
      </c>
      <c r="K131" s="10">
        <f>IFERROR(INDEX(Quarterly!$A:$N,MATCH(Monthly!$H134,Quarterly!$F:$F,0),MATCH(M$1,Quarterly!$7:$7,0)),0)</f>
        <v>39561</v>
      </c>
      <c r="L131" s="6">
        <f>IF(IFERROR(INDEX(Quarterly!$A:$Z,MATCH(Monthly!$H137,Quarterly!$F:$F,0),MATCH(M$1,Quarterly!$6:$6,0)),0)=0,L130,IFERROR(INDEX(Quarterly!$A:$Z,MATCH(Monthly!$H137,Quarterly!$F:$F,0),MATCH(M$1,Quarterly!$6:$6,0)),0))</f>
        <v>1.8082765753588692E-3</v>
      </c>
      <c r="M131" s="11">
        <f t="shared" si="27"/>
        <v>39561</v>
      </c>
      <c r="N131" s="20">
        <f>IFERROR(INDEX(Quarterly!$A:$N,MATCH(Monthly!$H134,Quarterly!$F:$F,0),MATCH(P$1,Quarterly!$7:$7,0)),0)</f>
        <v>3802</v>
      </c>
      <c r="O131" s="21">
        <f>IF(IFERROR(INDEX(Quarterly!$A:$Z,MATCH(Monthly!$H137,Quarterly!$F:$F,0),MATCH(P$1,Quarterly!$6:$6,0)),0)=0,O130,IFERROR(INDEX(Quarterly!$A:$Z,MATCH(Monthly!$H137,Quarterly!$F:$F,0),MATCH(P$1,Quarterly!$6:$6,0)),0))</f>
        <v>4.7989566713053655E-3</v>
      </c>
      <c r="P131" s="22">
        <f t="shared" si="28"/>
        <v>3802</v>
      </c>
      <c r="Q131" s="10">
        <f>IFERROR(INDEX(Quarterly!$A:$N,MATCH(Monthly!$H134,Quarterly!$F:$F,0),MATCH(S$1,Quarterly!$7:$7,0)),0)</f>
        <v>1473</v>
      </c>
      <c r="R131" s="6">
        <f>IF(IFERROR(INDEX(Quarterly!$A:$Z,MATCH(Monthly!$H137,Quarterly!$F:$F,0),MATCH(S$1,Quarterly!$6:$6,0)),0)=0,R130,IFERROR(INDEX(Quarterly!$A:$Z,MATCH(Monthly!$H137,Quarterly!$F:$F,0),MATCH(S$1,Quarterly!$6:$6,0)),0))</f>
        <v>5.1779401261784486E-3</v>
      </c>
      <c r="S131" s="11">
        <f t="shared" si="29"/>
        <v>1473</v>
      </c>
    </row>
    <row r="132" spans="1:19" x14ac:dyDescent="0.2">
      <c r="A132" s="4">
        <f>Monthly!H135</f>
        <v>41213</v>
      </c>
      <c r="B132" s="20">
        <f>IFERROR(INDEX(Quarterly!$A:$N,MATCH(Monthly!$H135,Quarterly!$F:$F,0),MATCH(D$1,Quarterly!$7:$7,0)),0)</f>
        <v>0</v>
      </c>
      <c r="C132" s="21">
        <f>IF(IFERROR(INDEX(Quarterly!$A:$Z,MATCH(Monthly!$H138,Quarterly!$F:$F,0),MATCH(D$1,Quarterly!$6:$6,0)),0)=0,C131,IFERROR(INDEX(Quarterly!$A:$Z,MATCH(Monthly!$H138,Quarterly!$F:$F,0),MATCH(D$1,Quarterly!$6:$6,0)),0))</f>
        <v>1.8393746419755885E-3</v>
      </c>
      <c r="D132" s="22">
        <f t="shared" si="24"/>
        <v>50198.163705810832</v>
      </c>
      <c r="E132" s="10">
        <f>IFERROR(INDEX(Quarterly!$A:$N,MATCH(Monthly!$H135,Quarterly!$F:$F,0),MATCH(G$1,Quarterly!$7:$7,0)),0)</f>
        <v>0</v>
      </c>
      <c r="F132" s="6">
        <f>IF(IFERROR(INDEX(Quarterly!$A:$Z,MATCH(Monthly!$H138,Quarterly!$F:$F,0),MATCH(G$1,Quarterly!$6:$6,0)),0)=0,F131,IFERROR(INDEX(Quarterly!$A:$Z,MATCH(Monthly!$H138,Quarterly!$F:$F,0),MATCH(G$1,Quarterly!$6:$6,0)),0))</f>
        <v>3.843284804039282E-4</v>
      </c>
      <c r="G132" s="11">
        <f t="shared" si="25"/>
        <v>132698.98040426863</v>
      </c>
      <c r="H132" s="20">
        <f>IFERROR(INDEX(Quarterly!$A:$N,MATCH(Monthly!$H135,Quarterly!$F:$F,0),MATCH(J$1,Quarterly!$7:$7,0)),0)</f>
        <v>0</v>
      </c>
      <c r="I132" s="21">
        <f>IF(IFERROR(INDEX(Quarterly!$A:$Z,MATCH(Monthly!$H138,Quarterly!$F:$F,0),MATCH(J$1,Quarterly!$6:$6,0)),0)=0,I131,IFERROR(INDEX(Quarterly!$A:$Z,MATCH(Monthly!$H138,Quarterly!$F:$F,0),MATCH(J$1,Quarterly!$6:$6,0)),0))</f>
        <v>6.7537866162292737E-4</v>
      </c>
      <c r="J132" s="22">
        <f t="shared" si="26"/>
        <v>75019.632462883208</v>
      </c>
      <c r="K132" s="10">
        <f>IFERROR(INDEX(Quarterly!$A:$N,MATCH(Monthly!$H135,Quarterly!$F:$F,0),MATCH(M$1,Quarterly!$7:$7,0)),0)</f>
        <v>0</v>
      </c>
      <c r="L132" s="6">
        <f>IF(IFERROR(INDEX(Quarterly!$A:$Z,MATCH(Monthly!$H138,Quarterly!$F:$F,0),MATCH(M$1,Quarterly!$6:$6,0)),0)=0,L131,IFERROR(INDEX(Quarterly!$A:$Z,MATCH(Monthly!$H138,Quarterly!$F:$F,0),MATCH(M$1,Quarterly!$6:$6,0)),0))</f>
        <v>1.8082765753588692E-3</v>
      </c>
      <c r="M132" s="11">
        <f t="shared" si="27"/>
        <v>39632.537229597772</v>
      </c>
      <c r="N132" s="20">
        <f>IFERROR(INDEX(Quarterly!$A:$N,MATCH(Monthly!$H135,Quarterly!$F:$F,0),MATCH(P$1,Quarterly!$7:$7,0)),0)</f>
        <v>0</v>
      </c>
      <c r="O132" s="21">
        <f>IF(IFERROR(INDEX(Quarterly!$A:$Z,MATCH(Monthly!$H138,Quarterly!$F:$F,0),MATCH(P$1,Quarterly!$6:$6,0)),0)=0,O131,IFERROR(INDEX(Quarterly!$A:$Z,MATCH(Monthly!$H138,Quarterly!$F:$F,0),MATCH(P$1,Quarterly!$6:$6,0)),0))</f>
        <v>4.7989566713053655E-3</v>
      </c>
      <c r="P132" s="22">
        <f t="shared" si="28"/>
        <v>3820.2456332643028</v>
      </c>
      <c r="Q132" s="10">
        <f>IFERROR(INDEX(Quarterly!$A:$N,MATCH(Monthly!$H135,Quarterly!$F:$F,0),MATCH(S$1,Quarterly!$7:$7,0)),0)</f>
        <v>0</v>
      </c>
      <c r="R132" s="6">
        <f>IF(IFERROR(INDEX(Quarterly!$A:$Z,MATCH(Monthly!$H138,Quarterly!$F:$F,0),MATCH(S$1,Quarterly!$6:$6,0)),0)=0,R131,IFERROR(INDEX(Quarterly!$A:$Z,MATCH(Monthly!$H138,Quarterly!$F:$F,0),MATCH(S$1,Quarterly!$6:$6,0)),0))</f>
        <v>5.1779401261784486E-3</v>
      </c>
      <c r="S132" s="11">
        <f t="shared" si="29"/>
        <v>1480.6271058058608</v>
      </c>
    </row>
    <row r="133" spans="1:19" x14ac:dyDescent="0.2">
      <c r="A133" s="4">
        <f>Monthly!H136</f>
        <v>41243</v>
      </c>
      <c r="B133" s="20">
        <f>IFERROR(INDEX(Quarterly!$A:$N,MATCH(Monthly!$H136,Quarterly!$F:$F,0),MATCH(D$1,Quarterly!$7:$7,0)),0)</f>
        <v>0</v>
      </c>
      <c r="C133" s="21">
        <f>IF(IFERROR(INDEX(Quarterly!$A:$Z,MATCH(Monthly!$H139,Quarterly!$F:$F,0),MATCH(D$1,Quarterly!$6:$6,0)),0)=0,C132,IFERROR(INDEX(Quarterly!$A:$Z,MATCH(Monthly!$H139,Quarterly!$F:$F,0),MATCH(D$1,Quarterly!$6:$6,0)),0))</f>
        <v>1.8393746419755885E-3</v>
      </c>
      <c r="D133" s="22">
        <f t="shared" si="24"/>
        <v>50290.496935205039</v>
      </c>
      <c r="E133" s="10">
        <f>IFERROR(INDEX(Quarterly!$A:$N,MATCH(Monthly!$H136,Quarterly!$F:$F,0),MATCH(G$1,Quarterly!$7:$7,0)),0)</f>
        <v>0</v>
      </c>
      <c r="F133" s="6">
        <f>IF(IFERROR(INDEX(Quarterly!$A:$Z,MATCH(Monthly!$H139,Quarterly!$F:$F,0),MATCH(G$1,Quarterly!$6:$6,0)),0)=0,F132,IFERROR(INDEX(Quarterly!$A:$Z,MATCH(Monthly!$H139,Quarterly!$F:$F,0),MATCH(G$1,Quarterly!$6:$6,0)),0))</f>
        <v>3.843284804039282E-4</v>
      </c>
      <c r="G133" s="11">
        <f t="shared" si="25"/>
        <v>132749.98040175854</v>
      </c>
      <c r="H133" s="20">
        <f>IFERROR(INDEX(Quarterly!$A:$N,MATCH(Monthly!$H136,Quarterly!$F:$F,0),MATCH(J$1,Quarterly!$7:$7,0)),0)</f>
        <v>0</v>
      </c>
      <c r="I133" s="21">
        <f>IF(IFERROR(INDEX(Quarterly!$A:$Z,MATCH(Monthly!$H139,Quarterly!$F:$F,0),MATCH(J$1,Quarterly!$6:$6,0)),0)=0,I132,IFERROR(INDEX(Quarterly!$A:$Z,MATCH(Monthly!$H139,Quarterly!$F:$F,0),MATCH(J$1,Quarterly!$6:$6,0)),0))</f>
        <v>6.7537866162292737E-4</v>
      </c>
      <c r="J133" s="22">
        <f t="shared" si="26"/>
        <v>75070.299121851436</v>
      </c>
      <c r="K133" s="10">
        <f>IFERROR(INDEX(Quarterly!$A:$N,MATCH(Monthly!$H136,Quarterly!$F:$F,0),MATCH(M$1,Quarterly!$7:$7,0)),0)</f>
        <v>0</v>
      </c>
      <c r="L133" s="6">
        <f>IF(IFERROR(INDEX(Quarterly!$A:$Z,MATCH(Monthly!$H139,Quarterly!$F:$F,0),MATCH(M$1,Quarterly!$6:$6,0)),0)=0,L132,IFERROR(INDEX(Quarterly!$A:$Z,MATCH(Monthly!$H139,Quarterly!$F:$F,0),MATCH(M$1,Quarterly!$6:$6,0)),0))</f>
        <v>1.8082765753588692E-3</v>
      </c>
      <c r="M133" s="11">
        <f t="shared" si="27"/>
        <v>39704.203818292095</v>
      </c>
      <c r="N133" s="20">
        <f>IFERROR(INDEX(Quarterly!$A:$N,MATCH(Monthly!$H136,Quarterly!$F:$F,0),MATCH(P$1,Quarterly!$7:$7,0)),0)</f>
        <v>0</v>
      </c>
      <c r="O133" s="21">
        <f>IF(IFERROR(INDEX(Quarterly!$A:$Z,MATCH(Monthly!$H139,Quarterly!$F:$F,0),MATCH(P$1,Quarterly!$6:$6,0)),0)=0,O132,IFERROR(INDEX(Quarterly!$A:$Z,MATCH(Monthly!$H139,Quarterly!$F:$F,0),MATCH(P$1,Quarterly!$6:$6,0)),0))</f>
        <v>4.7989566713053655E-3</v>
      </c>
      <c r="P133" s="22">
        <f t="shared" si="28"/>
        <v>3838.5788265320816</v>
      </c>
      <c r="Q133" s="10">
        <f>IFERROR(INDEX(Quarterly!$A:$N,MATCH(Monthly!$H136,Quarterly!$F:$F,0),MATCH(S$1,Quarterly!$7:$7,0)),0)</f>
        <v>0</v>
      </c>
      <c r="R133" s="6">
        <f>IF(IFERROR(INDEX(Quarterly!$A:$Z,MATCH(Monthly!$H139,Quarterly!$F:$F,0),MATCH(S$1,Quarterly!$6:$6,0)),0)=0,R132,IFERROR(INDEX(Quarterly!$A:$Z,MATCH(Monthly!$H139,Quarterly!$F:$F,0),MATCH(S$1,Quarterly!$6:$6,0)),0))</f>
        <v>5.1779401261784486E-3</v>
      </c>
      <c r="S133" s="11">
        <f t="shared" si="29"/>
        <v>1488.2937043089205</v>
      </c>
    </row>
    <row r="134" spans="1:19" x14ac:dyDescent="0.2">
      <c r="A134" s="4">
        <f>Monthly!H137</f>
        <v>41274</v>
      </c>
      <c r="B134" s="20">
        <f>IFERROR(INDEX(Quarterly!$A:$N,MATCH(Monthly!$H137,Quarterly!$F:$F,0),MATCH(D$1,Quarterly!$7:$7,0)),0)</f>
        <v>50383</v>
      </c>
      <c r="C134" s="21">
        <f>IF(IFERROR(INDEX(Quarterly!$A:$Z,MATCH(Monthly!$H140,Quarterly!$F:$F,0),MATCH(D$1,Quarterly!$6:$6,0)),0)=0,C133,IFERROR(INDEX(Quarterly!$A:$Z,MATCH(Monthly!$H140,Quarterly!$F:$F,0),MATCH(D$1,Quarterly!$6:$6,0)),0))</f>
        <v>-1.2311128209918087E-2</v>
      </c>
      <c r="D134" s="22">
        <f t="shared" si="24"/>
        <v>50383</v>
      </c>
      <c r="E134" s="10">
        <f>IFERROR(INDEX(Quarterly!$A:$N,MATCH(Monthly!$H137,Quarterly!$F:$F,0),MATCH(G$1,Quarterly!$7:$7,0)),0)</f>
        <v>132801</v>
      </c>
      <c r="F134" s="6">
        <f>IF(IFERROR(INDEX(Quarterly!$A:$Z,MATCH(Monthly!$H140,Quarterly!$F:$F,0),MATCH(G$1,Quarterly!$6:$6,0)),0)=0,F133,IFERROR(INDEX(Quarterly!$A:$Z,MATCH(Monthly!$H140,Quarterly!$F:$F,0),MATCH(G$1,Quarterly!$6:$6,0)),0))</f>
        <v>3.8137776401248047E-4</v>
      </c>
      <c r="G134" s="11">
        <f t="shared" si="25"/>
        <v>132801</v>
      </c>
      <c r="H134" s="20">
        <f>IFERROR(INDEX(Quarterly!$A:$N,MATCH(Monthly!$H137,Quarterly!$F:$F,0),MATCH(J$1,Quarterly!$7:$7,0)),0)</f>
        <v>75121</v>
      </c>
      <c r="I134" s="21">
        <f>IF(IFERROR(INDEX(Quarterly!$A:$Z,MATCH(Monthly!$H140,Quarterly!$F:$F,0),MATCH(J$1,Quarterly!$6:$6,0)),0)=0,I133,IFERROR(INDEX(Quarterly!$A:$Z,MATCH(Monthly!$H140,Quarterly!$F:$F,0),MATCH(J$1,Quarterly!$6:$6,0)),0))</f>
        <v>-3.0220404672107737E-3</v>
      </c>
      <c r="J134" s="22">
        <f t="shared" si="26"/>
        <v>75121</v>
      </c>
      <c r="K134" s="10">
        <f>IFERROR(INDEX(Quarterly!$A:$N,MATCH(Monthly!$H137,Quarterly!$F:$F,0),MATCH(M$1,Quarterly!$7:$7,0)),0)</f>
        <v>39776</v>
      </c>
      <c r="L134" s="6">
        <f>IF(IFERROR(INDEX(Quarterly!$A:$Z,MATCH(Monthly!$H140,Quarterly!$F:$F,0),MATCH(M$1,Quarterly!$6:$6,0)),0)=0,L133,IFERROR(INDEX(Quarterly!$A:$Z,MATCH(Monthly!$H140,Quarterly!$F:$F,0),MATCH(M$1,Quarterly!$6:$6,0)),0))</f>
        <v>2.6495171681555352E-3</v>
      </c>
      <c r="M134" s="11">
        <f t="shared" si="27"/>
        <v>39776</v>
      </c>
      <c r="N134" s="20">
        <f>IFERROR(INDEX(Quarterly!$A:$N,MATCH(Monthly!$H137,Quarterly!$F:$F,0),MATCH(P$1,Quarterly!$7:$7,0)),0)</f>
        <v>3857</v>
      </c>
      <c r="O134" s="21">
        <f>IF(IFERROR(INDEX(Quarterly!$A:$Z,MATCH(Monthly!$H140,Quarterly!$F:$F,0),MATCH(P$1,Quarterly!$6:$6,0)),0)=0,O133,IFERROR(INDEX(Quarterly!$A:$Z,MATCH(Monthly!$H140,Quarterly!$F:$F,0),MATCH(P$1,Quarterly!$6:$6,0)),0))</f>
        <v>-5.3871928757179832E-3</v>
      </c>
      <c r="P134" s="22">
        <f t="shared" si="28"/>
        <v>3857</v>
      </c>
      <c r="Q134" s="10">
        <f>IFERROR(INDEX(Quarterly!$A:$N,MATCH(Monthly!$H137,Quarterly!$F:$F,0),MATCH(S$1,Quarterly!$7:$7,0)),0)</f>
        <v>1496</v>
      </c>
      <c r="R134" s="6">
        <f>IF(IFERROR(INDEX(Quarterly!$A:$Z,MATCH(Monthly!$H140,Quarterly!$F:$F,0),MATCH(S$1,Quarterly!$6:$6,0)),0)=0,R133,IFERROR(INDEX(Quarterly!$A:$Z,MATCH(Monthly!$H140,Quarterly!$F:$F,0),MATCH(S$1,Quarterly!$6:$6,0)),0))</f>
        <v>2.414494972721748E-2</v>
      </c>
      <c r="S134" s="11">
        <f t="shared" si="29"/>
        <v>1496</v>
      </c>
    </row>
    <row r="135" spans="1:19" x14ac:dyDescent="0.2">
      <c r="A135" s="4">
        <f>Monthly!H138</f>
        <v>41305</v>
      </c>
      <c r="B135" s="20">
        <f>IFERROR(INDEX(Quarterly!$A:$N,MATCH(Monthly!$H138,Quarterly!$F:$F,0),MATCH(D$1,Quarterly!$7:$7,0)),0)</f>
        <v>0</v>
      </c>
      <c r="C135" s="21">
        <f>IF(IFERROR(INDEX(Quarterly!$A:$Z,MATCH(Monthly!$H141,Quarterly!$F:$F,0),MATCH(D$1,Quarterly!$6:$6,0)),0)=0,C134,IFERROR(INDEX(Quarterly!$A:$Z,MATCH(Monthly!$H141,Quarterly!$F:$F,0),MATCH(D$1,Quarterly!$6:$6,0)),0))</f>
        <v>-1.2311128209918087E-2</v>
      </c>
      <c r="D135" s="22">
        <f t="shared" si="24"/>
        <v>49762.728427399699</v>
      </c>
      <c r="E135" s="10">
        <f>IFERROR(INDEX(Quarterly!$A:$N,MATCH(Monthly!$H138,Quarterly!$F:$F,0),MATCH(G$1,Quarterly!$7:$7,0)),0)</f>
        <v>0</v>
      </c>
      <c r="F135" s="6">
        <f>IF(IFERROR(INDEX(Quarterly!$A:$Z,MATCH(Monthly!$H141,Quarterly!$F:$F,0),MATCH(G$1,Quarterly!$6:$6,0)),0)=0,F134,IFERROR(INDEX(Quarterly!$A:$Z,MATCH(Monthly!$H141,Quarterly!$F:$F,0),MATCH(G$1,Quarterly!$6:$6,0)),0))</f>
        <v>3.8137776401248047E-4</v>
      </c>
      <c r="G135" s="11">
        <f t="shared" si="25"/>
        <v>132851.64734843862</v>
      </c>
      <c r="H135" s="20">
        <f>IFERROR(INDEX(Quarterly!$A:$N,MATCH(Monthly!$H138,Quarterly!$F:$F,0),MATCH(J$1,Quarterly!$7:$7,0)),0)</f>
        <v>0</v>
      </c>
      <c r="I135" s="21">
        <f>IF(IFERROR(INDEX(Quarterly!$A:$Z,MATCH(Monthly!$H141,Quarterly!$F:$F,0),MATCH(J$1,Quarterly!$6:$6,0)),0)=0,I134,IFERROR(INDEX(Quarterly!$A:$Z,MATCH(Monthly!$H141,Quarterly!$F:$F,0),MATCH(J$1,Quarterly!$6:$6,0)),0))</f>
        <v>-3.0220404672107737E-3</v>
      </c>
      <c r="J135" s="22">
        <f t="shared" si="26"/>
        <v>74893.981298062659</v>
      </c>
      <c r="K135" s="10">
        <f>IFERROR(INDEX(Quarterly!$A:$N,MATCH(Monthly!$H138,Quarterly!$F:$F,0),MATCH(M$1,Quarterly!$7:$7,0)),0)</f>
        <v>0</v>
      </c>
      <c r="L135" s="6">
        <f>IF(IFERROR(INDEX(Quarterly!$A:$Z,MATCH(Monthly!$H141,Quarterly!$F:$F,0),MATCH(M$1,Quarterly!$6:$6,0)),0)=0,L134,IFERROR(INDEX(Quarterly!$A:$Z,MATCH(Monthly!$H141,Quarterly!$F:$F,0),MATCH(M$1,Quarterly!$6:$6,0)),0))</f>
        <v>2.6495171681555352E-3</v>
      </c>
      <c r="M135" s="11">
        <f t="shared" si="27"/>
        <v>39881.387194880554</v>
      </c>
      <c r="N135" s="20">
        <f>IFERROR(INDEX(Quarterly!$A:$N,MATCH(Monthly!$H138,Quarterly!$F:$F,0),MATCH(P$1,Quarterly!$7:$7,0)),0)</f>
        <v>0</v>
      </c>
      <c r="O135" s="21">
        <f>IF(IFERROR(INDEX(Quarterly!$A:$Z,MATCH(Monthly!$H141,Quarterly!$F:$F,0),MATCH(P$1,Quarterly!$6:$6,0)),0)=0,O134,IFERROR(INDEX(Quarterly!$A:$Z,MATCH(Monthly!$H141,Quarterly!$F:$F,0),MATCH(P$1,Quarterly!$6:$6,0)),0))</f>
        <v>-5.3871928757179832E-3</v>
      </c>
      <c r="P135" s="22">
        <f t="shared" si="28"/>
        <v>3836.2215970783559</v>
      </c>
      <c r="Q135" s="10">
        <f>IFERROR(INDEX(Quarterly!$A:$N,MATCH(Monthly!$H138,Quarterly!$F:$F,0),MATCH(S$1,Quarterly!$7:$7,0)),0)</f>
        <v>0</v>
      </c>
      <c r="R135" s="6">
        <f>IF(IFERROR(INDEX(Quarterly!$A:$Z,MATCH(Monthly!$H141,Quarterly!$F:$F,0),MATCH(S$1,Quarterly!$6:$6,0)),0)=0,R134,IFERROR(INDEX(Quarterly!$A:$Z,MATCH(Monthly!$H141,Quarterly!$F:$F,0),MATCH(S$1,Quarterly!$6:$6,0)),0))</f>
        <v>2.414494972721748E-2</v>
      </c>
      <c r="S135" s="11">
        <f t="shared" si="29"/>
        <v>1532.1208447919173</v>
      </c>
    </row>
    <row r="136" spans="1:19" x14ac:dyDescent="0.2">
      <c r="A136" s="4">
        <f>Monthly!H139</f>
        <v>41333</v>
      </c>
      <c r="B136" s="20">
        <f>IFERROR(INDEX(Quarterly!$A:$N,MATCH(Monthly!$H139,Quarterly!$F:$F,0),MATCH(D$1,Quarterly!$7:$7,0)),0)</f>
        <v>0</v>
      </c>
      <c r="C136" s="21">
        <f>IF(IFERROR(INDEX(Quarterly!$A:$Z,MATCH(Monthly!$H142,Quarterly!$F:$F,0),MATCH(D$1,Quarterly!$6:$6,0)),0)=0,C135,IFERROR(INDEX(Quarterly!$A:$Z,MATCH(Monthly!$H142,Quarterly!$F:$F,0),MATCH(D$1,Quarterly!$6:$6,0)),0))</f>
        <v>-1.2311128209918087E-2</v>
      </c>
      <c r="D136" s="22">
        <f t="shared" si="24"/>
        <v>49150.093097654644</v>
      </c>
      <c r="E136" s="10">
        <f>IFERROR(INDEX(Quarterly!$A:$N,MATCH(Monthly!$H139,Quarterly!$F:$F,0),MATCH(G$1,Quarterly!$7:$7,0)),0)</f>
        <v>0</v>
      </c>
      <c r="F136" s="6">
        <f>IF(IFERROR(INDEX(Quarterly!$A:$Z,MATCH(Monthly!$H142,Quarterly!$F:$F,0),MATCH(G$1,Quarterly!$6:$6,0)),0)=0,F135,IFERROR(INDEX(Quarterly!$A:$Z,MATCH(Monthly!$H142,Quarterly!$F:$F,0),MATCH(G$1,Quarterly!$6:$6,0)),0))</f>
        <v>3.8137776401248047E-4</v>
      </c>
      <c r="G136" s="11">
        <f t="shared" si="25"/>
        <v>132902.31401264973</v>
      </c>
      <c r="H136" s="20">
        <f>IFERROR(INDEX(Quarterly!$A:$N,MATCH(Monthly!$H139,Quarterly!$F:$F,0),MATCH(J$1,Quarterly!$7:$7,0)),0)</f>
        <v>0</v>
      </c>
      <c r="I136" s="21">
        <f>IF(IFERROR(INDEX(Quarterly!$A:$Z,MATCH(Monthly!$H142,Quarterly!$F:$F,0),MATCH(J$1,Quarterly!$6:$6,0)),0)=0,I135,IFERROR(INDEX(Quarterly!$A:$Z,MATCH(Monthly!$H142,Quarterly!$F:$F,0),MATCH(J$1,Quarterly!$6:$6,0)),0))</f>
        <v>-3.0220404672107737E-3</v>
      </c>
      <c r="J136" s="22">
        <f t="shared" si="26"/>
        <v>74667.648655829384</v>
      </c>
      <c r="K136" s="10">
        <f>IFERROR(INDEX(Quarterly!$A:$N,MATCH(Monthly!$H139,Quarterly!$F:$F,0),MATCH(M$1,Quarterly!$7:$7,0)),0)</f>
        <v>0</v>
      </c>
      <c r="L136" s="6">
        <f>IF(IFERROR(INDEX(Quarterly!$A:$Z,MATCH(Monthly!$H142,Quarterly!$F:$F,0),MATCH(M$1,Quarterly!$6:$6,0)),0)=0,L135,IFERROR(INDEX(Quarterly!$A:$Z,MATCH(Monthly!$H142,Quarterly!$F:$F,0),MATCH(M$1,Quarterly!$6:$6,0)),0))</f>
        <v>2.6495171681555352E-3</v>
      </c>
      <c r="M136" s="11">
        <f t="shared" si="27"/>
        <v>39987.053614943245</v>
      </c>
      <c r="N136" s="20">
        <f>IFERROR(INDEX(Quarterly!$A:$N,MATCH(Monthly!$H139,Quarterly!$F:$F,0),MATCH(P$1,Quarterly!$7:$7,0)),0)</f>
        <v>0</v>
      </c>
      <c r="O136" s="21">
        <f>IF(IFERROR(INDEX(Quarterly!$A:$Z,MATCH(Monthly!$H142,Quarterly!$F:$F,0),MATCH(P$1,Quarterly!$6:$6,0)),0)=0,O135,IFERROR(INDEX(Quarterly!$A:$Z,MATCH(Monthly!$H142,Quarterly!$F:$F,0),MATCH(P$1,Quarterly!$6:$6,0)),0))</f>
        <v>-5.3871928757179832E-3</v>
      </c>
      <c r="P136" s="22">
        <f t="shared" si="28"/>
        <v>3815.5551314209001</v>
      </c>
      <c r="Q136" s="10">
        <f>IFERROR(INDEX(Quarterly!$A:$N,MATCH(Monthly!$H139,Quarterly!$F:$F,0),MATCH(S$1,Quarterly!$7:$7,0)),0)</f>
        <v>0</v>
      </c>
      <c r="R136" s="6">
        <f>IF(IFERROR(INDEX(Quarterly!$A:$Z,MATCH(Monthly!$H142,Quarterly!$F:$F,0),MATCH(S$1,Quarterly!$6:$6,0)),0)=0,R135,IFERROR(INDEX(Quarterly!$A:$Z,MATCH(Monthly!$H142,Quarterly!$F:$F,0),MATCH(S$1,Quarterly!$6:$6,0)),0))</f>
        <v>2.414494972721748E-2</v>
      </c>
      <c r="S136" s="11">
        <f t="shared" si="29"/>
        <v>1569.11382556544</v>
      </c>
    </row>
    <row r="137" spans="1:19" x14ac:dyDescent="0.2">
      <c r="A137" s="4">
        <f>Monthly!H140</f>
        <v>41364</v>
      </c>
      <c r="B137" s="20">
        <f>IFERROR(INDEX(Quarterly!$A:$N,MATCH(Monthly!$H140,Quarterly!$F:$F,0),MATCH(D$1,Quarterly!$7:$7,0)),0)</f>
        <v>48545</v>
      </c>
      <c r="C137" s="21">
        <f>IF(IFERROR(INDEX(Quarterly!$A:$Z,MATCH(Monthly!$H143,Quarterly!$F:$F,0),MATCH(D$1,Quarterly!$6:$6,0)),0)=0,C136,IFERROR(INDEX(Quarterly!$A:$Z,MATCH(Monthly!$H143,Quarterly!$F:$F,0),MATCH(D$1,Quarterly!$6:$6,0)),0))</f>
        <v>2.6946168191125164E-2</v>
      </c>
      <c r="D137" s="22">
        <f t="shared" si="24"/>
        <v>48545</v>
      </c>
      <c r="E137" s="10">
        <f>IFERROR(INDEX(Quarterly!$A:$N,MATCH(Monthly!$H140,Quarterly!$F:$F,0),MATCH(G$1,Quarterly!$7:$7,0)),0)</f>
        <v>132953</v>
      </c>
      <c r="F137" s="6">
        <f>IF(IFERROR(INDEX(Quarterly!$A:$Z,MATCH(Monthly!$H143,Quarterly!$F:$F,0),MATCH(G$1,Quarterly!$6:$6,0)),0)=0,F136,IFERROR(INDEX(Quarterly!$A:$Z,MATCH(Monthly!$H143,Quarterly!$F:$F,0),MATCH(G$1,Quarterly!$6:$6,0)),0))</f>
        <v>3.8595237571259489E-4</v>
      </c>
      <c r="G137" s="11">
        <f t="shared" si="25"/>
        <v>132953</v>
      </c>
      <c r="H137" s="20">
        <f>IFERROR(INDEX(Quarterly!$A:$N,MATCH(Monthly!$H140,Quarterly!$F:$F,0),MATCH(J$1,Quarterly!$7:$7,0)),0)</f>
        <v>74442</v>
      </c>
      <c r="I137" s="21">
        <f>IF(IFERROR(INDEX(Quarterly!$A:$Z,MATCH(Monthly!$H143,Quarterly!$F:$F,0),MATCH(J$1,Quarterly!$6:$6,0)),0)=0,I136,IFERROR(INDEX(Quarterly!$A:$Z,MATCH(Monthly!$H143,Quarterly!$F:$F,0),MATCH(J$1,Quarterly!$6:$6,0)),0))</f>
        <v>1.3236637965683418E-3</v>
      </c>
      <c r="J137" s="22">
        <f t="shared" si="26"/>
        <v>74442</v>
      </c>
      <c r="K137" s="10">
        <f>IFERROR(INDEX(Quarterly!$A:$N,MATCH(Monthly!$H140,Quarterly!$F:$F,0),MATCH(M$1,Quarterly!$7:$7,0)),0)</f>
        <v>40093</v>
      </c>
      <c r="L137" s="6">
        <f>IF(IFERROR(INDEX(Quarterly!$A:$Z,MATCH(Monthly!$H143,Quarterly!$F:$F,0),MATCH(M$1,Quarterly!$6:$6,0)),0)=0,L136,IFERROR(INDEX(Quarterly!$A:$Z,MATCH(Monthly!$H143,Quarterly!$F:$F,0),MATCH(M$1,Quarterly!$6:$6,0)),0))</f>
        <v>1.2704278308268702E-3</v>
      </c>
      <c r="M137" s="11">
        <f t="shared" si="27"/>
        <v>40093</v>
      </c>
      <c r="N137" s="20">
        <f>IFERROR(INDEX(Quarterly!$A:$N,MATCH(Monthly!$H140,Quarterly!$F:$F,0),MATCH(P$1,Quarterly!$7:$7,0)),0)</f>
        <v>3795</v>
      </c>
      <c r="O137" s="21">
        <f>IF(IFERROR(INDEX(Quarterly!$A:$Z,MATCH(Monthly!$H143,Quarterly!$F:$F,0),MATCH(P$1,Quarterly!$6:$6,0)),0)=0,O136,IFERROR(INDEX(Quarterly!$A:$Z,MATCH(Monthly!$H143,Quarterly!$F:$F,0),MATCH(P$1,Quarterly!$6:$6,0)),0))</f>
        <v>-1.5341763769666006E-2</v>
      </c>
      <c r="P137" s="22">
        <f t="shared" si="28"/>
        <v>3795</v>
      </c>
      <c r="Q137" s="10">
        <f>IFERROR(INDEX(Quarterly!$A:$N,MATCH(Monthly!$H140,Quarterly!$F:$F,0),MATCH(S$1,Quarterly!$7:$7,0)),0)</f>
        <v>1607</v>
      </c>
      <c r="R137" s="6">
        <f>IF(IFERROR(INDEX(Quarterly!$A:$Z,MATCH(Monthly!$H143,Quarterly!$F:$F,0),MATCH(S$1,Quarterly!$6:$6,0)),0)=0,R136,IFERROR(INDEX(Quarterly!$A:$Z,MATCH(Monthly!$H143,Quarterly!$F:$F,0),MATCH(S$1,Quarterly!$6:$6,0)),0))</f>
        <v>-3.0587980820776628E-2</v>
      </c>
      <c r="S137" s="11">
        <f t="shared" si="29"/>
        <v>1607</v>
      </c>
    </row>
    <row r="138" spans="1:19" x14ac:dyDescent="0.2">
      <c r="A138" s="4">
        <f>Monthly!H141</f>
        <v>41394</v>
      </c>
      <c r="B138" s="20">
        <f>IFERROR(INDEX(Quarterly!$A:$N,MATCH(Monthly!$H141,Quarterly!$F:$F,0),MATCH(D$1,Quarterly!$7:$7,0)),0)</f>
        <v>0</v>
      </c>
      <c r="C138" s="21">
        <f>IF(IFERROR(INDEX(Quarterly!$A:$Z,MATCH(Monthly!$H144,Quarterly!$F:$F,0),MATCH(D$1,Quarterly!$6:$6,0)),0)=0,C137,IFERROR(INDEX(Quarterly!$A:$Z,MATCH(Monthly!$H144,Quarterly!$F:$F,0),MATCH(D$1,Quarterly!$6:$6,0)),0))</f>
        <v>2.6946168191125164E-2</v>
      </c>
      <c r="D138" s="22">
        <f t="shared" si="24"/>
        <v>49853.101734838172</v>
      </c>
      <c r="E138" s="10">
        <f>IFERROR(INDEX(Quarterly!$A:$N,MATCH(Monthly!$H141,Quarterly!$F:$F,0),MATCH(G$1,Quarterly!$7:$7,0)),0)</f>
        <v>0</v>
      </c>
      <c r="F138" s="6">
        <f>IF(IFERROR(INDEX(Quarterly!$A:$Z,MATCH(Monthly!$H144,Quarterly!$F:$F,0),MATCH(G$1,Quarterly!$6:$6,0)),0)=0,F137,IFERROR(INDEX(Quarterly!$A:$Z,MATCH(Monthly!$H144,Quarterly!$F:$F,0),MATCH(G$1,Quarterly!$6:$6,0)),0))</f>
        <v>3.8595237571259489E-4</v>
      </c>
      <c r="G138" s="11">
        <f t="shared" si="25"/>
        <v>133004.31352620811</v>
      </c>
      <c r="H138" s="20">
        <f>IFERROR(INDEX(Quarterly!$A:$N,MATCH(Monthly!$H141,Quarterly!$F:$F,0),MATCH(J$1,Quarterly!$7:$7,0)),0)</f>
        <v>0</v>
      </c>
      <c r="I138" s="21">
        <f>IF(IFERROR(INDEX(Quarterly!$A:$Z,MATCH(Monthly!$H144,Quarterly!$F:$F,0),MATCH(J$1,Quarterly!$6:$6,0)),0)=0,I137,IFERROR(INDEX(Quarterly!$A:$Z,MATCH(Monthly!$H144,Quarterly!$F:$F,0),MATCH(J$1,Quarterly!$6:$6,0)),0))</f>
        <v>1.3236637965683418E-3</v>
      </c>
      <c r="J138" s="22">
        <f t="shared" si="26"/>
        <v>74540.536180344134</v>
      </c>
      <c r="K138" s="10">
        <f>IFERROR(INDEX(Quarterly!$A:$N,MATCH(Monthly!$H141,Quarterly!$F:$F,0),MATCH(M$1,Quarterly!$7:$7,0)),0)</f>
        <v>0</v>
      </c>
      <c r="L138" s="6">
        <f>IF(IFERROR(INDEX(Quarterly!$A:$Z,MATCH(Monthly!$H144,Quarterly!$F:$F,0),MATCH(M$1,Quarterly!$6:$6,0)),0)=0,L137,IFERROR(INDEX(Quarterly!$A:$Z,MATCH(Monthly!$H144,Quarterly!$F:$F,0),MATCH(M$1,Quarterly!$6:$6,0)),0))</f>
        <v>1.2704278308268702E-3</v>
      </c>
      <c r="M138" s="11">
        <f t="shared" si="27"/>
        <v>40143.93526302134</v>
      </c>
      <c r="N138" s="20">
        <f>IFERROR(INDEX(Quarterly!$A:$N,MATCH(Monthly!$H141,Quarterly!$F:$F,0),MATCH(P$1,Quarterly!$7:$7,0)),0)</f>
        <v>0</v>
      </c>
      <c r="O138" s="21">
        <f>IF(IFERROR(INDEX(Quarterly!$A:$Z,MATCH(Monthly!$H144,Quarterly!$F:$F,0),MATCH(P$1,Quarterly!$6:$6,0)),0)=0,O137,IFERROR(INDEX(Quarterly!$A:$Z,MATCH(Monthly!$H144,Quarterly!$F:$F,0),MATCH(P$1,Quarterly!$6:$6,0)),0))</f>
        <v>-1.5341763769666006E-2</v>
      </c>
      <c r="P138" s="22">
        <f t="shared" si="28"/>
        <v>3736.7780064941176</v>
      </c>
      <c r="Q138" s="10">
        <f>IFERROR(INDEX(Quarterly!$A:$N,MATCH(Monthly!$H141,Quarterly!$F:$F,0),MATCH(S$1,Quarterly!$7:$7,0)),0)</f>
        <v>0</v>
      </c>
      <c r="R138" s="6">
        <f>IF(IFERROR(INDEX(Quarterly!$A:$Z,MATCH(Monthly!$H144,Quarterly!$F:$F,0),MATCH(S$1,Quarterly!$6:$6,0)),0)=0,R137,IFERROR(INDEX(Quarterly!$A:$Z,MATCH(Monthly!$H144,Quarterly!$F:$F,0),MATCH(S$1,Quarterly!$6:$6,0)),0))</f>
        <v>-3.0587980820776628E-2</v>
      </c>
      <c r="S138" s="11">
        <f t="shared" si="29"/>
        <v>1557.845114821012</v>
      </c>
    </row>
    <row r="139" spans="1:19" x14ac:dyDescent="0.2">
      <c r="A139" s="4">
        <f>Monthly!H142</f>
        <v>41425</v>
      </c>
      <c r="B139" s="20">
        <f>IFERROR(INDEX(Quarterly!$A:$N,MATCH(Monthly!$H142,Quarterly!$F:$F,0),MATCH(D$1,Quarterly!$7:$7,0)),0)</f>
        <v>0</v>
      </c>
      <c r="C139" s="21">
        <f>IF(IFERROR(INDEX(Quarterly!$A:$Z,MATCH(Monthly!$H145,Quarterly!$F:$F,0),MATCH(D$1,Quarterly!$6:$6,0)),0)=0,C138,IFERROR(INDEX(Quarterly!$A:$Z,MATCH(Monthly!$H145,Quarterly!$F:$F,0),MATCH(D$1,Quarterly!$6:$6,0)),0))</f>
        <v>2.6946168191125164E-2</v>
      </c>
      <c r="D139" s="22">
        <f t="shared" si="24"/>
        <v>51196.451799034396</v>
      </c>
      <c r="E139" s="10">
        <f>IFERROR(INDEX(Quarterly!$A:$N,MATCH(Monthly!$H142,Quarterly!$F:$F,0),MATCH(G$1,Quarterly!$7:$7,0)),0)</f>
        <v>0</v>
      </c>
      <c r="F139" s="6">
        <f>IF(IFERROR(INDEX(Quarterly!$A:$Z,MATCH(Monthly!$H145,Quarterly!$F:$F,0),MATCH(G$1,Quarterly!$6:$6,0)),0)=0,F138,IFERROR(INDEX(Quarterly!$A:$Z,MATCH(Monthly!$H145,Quarterly!$F:$F,0),MATCH(G$1,Quarterly!$6:$6,0)),0))</f>
        <v>3.8595237571259489E-4</v>
      </c>
      <c r="G139" s="11">
        <f t="shared" si="25"/>
        <v>133055.64685699358</v>
      </c>
      <c r="H139" s="20">
        <f>IFERROR(INDEX(Quarterly!$A:$N,MATCH(Monthly!$H142,Quarterly!$F:$F,0),MATCH(J$1,Quarterly!$7:$7,0)),0)</f>
        <v>0</v>
      </c>
      <c r="I139" s="21">
        <f>IF(IFERROR(INDEX(Quarterly!$A:$Z,MATCH(Monthly!$H145,Quarterly!$F:$F,0),MATCH(J$1,Quarterly!$6:$6,0)),0)=0,I138,IFERROR(INDEX(Quarterly!$A:$Z,MATCH(Monthly!$H145,Quarterly!$F:$F,0),MATCH(J$1,Quarterly!$6:$6,0)),0))</f>
        <v>1.3236637965683418E-3</v>
      </c>
      <c r="J139" s="22">
        <f t="shared" si="26"/>
        <v>74639.202789462841</v>
      </c>
      <c r="K139" s="10">
        <f>IFERROR(INDEX(Quarterly!$A:$N,MATCH(Monthly!$H142,Quarterly!$F:$F,0),MATCH(M$1,Quarterly!$7:$7,0)),0)</f>
        <v>0</v>
      </c>
      <c r="L139" s="6">
        <f>IF(IFERROR(INDEX(Quarterly!$A:$Z,MATCH(Monthly!$H145,Quarterly!$F:$F,0),MATCH(M$1,Quarterly!$6:$6,0)),0)=0,L138,IFERROR(INDEX(Quarterly!$A:$Z,MATCH(Monthly!$H145,Quarterly!$F:$F,0),MATCH(M$1,Quarterly!$6:$6,0)),0))</f>
        <v>1.2704278308268702E-3</v>
      </c>
      <c r="M139" s="11">
        <f t="shared" si="27"/>
        <v>40194.935235618395</v>
      </c>
      <c r="N139" s="20">
        <f>IFERROR(INDEX(Quarterly!$A:$N,MATCH(Monthly!$H142,Quarterly!$F:$F,0),MATCH(P$1,Quarterly!$7:$7,0)),0)</f>
        <v>0</v>
      </c>
      <c r="O139" s="21">
        <f>IF(IFERROR(INDEX(Quarterly!$A:$Z,MATCH(Monthly!$H145,Quarterly!$F:$F,0),MATCH(P$1,Quarterly!$6:$6,0)),0)=0,O138,IFERROR(INDEX(Quarterly!$A:$Z,MATCH(Monthly!$H145,Quarterly!$F:$F,0),MATCH(P$1,Quarterly!$6:$6,0)),0))</f>
        <v>-1.5341763769666006E-2</v>
      </c>
      <c r="P139" s="22">
        <f t="shared" si="28"/>
        <v>3679.4492410588014</v>
      </c>
      <c r="Q139" s="10">
        <f>IFERROR(INDEX(Quarterly!$A:$N,MATCH(Monthly!$H142,Quarterly!$F:$F,0),MATCH(S$1,Quarterly!$7:$7,0)),0)</f>
        <v>0</v>
      </c>
      <c r="R139" s="6">
        <f>IF(IFERROR(INDEX(Quarterly!$A:$Z,MATCH(Monthly!$H145,Quarterly!$F:$F,0),MATCH(S$1,Quarterly!$6:$6,0)),0)=0,R138,IFERROR(INDEX(Quarterly!$A:$Z,MATCH(Monthly!$H145,Quarterly!$F:$F,0),MATCH(S$1,Quarterly!$6:$6,0)),0))</f>
        <v>-3.0587980820776628E-2</v>
      </c>
      <c r="S139" s="11">
        <f t="shared" si="29"/>
        <v>1510.1937783271262</v>
      </c>
    </row>
    <row r="140" spans="1:19" x14ac:dyDescent="0.2">
      <c r="A140" s="4">
        <f>Monthly!H143</f>
        <v>41455</v>
      </c>
      <c r="B140" s="20">
        <f>IFERROR(INDEX(Quarterly!$A:$N,MATCH(Monthly!$H143,Quarterly!$F:$F,0),MATCH(D$1,Quarterly!$7:$7,0)),0)</f>
        <v>52576</v>
      </c>
      <c r="C140" s="21">
        <f>IF(IFERROR(INDEX(Quarterly!$A:$Z,MATCH(Monthly!$H146,Quarterly!$F:$F,0),MATCH(D$1,Quarterly!$6:$6,0)),0)=0,C139,IFERROR(INDEX(Quarterly!$A:$Z,MATCH(Monthly!$H146,Quarterly!$F:$F,0),MATCH(D$1,Quarterly!$6:$6,0)),0))</f>
        <v>5.2535950653294083E-3</v>
      </c>
      <c r="D140" s="22">
        <f t="shared" si="24"/>
        <v>52576</v>
      </c>
      <c r="E140" s="10">
        <f>IFERROR(INDEX(Quarterly!$A:$N,MATCH(Monthly!$H143,Quarterly!$F:$F,0),MATCH(G$1,Quarterly!$7:$7,0)),0)</f>
        <v>133107</v>
      </c>
      <c r="F140" s="6">
        <f>IF(IFERROR(INDEX(Quarterly!$A:$Z,MATCH(Monthly!$H146,Quarterly!$F:$F,0),MATCH(G$1,Quarterly!$6:$6,0)),0)=0,F139,IFERROR(INDEX(Quarterly!$A:$Z,MATCH(Monthly!$H146,Quarterly!$F:$F,0),MATCH(G$1,Quarterly!$6:$6,0)),0))</f>
        <v>4.1803513360050282E-4</v>
      </c>
      <c r="G140" s="11">
        <f t="shared" si="25"/>
        <v>133107</v>
      </c>
      <c r="H140" s="20">
        <f>IFERROR(INDEX(Quarterly!$A:$N,MATCH(Monthly!$H143,Quarterly!$F:$F,0),MATCH(J$1,Quarterly!$7:$7,0)),0)</f>
        <v>74738</v>
      </c>
      <c r="I140" s="21">
        <f>IF(IFERROR(INDEX(Quarterly!$A:$Z,MATCH(Monthly!$H146,Quarterly!$F:$F,0),MATCH(J$1,Quarterly!$6:$6,0)),0)=0,I139,IFERROR(INDEX(Quarterly!$A:$Z,MATCH(Monthly!$H146,Quarterly!$F:$F,0),MATCH(J$1,Quarterly!$6:$6,0)),0))</f>
        <v>1.7852808195892855E-3</v>
      </c>
      <c r="J140" s="22">
        <f t="shared" si="26"/>
        <v>74738</v>
      </c>
      <c r="K140" s="10">
        <f>IFERROR(INDEX(Quarterly!$A:$N,MATCH(Monthly!$H143,Quarterly!$F:$F,0),MATCH(M$1,Quarterly!$7:$7,0)),0)</f>
        <v>40246</v>
      </c>
      <c r="L140" s="6">
        <f>IF(IFERROR(INDEX(Quarterly!$A:$Z,MATCH(Monthly!$H146,Quarterly!$F:$F,0),MATCH(M$1,Quarterly!$6:$6,0)),0)=0,L139,IFERROR(INDEX(Quarterly!$A:$Z,MATCH(Monthly!$H146,Quarterly!$F:$F,0),MATCH(M$1,Quarterly!$6:$6,0)),0))</f>
        <v>-2.0333187485571669E-3</v>
      </c>
      <c r="M140" s="11">
        <f t="shared" si="27"/>
        <v>40246</v>
      </c>
      <c r="N140" s="20">
        <f>IFERROR(INDEX(Quarterly!$A:$N,MATCH(Monthly!$H143,Quarterly!$F:$F,0),MATCH(P$1,Quarterly!$7:$7,0)),0)</f>
        <v>3623</v>
      </c>
      <c r="O140" s="21">
        <f>IF(IFERROR(INDEX(Quarterly!$A:$Z,MATCH(Monthly!$H146,Quarterly!$F:$F,0),MATCH(P$1,Quarterly!$6:$6,0)),0)=0,O139,IFERROR(INDEX(Quarterly!$A:$Z,MATCH(Monthly!$H146,Quarterly!$F:$F,0),MATCH(P$1,Quarterly!$6:$6,0)),0))</f>
        <v>5.5810853776774305E-3</v>
      </c>
      <c r="P140" s="22">
        <f t="shared" si="28"/>
        <v>3623</v>
      </c>
      <c r="Q140" s="10">
        <f>IFERROR(INDEX(Quarterly!$A:$N,MATCH(Monthly!$H143,Quarterly!$F:$F,0),MATCH(S$1,Quarterly!$7:$7,0)),0)</f>
        <v>1464</v>
      </c>
      <c r="R140" s="6">
        <f>IF(IFERROR(INDEX(Quarterly!$A:$Z,MATCH(Monthly!$H146,Quarterly!$F:$F,0),MATCH(S$1,Quarterly!$6:$6,0)),0)=0,R139,IFERROR(INDEX(Quarterly!$A:$Z,MATCH(Monthly!$H146,Quarterly!$F:$F,0),MATCH(S$1,Quarterly!$6:$6,0)),0))</f>
        <v>2.2717024909510997E-3</v>
      </c>
      <c r="S140" s="11">
        <f t="shared" si="29"/>
        <v>1464</v>
      </c>
    </row>
    <row r="141" spans="1:19" x14ac:dyDescent="0.2">
      <c r="A141" s="4">
        <f>Monthly!H144</f>
        <v>41486</v>
      </c>
      <c r="B141" s="20">
        <f>IFERROR(INDEX(Quarterly!$A:$N,MATCH(Monthly!$H144,Quarterly!$F:$F,0),MATCH(D$1,Quarterly!$7:$7,0)),0)</f>
        <v>0</v>
      </c>
      <c r="C141" s="21">
        <f>IF(IFERROR(INDEX(Quarterly!$A:$Z,MATCH(Monthly!$H147,Quarterly!$F:$F,0),MATCH(D$1,Quarterly!$6:$6,0)),0)=0,C140,IFERROR(INDEX(Quarterly!$A:$Z,MATCH(Monthly!$H147,Quarterly!$F:$F,0),MATCH(D$1,Quarterly!$6:$6,0)),0))</f>
        <v>5.2535950653294083E-3</v>
      </c>
      <c r="D141" s="22">
        <f t="shared" si="24"/>
        <v>52852.21301415476</v>
      </c>
      <c r="E141" s="10">
        <f>IFERROR(INDEX(Quarterly!$A:$N,MATCH(Monthly!$H144,Quarterly!$F:$F,0),MATCH(G$1,Quarterly!$7:$7,0)),0)</f>
        <v>0</v>
      </c>
      <c r="F141" s="6">
        <f>IF(IFERROR(INDEX(Quarterly!$A:$Z,MATCH(Monthly!$H147,Quarterly!$F:$F,0),MATCH(G$1,Quarterly!$6:$6,0)),0)=0,F140,IFERROR(INDEX(Quarterly!$A:$Z,MATCH(Monthly!$H147,Quarterly!$F:$F,0),MATCH(G$1,Quarterly!$6:$6,0)),0))</f>
        <v>4.1803513360050282E-4</v>
      </c>
      <c r="G141" s="11">
        <f t="shared" si="25"/>
        <v>133162.64340252816</v>
      </c>
      <c r="H141" s="20">
        <f>IFERROR(INDEX(Quarterly!$A:$N,MATCH(Monthly!$H144,Quarterly!$F:$F,0),MATCH(J$1,Quarterly!$7:$7,0)),0)</f>
        <v>0</v>
      </c>
      <c r="I141" s="21">
        <f>IF(IFERROR(INDEX(Quarterly!$A:$Z,MATCH(Monthly!$H147,Quarterly!$F:$F,0),MATCH(J$1,Quarterly!$6:$6,0)),0)=0,I140,IFERROR(INDEX(Quarterly!$A:$Z,MATCH(Monthly!$H147,Quarterly!$F:$F,0),MATCH(J$1,Quarterly!$6:$6,0)),0))</f>
        <v>1.7852808195892855E-3</v>
      </c>
      <c r="J141" s="22">
        <f t="shared" si="26"/>
        <v>74871.428317894461</v>
      </c>
      <c r="K141" s="10">
        <f>IFERROR(INDEX(Quarterly!$A:$N,MATCH(Monthly!$H144,Quarterly!$F:$F,0),MATCH(M$1,Quarterly!$7:$7,0)),0)</f>
        <v>0</v>
      </c>
      <c r="L141" s="6">
        <f>IF(IFERROR(INDEX(Quarterly!$A:$Z,MATCH(Monthly!$H147,Quarterly!$F:$F,0),MATCH(M$1,Quarterly!$6:$6,0)),0)=0,L140,IFERROR(INDEX(Quarterly!$A:$Z,MATCH(Monthly!$H147,Quarterly!$F:$F,0),MATCH(M$1,Quarterly!$6:$6,0)),0))</f>
        <v>-2.0333187485571669E-3</v>
      </c>
      <c r="M141" s="11">
        <f t="shared" si="27"/>
        <v>40164.167053645571</v>
      </c>
      <c r="N141" s="20">
        <f>IFERROR(INDEX(Quarterly!$A:$N,MATCH(Monthly!$H144,Quarterly!$F:$F,0),MATCH(P$1,Quarterly!$7:$7,0)),0)</f>
        <v>0</v>
      </c>
      <c r="O141" s="21">
        <f>IF(IFERROR(INDEX(Quarterly!$A:$Z,MATCH(Monthly!$H147,Quarterly!$F:$F,0),MATCH(P$1,Quarterly!$6:$6,0)),0)=0,O140,IFERROR(INDEX(Quarterly!$A:$Z,MATCH(Monthly!$H147,Quarterly!$F:$F,0),MATCH(P$1,Quarterly!$6:$6,0)),0))</f>
        <v>5.5810853776774305E-3</v>
      </c>
      <c r="P141" s="22">
        <f t="shared" si="28"/>
        <v>3643.2202723233254</v>
      </c>
      <c r="Q141" s="10">
        <f>IFERROR(INDEX(Quarterly!$A:$N,MATCH(Monthly!$H144,Quarterly!$F:$F,0),MATCH(S$1,Quarterly!$7:$7,0)),0)</f>
        <v>0</v>
      </c>
      <c r="R141" s="6">
        <f>IF(IFERROR(INDEX(Quarterly!$A:$Z,MATCH(Monthly!$H147,Quarterly!$F:$F,0),MATCH(S$1,Quarterly!$6:$6,0)),0)=0,R140,IFERROR(INDEX(Quarterly!$A:$Z,MATCH(Monthly!$H147,Quarterly!$F:$F,0),MATCH(S$1,Quarterly!$6:$6,0)),0))</f>
        <v>2.2717024909510997E-3</v>
      </c>
      <c r="S141" s="11">
        <f t="shared" si="29"/>
        <v>1467.3257724467524</v>
      </c>
    </row>
    <row r="142" spans="1:19" x14ac:dyDescent="0.2">
      <c r="A142" s="4">
        <f>Monthly!H145</f>
        <v>41517</v>
      </c>
      <c r="B142" s="20">
        <f>IFERROR(INDEX(Quarterly!$A:$N,MATCH(Monthly!$H145,Quarterly!$F:$F,0),MATCH(D$1,Quarterly!$7:$7,0)),0)</f>
        <v>0</v>
      </c>
      <c r="C142" s="21">
        <f>IF(IFERROR(INDEX(Quarterly!$A:$Z,MATCH(Monthly!$H148,Quarterly!$F:$F,0),MATCH(D$1,Quarterly!$6:$6,0)),0)=0,C141,IFERROR(INDEX(Quarterly!$A:$Z,MATCH(Monthly!$H148,Quarterly!$F:$F,0),MATCH(D$1,Quarterly!$6:$6,0)),0))</f>
        <v>5.2535950653294083E-3</v>
      </c>
      <c r="D142" s="22">
        <f t="shared" si="24"/>
        <v>53129.877139637661</v>
      </c>
      <c r="E142" s="10">
        <f>IFERROR(INDEX(Quarterly!$A:$N,MATCH(Monthly!$H145,Quarterly!$F:$F,0),MATCH(G$1,Quarterly!$7:$7,0)),0)</f>
        <v>0</v>
      </c>
      <c r="F142" s="6">
        <f>IF(IFERROR(INDEX(Quarterly!$A:$Z,MATCH(Monthly!$H148,Quarterly!$F:$F,0),MATCH(G$1,Quarterly!$6:$6,0)),0)=0,F141,IFERROR(INDEX(Quarterly!$A:$Z,MATCH(Monthly!$H148,Quarterly!$F:$F,0),MATCH(G$1,Quarterly!$6:$6,0)),0))</f>
        <v>4.1803513360050282E-4</v>
      </c>
      <c r="G142" s="11">
        <f t="shared" si="25"/>
        <v>133218.31006595353</v>
      </c>
      <c r="H142" s="20">
        <f>IFERROR(INDEX(Quarterly!$A:$N,MATCH(Monthly!$H145,Quarterly!$F:$F,0),MATCH(J$1,Quarterly!$7:$7,0)),0)</f>
        <v>0</v>
      </c>
      <c r="I142" s="21">
        <f>IF(IFERROR(INDEX(Quarterly!$A:$Z,MATCH(Monthly!$H148,Quarterly!$F:$F,0),MATCH(J$1,Quarterly!$6:$6,0)),0)=0,I141,IFERROR(INDEX(Quarterly!$A:$Z,MATCH(Monthly!$H148,Quarterly!$F:$F,0),MATCH(J$1,Quarterly!$6:$6,0)),0))</f>
        <v>1.7852808195892855E-3</v>
      </c>
      <c r="J142" s="22">
        <f t="shared" si="26"/>
        <v>75005.094842805658</v>
      </c>
      <c r="K142" s="10">
        <f>IFERROR(INDEX(Quarterly!$A:$N,MATCH(Monthly!$H145,Quarterly!$F:$F,0),MATCH(M$1,Quarterly!$7:$7,0)),0)</f>
        <v>0</v>
      </c>
      <c r="L142" s="6">
        <f>IF(IFERROR(INDEX(Quarterly!$A:$Z,MATCH(Monthly!$H148,Quarterly!$F:$F,0),MATCH(M$1,Quarterly!$6:$6,0)),0)=0,L141,IFERROR(INDEX(Quarterly!$A:$Z,MATCH(Monthly!$H148,Quarterly!$F:$F,0),MATCH(M$1,Quarterly!$6:$6,0)),0))</f>
        <v>-2.0333187485571669E-3</v>
      </c>
      <c r="M142" s="11">
        <f t="shared" si="27"/>
        <v>40082.50049975521</v>
      </c>
      <c r="N142" s="20">
        <f>IFERROR(INDEX(Quarterly!$A:$N,MATCH(Monthly!$H145,Quarterly!$F:$F,0),MATCH(P$1,Quarterly!$7:$7,0)),0)</f>
        <v>0</v>
      </c>
      <c r="O142" s="21">
        <f>IF(IFERROR(INDEX(Quarterly!$A:$Z,MATCH(Monthly!$H148,Quarterly!$F:$F,0),MATCH(P$1,Quarterly!$6:$6,0)),0)=0,O141,IFERROR(INDEX(Quarterly!$A:$Z,MATCH(Monthly!$H148,Quarterly!$F:$F,0),MATCH(P$1,Quarterly!$6:$6,0)),0))</f>
        <v>5.5810853776774305E-3</v>
      </c>
      <c r="P142" s="22">
        <f t="shared" si="28"/>
        <v>3663.5533957128473</v>
      </c>
      <c r="Q142" s="10">
        <f>IFERROR(INDEX(Quarterly!$A:$N,MATCH(Monthly!$H145,Quarterly!$F:$F,0),MATCH(S$1,Quarterly!$7:$7,0)),0)</f>
        <v>0</v>
      </c>
      <c r="R142" s="6">
        <f>IF(IFERROR(INDEX(Quarterly!$A:$Z,MATCH(Monthly!$H148,Quarterly!$F:$F,0),MATCH(S$1,Quarterly!$6:$6,0)),0)=0,R141,IFERROR(INDEX(Quarterly!$A:$Z,MATCH(Monthly!$H148,Quarterly!$F:$F,0),MATCH(S$1,Quarterly!$6:$6,0)),0))</f>
        <v>2.2717024909510997E-3</v>
      </c>
      <c r="S142" s="11">
        <f t="shared" si="29"/>
        <v>1470.6591000590563</v>
      </c>
    </row>
    <row r="143" spans="1:19" x14ac:dyDescent="0.2">
      <c r="A143" s="4">
        <f>Monthly!H146</f>
        <v>41547</v>
      </c>
      <c r="B143" s="20">
        <f>IFERROR(INDEX(Quarterly!$A:$N,MATCH(Monthly!$H146,Quarterly!$F:$F,0),MATCH(D$1,Quarterly!$7:$7,0)),0)</f>
        <v>53409</v>
      </c>
      <c r="C143" s="21">
        <f>IF(IFERROR(INDEX(Quarterly!$A:$Z,MATCH(Monthly!$H149,Quarterly!$F:$F,0),MATCH(D$1,Quarterly!$6:$6,0)),0)=0,C142,IFERROR(INDEX(Quarterly!$A:$Z,MATCH(Monthly!$H149,Quarterly!$F:$F,0),MATCH(D$1,Quarterly!$6:$6,0)),0))</f>
        <v>-9.0578628044368781E-4</v>
      </c>
      <c r="D143" s="22">
        <f t="shared" si="24"/>
        <v>53409</v>
      </c>
      <c r="E143" s="10">
        <f>IFERROR(INDEX(Quarterly!$A:$N,MATCH(Monthly!$H146,Quarterly!$F:$F,0),MATCH(G$1,Quarterly!$7:$7,0)),0)</f>
        <v>133274</v>
      </c>
      <c r="F143" s="6">
        <f>IF(IFERROR(INDEX(Quarterly!$A:$Z,MATCH(Monthly!$H149,Quarterly!$F:$F,0),MATCH(G$1,Quarterly!$6:$6,0)),0)=0,F142,IFERROR(INDEX(Quarterly!$A:$Z,MATCH(Monthly!$H149,Quarterly!$F:$F,0),MATCH(G$1,Quarterly!$6:$6,0)),0))</f>
        <v>4.7498582185201421E-4</v>
      </c>
      <c r="G143" s="11">
        <f t="shared" si="25"/>
        <v>133274</v>
      </c>
      <c r="H143" s="20">
        <f>IFERROR(INDEX(Quarterly!$A:$N,MATCH(Monthly!$H146,Quarterly!$F:$F,0),MATCH(J$1,Quarterly!$7:$7,0)),0)</f>
        <v>75139</v>
      </c>
      <c r="I143" s="21">
        <f>IF(IFERROR(INDEX(Quarterly!$A:$Z,MATCH(Monthly!$H149,Quarterly!$F:$F,0),MATCH(J$1,Quarterly!$6:$6,0)),0)=0,I142,IFERROR(INDEX(Quarterly!$A:$Z,MATCH(Monthly!$H149,Quarterly!$F:$F,0),MATCH(J$1,Quarterly!$6:$6,0)),0))</f>
        <v>4.4342560918031459E-4</v>
      </c>
      <c r="J143" s="22">
        <f t="shared" si="26"/>
        <v>75139</v>
      </c>
      <c r="K143" s="10">
        <f>IFERROR(INDEX(Quarterly!$A:$N,MATCH(Monthly!$H146,Quarterly!$F:$F,0),MATCH(M$1,Quarterly!$7:$7,0)),0)</f>
        <v>40001</v>
      </c>
      <c r="L143" s="6">
        <f>IF(IFERROR(INDEX(Quarterly!$A:$Z,MATCH(Monthly!$H149,Quarterly!$F:$F,0),MATCH(M$1,Quarterly!$6:$6,0)),0)=0,L142,IFERROR(INDEX(Quarterly!$A:$Z,MATCH(Monthly!$H149,Quarterly!$F:$F,0),MATCH(M$1,Quarterly!$6:$6,0)),0))</f>
        <v>1.5143343847574542E-3</v>
      </c>
      <c r="M143" s="11">
        <f t="shared" si="27"/>
        <v>40001</v>
      </c>
      <c r="N143" s="20">
        <f>IFERROR(INDEX(Quarterly!$A:$N,MATCH(Monthly!$H146,Quarterly!$F:$F,0),MATCH(P$1,Quarterly!$7:$7,0)),0)</f>
        <v>3684</v>
      </c>
      <c r="O143" s="21">
        <f>IF(IFERROR(INDEX(Quarterly!$A:$Z,MATCH(Monthly!$H149,Quarterly!$F:$F,0),MATCH(P$1,Quarterly!$6:$6,0)),0)=0,O142,IFERROR(INDEX(Quarterly!$A:$Z,MATCH(Monthly!$H149,Quarterly!$F:$F,0),MATCH(P$1,Quarterly!$6:$6,0)),0))</f>
        <v>-3.8147509757745501E-3</v>
      </c>
      <c r="P143" s="22">
        <f t="shared" si="28"/>
        <v>3684</v>
      </c>
      <c r="Q143" s="10">
        <f>IFERROR(INDEX(Quarterly!$A:$N,MATCH(Monthly!$H146,Quarterly!$F:$F,0),MATCH(S$1,Quarterly!$7:$7,0)),0)</f>
        <v>1474</v>
      </c>
      <c r="R143" s="6">
        <f>IF(IFERROR(INDEX(Quarterly!$A:$Z,MATCH(Monthly!$H149,Quarterly!$F:$F,0),MATCH(S$1,Quarterly!$6:$6,0)),0)=0,R142,IFERROR(INDEX(Quarterly!$A:$Z,MATCH(Monthly!$H149,Quarterly!$F:$F,0),MATCH(S$1,Quarterly!$6:$6,0)),0))</f>
        <v>2.6217534002619169E-2</v>
      </c>
      <c r="S143" s="11">
        <f t="shared" si="29"/>
        <v>1474</v>
      </c>
    </row>
    <row r="144" spans="1:19" x14ac:dyDescent="0.2">
      <c r="A144" s="4">
        <f>Monthly!H147</f>
        <v>41578</v>
      </c>
      <c r="B144" s="20">
        <f>IFERROR(INDEX(Quarterly!$A:$N,MATCH(Monthly!$H147,Quarterly!$F:$F,0),MATCH(D$1,Quarterly!$7:$7,0)),0)</f>
        <v>0</v>
      </c>
      <c r="C144" s="21">
        <f>IF(IFERROR(INDEX(Quarterly!$A:$Z,MATCH(Monthly!$H150,Quarterly!$F:$F,0),MATCH(D$1,Quarterly!$6:$6,0)),0)=0,C143,IFERROR(INDEX(Quarterly!$A:$Z,MATCH(Monthly!$H150,Quarterly!$F:$F,0),MATCH(D$1,Quarterly!$6:$6,0)),0))</f>
        <v>-9.0578628044368781E-4</v>
      </c>
      <c r="D144" s="22">
        <f t="shared" si="24"/>
        <v>53360.622860547781</v>
      </c>
      <c r="E144" s="10">
        <f>IFERROR(INDEX(Quarterly!$A:$N,MATCH(Monthly!$H147,Quarterly!$F:$F,0),MATCH(G$1,Quarterly!$7:$7,0)),0)</f>
        <v>0</v>
      </c>
      <c r="F144" s="6">
        <f>IF(IFERROR(INDEX(Quarterly!$A:$Z,MATCH(Monthly!$H150,Quarterly!$F:$F,0),MATCH(G$1,Quarterly!$6:$6,0)),0)=0,F143,IFERROR(INDEX(Quarterly!$A:$Z,MATCH(Monthly!$H150,Quarterly!$F:$F,0),MATCH(G$1,Quarterly!$6:$6,0)),0))</f>
        <v>4.7498582185201421E-4</v>
      </c>
      <c r="G144" s="11">
        <f t="shared" si="25"/>
        <v>133337.3032604215</v>
      </c>
      <c r="H144" s="20">
        <f>IFERROR(INDEX(Quarterly!$A:$N,MATCH(Monthly!$H147,Quarterly!$F:$F,0),MATCH(J$1,Quarterly!$7:$7,0)),0)</f>
        <v>0</v>
      </c>
      <c r="I144" s="21">
        <f>IF(IFERROR(INDEX(Quarterly!$A:$Z,MATCH(Monthly!$H150,Quarterly!$F:$F,0),MATCH(J$1,Quarterly!$6:$6,0)),0)=0,I143,IFERROR(INDEX(Quarterly!$A:$Z,MATCH(Monthly!$H150,Quarterly!$F:$F,0),MATCH(J$1,Quarterly!$6:$6,0)),0))</f>
        <v>4.4342560918031459E-4</v>
      </c>
      <c r="J144" s="22">
        <f t="shared" si="26"/>
        <v>75172.3185568482</v>
      </c>
      <c r="K144" s="10">
        <f>IFERROR(INDEX(Quarterly!$A:$N,MATCH(Monthly!$H147,Quarterly!$F:$F,0),MATCH(M$1,Quarterly!$7:$7,0)),0)</f>
        <v>0</v>
      </c>
      <c r="L144" s="6">
        <f>IF(IFERROR(INDEX(Quarterly!$A:$Z,MATCH(Monthly!$H150,Quarterly!$F:$F,0),MATCH(M$1,Quarterly!$6:$6,0)),0)=0,L143,IFERROR(INDEX(Quarterly!$A:$Z,MATCH(Monthly!$H150,Quarterly!$F:$F,0),MATCH(M$1,Quarterly!$6:$6,0)),0))</f>
        <v>1.5143343847574542E-3</v>
      </c>
      <c r="M144" s="11">
        <f t="shared" si="27"/>
        <v>40061.574889724681</v>
      </c>
      <c r="N144" s="20">
        <f>IFERROR(INDEX(Quarterly!$A:$N,MATCH(Monthly!$H147,Quarterly!$F:$F,0),MATCH(P$1,Quarterly!$7:$7,0)),0)</f>
        <v>0</v>
      </c>
      <c r="O144" s="21">
        <f>IF(IFERROR(INDEX(Quarterly!$A:$Z,MATCH(Monthly!$H150,Quarterly!$F:$F,0),MATCH(P$1,Quarterly!$6:$6,0)),0)=0,O143,IFERROR(INDEX(Quarterly!$A:$Z,MATCH(Monthly!$H150,Quarterly!$F:$F,0),MATCH(P$1,Quarterly!$6:$6,0)),0))</f>
        <v>-3.8147509757745501E-3</v>
      </c>
      <c r="P144" s="22">
        <f t="shared" si="28"/>
        <v>3669.9464574052467</v>
      </c>
      <c r="Q144" s="10">
        <f>IFERROR(INDEX(Quarterly!$A:$N,MATCH(Monthly!$H147,Quarterly!$F:$F,0),MATCH(S$1,Quarterly!$7:$7,0)),0)</f>
        <v>0</v>
      </c>
      <c r="R144" s="6">
        <f>IF(IFERROR(INDEX(Quarterly!$A:$Z,MATCH(Monthly!$H150,Quarterly!$F:$F,0),MATCH(S$1,Quarterly!$6:$6,0)),0)=0,R143,IFERROR(INDEX(Quarterly!$A:$Z,MATCH(Monthly!$H150,Quarterly!$F:$F,0),MATCH(S$1,Quarterly!$6:$6,0)),0))</f>
        <v>2.6217534002619169E-2</v>
      </c>
      <c r="S144" s="11">
        <f t="shared" si="29"/>
        <v>1512.6446451198606</v>
      </c>
    </row>
    <row r="145" spans="1:19" x14ac:dyDescent="0.2">
      <c r="A145" s="4">
        <f>Monthly!H148</f>
        <v>41608</v>
      </c>
      <c r="B145" s="20">
        <f>IFERROR(INDEX(Quarterly!$A:$N,MATCH(Monthly!$H148,Quarterly!$F:$F,0),MATCH(D$1,Quarterly!$7:$7,0)),0)</f>
        <v>0</v>
      </c>
      <c r="C145" s="21">
        <f>IF(IFERROR(INDEX(Quarterly!$A:$Z,MATCH(Monthly!$H151,Quarterly!$F:$F,0),MATCH(D$1,Quarterly!$6:$6,0)),0)=0,C144,IFERROR(INDEX(Quarterly!$A:$Z,MATCH(Monthly!$H151,Quarterly!$F:$F,0),MATCH(D$1,Quarterly!$6:$6,0)),0))</f>
        <v>-9.0578628044368781E-4</v>
      </c>
      <c r="D145" s="22">
        <f t="shared" si="24"/>
        <v>53312.28954044477</v>
      </c>
      <c r="E145" s="10">
        <f>IFERROR(INDEX(Quarterly!$A:$N,MATCH(Monthly!$H148,Quarterly!$F:$F,0),MATCH(G$1,Quarterly!$7:$7,0)),0)</f>
        <v>0</v>
      </c>
      <c r="F145" s="6">
        <f>IF(IFERROR(INDEX(Quarterly!$A:$Z,MATCH(Monthly!$H151,Quarterly!$F:$F,0),MATCH(G$1,Quarterly!$6:$6,0)),0)=0,F144,IFERROR(INDEX(Quarterly!$A:$Z,MATCH(Monthly!$H151,Quarterly!$F:$F,0),MATCH(G$1,Quarterly!$6:$6,0)),0))</f>
        <v>4.7498582185201421E-4</v>
      </c>
      <c r="G145" s="11">
        <f t="shared" si="25"/>
        <v>133400.63658899418</v>
      </c>
      <c r="H145" s="20">
        <f>IFERROR(INDEX(Quarterly!$A:$N,MATCH(Monthly!$H148,Quarterly!$F:$F,0),MATCH(J$1,Quarterly!$7:$7,0)),0)</f>
        <v>0</v>
      </c>
      <c r="I145" s="21">
        <f>IF(IFERROR(INDEX(Quarterly!$A:$Z,MATCH(Monthly!$H151,Quarterly!$F:$F,0),MATCH(J$1,Quarterly!$6:$6,0)),0)=0,I144,IFERROR(INDEX(Quarterly!$A:$Z,MATCH(Monthly!$H151,Quarterly!$F:$F,0),MATCH(J$1,Quarterly!$6:$6,0)),0))</f>
        <v>4.4342560918031459E-4</v>
      </c>
      <c r="J145" s="22">
        <f t="shared" si="26"/>
        <v>75205.651887997767</v>
      </c>
      <c r="K145" s="10">
        <f>IFERROR(INDEX(Quarterly!$A:$N,MATCH(Monthly!$H148,Quarterly!$F:$F,0),MATCH(M$1,Quarterly!$7:$7,0)),0)</f>
        <v>0</v>
      </c>
      <c r="L145" s="6">
        <f>IF(IFERROR(INDEX(Quarterly!$A:$Z,MATCH(Monthly!$H151,Quarterly!$F:$F,0),MATCH(M$1,Quarterly!$6:$6,0)),0)=0,L144,IFERROR(INDEX(Quarterly!$A:$Z,MATCH(Monthly!$H151,Quarterly!$F:$F,0),MATCH(M$1,Quarterly!$6:$6,0)),0))</f>
        <v>1.5143343847574542E-3</v>
      </c>
      <c r="M145" s="11">
        <f t="shared" si="27"/>
        <v>40122.241510087726</v>
      </c>
      <c r="N145" s="20">
        <f>IFERROR(INDEX(Quarterly!$A:$N,MATCH(Monthly!$H148,Quarterly!$F:$F,0),MATCH(P$1,Quarterly!$7:$7,0)),0)</f>
        <v>0</v>
      </c>
      <c r="O145" s="21">
        <f>IF(IFERROR(INDEX(Quarterly!$A:$Z,MATCH(Monthly!$H151,Quarterly!$F:$F,0),MATCH(P$1,Quarterly!$6:$6,0)),0)=0,O144,IFERROR(INDEX(Quarterly!$A:$Z,MATCH(Monthly!$H151,Quarterly!$F:$F,0),MATCH(P$1,Quarterly!$6:$6,0)),0))</f>
        <v>-3.8147509757745501E-3</v>
      </c>
      <c r="P145" s="22">
        <f t="shared" si="28"/>
        <v>3655.9465255758196</v>
      </c>
      <c r="Q145" s="10">
        <f>IFERROR(INDEX(Quarterly!$A:$N,MATCH(Monthly!$H148,Quarterly!$F:$F,0),MATCH(S$1,Quarterly!$7:$7,0)),0)</f>
        <v>0</v>
      </c>
      <c r="R145" s="6">
        <f>IF(IFERROR(INDEX(Quarterly!$A:$Z,MATCH(Monthly!$H151,Quarterly!$F:$F,0),MATCH(S$1,Quarterly!$6:$6,0)),0)=0,R144,IFERROR(INDEX(Quarterly!$A:$Z,MATCH(Monthly!$H151,Quarterly!$F:$F,0),MATCH(S$1,Quarterly!$6:$6,0)),0))</f>
        <v>2.6217534002619169E-2</v>
      </c>
      <c r="S145" s="11">
        <f t="shared" si="29"/>
        <v>1552.3024575371703</v>
      </c>
    </row>
    <row r="146" spans="1:19" x14ac:dyDescent="0.2">
      <c r="A146" s="4">
        <f>Monthly!H149</f>
        <v>41639</v>
      </c>
      <c r="B146" s="20">
        <f>IFERROR(INDEX(Quarterly!$A:$N,MATCH(Monthly!$H149,Quarterly!$F:$F,0),MATCH(D$1,Quarterly!$7:$7,0)),0)</f>
        <v>53264</v>
      </c>
      <c r="C146" s="21">
        <f>IF(IFERROR(INDEX(Quarterly!$A:$Z,MATCH(Monthly!$H152,Quarterly!$F:$F,0),MATCH(D$1,Quarterly!$6:$6,0)),0)=0,C145,IFERROR(INDEX(Quarterly!$A:$Z,MATCH(Monthly!$H152,Quarterly!$F:$F,0),MATCH(D$1,Quarterly!$6:$6,0)),0))</f>
        <v>1.911333961327033E-3</v>
      </c>
      <c r="D146" s="22">
        <f t="shared" si="24"/>
        <v>53264</v>
      </c>
      <c r="E146" s="10">
        <f>IFERROR(INDEX(Quarterly!$A:$N,MATCH(Monthly!$H149,Quarterly!$F:$F,0),MATCH(G$1,Quarterly!$7:$7,0)),0)</f>
        <v>133464</v>
      </c>
      <c r="F146" s="6">
        <f>IF(IFERROR(INDEX(Quarterly!$A:$Z,MATCH(Monthly!$H152,Quarterly!$F:$F,0),MATCH(G$1,Quarterly!$6:$6,0)),0)=0,F145,IFERROR(INDEX(Quarterly!$A:$Z,MATCH(Monthly!$H152,Quarterly!$F:$F,0),MATCH(G$1,Quarterly!$6:$6,0)),0))</f>
        <v>4.7430995024599909E-4</v>
      </c>
      <c r="G146" s="11">
        <f t="shared" si="25"/>
        <v>133464</v>
      </c>
      <c r="H146" s="20">
        <f>IFERROR(INDEX(Quarterly!$A:$N,MATCH(Monthly!$H149,Quarterly!$F:$F,0),MATCH(J$1,Quarterly!$7:$7,0)),0)</f>
        <v>75239</v>
      </c>
      <c r="I146" s="21">
        <f>IF(IFERROR(INDEX(Quarterly!$A:$Z,MATCH(Monthly!$H152,Quarterly!$F:$F,0),MATCH(J$1,Quarterly!$6:$6,0)),0)=0,I145,IFERROR(INDEX(Quarterly!$A:$Z,MATCH(Monthly!$H152,Quarterly!$F:$F,0),MATCH(J$1,Quarterly!$6:$6,0)),0))</f>
        <v>-2.3135484700267384E-3</v>
      </c>
      <c r="J146" s="22">
        <f t="shared" si="26"/>
        <v>75239</v>
      </c>
      <c r="K146" s="10">
        <f>IFERROR(INDEX(Quarterly!$A:$N,MATCH(Monthly!$H149,Quarterly!$F:$F,0),MATCH(M$1,Quarterly!$7:$7,0)),0)</f>
        <v>40183</v>
      </c>
      <c r="L146" s="6">
        <f>IF(IFERROR(INDEX(Quarterly!$A:$Z,MATCH(Monthly!$H152,Quarterly!$F:$F,0),MATCH(M$1,Quarterly!$6:$6,0)),0)=0,L145,IFERROR(INDEX(Quarterly!$A:$Z,MATCH(Monthly!$H152,Quarterly!$F:$F,0),MATCH(M$1,Quarterly!$6:$6,0)),0))</f>
        <v>2.8702513157656817E-3</v>
      </c>
      <c r="M146" s="11">
        <f t="shared" si="27"/>
        <v>40183</v>
      </c>
      <c r="N146" s="20">
        <f>IFERROR(INDEX(Quarterly!$A:$N,MATCH(Monthly!$H149,Quarterly!$F:$F,0),MATCH(P$1,Quarterly!$7:$7,0)),0)</f>
        <v>3642</v>
      </c>
      <c r="O146" s="21">
        <f>IF(IFERROR(INDEX(Quarterly!$A:$Z,MATCH(Monthly!$H152,Quarterly!$F:$F,0),MATCH(P$1,Quarterly!$6:$6,0)),0)=0,O145,IFERROR(INDEX(Quarterly!$A:$Z,MATCH(Monthly!$H152,Quarterly!$F:$F,0),MATCH(P$1,Quarterly!$6:$6,0)),0))</f>
        <v>7.9000822295860473E-3</v>
      </c>
      <c r="P146" s="22">
        <f t="shared" si="28"/>
        <v>3642</v>
      </c>
      <c r="Q146" s="10">
        <f>IFERROR(INDEX(Quarterly!$A:$N,MATCH(Monthly!$H149,Quarterly!$F:$F,0),MATCH(S$1,Quarterly!$7:$7,0)),0)</f>
        <v>1593</v>
      </c>
      <c r="R146" s="6">
        <f>IF(IFERROR(INDEX(Quarterly!$A:$Z,MATCH(Monthly!$H152,Quarterly!$F:$F,0),MATCH(S$1,Quarterly!$6:$6,0)),0)=0,R145,IFERROR(INDEX(Quarterly!$A:$Z,MATCH(Monthly!$H152,Quarterly!$F:$F,0),MATCH(S$1,Quarterly!$6:$6,0)),0))</f>
        <v>-1.3790474776556816E-2</v>
      </c>
      <c r="S146" s="11">
        <f t="shared" si="29"/>
        <v>1593</v>
      </c>
    </row>
    <row r="147" spans="1:19" x14ac:dyDescent="0.2">
      <c r="A147" s="4">
        <f>Monthly!H150</f>
        <v>41670</v>
      </c>
      <c r="B147" s="20">
        <f>IFERROR(INDEX(Quarterly!$A:$N,MATCH(Monthly!$H150,Quarterly!$F:$F,0),MATCH(D$1,Quarterly!$7:$7,0)),0)</f>
        <v>0</v>
      </c>
      <c r="C147" s="21">
        <f>IF(IFERROR(INDEX(Quarterly!$A:$Z,MATCH(Monthly!$H153,Quarterly!$F:$F,0),MATCH(D$1,Quarterly!$6:$6,0)),0)=0,C146,IFERROR(INDEX(Quarterly!$A:$Z,MATCH(Monthly!$H153,Quarterly!$F:$F,0),MATCH(D$1,Quarterly!$6:$6,0)),0))</f>
        <v>1.911333961327033E-3</v>
      </c>
      <c r="D147" s="22">
        <f t="shared" si="24"/>
        <v>53365.805292116122</v>
      </c>
      <c r="E147" s="10">
        <f>IFERROR(INDEX(Quarterly!$A:$N,MATCH(Monthly!$H150,Quarterly!$F:$F,0),MATCH(G$1,Quarterly!$7:$7,0)),0)</f>
        <v>0</v>
      </c>
      <c r="F147" s="6">
        <f>IF(IFERROR(INDEX(Quarterly!$A:$Z,MATCH(Monthly!$H153,Quarterly!$F:$F,0),MATCH(G$1,Quarterly!$6:$6,0)),0)=0,F146,IFERROR(INDEX(Quarterly!$A:$Z,MATCH(Monthly!$H153,Quarterly!$F:$F,0),MATCH(G$1,Quarterly!$6:$6,0)),0))</f>
        <v>4.7430995024599909E-4</v>
      </c>
      <c r="G147" s="11">
        <f t="shared" si="25"/>
        <v>133527.30330319965</v>
      </c>
      <c r="H147" s="20">
        <f>IFERROR(INDEX(Quarterly!$A:$N,MATCH(Monthly!$H150,Quarterly!$F:$F,0),MATCH(J$1,Quarterly!$7:$7,0)),0)</f>
        <v>0</v>
      </c>
      <c r="I147" s="21">
        <f>IF(IFERROR(INDEX(Quarterly!$A:$Z,MATCH(Monthly!$H153,Quarterly!$F:$F,0),MATCH(J$1,Quarterly!$6:$6,0)),0)=0,I146,IFERROR(INDEX(Quarterly!$A:$Z,MATCH(Monthly!$H153,Quarterly!$F:$F,0),MATCH(J$1,Quarterly!$6:$6,0)),0))</f>
        <v>-2.3135484700267384E-3</v>
      </c>
      <c r="J147" s="22">
        <f t="shared" si="26"/>
        <v>75064.930926663656</v>
      </c>
      <c r="K147" s="10">
        <f>IFERROR(INDEX(Quarterly!$A:$N,MATCH(Monthly!$H150,Quarterly!$F:$F,0),MATCH(M$1,Quarterly!$7:$7,0)),0)</f>
        <v>0</v>
      </c>
      <c r="L147" s="6">
        <f>IF(IFERROR(INDEX(Quarterly!$A:$Z,MATCH(Monthly!$H153,Quarterly!$F:$F,0),MATCH(M$1,Quarterly!$6:$6,0)),0)=0,L146,IFERROR(INDEX(Quarterly!$A:$Z,MATCH(Monthly!$H153,Quarterly!$F:$F,0),MATCH(M$1,Quarterly!$6:$6,0)),0))</f>
        <v>2.8702513157656817E-3</v>
      </c>
      <c r="M147" s="11">
        <f t="shared" si="27"/>
        <v>40298.335308621412</v>
      </c>
      <c r="N147" s="20">
        <f>IFERROR(INDEX(Quarterly!$A:$N,MATCH(Monthly!$H150,Quarterly!$F:$F,0),MATCH(P$1,Quarterly!$7:$7,0)),0)</f>
        <v>0</v>
      </c>
      <c r="O147" s="21">
        <f>IF(IFERROR(INDEX(Quarterly!$A:$Z,MATCH(Monthly!$H153,Quarterly!$F:$F,0),MATCH(P$1,Quarterly!$6:$6,0)),0)=0,O146,IFERROR(INDEX(Quarterly!$A:$Z,MATCH(Monthly!$H153,Quarterly!$F:$F,0),MATCH(P$1,Quarterly!$6:$6,0)),0))</f>
        <v>7.9000822295860473E-3</v>
      </c>
      <c r="P147" s="22">
        <f t="shared" si="28"/>
        <v>3670.7720994801525</v>
      </c>
      <c r="Q147" s="10">
        <f>IFERROR(INDEX(Quarterly!$A:$N,MATCH(Monthly!$H150,Quarterly!$F:$F,0),MATCH(S$1,Quarterly!$7:$7,0)),0)</f>
        <v>0</v>
      </c>
      <c r="R147" s="6">
        <f>IF(IFERROR(INDEX(Quarterly!$A:$Z,MATCH(Monthly!$H153,Quarterly!$F:$F,0),MATCH(S$1,Quarterly!$6:$6,0)),0)=0,R146,IFERROR(INDEX(Quarterly!$A:$Z,MATCH(Monthly!$H153,Quarterly!$F:$F,0),MATCH(S$1,Quarterly!$6:$6,0)),0))</f>
        <v>-1.3790474776556816E-2</v>
      </c>
      <c r="S147" s="11">
        <f t="shared" si="29"/>
        <v>1571.031773680945</v>
      </c>
    </row>
    <row r="148" spans="1:19" x14ac:dyDescent="0.2">
      <c r="A148" s="4">
        <f>Monthly!H151</f>
        <v>41698</v>
      </c>
      <c r="B148" s="20">
        <f>IFERROR(INDEX(Quarterly!$A:$N,MATCH(Monthly!$H151,Quarterly!$F:$F,0),MATCH(D$1,Quarterly!$7:$7,0)),0)</f>
        <v>0</v>
      </c>
      <c r="C148" s="21">
        <f>IF(IFERROR(INDEX(Quarterly!$A:$Z,MATCH(Monthly!$H154,Quarterly!$F:$F,0),MATCH(D$1,Quarterly!$6:$6,0)),0)=0,C147,IFERROR(INDEX(Quarterly!$A:$Z,MATCH(Monthly!$H154,Quarterly!$F:$F,0),MATCH(D$1,Quarterly!$6:$6,0)),0))</f>
        <v>1.911333961327033E-3</v>
      </c>
      <c r="D148" s="22">
        <f t="shared" si="24"/>
        <v>53467.805168144507</v>
      </c>
      <c r="E148" s="10">
        <f>IFERROR(INDEX(Quarterly!$A:$N,MATCH(Monthly!$H151,Quarterly!$F:$F,0),MATCH(G$1,Quarterly!$7:$7,0)),0)</f>
        <v>0</v>
      </c>
      <c r="F148" s="6">
        <f>IF(IFERROR(INDEX(Quarterly!$A:$Z,MATCH(Monthly!$H154,Quarterly!$F:$F,0),MATCH(G$1,Quarterly!$6:$6,0)),0)=0,F147,IFERROR(INDEX(Quarterly!$A:$Z,MATCH(Monthly!$H154,Quarterly!$F:$F,0),MATCH(G$1,Quarterly!$6:$6,0)),0))</f>
        <v>4.7430995024599909E-4</v>
      </c>
      <c r="G148" s="11">
        <f t="shared" si="25"/>
        <v>133590.63663178586</v>
      </c>
      <c r="H148" s="20">
        <f>IFERROR(INDEX(Quarterly!$A:$N,MATCH(Monthly!$H151,Quarterly!$F:$F,0),MATCH(J$1,Quarterly!$7:$7,0)),0)</f>
        <v>0</v>
      </c>
      <c r="I148" s="21">
        <f>IF(IFERROR(INDEX(Quarterly!$A:$Z,MATCH(Monthly!$H154,Quarterly!$F:$F,0),MATCH(J$1,Quarterly!$6:$6,0)),0)=0,I147,IFERROR(INDEX(Quarterly!$A:$Z,MATCH(Monthly!$H154,Quarterly!$F:$F,0),MATCH(J$1,Quarterly!$6:$6,0)),0))</f>
        <v>-2.3135484700267384E-3</v>
      </c>
      <c r="J148" s="22">
        <f t="shared" si="26"/>
        <v>74891.264570565603</v>
      </c>
      <c r="K148" s="10">
        <f>IFERROR(INDEX(Quarterly!$A:$N,MATCH(Monthly!$H151,Quarterly!$F:$F,0),MATCH(M$1,Quarterly!$7:$7,0)),0)</f>
        <v>0</v>
      </c>
      <c r="L148" s="6">
        <f>IF(IFERROR(INDEX(Quarterly!$A:$Z,MATCH(Monthly!$H154,Quarterly!$F:$F,0),MATCH(M$1,Quarterly!$6:$6,0)),0)=0,L147,IFERROR(INDEX(Quarterly!$A:$Z,MATCH(Monthly!$H154,Quarterly!$F:$F,0),MATCH(M$1,Quarterly!$6:$6,0)),0))</f>
        <v>2.8702513157656817E-3</v>
      </c>
      <c r="M148" s="11">
        <f t="shared" si="27"/>
        <v>40414.00165856415</v>
      </c>
      <c r="N148" s="20">
        <f>IFERROR(INDEX(Quarterly!$A:$N,MATCH(Monthly!$H151,Quarterly!$F:$F,0),MATCH(P$1,Quarterly!$7:$7,0)),0)</f>
        <v>0</v>
      </c>
      <c r="O148" s="21">
        <f>IF(IFERROR(INDEX(Quarterly!$A:$Z,MATCH(Monthly!$H154,Quarterly!$F:$F,0),MATCH(P$1,Quarterly!$6:$6,0)),0)=0,O147,IFERROR(INDEX(Quarterly!$A:$Z,MATCH(Monthly!$H154,Quarterly!$F:$F,0),MATCH(P$1,Quarterly!$6:$6,0)),0))</f>
        <v>7.9000822295860473E-3</v>
      </c>
      <c r="P148" s="22">
        <f t="shared" si="28"/>
        <v>3699.7715009121162</v>
      </c>
      <c r="Q148" s="10">
        <f>IFERROR(INDEX(Quarterly!$A:$N,MATCH(Monthly!$H151,Quarterly!$F:$F,0),MATCH(S$1,Quarterly!$7:$7,0)),0)</f>
        <v>0</v>
      </c>
      <c r="R148" s="6">
        <f>IF(IFERROR(INDEX(Quarterly!$A:$Z,MATCH(Monthly!$H154,Quarterly!$F:$F,0),MATCH(S$1,Quarterly!$6:$6,0)),0)=0,R147,IFERROR(INDEX(Quarterly!$A:$Z,MATCH(Monthly!$H154,Quarterly!$F:$F,0),MATCH(S$1,Quarterly!$6:$6,0)),0))</f>
        <v>-1.3790474776556816E-2</v>
      </c>
      <c r="S148" s="11">
        <f t="shared" si="29"/>
        <v>1549.3664996328287</v>
      </c>
    </row>
    <row r="149" spans="1:19" x14ac:dyDescent="0.2">
      <c r="A149" s="4">
        <f>Monthly!H152</f>
        <v>41729</v>
      </c>
      <c r="B149" s="20">
        <f>IFERROR(INDEX(Quarterly!$A:$N,MATCH(Monthly!$H152,Quarterly!$F:$F,0),MATCH(D$1,Quarterly!$7:$7,0)),0)</f>
        <v>53570</v>
      </c>
      <c r="C149" s="21">
        <f>IF(IFERROR(INDEX(Quarterly!$A:$Z,MATCH(Monthly!$H155,Quarterly!$F:$F,0),MATCH(D$1,Quarterly!$6:$6,0)),0)=0,C148,IFERROR(INDEX(Quarterly!$A:$Z,MATCH(Monthly!$H155,Quarterly!$F:$F,0),MATCH(D$1,Quarterly!$6:$6,0)),0))</f>
        <v>1.1174521826407657E-2</v>
      </c>
      <c r="D149" s="22">
        <f t="shared" si="24"/>
        <v>53570</v>
      </c>
      <c r="E149" s="10">
        <f>IFERROR(INDEX(Quarterly!$A:$N,MATCH(Monthly!$H152,Quarterly!$F:$F,0),MATCH(G$1,Quarterly!$7:$7,0)),0)</f>
        <v>133654</v>
      </c>
      <c r="F149" s="6">
        <f>IF(IFERROR(INDEX(Quarterly!$A:$Z,MATCH(Monthly!$H155,Quarterly!$F:$F,0),MATCH(G$1,Quarterly!$6:$6,0)),0)=0,F148,IFERROR(INDEX(Quarterly!$A:$Z,MATCH(Monthly!$H155,Quarterly!$F:$F,0),MATCH(G$1,Quarterly!$6:$6,0)),0))</f>
        <v>4.7861925673120531E-4</v>
      </c>
      <c r="G149" s="11">
        <f t="shared" si="25"/>
        <v>133654</v>
      </c>
      <c r="H149" s="20">
        <f>IFERROR(INDEX(Quarterly!$A:$N,MATCH(Monthly!$H152,Quarterly!$F:$F,0),MATCH(J$1,Quarterly!$7:$7,0)),0)</f>
        <v>74718</v>
      </c>
      <c r="I149" s="21">
        <f>IF(IFERROR(INDEX(Quarterly!$A:$Z,MATCH(Monthly!$H155,Quarterly!$F:$F,0),MATCH(J$1,Quarterly!$6:$6,0)),0)=0,I148,IFERROR(INDEX(Quarterly!$A:$Z,MATCH(Monthly!$H155,Quarterly!$F:$F,0),MATCH(J$1,Quarterly!$6:$6,0)),0))</f>
        <v>4.1472131471720353E-4</v>
      </c>
      <c r="J149" s="22">
        <f t="shared" si="26"/>
        <v>74718</v>
      </c>
      <c r="K149" s="10">
        <f>IFERROR(INDEX(Quarterly!$A:$N,MATCH(Monthly!$H152,Quarterly!$F:$F,0),MATCH(M$1,Quarterly!$7:$7,0)),0)</f>
        <v>40530</v>
      </c>
      <c r="L149" s="6">
        <f>IF(IFERROR(INDEX(Quarterly!$A:$Z,MATCH(Monthly!$H155,Quarterly!$F:$F,0),MATCH(M$1,Quarterly!$6:$6,0)),0)=0,L148,IFERROR(INDEX(Quarterly!$A:$Z,MATCH(Monthly!$H155,Quarterly!$F:$F,0),MATCH(M$1,Quarterly!$6:$6,0)),0))</f>
        <v>2.7476045413414862E-3</v>
      </c>
      <c r="M149" s="11">
        <f t="shared" si="27"/>
        <v>40530</v>
      </c>
      <c r="N149" s="20">
        <f>IFERROR(INDEX(Quarterly!$A:$N,MATCH(Monthly!$H152,Quarterly!$F:$F,0),MATCH(P$1,Quarterly!$7:$7,0)),0)</f>
        <v>3729</v>
      </c>
      <c r="O149" s="21">
        <f>IF(IFERROR(INDEX(Quarterly!$A:$Z,MATCH(Monthly!$H155,Quarterly!$F:$F,0),MATCH(P$1,Quarterly!$6:$6,0)),0)=0,O148,IFERROR(INDEX(Quarterly!$A:$Z,MATCH(Monthly!$H155,Quarterly!$F:$F,0),MATCH(P$1,Quarterly!$6:$6,0)),0))</f>
        <v>-3.356219692148199E-2</v>
      </c>
      <c r="P149" s="22">
        <f t="shared" si="28"/>
        <v>3729</v>
      </c>
      <c r="Q149" s="10">
        <f>IFERROR(INDEX(Quarterly!$A:$N,MATCH(Monthly!$H152,Quarterly!$F:$F,0),MATCH(S$1,Quarterly!$7:$7,0)),0)</f>
        <v>1528</v>
      </c>
      <c r="R149" s="6">
        <f>IF(IFERROR(INDEX(Quarterly!$A:$Z,MATCH(Monthly!$H155,Quarterly!$F:$F,0),MATCH(S$1,Quarterly!$6:$6,0)),0)=0,R148,IFERROR(INDEX(Quarterly!$A:$Z,MATCH(Monthly!$H155,Quarterly!$F:$F,0),MATCH(S$1,Quarterly!$6:$6,0)),0))</f>
        <v>-2.1624820500330322E-2</v>
      </c>
      <c r="S149" s="11">
        <f t="shared" si="29"/>
        <v>1528</v>
      </c>
    </row>
    <row r="150" spans="1:19" x14ac:dyDescent="0.2">
      <c r="A150" s="4">
        <f>Monthly!H153</f>
        <v>41759</v>
      </c>
      <c r="B150" s="20">
        <f>IFERROR(INDEX(Quarterly!$A:$N,MATCH(Monthly!$H153,Quarterly!$F:$F,0),MATCH(D$1,Quarterly!$7:$7,0)),0)</f>
        <v>0</v>
      </c>
      <c r="C150" s="21">
        <f>IF(IFERROR(INDEX(Quarterly!$A:$Z,MATCH(Monthly!$H156,Quarterly!$F:$F,0),MATCH(D$1,Quarterly!$6:$6,0)),0)=0,C149,IFERROR(INDEX(Quarterly!$A:$Z,MATCH(Monthly!$H156,Quarterly!$F:$F,0),MATCH(D$1,Quarterly!$6:$6,0)),0))</f>
        <v>1.1174521826407657E-2</v>
      </c>
      <c r="D150" s="22">
        <f t="shared" si="24"/>
        <v>54168.61913424066</v>
      </c>
      <c r="E150" s="10">
        <f>IFERROR(INDEX(Quarterly!$A:$N,MATCH(Monthly!$H153,Quarterly!$F:$F,0),MATCH(G$1,Quarterly!$7:$7,0)),0)</f>
        <v>0</v>
      </c>
      <c r="F150" s="6">
        <f>IF(IFERROR(INDEX(Quarterly!$A:$Z,MATCH(Monthly!$H156,Quarterly!$F:$F,0),MATCH(G$1,Quarterly!$6:$6,0)),0)=0,F149,IFERROR(INDEX(Quarterly!$A:$Z,MATCH(Monthly!$H156,Quarterly!$F:$F,0),MATCH(G$1,Quarterly!$6:$6,0)),0))</f>
        <v>4.7861925673120531E-4</v>
      </c>
      <c r="G150" s="11">
        <f t="shared" si="25"/>
        <v>133717.96937813915</v>
      </c>
      <c r="H150" s="20">
        <f>IFERROR(INDEX(Quarterly!$A:$N,MATCH(Monthly!$H153,Quarterly!$F:$F,0),MATCH(J$1,Quarterly!$7:$7,0)),0)</f>
        <v>0</v>
      </c>
      <c r="I150" s="21">
        <f>IF(IFERROR(INDEX(Quarterly!$A:$Z,MATCH(Monthly!$H156,Quarterly!$F:$F,0),MATCH(J$1,Quarterly!$6:$6,0)),0)=0,I149,IFERROR(INDEX(Quarterly!$A:$Z,MATCH(Monthly!$H156,Quarterly!$F:$F,0),MATCH(J$1,Quarterly!$6:$6,0)),0))</f>
        <v>4.1472131471720353E-4</v>
      </c>
      <c r="J150" s="22">
        <f t="shared" si="26"/>
        <v>74748.987147193038</v>
      </c>
      <c r="K150" s="10">
        <f>IFERROR(INDEX(Quarterly!$A:$N,MATCH(Monthly!$H153,Quarterly!$F:$F,0),MATCH(M$1,Quarterly!$7:$7,0)),0)</f>
        <v>0</v>
      </c>
      <c r="L150" s="6">
        <f>IF(IFERROR(INDEX(Quarterly!$A:$Z,MATCH(Monthly!$H156,Quarterly!$F:$F,0),MATCH(M$1,Quarterly!$6:$6,0)),0)=0,L149,IFERROR(INDEX(Quarterly!$A:$Z,MATCH(Monthly!$H156,Quarterly!$F:$F,0),MATCH(M$1,Quarterly!$6:$6,0)),0))</f>
        <v>2.7476045413414862E-3</v>
      </c>
      <c r="M150" s="11">
        <f t="shared" si="27"/>
        <v>40641.360412060567</v>
      </c>
      <c r="N150" s="20">
        <f>IFERROR(INDEX(Quarterly!$A:$N,MATCH(Monthly!$H153,Quarterly!$F:$F,0),MATCH(P$1,Quarterly!$7:$7,0)),0)</f>
        <v>0</v>
      </c>
      <c r="O150" s="21">
        <f>IF(IFERROR(INDEX(Quarterly!$A:$Z,MATCH(Monthly!$H156,Quarterly!$F:$F,0),MATCH(P$1,Quarterly!$6:$6,0)),0)=0,O149,IFERROR(INDEX(Quarterly!$A:$Z,MATCH(Monthly!$H156,Quarterly!$F:$F,0),MATCH(P$1,Quarterly!$6:$6,0)),0))</f>
        <v>-3.356219692148199E-2</v>
      </c>
      <c r="P150" s="22">
        <f t="shared" si="28"/>
        <v>3603.8465676797937</v>
      </c>
      <c r="Q150" s="10">
        <f>IFERROR(INDEX(Quarterly!$A:$N,MATCH(Monthly!$H153,Quarterly!$F:$F,0),MATCH(S$1,Quarterly!$7:$7,0)),0)</f>
        <v>0</v>
      </c>
      <c r="R150" s="6">
        <f>IF(IFERROR(INDEX(Quarterly!$A:$Z,MATCH(Monthly!$H156,Quarterly!$F:$F,0),MATCH(S$1,Quarterly!$6:$6,0)),0)=0,R149,IFERROR(INDEX(Quarterly!$A:$Z,MATCH(Monthly!$H156,Quarterly!$F:$F,0),MATCH(S$1,Quarterly!$6:$6,0)),0))</f>
        <v>-2.1624820500330322E-2</v>
      </c>
      <c r="S150" s="11">
        <f t="shared" si="29"/>
        <v>1494.9572742754954</v>
      </c>
    </row>
    <row r="151" spans="1:19" x14ac:dyDescent="0.2">
      <c r="A151" s="4">
        <f>Monthly!H154</f>
        <v>41790</v>
      </c>
      <c r="B151" s="20">
        <f>IFERROR(INDEX(Quarterly!$A:$N,MATCH(Monthly!$H154,Quarterly!$F:$F,0),MATCH(D$1,Quarterly!$7:$7,0)),0)</f>
        <v>0</v>
      </c>
      <c r="C151" s="21">
        <f>IF(IFERROR(INDEX(Quarterly!$A:$Z,MATCH(Monthly!$H157,Quarterly!$F:$F,0),MATCH(D$1,Quarterly!$6:$6,0)),0)=0,C150,IFERROR(INDEX(Quarterly!$A:$Z,MATCH(Monthly!$H157,Quarterly!$F:$F,0),MATCH(D$1,Quarterly!$6:$6,0)),0))</f>
        <v>1.1174521826407657E-2</v>
      </c>
      <c r="D151" s="22">
        <f t="shared" si="24"/>
        <v>54773.927551062596</v>
      </c>
      <c r="E151" s="10">
        <f>IFERROR(INDEX(Quarterly!$A:$N,MATCH(Monthly!$H154,Quarterly!$F:$F,0),MATCH(G$1,Quarterly!$7:$7,0)),0)</f>
        <v>0</v>
      </c>
      <c r="F151" s="6">
        <f>IF(IFERROR(INDEX(Quarterly!$A:$Z,MATCH(Monthly!$H157,Quarterly!$F:$F,0),MATCH(G$1,Quarterly!$6:$6,0)),0)=0,F150,IFERROR(INDEX(Quarterly!$A:$Z,MATCH(Monthly!$H157,Quarterly!$F:$F,0),MATCH(G$1,Quarterly!$6:$6,0)),0))</f>
        <v>4.7861925673120531E-4</v>
      </c>
      <c r="G151" s="11">
        <f t="shared" si="25"/>
        <v>133781.96937325451</v>
      </c>
      <c r="H151" s="20">
        <f>IFERROR(INDEX(Quarterly!$A:$N,MATCH(Monthly!$H154,Quarterly!$F:$F,0),MATCH(J$1,Quarterly!$7:$7,0)),0)</f>
        <v>0</v>
      </c>
      <c r="I151" s="21">
        <f>IF(IFERROR(INDEX(Quarterly!$A:$Z,MATCH(Monthly!$H157,Quarterly!$F:$F,0),MATCH(J$1,Quarterly!$6:$6,0)),0)=0,I150,IFERROR(INDEX(Quarterly!$A:$Z,MATCH(Monthly!$H157,Quarterly!$F:$F,0),MATCH(J$1,Quarterly!$6:$6,0)),0))</f>
        <v>4.1472131471720353E-4</v>
      </c>
      <c r="J151" s="22">
        <f t="shared" si="26"/>
        <v>74779.987145416497</v>
      </c>
      <c r="K151" s="10">
        <f>IFERROR(INDEX(Quarterly!$A:$N,MATCH(Monthly!$H154,Quarterly!$F:$F,0),MATCH(M$1,Quarterly!$7:$7,0)),0)</f>
        <v>0</v>
      </c>
      <c r="L151" s="6">
        <f>IF(IFERROR(INDEX(Quarterly!$A:$Z,MATCH(Monthly!$H157,Quarterly!$F:$F,0),MATCH(M$1,Quarterly!$6:$6,0)),0)=0,L150,IFERROR(INDEX(Quarterly!$A:$Z,MATCH(Monthly!$H157,Quarterly!$F:$F,0),MATCH(M$1,Quarterly!$6:$6,0)),0))</f>
        <v>2.7476045413414862E-3</v>
      </c>
      <c r="M151" s="11">
        <f t="shared" si="27"/>
        <v>40753.026798495041</v>
      </c>
      <c r="N151" s="20">
        <f>IFERROR(INDEX(Quarterly!$A:$N,MATCH(Monthly!$H154,Quarterly!$F:$F,0),MATCH(P$1,Quarterly!$7:$7,0)),0)</f>
        <v>0</v>
      </c>
      <c r="O151" s="21">
        <f>IF(IFERROR(INDEX(Quarterly!$A:$Z,MATCH(Monthly!$H157,Quarterly!$F:$F,0),MATCH(P$1,Quarterly!$6:$6,0)),0)=0,O150,IFERROR(INDEX(Quarterly!$A:$Z,MATCH(Monthly!$H157,Quarterly!$F:$F,0),MATCH(P$1,Quarterly!$6:$6,0)),0))</f>
        <v>-3.356219692148199E-2</v>
      </c>
      <c r="P151" s="22">
        <f t="shared" si="28"/>
        <v>3482.8935595005173</v>
      </c>
      <c r="Q151" s="10">
        <f>IFERROR(INDEX(Quarterly!$A:$N,MATCH(Monthly!$H154,Quarterly!$F:$F,0),MATCH(S$1,Quarterly!$7:$7,0)),0)</f>
        <v>0</v>
      </c>
      <c r="R151" s="6">
        <f>IF(IFERROR(INDEX(Quarterly!$A:$Z,MATCH(Monthly!$H157,Quarterly!$F:$F,0),MATCH(S$1,Quarterly!$6:$6,0)),0)=0,R150,IFERROR(INDEX(Quarterly!$A:$Z,MATCH(Monthly!$H157,Quarterly!$F:$F,0),MATCH(S$1,Quarterly!$6:$6,0)),0))</f>
        <v>-2.1624820500330322E-2</v>
      </c>
      <c r="S151" s="11">
        <f t="shared" si="29"/>
        <v>1462.6290915636248</v>
      </c>
    </row>
    <row r="152" spans="1:19" x14ac:dyDescent="0.2">
      <c r="A152" s="4">
        <f>Monthly!H155</f>
        <v>41820</v>
      </c>
      <c r="B152" s="20">
        <f>IFERROR(INDEX(Quarterly!$A:$N,MATCH(Monthly!$H155,Quarterly!$F:$F,0),MATCH(D$1,Quarterly!$7:$7,0)),0)</f>
        <v>55386</v>
      </c>
      <c r="C152" s="21">
        <f>IF(IFERROR(INDEX(Quarterly!$A:$Z,MATCH(Monthly!$H158,Quarterly!$F:$F,0),MATCH(D$1,Quarterly!$6:$6,0)),0)=0,C151,IFERROR(INDEX(Quarterly!$A:$Z,MATCH(Monthly!$H158,Quarterly!$F:$F,0),MATCH(D$1,Quarterly!$6:$6,0)),0))</f>
        <v>8.4681522575689172E-3</v>
      </c>
      <c r="D152" s="22">
        <f t="shared" si="24"/>
        <v>55386</v>
      </c>
      <c r="E152" s="10">
        <f>IFERROR(INDEX(Quarterly!$A:$N,MATCH(Monthly!$H155,Quarterly!$F:$F,0),MATCH(G$1,Quarterly!$7:$7,0)),0)</f>
        <v>133846</v>
      </c>
      <c r="F152" s="6">
        <f>IF(IFERROR(INDEX(Quarterly!$A:$Z,MATCH(Monthly!$H158,Quarterly!$F:$F,0),MATCH(G$1,Quarterly!$6:$6,0)),0)=0,F151,IFERROR(INDEX(Quarterly!$A:$Z,MATCH(Monthly!$H158,Quarterly!$F:$F,0),MATCH(G$1,Quarterly!$6:$6,0)),0))</f>
        <v>4.8290907907100333E-4</v>
      </c>
      <c r="G152" s="11">
        <f t="shared" si="25"/>
        <v>133846</v>
      </c>
      <c r="H152" s="20">
        <f>IFERROR(INDEX(Quarterly!$A:$N,MATCH(Monthly!$H155,Quarterly!$F:$F,0),MATCH(J$1,Quarterly!$7:$7,0)),0)</f>
        <v>74811</v>
      </c>
      <c r="I152" s="21">
        <f>IF(IFERROR(INDEX(Quarterly!$A:$Z,MATCH(Monthly!$H158,Quarterly!$F:$F,0),MATCH(J$1,Quarterly!$6:$6,0)),0)=0,I151,IFERROR(INDEX(Quarterly!$A:$Z,MATCH(Monthly!$H158,Quarterly!$F:$F,0),MATCH(J$1,Quarterly!$6:$6,0)),0))</f>
        <v>-7.9820237793237769E-4</v>
      </c>
      <c r="J152" s="22">
        <f t="shared" si="26"/>
        <v>74811</v>
      </c>
      <c r="K152" s="10">
        <f>IFERROR(INDEX(Quarterly!$A:$N,MATCH(Monthly!$H155,Quarterly!$F:$F,0),MATCH(M$1,Quarterly!$7:$7,0)),0)</f>
        <v>40865</v>
      </c>
      <c r="L152" s="6">
        <f>IF(IFERROR(INDEX(Quarterly!$A:$Z,MATCH(Monthly!$H158,Quarterly!$F:$F,0),MATCH(M$1,Quarterly!$6:$6,0)),0)=0,L151,IFERROR(INDEX(Quarterly!$A:$Z,MATCH(Monthly!$H158,Quarterly!$F:$F,0),MATCH(M$1,Quarterly!$6:$6,0)),0))</f>
        <v>3.4547502506376837E-3</v>
      </c>
      <c r="M152" s="11">
        <f t="shared" si="27"/>
        <v>40865</v>
      </c>
      <c r="N152" s="20">
        <f>IFERROR(INDEX(Quarterly!$A:$N,MATCH(Monthly!$H155,Quarterly!$F:$F,0),MATCH(P$1,Quarterly!$7:$7,0)),0)</f>
        <v>3366</v>
      </c>
      <c r="O152" s="21">
        <f>IF(IFERROR(INDEX(Quarterly!$A:$Z,MATCH(Monthly!$H158,Quarterly!$F:$F,0),MATCH(P$1,Quarterly!$6:$6,0)),0)=0,O151,IFERROR(INDEX(Quarterly!$A:$Z,MATCH(Monthly!$H158,Quarterly!$F:$F,0),MATCH(P$1,Quarterly!$6:$6,0)),0))</f>
        <v>-1.9809826191852231E-4</v>
      </c>
      <c r="P152" s="22">
        <f t="shared" si="28"/>
        <v>3366</v>
      </c>
      <c r="Q152" s="10">
        <f>IFERROR(INDEX(Quarterly!$A:$N,MATCH(Monthly!$H155,Quarterly!$F:$F,0),MATCH(S$1,Quarterly!$7:$7,0)),0)</f>
        <v>1431</v>
      </c>
      <c r="R152" s="6">
        <f>IF(IFERROR(INDEX(Quarterly!$A:$Z,MATCH(Monthly!$H158,Quarterly!$F:$F,0),MATCH(S$1,Quarterly!$6:$6,0)),0)=0,R151,IFERROR(INDEX(Quarterly!$A:$Z,MATCH(Monthly!$H158,Quarterly!$F:$F,0),MATCH(S$1,Quarterly!$6:$6,0)),0))</f>
        <v>-1.2979286737915263E-2</v>
      </c>
      <c r="S152" s="11">
        <f t="shared" si="29"/>
        <v>1431</v>
      </c>
    </row>
    <row r="153" spans="1:19" x14ac:dyDescent="0.2">
      <c r="A153" s="4">
        <f>Monthly!H156</f>
        <v>41851</v>
      </c>
      <c r="B153" s="20">
        <f>IFERROR(INDEX(Quarterly!$A:$N,MATCH(Monthly!$H156,Quarterly!$F:$F,0),MATCH(D$1,Quarterly!$7:$7,0)),0)</f>
        <v>0</v>
      </c>
      <c r="C153" s="21">
        <f>IF(IFERROR(INDEX(Quarterly!$A:$Z,MATCH(Monthly!$H159,Quarterly!$F:$F,0),MATCH(D$1,Quarterly!$6:$6,0)),0)=0,C152,IFERROR(INDEX(Quarterly!$A:$Z,MATCH(Monthly!$H159,Quarterly!$F:$F,0),MATCH(D$1,Quarterly!$6:$6,0)),0))</f>
        <v>8.4681522575689172E-3</v>
      </c>
      <c r="D153" s="22">
        <f t="shared" si="24"/>
        <v>55855.017080937709</v>
      </c>
      <c r="E153" s="10">
        <f>IFERROR(INDEX(Quarterly!$A:$N,MATCH(Monthly!$H156,Quarterly!$F:$F,0),MATCH(G$1,Quarterly!$7:$7,0)),0)</f>
        <v>0</v>
      </c>
      <c r="F153" s="6">
        <f>IF(IFERROR(INDEX(Quarterly!$A:$Z,MATCH(Monthly!$H159,Quarterly!$F:$F,0),MATCH(G$1,Quarterly!$6:$6,0)),0)=0,F152,IFERROR(INDEX(Quarterly!$A:$Z,MATCH(Monthly!$H159,Quarterly!$F:$F,0),MATCH(G$1,Quarterly!$6:$6,0)),0))</f>
        <v>4.8290907907100333E-4</v>
      </c>
      <c r="G153" s="11">
        <f t="shared" si="25"/>
        <v>133910.63544859734</v>
      </c>
      <c r="H153" s="20">
        <f>IFERROR(INDEX(Quarterly!$A:$N,MATCH(Monthly!$H156,Quarterly!$F:$F,0),MATCH(J$1,Quarterly!$7:$7,0)),0)</f>
        <v>0</v>
      </c>
      <c r="I153" s="21">
        <f>IF(IFERROR(INDEX(Quarterly!$A:$Z,MATCH(Monthly!$H159,Quarterly!$F:$F,0),MATCH(J$1,Quarterly!$6:$6,0)),0)=0,I152,IFERROR(INDEX(Quarterly!$A:$Z,MATCH(Monthly!$H159,Quarterly!$F:$F,0),MATCH(J$1,Quarterly!$6:$6,0)),0))</f>
        <v>-7.9820237793237769E-4</v>
      </c>
      <c r="J153" s="22">
        <f t="shared" si="26"/>
        <v>74751.285681904497</v>
      </c>
      <c r="K153" s="10">
        <f>IFERROR(INDEX(Quarterly!$A:$N,MATCH(Monthly!$H156,Quarterly!$F:$F,0),MATCH(M$1,Quarterly!$7:$7,0)),0)</f>
        <v>0</v>
      </c>
      <c r="L153" s="6">
        <f>IF(IFERROR(INDEX(Quarterly!$A:$Z,MATCH(Monthly!$H159,Quarterly!$F:$F,0),MATCH(M$1,Quarterly!$6:$6,0)),0)=0,L152,IFERROR(INDEX(Quarterly!$A:$Z,MATCH(Monthly!$H159,Quarterly!$F:$F,0),MATCH(M$1,Quarterly!$6:$6,0)),0))</f>
        <v>3.4547502506376837E-3</v>
      </c>
      <c r="M153" s="11">
        <f t="shared" si="27"/>
        <v>41006.17836899231</v>
      </c>
      <c r="N153" s="20">
        <f>IFERROR(INDEX(Quarterly!$A:$N,MATCH(Monthly!$H156,Quarterly!$F:$F,0),MATCH(P$1,Quarterly!$7:$7,0)),0)</f>
        <v>0</v>
      </c>
      <c r="O153" s="21">
        <f>IF(IFERROR(INDEX(Quarterly!$A:$Z,MATCH(Monthly!$H159,Quarterly!$F:$F,0),MATCH(P$1,Quarterly!$6:$6,0)),0)=0,O152,IFERROR(INDEX(Quarterly!$A:$Z,MATCH(Monthly!$H159,Quarterly!$F:$F,0),MATCH(P$1,Quarterly!$6:$6,0)),0))</f>
        <v>-1.9809826191852231E-4</v>
      </c>
      <c r="P153" s="22">
        <f t="shared" si="28"/>
        <v>3365.3332012503824</v>
      </c>
      <c r="Q153" s="10">
        <f>IFERROR(INDEX(Quarterly!$A:$N,MATCH(Monthly!$H156,Quarterly!$F:$F,0),MATCH(S$1,Quarterly!$7:$7,0)),0)</f>
        <v>0</v>
      </c>
      <c r="R153" s="6">
        <f>IF(IFERROR(INDEX(Quarterly!$A:$Z,MATCH(Monthly!$H159,Quarterly!$F:$F,0),MATCH(S$1,Quarterly!$6:$6,0)),0)=0,R152,IFERROR(INDEX(Quarterly!$A:$Z,MATCH(Monthly!$H159,Quarterly!$F:$F,0),MATCH(S$1,Quarterly!$6:$6,0)),0))</f>
        <v>-1.2979286737915263E-2</v>
      </c>
      <c r="S153" s="11">
        <f t="shared" si="29"/>
        <v>1412.4266406780432</v>
      </c>
    </row>
    <row r="154" spans="1:19" x14ac:dyDescent="0.2">
      <c r="A154" s="4">
        <f>Monthly!H157</f>
        <v>41882</v>
      </c>
      <c r="B154" s="20">
        <f>IFERROR(INDEX(Quarterly!$A:$N,MATCH(Monthly!$H157,Quarterly!$F:$F,0),MATCH(D$1,Quarterly!$7:$7,0)),0)</f>
        <v>0</v>
      </c>
      <c r="C154" s="21">
        <f>IF(IFERROR(INDEX(Quarterly!$A:$Z,MATCH(Monthly!$H160,Quarterly!$F:$F,0),MATCH(D$1,Quarterly!$6:$6,0)),0)=0,C153,IFERROR(INDEX(Quarterly!$A:$Z,MATCH(Monthly!$H160,Quarterly!$F:$F,0),MATCH(D$1,Quarterly!$6:$6,0)),0))</f>
        <v>8.4681522575689172E-3</v>
      </c>
      <c r="D154" s="22">
        <f t="shared" si="24"/>
        <v>56328.005869928202</v>
      </c>
      <c r="E154" s="10">
        <f>IFERROR(INDEX(Quarterly!$A:$N,MATCH(Monthly!$H157,Quarterly!$F:$F,0),MATCH(G$1,Quarterly!$7:$7,0)),0)</f>
        <v>0</v>
      </c>
      <c r="F154" s="6">
        <f>IF(IFERROR(INDEX(Quarterly!$A:$Z,MATCH(Monthly!$H160,Quarterly!$F:$F,0),MATCH(G$1,Quarterly!$6:$6,0)),0)=0,F153,IFERROR(INDEX(Quarterly!$A:$Z,MATCH(Monthly!$H160,Quarterly!$F:$F,0),MATCH(G$1,Quarterly!$6:$6,0)),0))</f>
        <v>4.8290907907100333E-4</v>
      </c>
      <c r="G154" s="11">
        <f t="shared" si="25"/>
        <v>133975.30211023963</v>
      </c>
      <c r="H154" s="20">
        <f>IFERROR(INDEX(Quarterly!$A:$N,MATCH(Monthly!$H157,Quarterly!$F:$F,0),MATCH(J$1,Quarterly!$7:$7,0)),0)</f>
        <v>0</v>
      </c>
      <c r="I154" s="21">
        <f>IF(IFERROR(INDEX(Quarterly!$A:$Z,MATCH(Monthly!$H160,Quarterly!$F:$F,0),MATCH(J$1,Quarterly!$6:$6,0)),0)=0,I153,IFERROR(INDEX(Quarterly!$A:$Z,MATCH(Monthly!$H160,Quarterly!$F:$F,0),MATCH(J$1,Quarterly!$6:$6,0)),0))</f>
        <v>-7.9820237793237769E-4</v>
      </c>
      <c r="J154" s="22">
        <f t="shared" si="26"/>
        <v>74691.619027919704</v>
      </c>
      <c r="K154" s="10">
        <f>IFERROR(INDEX(Quarterly!$A:$N,MATCH(Monthly!$H157,Quarterly!$F:$F,0),MATCH(M$1,Quarterly!$7:$7,0)),0)</f>
        <v>0</v>
      </c>
      <c r="L154" s="6">
        <f>IF(IFERROR(INDEX(Quarterly!$A:$Z,MATCH(Monthly!$H160,Quarterly!$F:$F,0),MATCH(M$1,Quarterly!$6:$6,0)),0)=0,L153,IFERROR(INDEX(Quarterly!$A:$Z,MATCH(Monthly!$H160,Quarterly!$F:$F,0),MATCH(M$1,Quarterly!$6:$6,0)),0))</f>
        <v>3.4547502506376837E-3</v>
      </c>
      <c r="M154" s="11">
        <f t="shared" si="27"/>
        <v>41147.844473990277</v>
      </c>
      <c r="N154" s="20">
        <f>IFERROR(INDEX(Quarterly!$A:$N,MATCH(Monthly!$H157,Quarterly!$F:$F,0),MATCH(P$1,Quarterly!$7:$7,0)),0)</f>
        <v>0</v>
      </c>
      <c r="O154" s="21">
        <f>IF(IFERROR(INDEX(Quarterly!$A:$Z,MATCH(Monthly!$H160,Quarterly!$F:$F,0),MATCH(P$1,Quarterly!$6:$6,0)),0)=0,O153,IFERROR(INDEX(Quarterly!$A:$Z,MATCH(Monthly!$H160,Quarterly!$F:$F,0),MATCH(P$1,Quarterly!$6:$6,0)),0))</f>
        <v>-1.9809826191852231E-4</v>
      </c>
      <c r="P154" s="22">
        <f t="shared" si="28"/>
        <v>3364.666534592438</v>
      </c>
      <c r="Q154" s="10">
        <f>IFERROR(INDEX(Quarterly!$A:$N,MATCH(Monthly!$H157,Quarterly!$F:$F,0),MATCH(S$1,Quarterly!$7:$7,0)),0)</f>
        <v>0</v>
      </c>
      <c r="R154" s="6">
        <f>IF(IFERROR(INDEX(Quarterly!$A:$Z,MATCH(Monthly!$H160,Quarterly!$F:$F,0),MATCH(S$1,Quarterly!$6:$6,0)),0)=0,R153,IFERROR(INDEX(Quarterly!$A:$Z,MATCH(Monthly!$H160,Quarterly!$F:$F,0),MATCH(S$1,Quarterly!$6:$6,0)),0))</f>
        <v>-1.2979286737915263E-2</v>
      </c>
      <c r="S154" s="11">
        <f t="shared" si="29"/>
        <v>1394.0943503124124</v>
      </c>
    </row>
    <row r="155" spans="1:19" x14ac:dyDescent="0.2">
      <c r="A155" s="4">
        <f>Monthly!H158</f>
        <v>41912</v>
      </c>
      <c r="B155" s="20">
        <f>IFERROR(INDEX(Quarterly!$A:$N,MATCH(Monthly!$H158,Quarterly!$F:$F,0),MATCH(D$1,Quarterly!$7:$7,0)),0)</f>
        <v>56805</v>
      </c>
      <c r="C155" s="21">
        <f>IF(IFERROR(INDEX(Quarterly!$A:$Z,MATCH(Monthly!$H161,Quarterly!$F:$F,0),MATCH(D$1,Quarterly!$6:$6,0)),0)=0,C154,IFERROR(INDEX(Quarterly!$A:$Z,MATCH(Monthly!$H161,Quarterly!$F:$F,0),MATCH(D$1,Quarterly!$6:$6,0)),0))</f>
        <v>1.4121995135980558E-3</v>
      </c>
      <c r="D155" s="22">
        <f t="shared" si="24"/>
        <v>56805</v>
      </c>
      <c r="E155" s="10">
        <f>IFERROR(INDEX(Quarterly!$A:$N,MATCH(Monthly!$H158,Quarterly!$F:$F,0),MATCH(G$1,Quarterly!$7:$7,0)),0)</f>
        <v>134040</v>
      </c>
      <c r="F155" s="6">
        <f>IF(IFERROR(INDEX(Quarterly!$A:$Z,MATCH(Monthly!$H161,Quarterly!$F:$F,0),MATCH(G$1,Quarterly!$6:$6,0)),0)=0,F154,IFERROR(INDEX(Quarterly!$A:$Z,MATCH(Monthly!$H161,Quarterly!$F:$F,0),MATCH(G$1,Quarterly!$6:$6,0)),0))</f>
        <v>5.070541030542941E-4</v>
      </c>
      <c r="G155" s="11">
        <f t="shared" si="25"/>
        <v>134040</v>
      </c>
      <c r="H155" s="20">
        <f>IFERROR(INDEX(Quarterly!$A:$N,MATCH(Monthly!$H158,Quarterly!$F:$F,0),MATCH(J$1,Quarterly!$7:$7,0)),0)</f>
        <v>74632</v>
      </c>
      <c r="I155" s="21">
        <f>IF(IFERROR(INDEX(Quarterly!$A:$Z,MATCH(Monthly!$H161,Quarterly!$F:$F,0),MATCH(J$1,Quarterly!$6:$6,0)),0)=0,I154,IFERROR(INDEX(Quarterly!$A:$Z,MATCH(Monthly!$H161,Quarterly!$F:$F,0),MATCH(J$1,Quarterly!$6:$6,0)),0))</f>
        <v>1.8501141100213392E-3</v>
      </c>
      <c r="J155" s="22">
        <f t="shared" si="26"/>
        <v>74632</v>
      </c>
      <c r="K155" s="10">
        <f>IFERROR(INDEX(Quarterly!$A:$N,MATCH(Monthly!$H158,Quarterly!$F:$F,0),MATCH(M$1,Quarterly!$7:$7,0)),0)</f>
        <v>41290</v>
      </c>
      <c r="L155" s="6">
        <f>IF(IFERROR(INDEX(Quarterly!$A:$Z,MATCH(Monthly!$H161,Quarterly!$F:$F,0),MATCH(M$1,Quarterly!$6:$6,0)),0)=0,L154,IFERROR(INDEX(Quarterly!$A:$Z,MATCH(Monthly!$H161,Quarterly!$F:$F,0),MATCH(M$1,Quarterly!$6:$6,0)),0))</f>
        <v>8.024559891511851E-3</v>
      </c>
      <c r="M155" s="11">
        <f t="shared" si="27"/>
        <v>41290</v>
      </c>
      <c r="N155" s="20">
        <f>IFERROR(INDEX(Quarterly!$A:$N,MATCH(Monthly!$H158,Quarterly!$F:$F,0),MATCH(P$1,Quarterly!$7:$7,0)),0)</f>
        <v>3364</v>
      </c>
      <c r="O155" s="21">
        <f>IF(IFERROR(INDEX(Quarterly!$A:$Z,MATCH(Monthly!$H161,Quarterly!$F:$F,0),MATCH(P$1,Quarterly!$6:$6,0)),0)=0,O154,IFERROR(INDEX(Quarterly!$A:$Z,MATCH(Monthly!$H161,Quarterly!$F:$F,0),MATCH(P$1,Quarterly!$6:$6,0)),0))</f>
        <v>-1.3152816801851097E-2</v>
      </c>
      <c r="P155" s="22">
        <f t="shared" si="28"/>
        <v>3364</v>
      </c>
      <c r="Q155" s="10">
        <f>IFERROR(INDEX(Quarterly!$A:$N,MATCH(Monthly!$H158,Quarterly!$F:$F,0),MATCH(S$1,Quarterly!$7:$7,0)),0)</f>
        <v>1376</v>
      </c>
      <c r="R155" s="6">
        <f>IF(IFERROR(INDEX(Quarterly!$A:$Z,MATCH(Monthly!$H161,Quarterly!$F:$F,0),MATCH(S$1,Quarterly!$6:$6,0)),0)=0,R154,IFERROR(INDEX(Quarterly!$A:$Z,MATCH(Monthly!$H161,Quarterly!$F:$F,0),MATCH(S$1,Quarterly!$6:$6,0)),0))</f>
        <v>1.9715340096523537E-2</v>
      </c>
      <c r="S155" s="11">
        <f t="shared" si="29"/>
        <v>1376</v>
      </c>
    </row>
    <row r="156" spans="1:19" x14ac:dyDescent="0.2">
      <c r="A156" s="4">
        <f>Monthly!H159</f>
        <v>41943</v>
      </c>
      <c r="B156" s="20">
        <f>IFERROR(INDEX(Quarterly!$A:$N,MATCH(Monthly!$H159,Quarterly!$F:$F,0),MATCH(D$1,Quarterly!$7:$7,0)),0)</f>
        <v>0</v>
      </c>
      <c r="C156" s="21">
        <f>IF(IFERROR(INDEX(Quarterly!$A:$Z,MATCH(Monthly!$H162,Quarterly!$F:$F,0),MATCH(D$1,Quarterly!$6:$6,0)),0)=0,C155,IFERROR(INDEX(Quarterly!$A:$Z,MATCH(Monthly!$H162,Quarterly!$F:$F,0),MATCH(D$1,Quarterly!$6:$6,0)),0))</f>
        <v>1.4121995135980558E-3</v>
      </c>
      <c r="D156" s="22">
        <f t="shared" si="24"/>
        <v>56885.219993369938</v>
      </c>
      <c r="E156" s="10">
        <f>IFERROR(INDEX(Quarterly!$A:$N,MATCH(Monthly!$H159,Quarterly!$F:$F,0),MATCH(G$1,Quarterly!$7:$7,0)),0)</f>
        <v>0</v>
      </c>
      <c r="F156" s="6">
        <f>IF(IFERROR(INDEX(Quarterly!$A:$Z,MATCH(Monthly!$H162,Quarterly!$F:$F,0),MATCH(G$1,Quarterly!$6:$6,0)),0)=0,F155,IFERROR(INDEX(Quarterly!$A:$Z,MATCH(Monthly!$H162,Quarterly!$F:$F,0),MATCH(G$1,Quarterly!$6:$6,0)),0))</f>
        <v>5.070541030542941E-4</v>
      </c>
      <c r="G156" s="11">
        <f t="shared" si="25"/>
        <v>134107.9655319734</v>
      </c>
      <c r="H156" s="20">
        <f>IFERROR(INDEX(Quarterly!$A:$N,MATCH(Monthly!$H159,Quarterly!$F:$F,0),MATCH(J$1,Quarterly!$7:$7,0)),0)</f>
        <v>0</v>
      </c>
      <c r="I156" s="21">
        <f>IF(IFERROR(INDEX(Quarterly!$A:$Z,MATCH(Monthly!$H162,Quarterly!$F:$F,0),MATCH(J$1,Quarterly!$6:$6,0)),0)=0,I155,IFERROR(INDEX(Quarterly!$A:$Z,MATCH(Monthly!$H162,Quarterly!$F:$F,0),MATCH(J$1,Quarterly!$6:$6,0)),0))</f>
        <v>1.8501141100213392E-3</v>
      </c>
      <c r="J156" s="22">
        <f t="shared" si="26"/>
        <v>74770.077716259111</v>
      </c>
      <c r="K156" s="10">
        <f>IFERROR(INDEX(Quarterly!$A:$N,MATCH(Monthly!$H159,Quarterly!$F:$F,0),MATCH(M$1,Quarterly!$7:$7,0)),0)</f>
        <v>0</v>
      </c>
      <c r="L156" s="6">
        <f>IF(IFERROR(INDEX(Quarterly!$A:$Z,MATCH(Monthly!$H162,Quarterly!$F:$F,0),MATCH(M$1,Quarterly!$6:$6,0)),0)=0,L155,IFERROR(INDEX(Quarterly!$A:$Z,MATCH(Monthly!$H162,Quarterly!$F:$F,0),MATCH(M$1,Quarterly!$6:$6,0)),0))</f>
        <v>8.024559891511851E-3</v>
      </c>
      <c r="M156" s="11">
        <f t="shared" si="27"/>
        <v>41621.334077920525</v>
      </c>
      <c r="N156" s="20">
        <f>IFERROR(INDEX(Quarterly!$A:$N,MATCH(Monthly!$H159,Quarterly!$F:$F,0),MATCH(P$1,Quarterly!$7:$7,0)),0)</f>
        <v>0</v>
      </c>
      <c r="O156" s="21">
        <f>IF(IFERROR(INDEX(Quarterly!$A:$Z,MATCH(Monthly!$H162,Quarterly!$F:$F,0),MATCH(P$1,Quarterly!$6:$6,0)),0)=0,O155,IFERROR(INDEX(Quarterly!$A:$Z,MATCH(Monthly!$H162,Quarterly!$F:$F,0),MATCH(P$1,Quarterly!$6:$6,0)),0))</f>
        <v>-1.3152816801851097E-2</v>
      </c>
      <c r="P156" s="22">
        <f t="shared" si="28"/>
        <v>3319.7539242785729</v>
      </c>
      <c r="Q156" s="10">
        <f>IFERROR(INDEX(Quarterly!$A:$N,MATCH(Monthly!$H159,Quarterly!$F:$F,0),MATCH(S$1,Quarterly!$7:$7,0)),0)</f>
        <v>0</v>
      </c>
      <c r="R156" s="6">
        <f>IF(IFERROR(INDEX(Quarterly!$A:$Z,MATCH(Monthly!$H162,Quarterly!$F:$F,0),MATCH(S$1,Quarterly!$6:$6,0)),0)=0,R155,IFERROR(INDEX(Quarterly!$A:$Z,MATCH(Monthly!$H162,Quarterly!$F:$F,0),MATCH(S$1,Quarterly!$6:$6,0)),0))</f>
        <v>1.9715340096523537E-2</v>
      </c>
      <c r="S156" s="11">
        <f t="shared" si="29"/>
        <v>1403.1283079728164</v>
      </c>
    </row>
    <row r="157" spans="1:19" x14ac:dyDescent="0.2">
      <c r="A157" s="4">
        <f>Monthly!H160</f>
        <v>41973</v>
      </c>
      <c r="B157" s="20">
        <f>IFERROR(INDEX(Quarterly!$A:$N,MATCH(Monthly!$H160,Quarterly!$F:$F,0),MATCH(D$1,Quarterly!$7:$7,0)),0)</f>
        <v>0</v>
      </c>
      <c r="C157" s="21">
        <f>IF(IFERROR(INDEX(Quarterly!$A:$Z,MATCH(Monthly!$H163,Quarterly!$F:$F,0),MATCH(D$1,Quarterly!$6:$6,0)),0)=0,C156,IFERROR(INDEX(Quarterly!$A:$Z,MATCH(Monthly!$H163,Quarterly!$F:$F,0),MATCH(D$1,Quarterly!$6:$6,0)),0))</f>
        <v>1.4121995135980558E-3</v>
      </c>
      <c r="D157" s="22">
        <f t="shared" si="24"/>
        <v>56965.553273375495</v>
      </c>
      <c r="E157" s="10">
        <f>IFERROR(INDEX(Quarterly!$A:$N,MATCH(Monthly!$H160,Quarterly!$F:$F,0),MATCH(G$1,Quarterly!$7:$7,0)),0)</f>
        <v>0</v>
      </c>
      <c r="F157" s="6">
        <f>IF(IFERROR(INDEX(Quarterly!$A:$Z,MATCH(Monthly!$H163,Quarterly!$F:$F,0),MATCH(G$1,Quarterly!$6:$6,0)),0)=0,F156,IFERROR(INDEX(Quarterly!$A:$Z,MATCH(Monthly!$H163,Quarterly!$F:$F,0),MATCH(G$1,Quarterly!$6:$6,0)),0))</f>
        <v>5.070541030542941E-4</v>
      </c>
      <c r="G157" s="11">
        <f t="shared" si="25"/>
        <v>134175.96552614865</v>
      </c>
      <c r="H157" s="20">
        <f>IFERROR(INDEX(Quarterly!$A:$N,MATCH(Monthly!$H160,Quarterly!$F:$F,0),MATCH(J$1,Quarterly!$7:$7,0)),0)</f>
        <v>0</v>
      </c>
      <c r="I157" s="21">
        <f>IF(IFERROR(INDEX(Quarterly!$A:$Z,MATCH(Monthly!$H163,Quarterly!$F:$F,0),MATCH(J$1,Quarterly!$6:$6,0)),0)=0,I156,IFERROR(INDEX(Quarterly!$A:$Z,MATCH(Monthly!$H163,Quarterly!$F:$F,0),MATCH(J$1,Quarterly!$6:$6,0)),0))</f>
        <v>1.8501141100213392E-3</v>
      </c>
      <c r="J157" s="22">
        <f t="shared" si="26"/>
        <v>74908.41089204936</v>
      </c>
      <c r="K157" s="10">
        <f>IFERROR(INDEX(Quarterly!$A:$N,MATCH(Monthly!$H160,Quarterly!$F:$F,0),MATCH(M$1,Quarterly!$7:$7,0)),0)</f>
        <v>0</v>
      </c>
      <c r="L157" s="6">
        <f>IF(IFERROR(INDEX(Quarterly!$A:$Z,MATCH(Monthly!$H163,Quarterly!$F:$F,0),MATCH(M$1,Quarterly!$6:$6,0)),0)=0,L156,IFERROR(INDEX(Quarterly!$A:$Z,MATCH(Monthly!$H163,Quarterly!$F:$F,0),MATCH(M$1,Quarterly!$6:$6,0)),0))</f>
        <v>8.024559891511851E-3</v>
      </c>
      <c r="M157" s="11">
        <f t="shared" si="27"/>
        <v>41955.326965993423</v>
      </c>
      <c r="N157" s="20">
        <f>IFERROR(INDEX(Quarterly!$A:$N,MATCH(Monthly!$H160,Quarterly!$F:$F,0),MATCH(P$1,Quarterly!$7:$7,0)),0)</f>
        <v>0</v>
      </c>
      <c r="O157" s="21">
        <f>IF(IFERROR(INDEX(Quarterly!$A:$Z,MATCH(Monthly!$H163,Quarterly!$F:$F,0),MATCH(P$1,Quarterly!$6:$6,0)),0)=0,O156,IFERROR(INDEX(Quarterly!$A:$Z,MATCH(Monthly!$H163,Quarterly!$F:$F,0),MATCH(P$1,Quarterly!$6:$6,0)),0))</f>
        <v>-1.3152816801851097E-2</v>
      </c>
      <c r="P157" s="22">
        <f t="shared" si="28"/>
        <v>3276.0898090853107</v>
      </c>
      <c r="Q157" s="10">
        <f>IFERROR(INDEX(Quarterly!$A:$N,MATCH(Monthly!$H160,Quarterly!$F:$F,0),MATCH(S$1,Quarterly!$7:$7,0)),0)</f>
        <v>0</v>
      </c>
      <c r="R157" s="6">
        <f>IF(IFERROR(INDEX(Quarterly!$A:$Z,MATCH(Monthly!$H163,Quarterly!$F:$F,0),MATCH(S$1,Quarterly!$6:$6,0)),0)=0,R156,IFERROR(INDEX(Quarterly!$A:$Z,MATCH(Monthly!$H163,Quarterly!$F:$F,0),MATCH(S$1,Quarterly!$6:$6,0)),0))</f>
        <v>1.9715340096523537E-2</v>
      </c>
      <c r="S157" s="11">
        <f t="shared" si="29"/>
        <v>1430.7914597635602</v>
      </c>
    </row>
    <row r="158" spans="1:19" x14ac:dyDescent="0.2">
      <c r="A158" s="4">
        <f>Monthly!H161</f>
        <v>42004</v>
      </c>
      <c r="B158" s="20">
        <f>IFERROR(INDEX(Quarterly!$A:$N,MATCH(Monthly!$H161,Quarterly!$F:$F,0),MATCH(D$1,Quarterly!$7:$7,0)),0)</f>
        <v>57046</v>
      </c>
      <c r="C158" s="21">
        <f>IF(IFERROR(INDEX(Quarterly!$A:$Z,MATCH(Monthly!$H164,Quarterly!$F:$F,0),MATCH(D$1,Quarterly!$6:$6,0)),0)=0,C157,IFERROR(INDEX(Quarterly!$A:$Z,MATCH(Monthly!$H164,Quarterly!$F:$F,0),MATCH(D$1,Quarterly!$6:$6,0)),0))</f>
        <v>-9.152212237912849E-3</v>
      </c>
      <c r="D158" s="22">
        <f t="shared" si="24"/>
        <v>57046</v>
      </c>
      <c r="E158" s="10">
        <f>IFERROR(INDEX(Quarterly!$A:$N,MATCH(Monthly!$H161,Quarterly!$F:$F,0),MATCH(G$1,Quarterly!$7:$7,0)),0)</f>
        <v>134244</v>
      </c>
      <c r="F158" s="6">
        <f>IF(IFERROR(INDEX(Quarterly!$A:$Z,MATCH(Monthly!$H164,Quarterly!$F:$F,0),MATCH(G$1,Quarterly!$6:$6,0)),0)=0,F157,IFERROR(INDEX(Quarterly!$A:$Z,MATCH(Monthly!$H164,Quarterly!$F:$F,0),MATCH(G$1,Quarterly!$6:$6,0)),0))</f>
        <v>5.0628396284069233E-4</v>
      </c>
      <c r="G158" s="11">
        <f t="shared" si="25"/>
        <v>134244</v>
      </c>
      <c r="H158" s="20">
        <f>IFERROR(INDEX(Quarterly!$A:$N,MATCH(Monthly!$H161,Quarterly!$F:$F,0),MATCH(J$1,Quarterly!$7:$7,0)),0)</f>
        <v>75047</v>
      </c>
      <c r="I158" s="21">
        <f>IF(IFERROR(INDEX(Quarterly!$A:$Z,MATCH(Monthly!$H164,Quarterly!$F:$F,0),MATCH(J$1,Quarterly!$6:$6,0)),0)=0,I157,IFERROR(INDEX(Quarterly!$A:$Z,MATCH(Monthly!$H164,Quarterly!$F:$F,0),MATCH(J$1,Quarterly!$6:$6,0)),0))</f>
        <v>-2.4310521332276958E-3</v>
      </c>
      <c r="J158" s="22">
        <f t="shared" si="26"/>
        <v>75047</v>
      </c>
      <c r="K158" s="10">
        <f>IFERROR(INDEX(Quarterly!$A:$N,MATCH(Monthly!$H161,Quarterly!$F:$F,0),MATCH(M$1,Quarterly!$7:$7,0)),0)</f>
        <v>42292</v>
      </c>
      <c r="L158" s="6">
        <f>IF(IFERROR(INDEX(Quarterly!$A:$Z,MATCH(Monthly!$H164,Quarterly!$F:$F,0),MATCH(M$1,Quarterly!$6:$6,0)),0)=0,L157,IFERROR(INDEX(Quarterly!$A:$Z,MATCH(Monthly!$H164,Quarterly!$F:$F,0),MATCH(M$1,Quarterly!$6:$6,0)),0))</f>
        <v>1.6524273480682528E-3</v>
      </c>
      <c r="M158" s="11">
        <f t="shared" si="27"/>
        <v>42292</v>
      </c>
      <c r="N158" s="20">
        <f>IFERROR(INDEX(Quarterly!$A:$N,MATCH(Monthly!$H161,Quarterly!$F:$F,0),MATCH(P$1,Quarterly!$7:$7,0)),0)</f>
        <v>3233</v>
      </c>
      <c r="O158" s="21">
        <f>IF(IFERROR(INDEX(Quarterly!$A:$Z,MATCH(Monthly!$H164,Quarterly!$F:$F,0),MATCH(P$1,Quarterly!$6:$6,0)),0)=0,O157,IFERROR(INDEX(Quarterly!$A:$Z,MATCH(Monthly!$H164,Quarterly!$F:$F,0),MATCH(P$1,Quarterly!$6:$6,0)),0))</f>
        <v>6.9624439366486879E-3</v>
      </c>
      <c r="P158" s="22">
        <f t="shared" si="28"/>
        <v>3233</v>
      </c>
      <c r="Q158" s="10">
        <f>IFERROR(INDEX(Quarterly!$A:$N,MATCH(Monthly!$H161,Quarterly!$F:$F,0),MATCH(S$1,Quarterly!$7:$7,0)),0)</f>
        <v>1459</v>
      </c>
      <c r="R158" s="6">
        <f>IF(IFERROR(INDEX(Quarterly!$A:$Z,MATCH(Monthly!$H164,Quarterly!$F:$F,0),MATCH(S$1,Quarterly!$6:$6,0)),0)=0,R157,IFERROR(INDEX(Quarterly!$A:$Z,MATCH(Monthly!$H164,Quarterly!$F:$F,0),MATCH(S$1,Quarterly!$6:$6,0)),0))</f>
        <v>-9.2234906852393106E-3</v>
      </c>
      <c r="S158" s="11">
        <f t="shared" si="29"/>
        <v>1459</v>
      </c>
    </row>
    <row r="159" spans="1:19" x14ac:dyDescent="0.2">
      <c r="A159" s="4">
        <f>Monthly!H162</f>
        <v>42035</v>
      </c>
      <c r="B159" s="20">
        <f>IFERROR(INDEX(Quarterly!$A:$N,MATCH(Monthly!$H162,Quarterly!$F:$F,0),MATCH(D$1,Quarterly!$7:$7,0)),0)</f>
        <v>0</v>
      </c>
      <c r="C159" s="21">
        <f>IF(IFERROR(INDEX(Quarterly!$A:$Z,MATCH(Monthly!$H165,Quarterly!$F:$F,0),MATCH(D$1,Quarterly!$6:$6,0)),0)=0,C158,IFERROR(INDEX(Quarterly!$A:$Z,MATCH(Monthly!$H165,Quarterly!$F:$F,0),MATCH(D$1,Quarterly!$6:$6,0)),0))</f>
        <v>-9.152212237912849E-3</v>
      </c>
      <c r="D159" s="22">
        <f t="shared" si="24"/>
        <v>56523.902900676025</v>
      </c>
      <c r="E159" s="10">
        <f>IFERROR(INDEX(Quarterly!$A:$N,MATCH(Monthly!$H162,Quarterly!$F:$F,0),MATCH(G$1,Quarterly!$7:$7,0)),0)</f>
        <v>0</v>
      </c>
      <c r="F159" s="6">
        <f>IF(IFERROR(INDEX(Quarterly!$A:$Z,MATCH(Monthly!$H165,Quarterly!$F:$F,0),MATCH(G$1,Quarterly!$6:$6,0)),0)=0,F158,IFERROR(INDEX(Quarterly!$A:$Z,MATCH(Monthly!$H165,Quarterly!$F:$F,0),MATCH(G$1,Quarterly!$6:$6,0)),0))</f>
        <v>5.0628396284069233E-4</v>
      </c>
      <c r="G159" s="11">
        <f t="shared" si="25"/>
        <v>134311.96558430759</v>
      </c>
      <c r="H159" s="20">
        <f>IFERROR(INDEX(Quarterly!$A:$N,MATCH(Monthly!$H162,Quarterly!$F:$F,0),MATCH(J$1,Quarterly!$7:$7,0)),0)</f>
        <v>0</v>
      </c>
      <c r="I159" s="21">
        <f>IF(IFERROR(INDEX(Quarterly!$A:$Z,MATCH(Monthly!$H165,Quarterly!$F:$F,0),MATCH(J$1,Quarterly!$6:$6,0)),0)=0,I158,IFERROR(INDEX(Quarterly!$A:$Z,MATCH(Monthly!$H165,Quarterly!$F:$F,0),MATCH(J$1,Quarterly!$6:$6,0)),0))</f>
        <v>-2.4310521332276958E-3</v>
      </c>
      <c r="J159" s="22">
        <f t="shared" si="26"/>
        <v>74864.55683055766</v>
      </c>
      <c r="K159" s="10">
        <f>IFERROR(INDEX(Quarterly!$A:$N,MATCH(Monthly!$H162,Quarterly!$F:$F,0),MATCH(M$1,Quarterly!$7:$7,0)),0)</f>
        <v>0</v>
      </c>
      <c r="L159" s="6">
        <f>IF(IFERROR(INDEX(Quarterly!$A:$Z,MATCH(Monthly!$H165,Quarterly!$F:$F,0),MATCH(M$1,Quarterly!$6:$6,0)),0)=0,L158,IFERROR(INDEX(Quarterly!$A:$Z,MATCH(Monthly!$H165,Quarterly!$F:$F,0),MATCH(M$1,Quarterly!$6:$6,0)),0))</f>
        <v>1.6524273480682528E-3</v>
      </c>
      <c r="M159" s="11">
        <f t="shared" si="27"/>
        <v>42361.8844574045</v>
      </c>
      <c r="N159" s="20">
        <f>IFERROR(INDEX(Quarterly!$A:$N,MATCH(Monthly!$H162,Quarterly!$F:$F,0),MATCH(P$1,Quarterly!$7:$7,0)),0)</f>
        <v>0</v>
      </c>
      <c r="O159" s="21">
        <f>IF(IFERROR(INDEX(Quarterly!$A:$Z,MATCH(Monthly!$H165,Quarterly!$F:$F,0),MATCH(P$1,Quarterly!$6:$6,0)),0)=0,O158,IFERROR(INDEX(Quarterly!$A:$Z,MATCH(Monthly!$H165,Quarterly!$F:$F,0),MATCH(P$1,Quarterly!$6:$6,0)),0))</f>
        <v>6.9624439366486879E-3</v>
      </c>
      <c r="P159" s="22">
        <f t="shared" si="28"/>
        <v>3255.509581247185</v>
      </c>
      <c r="Q159" s="10">
        <f>IFERROR(INDEX(Quarterly!$A:$N,MATCH(Monthly!$H162,Quarterly!$F:$F,0),MATCH(S$1,Quarterly!$7:$7,0)),0)</f>
        <v>0</v>
      </c>
      <c r="R159" s="6">
        <f>IF(IFERROR(INDEX(Quarterly!$A:$Z,MATCH(Monthly!$H165,Quarterly!$F:$F,0),MATCH(S$1,Quarterly!$6:$6,0)),0)=0,R158,IFERROR(INDEX(Quarterly!$A:$Z,MATCH(Monthly!$H165,Quarterly!$F:$F,0),MATCH(S$1,Quarterly!$6:$6,0)),0))</f>
        <v>-9.2234906852393106E-3</v>
      </c>
      <c r="S159" s="11">
        <f t="shared" si="29"/>
        <v>1445.5429270902359</v>
      </c>
    </row>
    <row r="160" spans="1:19" x14ac:dyDescent="0.2">
      <c r="A160" s="4">
        <f>Monthly!H163</f>
        <v>42063</v>
      </c>
      <c r="B160" s="20">
        <f>IFERROR(INDEX(Quarterly!$A:$N,MATCH(Monthly!$H163,Quarterly!$F:$F,0),MATCH(D$1,Quarterly!$7:$7,0)),0)</f>
        <v>0</v>
      </c>
      <c r="C160" s="21">
        <f>IF(IFERROR(INDEX(Quarterly!$A:$Z,MATCH(Monthly!$H166,Quarterly!$F:$F,0),MATCH(D$1,Quarterly!$6:$6,0)),0)=0,C159,IFERROR(INDEX(Quarterly!$A:$Z,MATCH(Monthly!$H166,Quarterly!$F:$F,0),MATCH(D$1,Quarterly!$6:$6,0)),0))</f>
        <v>-9.152212237912849E-3</v>
      </c>
      <c r="D160" s="22">
        <f t="shared" si="24"/>
        <v>56006.58414481386</v>
      </c>
      <c r="E160" s="10">
        <f>IFERROR(INDEX(Quarterly!$A:$N,MATCH(Monthly!$H163,Quarterly!$F:$F,0),MATCH(G$1,Quarterly!$7:$7,0)),0)</f>
        <v>0</v>
      </c>
      <c r="F160" s="6">
        <f>IF(IFERROR(INDEX(Quarterly!$A:$Z,MATCH(Monthly!$H166,Quarterly!$F:$F,0),MATCH(G$1,Quarterly!$6:$6,0)),0)=0,F159,IFERROR(INDEX(Quarterly!$A:$Z,MATCH(Monthly!$H166,Quarterly!$F:$F,0),MATCH(G$1,Quarterly!$6:$6,0)),0))</f>
        <v>5.0628396284069233E-4</v>
      </c>
      <c r="G160" s="11">
        <f t="shared" si="25"/>
        <v>134379.96557850053</v>
      </c>
      <c r="H160" s="20">
        <f>IFERROR(INDEX(Quarterly!$A:$N,MATCH(Monthly!$H163,Quarterly!$F:$F,0),MATCH(J$1,Quarterly!$7:$7,0)),0)</f>
        <v>0</v>
      </c>
      <c r="I160" s="21">
        <f>IF(IFERROR(INDEX(Quarterly!$A:$Z,MATCH(Monthly!$H166,Quarterly!$F:$F,0),MATCH(J$1,Quarterly!$6:$6,0)),0)=0,I159,IFERROR(INDEX(Quarterly!$A:$Z,MATCH(Monthly!$H166,Quarterly!$F:$F,0),MATCH(J$1,Quarterly!$6:$6,0)),0))</f>
        <v>-2.4310521332276958E-3</v>
      </c>
      <c r="J160" s="22">
        <f t="shared" si="26"/>
        <v>74682.557189971587</v>
      </c>
      <c r="K160" s="10">
        <f>IFERROR(INDEX(Quarterly!$A:$N,MATCH(Monthly!$H163,Quarterly!$F:$F,0),MATCH(M$1,Quarterly!$7:$7,0)),0)</f>
        <v>0</v>
      </c>
      <c r="L160" s="6">
        <f>IF(IFERROR(INDEX(Quarterly!$A:$Z,MATCH(Monthly!$H166,Quarterly!$F:$F,0),MATCH(M$1,Quarterly!$6:$6,0)),0)=0,L159,IFERROR(INDEX(Quarterly!$A:$Z,MATCH(Monthly!$H166,Quarterly!$F:$F,0),MATCH(M$1,Quarterly!$6:$6,0)),0))</f>
        <v>1.6524273480682528E-3</v>
      </c>
      <c r="M160" s="11">
        <f t="shared" si="27"/>
        <v>42431.88439379762</v>
      </c>
      <c r="N160" s="20">
        <f>IFERROR(INDEX(Quarterly!$A:$N,MATCH(Monthly!$H163,Quarterly!$F:$F,0),MATCH(P$1,Quarterly!$7:$7,0)),0)</f>
        <v>0</v>
      </c>
      <c r="O160" s="21">
        <f>IF(IFERROR(INDEX(Quarterly!$A:$Z,MATCH(Monthly!$H166,Quarterly!$F:$F,0),MATCH(P$1,Quarterly!$6:$6,0)),0)=0,O159,IFERROR(INDEX(Quarterly!$A:$Z,MATCH(Monthly!$H166,Quarterly!$F:$F,0),MATCH(P$1,Quarterly!$6:$6,0)),0))</f>
        <v>6.9624439366486879E-3</v>
      </c>
      <c r="P160" s="22">
        <f t="shared" si="28"/>
        <v>3278.1758841918413</v>
      </c>
      <c r="Q160" s="10">
        <f>IFERROR(INDEX(Quarterly!$A:$N,MATCH(Monthly!$H163,Quarterly!$F:$F,0),MATCH(S$1,Quarterly!$7:$7,0)),0)</f>
        <v>0</v>
      </c>
      <c r="R160" s="6">
        <f>IF(IFERROR(INDEX(Quarterly!$A:$Z,MATCH(Monthly!$H166,Quarterly!$F:$F,0),MATCH(S$1,Quarterly!$6:$6,0)),0)=0,R159,IFERROR(INDEX(Quarterly!$A:$Z,MATCH(Monthly!$H166,Quarterly!$F:$F,0),MATCH(S$1,Quarterly!$6:$6,0)),0))</f>
        <v>-9.2234906852393106E-3</v>
      </c>
      <c r="S160" s="11">
        <f t="shared" si="29"/>
        <v>1432.2099753671055</v>
      </c>
    </row>
    <row r="161" spans="1:19" x14ac:dyDescent="0.2">
      <c r="A161" s="4">
        <f>Monthly!H164</f>
        <v>42094</v>
      </c>
      <c r="B161" s="20">
        <f>IFERROR(INDEX(Quarterly!$A:$N,MATCH(Monthly!$H164,Quarterly!$F:$F,0),MATCH(D$1,Quarterly!$7:$7,0)),0)</f>
        <v>55494</v>
      </c>
      <c r="C161" s="21">
        <f>IF(IFERROR(INDEX(Quarterly!$A:$Z,MATCH(Monthly!$H167,Quarterly!$F:$F,0),MATCH(D$1,Quarterly!$6:$6,0)),0)=0,C160,IFERROR(INDEX(Quarterly!$A:$Z,MATCH(Monthly!$H167,Quarterly!$F:$F,0),MATCH(D$1,Quarterly!$6:$6,0)),0))</f>
        <v>2.8413416549584181E-2</v>
      </c>
      <c r="D161" s="22">
        <f t="shared" si="24"/>
        <v>55494</v>
      </c>
      <c r="E161" s="10">
        <f>IFERROR(INDEX(Quarterly!$A:$N,MATCH(Monthly!$H164,Quarterly!$F:$F,0),MATCH(G$1,Quarterly!$7:$7,0)),0)</f>
        <v>134448</v>
      </c>
      <c r="F161" s="6">
        <f>IF(IFERROR(INDEX(Quarterly!$A:$Z,MATCH(Monthly!$H167,Quarterly!$F:$F,0),MATCH(G$1,Quarterly!$6:$6,0)),0)=0,F160,IFERROR(INDEX(Quarterly!$A:$Z,MATCH(Monthly!$H167,Quarterly!$F:$F,0),MATCH(G$1,Quarterly!$6:$6,0)),0))</f>
        <v>5.0303938385698466E-4</v>
      </c>
      <c r="G161" s="11">
        <f t="shared" si="25"/>
        <v>134448</v>
      </c>
      <c r="H161" s="20">
        <f>IFERROR(INDEX(Quarterly!$A:$N,MATCH(Monthly!$H164,Quarterly!$F:$F,0),MATCH(J$1,Quarterly!$7:$7,0)),0)</f>
        <v>74501</v>
      </c>
      <c r="I161" s="21">
        <f>IF(IFERROR(INDEX(Quarterly!$A:$Z,MATCH(Monthly!$H167,Quarterly!$F:$F,0),MATCH(J$1,Quarterly!$6:$6,0)),0)=0,I160,IFERROR(INDEX(Quarterly!$A:$Z,MATCH(Monthly!$H167,Quarterly!$F:$F,0),MATCH(J$1,Quarterly!$6:$6,0)),0))</f>
        <v>-2.9986217089861267E-4</v>
      </c>
      <c r="J161" s="22">
        <f t="shared" si="26"/>
        <v>74501</v>
      </c>
      <c r="K161" s="10">
        <f>IFERROR(INDEX(Quarterly!$A:$N,MATCH(Monthly!$H164,Quarterly!$F:$F,0),MATCH(M$1,Quarterly!$7:$7,0)),0)</f>
        <v>42502</v>
      </c>
      <c r="L161" s="6">
        <f>IF(IFERROR(INDEX(Quarterly!$A:$Z,MATCH(Monthly!$H167,Quarterly!$F:$F,0),MATCH(M$1,Quarterly!$6:$6,0)),0)=0,L160,IFERROR(INDEX(Quarterly!$A:$Z,MATCH(Monthly!$H167,Quarterly!$F:$F,0),MATCH(M$1,Quarterly!$6:$6,0)),0))</f>
        <v>3.0571665679424154E-3</v>
      </c>
      <c r="M161" s="11">
        <f t="shared" si="27"/>
        <v>42502</v>
      </c>
      <c r="N161" s="20">
        <f>IFERROR(INDEX(Quarterly!$A:$N,MATCH(Monthly!$H164,Quarterly!$F:$F,0),MATCH(P$1,Quarterly!$7:$7,0)),0)</f>
        <v>3301</v>
      </c>
      <c r="O161" s="21">
        <f>IF(IFERROR(INDEX(Quarterly!$A:$Z,MATCH(Monthly!$H167,Quarterly!$F:$F,0),MATCH(P$1,Quarterly!$6:$6,0)),0)=0,O160,IFERROR(INDEX(Quarterly!$A:$Z,MATCH(Monthly!$H167,Quarterly!$F:$F,0),MATCH(P$1,Quarterly!$6:$6,0)),0))</f>
        <v>-1.0614129265828498E-2</v>
      </c>
      <c r="P161" s="22">
        <f t="shared" si="28"/>
        <v>3301</v>
      </c>
      <c r="Q161" s="10">
        <f>IFERROR(INDEX(Quarterly!$A:$N,MATCH(Monthly!$H164,Quarterly!$F:$F,0),MATCH(S$1,Quarterly!$7:$7,0)),0)</f>
        <v>1419</v>
      </c>
      <c r="R161" s="6">
        <f>IF(IFERROR(INDEX(Quarterly!$A:$Z,MATCH(Monthly!$H167,Quarterly!$F:$F,0),MATCH(S$1,Quarterly!$6:$6,0)),0)=0,R160,IFERROR(INDEX(Quarterly!$A:$Z,MATCH(Monthly!$H167,Quarterly!$F:$F,0),MATCH(S$1,Quarterly!$6:$6,0)),0))</f>
        <v>-9.2466176642197473E-3</v>
      </c>
      <c r="S161" s="11">
        <f t="shared" si="29"/>
        <v>1419</v>
      </c>
    </row>
    <row r="162" spans="1:19" x14ac:dyDescent="0.2">
      <c r="A162" s="4">
        <f>Monthly!H165</f>
        <v>42124</v>
      </c>
      <c r="B162" s="20">
        <f>IFERROR(INDEX(Quarterly!$A:$N,MATCH(Monthly!$H165,Quarterly!$F:$F,0),MATCH(D$1,Quarterly!$7:$7,0)),0)</f>
        <v>0</v>
      </c>
      <c r="C162" s="21">
        <f>IF(IFERROR(INDEX(Quarterly!$A:$Z,MATCH(Monthly!$H168,Quarterly!$F:$F,0),MATCH(D$1,Quarterly!$6:$6,0)),0)=0,C161,IFERROR(INDEX(Quarterly!$A:$Z,MATCH(Monthly!$H168,Quarterly!$F:$F,0),MATCH(D$1,Quarterly!$6:$6,0)),0))</f>
        <v>2.8413416549584181E-2</v>
      </c>
      <c r="D162" s="22">
        <f t="shared" si="24"/>
        <v>57070.774138002627</v>
      </c>
      <c r="E162" s="10">
        <f>IFERROR(INDEX(Quarterly!$A:$N,MATCH(Monthly!$H165,Quarterly!$F:$F,0),MATCH(G$1,Quarterly!$7:$7,0)),0)</f>
        <v>0</v>
      </c>
      <c r="F162" s="6">
        <f>IF(IFERROR(INDEX(Quarterly!$A:$Z,MATCH(Monthly!$H168,Quarterly!$F:$F,0),MATCH(G$1,Quarterly!$6:$6,0)),0)=0,F161,IFERROR(INDEX(Quarterly!$A:$Z,MATCH(Monthly!$H168,Quarterly!$F:$F,0),MATCH(G$1,Quarterly!$6:$6,0)),0))</f>
        <v>5.0303938385698466E-4</v>
      </c>
      <c r="G162" s="11">
        <f t="shared" si="25"/>
        <v>134515.63263908081</v>
      </c>
      <c r="H162" s="20">
        <f>IFERROR(INDEX(Quarterly!$A:$N,MATCH(Monthly!$H165,Quarterly!$F:$F,0),MATCH(J$1,Quarterly!$7:$7,0)),0)</f>
        <v>0</v>
      </c>
      <c r="I162" s="21">
        <f>IF(IFERROR(INDEX(Quarterly!$A:$Z,MATCH(Monthly!$H168,Quarterly!$F:$F,0),MATCH(J$1,Quarterly!$6:$6,0)),0)=0,I161,IFERROR(INDEX(Quarterly!$A:$Z,MATCH(Monthly!$H168,Quarterly!$F:$F,0),MATCH(J$1,Quarterly!$6:$6,0)),0))</f>
        <v>-2.9986217089861267E-4</v>
      </c>
      <c r="J162" s="22">
        <f t="shared" si="26"/>
        <v>74478.659968405889</v>
      </c>
      <c r="K162" s="10">
        <f>IFERROR(INDEX(Quarterly!$A:$N,MATCH(Monthly!$H165,Quarterly!$F:$F,0),MATCH(M$1,Quarterly!$7:$7,0)),0)</f>
        <v>0</v>
      </c>
      <c r="L162" s="6">
        <f>IF(IFERROR(INDEX(Quarterly!$A:$Z,MATCH(Monthly!$H168,Quarterly!$F:$F,0),MATCH(M$1,Quarterly!$6:$6,0)),0)=0,L161,IFERROR(INDEX(Quarterly!$A:$Z,MATCH(Monthly!$H168,Quarterly!$F:$F,0),MATCH(M$1,Quarterly!$6:$6,0)),0))</f>
        <v>3.0571665679424154E-3</v>
      </c>
      <c r="M162" s="11">
        <f t="shared" si="27"/>
        <v>42631.935693470688</v>
      </c>
      <c r="N162" s="20">
        <f>IFERROR(INDEX(Quarterly!$A:$N,MATCH(Monthly!$H165,Quarterly!$F:$F,0),MATCH(P$1,Quarterly!$7:$7,0)),0)</f>
        <v>0</v>
      </c>
      <c r="O162" s="21">
        <f>IF(IFERROR(INDEX(Quarterly!$A:$Z,MATCH(Monthly!$H168,Quarterly!$F:$F,0),MATCH(P$1,Quarterly!$6:$6,0)),0)=0,O161,IFERROR(INDEX(Quarterly!$A:$Z,MATCH(Monthly!$H168,Quarterly!$F:$F,0),MATCH(P$1,Quarterly!$6:$6,0)),0))</f>
        <v>-1.0614129265828498E-2</v>
      </c>
      <c r="P162" s="22">
        <f t="shared" si="28"/>
        <v>3265.9627592935003</v>
      </c>
      <c r="Q162" s="10">
        <f>IFERROR(INDEX(Quarterly!$A:$N,MATCH(Monthly!$H165,Quarterly!$F:$F,0),MATCH(S$1,Quarterly!$7:$7,0)),0)</f>
        <v>0</v>
      </c>
      <c r="R162" s="6">
        <f>IF(IFERROR(INDEX(Quarterly!$A:$Z,MATCH(Monthly!$H168,Quarterly!$F:$F,0),MATCH(S$1,Quarterly!$6:$6,0)),0)=0,R161,IFERROR(INDEX(Quarterly!$A:$Z,MATCH(Monthly!$H168,Quarterly!$F:$F,0),MATCH(S$1,Quarterly!$6:$6,0)),0))</f>
        <v>-9.2466176642197473E-3</v>
      </c>
      <c r="S162" s="11">
        <f t="shared" si="29"/>
        <v>1405.8790495344722</v>
      </c>
    </row>
    <row r="163" spans="1:19" x14ac:dyDescent="0.2">
      <c r="A163" s="4">
        <f>Monthly!H166</f>
        <v>42155</v>
      </c>
      <c r="B163" s="20">
        <f>IFERROR(INDEX(Quarterly!$A:$N,MATCH(Monthly!$H166,Quarterly!$F:$F,0),MATCH(D$1,Quarterly!$7:$7,0)),0)</f>
        <v>0</v>
      </c>
      <c r="C163" s="21">
        <f>IF(IFERROR(INDEX(Quarterly!$A:$Z,MATCH(Monthly!$H169,Quarterly!$F:$F,0),MATCH(D$1,Quarterly!$6:$6,0)),0)=0,C162,IFERROR(INDEX(Quarterly!$A:$Z,MATCH(Monthly!$H169,Quarterly!$F:$F,0),MATCH(D$1,Quarterly!$6:$6,0)),0))</f>
        <v>2.8413416549584181E-2</v>
      </c>
      <c r="D163" s="22">
        <f t="shared" si="24"/>
        <v>58692.349816392933</v>
      </c>
      <c r="E163" s="10">
        <f>IFERROR(INDEX(Quarterly!$A:$N,MATCH(Monthly!$H166,Quarterly!$F:$F,0),MATCH(G$1,Quarterly!$7:$7,0)),0)</f>
        <v>0</v>
      </c>
      <c r="F163" s="6">
        <f>IF(IFERROR(INDEX(Quarterly!$A:$Z,MATCH(Monthly!$H169,Quarterly!$F:$F,0),MATCH(G$1,Quarterly!$6:$6,0)),0)=0,F162,IFERROR(INDEX(Quarterly!$A:$Z,MATCH(Monthly!$H169,Quarterly!$F:$F,0),MATCH(G$1,Quarterly!$6:$6,0)),0))</f>
        <v>5.0303938385698466E-4</v>
      </c>
      <c r="G163" s="11">
        <f t="shared" si="25"/>
        <v>134583.29930004271</v>
      </c>
      <c r="H163" s="20">
        <f>IFERROR(INDEX(Quarterly!$A:$N,MATCH(Monthly!$H166,Quarterly!$F:$F,0),MATCH(J$1,Quarterly!$7:$7,0)),0)</f>
        <v>0</v>
      </c>
      <c r="I163" s="21">
        <f>IF(IFERROR(INDEX(Quarterly!$A:$Z,MATCH(Monthly!$H169,Quarterly!$F:$F,0),MATCH(J$1,Quarterly!$6:$6,0)),0)=0,I162,IFERROR(INDEX(Quarterly!$A:$Z,MATCH(Monthly!$H169,Quarterly!$F:$F,0),MATCH(J$1,Quarterly!$6:$6,0)),0))</f>
        <v>-2.9986217089861267E-4</v>
      </c>
      <c r="J163" s="22">
        <f t="shared" si="26"/>
        <v>74456.326635742138</v>
      </c>
      <c r="K163" s="10">
        <f>IFERROR(INDEX(Quarterly!$A:$N,MATCH(Monthly!$H166,Quarterly!$F:$F,0),MATCH(M$1,Quarterly!$7:$7,0)),0)</f>
        <v>0</v>
      </c>
      <c r="L163" s="6">
        <f>IF(IFERROR(INDEX(Quarterly!$A:$Z,MATCH(Monthly!$H169,Quarterly!$F:$F,0),MATCH(M$1,Quarterly!$6:$6,0)),0)=0,L162,IFERROR(INDEX(Quarterly!$A:$Z,MATCH(Monthly!$H169,Quarterly!$F:$F,0),MATCH(M$1,Quarterly!$6:$6,0)),0))</f>
        <v>3.0571665679424154E-3</v>
      </c>
      <c r="M163" s="11">
        <f t="shared" si="27"/>
        <v>42762.268621999436</v>
      </c>
      <c r="N163" s="20">
        <f>IFERROR(INDEX(Quarterly!$A:$N,MATCH(Monthly!$H166,Quarterly!$F:$F,0),MATCH(P$1,Quarterly!$7:$7,0)),0)</f>
        <v>0</v>
      </c>
      <c r="O163" s="21">
        <f>IF(IFERROR(INDEX(Quarterly!$A:$Z,MATCH(Monthly!$H169,Quarterly!$F:$F,0),MATCH(P$1,Quarterly!$6:$6,0)),0)=0,O162,IFERROR(INDEX(Quarterly!$A:$Z,MATCH(Monthly!$H169,Quarterly!$F:$F,0),MATCH(P$1,Quarterly!$6:$6,0)),0))</f>
        <v>-1.0614129265828498E-2</v>
      </c>
      <c r="P163" s="22">
        <f t="shared" si="28"/>
        <v>3231.2974083889771</v>
      </c>
      <c r="Q163" s="10">
        <f>IFERROR(INDEX(Quarterly!$A:$N,MATCH(Monthly!$H166,Quarterly!$F:$F,0),MATCH(S$1,Quarterly!$7:$7,0)),0)</f>
        <v>0</v>
      </c>
      <c r="R163" s="6">
        <f>IF(IFERROR(INDEX(Quarterly!$A:$Z,MATCH(Monthly!$H169,Quarterly!$F:$F,0),MATCH(S$1,Quarterly!$6:$6,0)),0)=0,R162,IFERROR(INDEX(Quarterly!$A:$Z,MATCH(Monthly!$H169,Quarterly!$F:$F,0),MATCH(S$1,Quarterly!$6:$6,0)),0))</f>
        <v>-9.2466176642197473E-3</v>
      </c>
      <c r="S163" s="11">
        <f t="shared" si="29"/>
        <v>1392.8794234812904</v>
      </c>
    </row>
    <row r="164" spans="1:19" x14ac:dyDescent="0.2">
      <c r="A164" s="4">
        <f>Monthly!H167</f>
        <v>42185</v>
      </c>
      <c r="B164" s="20">
        <f>IFERROR(INDEX(Quarterly!$A:$N,MATCH(Monthly!$H167,Quarterly!$F:$F,0),MATCH(D$1,Quarterly!$7:$7,0)),0)</f>
        <v>60360</v>
      </c>
      <c r="C164" s="21">
        <f>IF(IFERROR(INDEX(Quarterly!$A:$Z,MATCH(Monthly!$H170,Quarterly!$F:$F,0),MATCH(D$1,Quarterly!$6:$6,0)),0)=0,C163,IFERROR(INDEX(Quarterly!$A:$Z,MATCH(Monthly!$H170,Quarterly!$F:$F,0),MATCH(D$1,Quarterly!$6:$6,0)),0))</f>
        <v>-6.3548217042364019E-4</v>
      </c>
      <c r="D164" s="22">
        <f t="shared" si="24"/>
        <v>60360</v>
      </c>
      <c r="E164" s="10">
        <f>IFERROR(INDEX(Quarterly!$A:$N,MATCH(Monthly!$H167,Quarterly!$F:$F,0),MATCH(G$1,Quarterly!$7:$7,0)),0)</f>
        <v>134651</v>
      </c>
      <c r="F164" s="6">
        <f>IF(IFERROR(INDEX(Quarterly!$A:$Z,MATCH(Monthly!$H170,Quarterly!$F:$F,0),MATCH(G$1,Quarterly!$6:$6,0)),0)=0,F163,IFERROR(INDEX(Quarterly!$A:$Z,MATCH(Monthly!$H170,Quarterly!$F:$F,0),MATCH(G$1,Quarterly!$6:$6,0)),0))</f>
        <v>5.2453834170784752E-4</v>
      </c>
      <c r="G164" s="11">
        <f t="shared" si="25"/>
        <v>134651</v>
      </c>
      <c r="H164" s="20">
        <f>IFERROR(INDEX(Quarterly!$A:$N,MATCH(Monthly!$H167,Quarterly!$F:$F,0),MATCH(J$1,Quarterly!$7:$7,0)),0)</f>
        <v>74434</v>
      </c>
      <c r="I164" s="21">
        <f>IF(IFERROR(INDEX(Quarterly!$A:$Z,MATCH(Monthly!$H170,Quarterly!$F:$F,0),MATCH(J$1,Quarterly!$6:$6,0)),0)=0,I163,IFERROR(INDEX(Quarterly!$A:$Z,MATCH(Monthly!$H170,Quarterly!$F:$F,0),MATCH(J$1,Quarterly!$6:$6,0)),0))</f>
        <v>1.5470764400362658E-3</v>
      </c>
      <c r="J164" s="22">
        <f t="shared" si="26"/>
        <v>74434</v>
      </c>
      <c r="K164" s="10">
        <f>IFERROR(INDEX(Quarterly!$A:$N,MATCH(Monthly!$H167,Quarterly!$F:$F,0),MATCH(M$1,Quarterly!$7:$7,0)),0)</f>
        <v>42893</v>
      </c>
      <c r="L164" s="6">
        <f>IF(IFERROR(INDEX(Quarterly!$A:$Z,MATCH(Monthly!$H170,Quarterly!$F:$F,0),MATCH(M$1,Quarterly!$6:$6,0)),0)=0,L163,IFERROR(INDEX(Quarterly!$A:$Z,MATCH(Monthly!$H170,Quarterly!$F:$F,0),MATCH(M$1,Quarterly!$6:$6,0)),0))</f>
        <v>-2.0480371307436407E-3</v>
      </c>
      <c r="M164" s="11">
        <f t="shared" si="27"/>
        <v>42893</v>
      </c>
      <c r="N164" s="20">
        <f>IFERROR(INDEX(Quarterly!$A:$N,MATCH(Monthly!$H167,Quarterly!$F:$F,0),MATCH(P$1,Quarterly!$7:$7,0)),0)</f>
        <v>3197</v>
      </c>
      <c r="O164" s="21">
        <f>IF(IFERROR(INDEX(Quarterly!$A:$Z,MATCH(Monthly!$H170,Quarterly!$F:$F,0),MATCH(P$1,Quarterly!$6:$6,0)),0)=0,O163,IFERROR(INDEX(Quarterly!$A:$Z,MATCH(Monthly!$H170,Quarterly!$F:$F,0),MATCH(P$1,Quarterly!$6:$6,0)),0))</f>
        <v>2.0031870002069185E-2</v>
      </c>
      <c r="P164" s="22">
        <f t="shared" si="28"/>
        <v>3197</v>
      </c>
      <c r="Q164" s="10">
        <f>IFERROR(INDEX(Quarterly!$A:$N,MATCH(Monthly!$H167,Quarterly!$F:$F,0),MATCH(S$1,Quarterly!$7:$7,0)),0)</f>
        <v>1380</v>
      </c>
      <c r="R164" s="6">
        <f>IF(IFERROR(INDEX(Quarterly!$A:$Z,MATCH(Monthly!$H170,Quarterly!$F:$F,0),MATCH(S$1,Quarterly!$6:$6,0)),0)=0,R163,IFERROR(INDEX(Quarterly!$A:$Z,MATCH(Monthly!$H170,Quarterly!$F:$F,0),MATCH(S$1,Quarterly!$6:$6,0)),0))</f>
        <v>1.0043713628938855E-2</v>
      </c>
      <c r="S164" s="11">
        <f t="shared" si="29"/>
        <v>1380</v>
      </c>
    </row>
    <row r="165" spans="1:19" x14ac:dyDescent="0.2">
      <c r="A165" s="4">
        <f>Monthly!H168</f>
        <v>42216</v>
      </c>
      <c r="B165" s="20">
        <f>IFERROR(INDEX(Quarterly!$A:$N,MATCH(Monthly!$H168,Quarterly!$F:$F,0),MATCH(D$1,Quarterly!$7:$7,0)),0)</f>
        <v>0</v>
      </c>
      <c r="C165" s="21">
        <f>IF(IFERROR(INDEX(Quarterly!$A:$Z,MATCH(Monthly!$H171,Quarterly!$F:$F,0),MATCH(D$1,Quarterly!$6:$6,0)),0)=0,C164,IFERROR(INDEX(Quarterly!$A:$Z,MATCH(Monthly!$H171,Quarterly!$F:$F,0),MATCH(D$1,Quarterly!$6:$6,0)),0))</f>
        <v>-6.3548217042364019E-4</v>
      </c>
      <c r="D165" s="22">
        <f t="shared" si="24"/>
        <v>60321.642296193226</v>
      </c>
      <c r="E165" s="10">
        <f>IFERROR(INDEX(Quarterly!$A:$N,MATCH(Monthly!$H168,Quarterly!$F:$F,0),MATCH(G$1,Quarterly!$7:$7,0)),0)</f>
        <v>0</v>
      </c>
      <c r="F165" s="6">
        <f>IF(IFERROR(INDEX(Quarterly!$A:$Z,MATCH(Monthly!$H171,Quarterly!$F:$F,0),MATCH(G$1,Quarterly!$6:$6,0)),0)=0,F164,IFERROR(INDEX(Quarterly!$A:$Z,MATCH(Monthly!$H171,Quarterly!$F:$F,0),MATCH(G$1,Quarterly!$6:$6,0)),0))</f>
        <v>5.2453834170784752E-4</v>
      </c>
      <c r="G165" s="11">
        <f t="shared" si="25"/>
        <v>134721.62961224929</v>
      </c>
      <c r="H165" s="20">
        <f>IFERROR(INDEX(Quarterly!$A:$N,MATCH(Monthly!$H168,Quarterly!$F:$F,0),MATCH(J$1,Quarterly!$7:$7,0)),0)</f>
        <v>0</v>
      </c>
      <c r="I165" s="21">
        <f>IF(IFERROR(INDEX(Quarterly!$A:$Z,MATCH(Monthly!$H171,Quarterly!$F:$F,0),MATCH(J$1,Quarterly!$6:$6,0)),0)=0,I164,IFERROR(INDEX(Quarterly!$A:$Z,MATCH(Monthly!$H171,Quarterly!$F:$F,0),MATCH(J$1,Quarterly!$6:$6,0)),0))</f>
        <v>1.5470764400362658E-3</v>
      </c>
      <c r="J165" s="22">
        <f t="shared" si="26"/>
        <v>74549.155087737658</v>
      </c>
      <c r="K165" s="10">
        <f>IFERROR(INDEX(Quarterly!$A:$N,MATCH(Monthly!$H168,Quarterly!$F:$F,0),MATCH(M$1,Quarterly!$7:$7,0)),0)</f>
        <v>0</v>
      </c>
      <c r="L165" s="6">
        <f>IF(IFERROR(INDEX(Quarterly!$A:$Z,MATCH(Monthly!$H171,Quarterly!$F:$F,0),MATCH(M$1,Quarterly!$6:$6,0)),0)=0,L164,IFERROR(INDEX(Quarterly!$A:$Z,MATCH(Monthly!$H171,Quarterly!$F:$F,0),MATCH(M$1,Quarterly!$6:$6,0)),0))</f>
        <v>-2.0480371307436407E-3</v>
      </c>
      <c r="M165" s="11">
        <f t="shared" si="27"/>
        <v>42805.153543351014</v>
      </c>
      <c r="N165" s="20">
        <f>IFERROR(INDEX(Quarterly!$A:$N,MATCH(Monthly!$H168,Quarterly!$F:$F,0),MATCH(P$1,Quarterly!$7:$7,0)),0)</f>
        <v>0</v>
      </c>
      <c r="O165" s="21">
        <f>IF(IFERROR(INDEX(Quarterly!$A:$Z,MATCH(Monthly!$H171,Quarterly!$F:$F,0),MATCH(P$1,Quarterly!$6:$6,0)),0)=0,O164,IFERROR(INDEX(Quarterly!$A:$Z,MATCH(Monthly!$H171,Quarterly!$F:$F,0),MATCH(P$1,Quarterly!$6:$6,0)),0))</f>
        <v>2.0031870002069185E-2</v>
      </c>
      <c r="P165" s="22">
        <f t="shared" si="28"/>
        <v>3261.0418883966154</v>
      </c>
      <c r="Q165" s="10">
        <f>IFERROR(INDEX(Quarterly!$A:$N,MATCH(Monthly!$H168,Quarterly!$F:$F,0),MATCH(S$1,Quarterly!$7:$7,0)),0)</f>
        <v>0</v>
      </c>
      <c r="R165" s="6">
        <f>IF(IFERROR(INDEX(Quarterly!$A:$Z,MATCH(Monthly!$H171,Quarterly!$F:$F,0),MATCH(S$1,Quarterly!$6:$6,0)),0)=0,R164,IFERROR(INDEX(Quarterly!$A:$Z,MATCH(Monthly!$H171,Quarterly!$F:$F,0),MATCH(S$1,Quarterly!$6:$6,0)),0))</f>
        <v>1.0043713628938855E-2</v>
      </c>
      <c r="S165" s="11">
        <f t="shared" si="29"/>
        <v>1393.8603248079355</v>
      </c>
    </row>
    <row r="166" spans="1:19" x14ac:dyDescent="0.2">
      <c r="A166" s="4">
        <f>Monthly!H169</f>
        <v>42247</v>
      </c>
      <c r="B166" s="20">
        <f>IFERROR(INDEX(Quarterly!$A:$N,MATCH(Monthly!$H169,Quarterly!$F:$F,0),MATCH(D$1,Quarterly!$7:$7,0)),0)</f>
        <v>0</v>
      </c>
      <c r="C166" s="21">
        <f>IF(IFERROR(INDEX(Quarterly!$A:$Z,MATCH(Monthly!$H172,Quarterly!$F:$F,0),MATCH(D$1,Quarterly!$6:$6,0)),0)=0,C165,IFERROR(INDEX(Quarterly!$A:$Z,MATCH(Monthly!$H172,Quarterly!$F:$F,0),MATCH(D$1,Quarterly!$6:$6,0)),0))</f>
        <v>-6.3548217042364019E-4</v>
      </c>
      <c r="D166" s="22">
        <f t="shared" si="24"/>
        <v>60283.308968023324</v>
      </c>
      <c r="E166" s="10">
        <f>IFERROR(INDEX(Quarterly!$A:$N,MATCH(Monthly!$H169,Quarterly!$F:$F,0),MATCH(G$1,Quarterly!$7:$7,0)),0)</f>
        <v>0</v>
      </c>
      <c r="F166" s="6">
        <f>IF(IFERROR(INDEX(Quarterly!$A:$Z,MATCH(Monthly!$H172,Quarterly!$F:$F,0),MATCH(G$1,Quarterly!$6:$6,0)),0)=0,F165,IFERROR(INDEX(Quarterly!$A:$Z,MATCH(Monthly!$H172,Quarterly!$F:$F,0),MATCH(G$1,Quarterly!$6:$6,0)),0))</f>
        <v>5.2453834170784752E-4</v>
      </c>
      <c r="G166" s="11">
        <f t="shared" si="25"/>
        <v>134792.29627243828</v>
      </c>
      <c r="H166" s="20">
        <f>IFERROR(INDEX(Quarterly!$A:$N,MATCH(Monthly!$H169,Quarterly!$F:$F,0),MATCH(J$1,Quarterly!$7:$7,0)),0)</f>
        <v>0</v>
      </c>
      <c r="I166" s="21">
        <f>IF(IFERROR(INDEX(Quarterly!$A:$Z,MATCH(Monthly!$H172,Quarterly!$F:$F,0),MATCH(J$1,Quarterly!$6:$6,0)),0)=0,I165,IFERROR(INDEX(Quarterly!$A:$Z,MATCH(Monthly!$H172,Quarterly!$F:$F,0),MATCH(J$1,Quarterly!$6:$6,0)),0))</f>
        <v>1.5470764400362658E-3</v>
      </c>
      <c r="J166" s="22">
        <f t="shared" si="26"/>
        <v>74664.488329198502</v>
      </c>
      <c r="K166" s="10">
        <f>IFERROR(INDEX(Quarterly!$A:$N,MATCH(Monthly!$H169,Quarterly!$F:$F,0),MATCH(M$1,Quarterly!$7:$7,0)),0)</f>
        <v>0</v>
      </c>
      <c r="L166" s="6">
        <f>IF(IFERROR(INDEX(Quarterly!$A:$Z,MATCH(Monthly!$H172,Quarterly!$F:$F,0),MATCH(M$1,Quarterly!$6:$6,0)),0)=0,L165,IFERROR(INDEX(Quarterly!$A:$Z,MATCH(Monthly!$H172,Quarterly!$F:$F,0),MATCH(M$1,Quarterly!$6:$6,0)),0))</f>
        <v>-2.0480371307436407E-3</v>
      </c>
      <c r="M166" s="11">
        <f t="shared" si="27"/>
        <v>42717.486999507048</v>
      </c>
      <c r="N166" s="20">
        <f>IFERROR(INDEX(Quarterly!$A:$N,MATCH(Monthly!$H169,Quarterly!$F:$F,0),MATCH(P$1,Quarterly!$7:$7,0)),0)</f>
        <v>0</v>
      </c>
      <c r="O166" s="21">
        <f>IF(IFERROR(INDEX(Quarterly!$A:$Z,MATCH(Monthly!$H172,Quarterly!$F:$F,0),MATCH(P$1,Quarterly!$6:$6,0)),0)=0,O165,IFERROR(INDEX(Quarterly!$A:$Z,MATCH(Monthly!$H172,Quarterly!$F:$F,0),MATCH(P$1,Quarterly!$6:$6,0)),0))</f>
        <v>2.0031870002069185E-2</v>
      </c>
      <c r="P166" s="22">
        <f t="shared" si="28"/>
        <v>3326.3666555762784</v>
      </c>
      <c r="Q166" s="10">
        <f>IFERROR(INDEX(Quarterly!$A:$N,MATCH(Monthly!$H169,Quarterly!$F:$F,0),MATCH(S$1,Quarterly!$7:$7,0)),0)</f>
        <v>0</v>
      </c>
      <c r="R166" s="6">
        <f>IF(IFERROR(INDEX(Quarterly!$A:$Z,MATCH(Monthly!$H172,Quarterly!$F:$F,0),MATCH(S$1,Quarterly!$6:$6,0)),0)=0,R165,IFERROR(INDEX(Quarterly!$A:$Z,MATCH(Monthly!$H172,Quarterly!$F:$F,0),MATCH(S$1,Quarterly!$6:$6,0)),0))</f>
        <v>1.0043713628938855E-2</v>
      </c>
      <c r="S166" s="11">
        <f t="shared" si="29"/>
        <v>1407.8598587490462</v>
      </c>
    </row>
    <row r="167" spans="1:19" x14ac:dyDescent="0.2">
      <c r="A167" s="4">
        <f>Monthly!H170</f>
        <v>42277</v>
      </c>
      <c r="B167" s="20">
        <f>IFERROR(INDEX(Quarterly!$A:$N,MATCH(Monthly!$H170,Quarterly!$F:$F,0),MATCH(D$1,Quarterly!$7:$7,0)),0)</f>
        <v>60245</v>
      </c>
      <c r="C167" s="21">
        <f>IF(IFERROR(INDEX(Quarterly!$A:$Z,MATCH(Monthly!$H173,Quarterly!$F:$F,0),MATCH(D$1,Quarterly!$6:$6,0)),0)=0,C166,IFERROR(INDEX(Quarterly!$A:$Z,MATCH(Monthly!$H173,Quarterly!$F:$F,0),MATCH(D$1,Quarterly!$6:$6,0)),0))</f>
        <v>1.1135127654864352E-2</v>
      </c>
      <c r="D167" s="22">
        <f t="shared" si="24"/>
        <v>60245</v>
      </c>
      <c r="E167" s="10">
        <f>IFERROR(INDEX(Quarterly!$A:$N,MATCH(Monthly!$H170,Quarterly!$F:$F,0),MATCH(G$1,Quarterly!$7:$7,0)),0)</f>
        <v>134863</v>
      </c>
      <c r="F167" s="6">
        <f>IF(IFERROR(INDEX(Quarterly!$A:$Z,MATCH(Monthly!$H173,Quarterly!$F:$F,0),MATCH(G$1,Quarterly!$6:$6,0)),0)=0,F166,IFERROR(INDEX(Quarterly!$A:$Z,MATCH(Monthly!$H173,Quarterly!$F:$F,0),MATCH(G$1,Quarterly!$6:$6,0)),0))</f>
        <v>5.632175728857991E-4</v>
      </c>
      <c r="G167" s="11">
        <f t="shared" si="25"/>
        <v>134863</v>
      </c>
      <c r="H167" s="20">
        <f>IFERROR(INDEX(Quarterly!$A:$N,MATCH(Monthly!$H170,Quarterly!$F:$F,0),MATCH(J$1,Quarterly!$7:$7,0)),0)</f>
        <v>74780</v>
      </c>
      <c r="I167" s="21">
        <f>IF(IFERROR(INDEX(Quarterly!$A:$Z,MATCH(Monthly!$H173,Quarterly!$F:$F,0),MATCH(J$1,Quarterly!$6:$6,0)),0)=0,I166,IFERROR(INDEX(Quarterly!$A:$Z,MATCH(Monthly!$H173,Quarterly!$F:$F,0),MATCH(J$1,Quarterly!$6:$6,0)),0))</f>
        <v>2.0862214564669745E-3</v>
      </c>
      <c r="J167" s="22">
        <f t="shared" si="26"/>
        <v>74780</v>
      </c>
      <c r="K167" s="10">
        <f>IFERROR(INDEX(Quarterly!$A:$N,MATCH(Monthly!$H170,Quarterly!$F:$F,0),MATCH(M$1,Quarterly!$7:$7,0)),0)</f>
        <v>42630</v>
      </c>
      <c r="L167" s="6">
        <f>IF(IFERROR(INDEX(Quarterly!$A:$Z,MATCH(Monthly!$H173,Quarterly!$F:$F,0),MATCH(M$1,Quarterly!$6:$6,0)),0)=0,L166,IFERROR(INDEX(Quarterly!$A:$Z,MATCH(Monthly!$H173,Quarterly!$F:$F,0),MATCH(M$1,Quarterly!$6:$6,0)),0))</f>
        <v>-1.329444073441266E-4</v>
      </c>
      <c r="M167" s="11">
        <f t="shared" si="27"/>
        <v>42630</v>
      </c>
      <c r="N167" s="20">
        <f>IFERROR(INDEX(Quarterly!$A:$N,MATCH(Monthly!$H170,Quarterly!$F:$F,0),MATCH(P$1,Quarterly!$7:$7,0)),0)</f>
        <v>3393</v>
      </c>
      <c r="O167" s="21">
        <f>IF(IFERROR(INDEX(Quarterly!$A:$Z,MATCH(Monthly!$H173,Quarterly!$F:$F,0),MATCH(P$1,Quarterly!$6:$6,0)),0)=0,O166,IFERROR(INDEX(Quarterly!$A:$Z,MATCH(Monthly!$H173,Quarterly!$F:$F,0),MATCH(P$1,Quarterly!$6:$6,0)),0))</f>
        <v>-1.5668119832587757E-2</v>
      </c>
      <c r="P167" s="22">
        <f t="shared" si="28"/>
        <v>3393</v>
      </c>
      <c r="Q167" s="10">
        <f>IFERROR(INDEX(Quarterly!$A:$N,MATCH(Monthly!$H170,Quarterly!$F:$F,0),MATCH(S$1,Quarterly!$7:$7,0)),0)</f>
        <v>1422</v>
      </c>
      <c r="R167" s="6">
        <f>IF(IFERROR(INDEX(Quarterly!$A:$Z,MATCH(Monthly!$H173,Quarterly!$F:$F,0),MATCH(S$1,Quarterly!$6:$6,0)),0)=0,R166,IFERROR(INDEX(Quarterly!$A:$Z,MATCH(Monthly!$H173,Quarterly!$F:$F,0),MATCH(S$1,Quarterly!$6:$6,0)),0))</f>
        <v>5.8262792155421295E-3</v>
      </c>
      <c r="S167" s="11">
        <f t="shared" si="29"/>
        <v>1422</v>
      </c>
    </row>
    <row r="168" spans="1:19" x14ac:dyDescent="0.2">
      <c r="A168" s="4">
        <f>Monthly!H171</f>
        <v>42308</v>
      </c>
      <c r="B168" s="20">
        <f>IFERROR(INDEX(Quarterly!$A:$N,MATCH(Monthly!$H171,Quarterly!$F:$F,0),MATCH(D$1,Quarterly!$7:$7,0)),0)</f>
        <v>0</v>
      </c>
      <c r="C168" s="21">
        <f>IF(IFERROR(INDEX(Quarterly!$A:$Z,MATCH(Monthly!$H174,Quarterly!$F:$F,0),MATCH(D$1,Quarterly!$6:$6,0)),0)=0,C167,IFERROR(INDEX(Quarterly!$A:$Z,MATCH(Monthly!$H174,Quarterly!$F:$F,0),MATCH(D$1,Quarterly!$6:$6,0)),0))</f>
        <v>1.1135127654864352E-2</v>
      </c>
      <c r="D168" s="22">
        <f t="shared" si="24"/>
        <v>60915.835765567303</v>
      </c>
      <c r="E168" s="10">
        <f>IFERROR(INDEX(Quarterly!$A:$N,MATCH(Monthly!$H171,Quarterly!$F:$F,0),MATCH(G$1,Quarterly!$7:$7,0)),0)</f>
        <v>0</v>
      </c>
      <c r="F168" s="6">
        <f>IF(IFERROR(INDEX(Quarterly!$A:$Z,MATCH(Monthly!$H174,Quarterly!$F:$F,0),MATCH(G$1,Quarterly!$6:$6,0)),0)=0,F167,IFERROR(INDEX(Quarterly!$A:$Z,MATCH(Monthly!$H174,Quarterly!$F:$F,0),MATCH(G$1,Quarterly!$6:$6,0)),0))</f>
        <v>5.632175728857991E-4</v>
      </c>
      <c r="G168" s="11">
        <f t="shared" si="25"/>
        <v>134938.95721153211</v>
      </c>
      <c r="H168" s="20">
        <f>IFERROR(INDEX(Quarterly!$A:$N,MATCH(Monthly!$H171,Quarterly!$F:$F,0),MATCH(J$1,Quarterly!$7:$7,0)),0)</f>
        <v>0</v>
      </c>
      <c r="I168" s="21">
        <f>IF(IFERROR(INDEX(Quarterly!$A:$Z,MATCH(Monthly!$H174,Quarterly!$F:$F,0),MATCH(J$1,Quarterly!$6:$6,0)),0)=0,I167,IFERROR(INDEX(Quarterly!$A:$Z,MATCH(Monthly!$H174,Quarterly!$F:$F,0),MATCH(J$1,Quarterly!$6:$6,0)),0))</f>
        <v>2.0862214564669745E-3</v>
      </c>
      <c r="J168" s="22">
        <f t="shared" si="26"/>
        <v>74936.007640514596</v>
      </c>
      <c r="K168" s="10">
        <f>IFERROR(INDEX(Quarterly!$A:$N,MATCH(Monthly!$H171,Quarterly!$F:$F,0),MATCH(M$1,Quarterly!$7:$7,0)),0)</f>
        <v>0</v>
      </c>
      <c r="L168" s="6">
        <f>IF(IFERROR(INDEX(Quarterly!$A:$Z,MATCH(Monthly!$H174,Quarterly!$F:$F,0),MATCH(M$1,Quarterly!$6:$6,0)),0)=0,L167,IFERROR(INDEX(Quarterly!$A:$Z,MATCH(Monthly!$H174,Quarterly!$F:$F,0),MATCH(M$1,Quarterly!$6:$6,0)),0))</f>
        <v>-1.329444073441266E-4</v>
      </c>
      <c r="M168" s="11">
        <f t="shared" si="27"/>
        <v>42624.332579914917</v>
      </c>
      <c r="N168" s="20">
        <f>IFERROR(INDEX(Quarterly!$A:$N,MATCH(Monthly!$H171,Quarterly!$F:$F,0),MATCH(P$1,Quarterly!$7:$7,0)),0)</f>
        <v>0</v>
      </c>
      <c r="O168" s="21">
        <f>IF(IFERROR(INDEX(Quarterly!$A:$Z,MATCH(Monthly!$H174,Quarterly!$F:$F,0),MATCH(P$1,Quarterly!$6:$6,0)),0)=0,O167,IFERROR(INDEX(Quarterly!$A:$Z,MATCH(Monthly!$H174,Quarterly!$F:$F,0),MATCH(P$1,Quarterly!$6:$6,0)),0))</f>
        <v>-1.5668119832587757E-2</v>
      </c>
      <c r="P168" s="22">
        <f t="shared" si="28"/>
        <v>3339.8380694080297</v>
      </c>
      <c r="Q168" s="10">
        <f>IFERROR(INDEX(Quarterly!$A:$N,MATCH(Monthly!$H171,Quarterly!$F:$F,0),MATCH(S$1,Quarterly!$7:$7,0)),0)</f>
        <v>0</v>
      </c>
      <c r="R168" s="6">
        <f>IF(IFERROR(INDEX(Quarterly!$A:$Z,MATCH(Monthly!$H174,Quarterly!$F:$F,0),MATCH(S$1,Quarterly!$6:$6,0)),0)=0,R167,IFERROR(INDEX(Quarterly!$A:$Z,MATCH(Monthly!$H174,Quarterly!$F:$F,0),MATCH(S$1,Quarterly!$6:$6,0)),0))</f>
        <v>5.8262792155421295E-3</v>
      </c>
      <c r="S168" s="11">
        <f t="shared" si="29"/>
        <v>1430.2849690445009</v>
      </c>
    </row>
    <row r="169" spans="1:19" x14ac:dyDescent="0.2">
      <c r="A169" s="4">
        <f>Monthly!H172</f>
        <v>42338</v>
      </c>
      <c r="B169" s="20">
        <f>IFERROR(INDEX(Quarterly!$A:$N,MATCH(Monthly!$H172,Quarterly!$F:$F,0),MATCH(D$1,Quarterly!$7:$7,0)),0)</f>
        <v>0</v>
      </c>
      <c r="C169" s="21">
        <f>IF(IFERROR(INDEX(Quarterly!$A:$Z,MATCH(Monthly!$H175,Quarterly!$F:$F,0),MATCH(D$1,Quarterly!$6:$6,0)),0)=0,C168,IFERROR(INDEX(Quarterly!$A:$Z,MATCH(Monthly!$H175,Quarterly!$F:$F,0),MATCH(D$1,Quarterly!$6:$6,0)),0))</f>
        <v>1.1135127654864352E-2</v>
      </c>
      <c r="D169" s="22">
        <f t="shared" si="24"/>
        <v>61594.141373019644</v>
      </c>
      <c r="E169" s="10">
        <f>IFERROR(INDEX(Quarterly!$A:$N,MATCH(Monthly!$H172,Quarterly!$F:$F,0),MATCH(G$1,Quarterly!$7:$7,0)),0)</f>
        <v>0</v>
      </c>
      <c r="F169" s="6">
        <f>IF(IFERROR(INDEX(Quarterly!$A:$Z,MATCH(Monthly!$H175,Quarterly!$F:$F,0),MATCH(G$1,Quarterly!$6:$6,0)),0)=0,F168,IFERROR(INDEX(Quarterly!$A:$Z,MATCH(Monthly!$H175,Quarterly!$F:$F,0),MATCH(G$1,Quarterly!$6:$6,0)),0))</f>
        <v>5.632175728857991E-4</v>
      </c>
      <c r="G169" s="11">
        <f t="shared" si="25"/>
        <v>135014.95720350053</v>
      </c>
      <c r="H169" s="20">
        <f>IFERROR(INDEX(Quarterly!$A:$N,MATCH(Monthly!$H172,Quarterly!$F:$F,0),MATCH(J$1,Quarterly!$7:$7,0)),0)</f>
        <v>0</v>
      </c>
      <c r="I169" s="21">
        <f>IF(IFERROR(INDEX(Quarterly!$A:$Z,MATCH(Monthly!$H175,Quarterly!$F:$F,0),MATCH(J$1,Quarterly!$6:$6,0)),0)=0,I168,IFERROR(INDEX(Quarterly!$A:$Z,MATCH(Monthly!$H175,Quarterly!$F:$F,0),MATCH(J$1,Quarterly!$6:$6,0)),0))</f>
        <v>2.0862214564669745E-3</v>
      </c>
      <c r="J169" s="22">
        <f t="shared" si="26"/>
        <v>75092.340747516209</v>
      </c>
      <c r="K169" s="10">
        <f>IFERROR(INDEX(Quarterly!$A:$N,MATCH(Monthly!$H172,Quarterly!$F:$F,0),MATCH(M$1,Quarterly!$7:$7,0)),0)</f>
        <v>0</v>
      </c>
      <c r="L169" s="6">
        <f>IF(IFERROR(INDEX(Quarterly!$A:$Z,MATCH(Monthly!$H175,Quarterly!$F:$F,0),MATCH(M$1,Quarterly!$6:$6,0)),0)=0,L168,IFERROR(INDEX(Quarterly!$A:$Z,MATCH(Monthly!$H175,Quarterly!$F:$F,0),MATCH(M$1,Quarterly!$6:$6,0)),0))</f>
        <v>-1.329444073441266E-4</v>
      </c>
      <c r="M169" s="11">
        <f t="shared" si="27"/>
        <v>42618.665913281642</v>
      </c>
      <c r="N169" s="20">
        <f>IFERROR(INDEX(Quarterly!$A:$N,MATCH(Monthly!$H172,Quarterly!$F:$F,0),MATCH(P$1,Quarterly!$7:$7,0)),0)</f>
        <v>0</v>
      </c>
      <c r="O169" s="21">
        <f>IF(IFERROR(INDEX(Quarterly!$A:$Z,MATCH(Monthly!$H175,Quarterly!$F:$F,0),MATCH(P$1,Quarterly!$6:$6,0)),0)=0,O168,IFERROR(INDEX(Quarterly!$A:$Z,MATCH(Monthly!$H175,Quarterly!$F:$F,0),MATCH(P$1,Quarterly!$6:$6,0)),0))</f>
        <v>-1.5668119832587757E-2</v>
      </c>
      <c r="P169" s="22">
        <f t="shared" si="28"/>
        <v>3287.5090863151063</v>
      </c>
      <c r="Q169" s="10">
        <f>IFERROR(INDEX(Quarterly!$A:$N,MATCH(Monthly!$H172,Quarterly!$F:$F,0),MATCH(S$1,Quarterly!$7:$7,0)),0)</f>
        <v>0</v>
      </c>
      <c r="R169" s="6">
        <f>IF(IFERROR(INDEX(Quarterly!$A:$Z,MATCH(Monthly!$H175,Quarterly!$F:$F,0),MATCH(S$1,Quarterly!$6:$6,0)),0)=0,R168,IFERROR(INDEX(Quarterly!$A:$Z,MATCH(Monthly!$H175,Quarterly!$F:$F,0),MATCH(S$1,Quarterly!$6:$6,0)),0))</f>
        <v>5.8262792155421295E-3</v>
      </c>
      <c r="S169" s="11">
        <f t="shared" si="29"/>
        <v>1438.6182086319473</v>
      </c>
    </row>
    <row r="170" spans="1:19" x14ac:dyDescent="0.2">
      <c r="A170" s="4">
        <f>Monthly!H173</f>
        <v>42369</v>
      </c>
      <c r="B170" s="20">
        <f>IFERROR(INDEX(Quarterly!$A:$N,MATCH(Monthly!$H173,Quarterly!$F:$F,0),MATCH(D$1,Quarterly!$7:$7,0)),0)</f>
        <v>62280</v>
      </c>
      <c r="C170" s="21">
        <f>IF(IFERROR(INDEX(Quarterly!$A:$Z,MATCH(Monthly!$H176,Quarterly!$F:$F,0),MATCH(D$1,Quarterly!$6:$6,0)),0)=0,C169,IFERROR(INDEX(Quarterly!$A:$Z,MATCH(Monthly!$H176,Quarterly!$F:$F,0),MATCH(D$1,Quarterly!$6:$6,0)),0))</f>
        <v>-7.0610882207287062E-3</v>
      </c>
      <c r="D170" s="22">
        <f t="shared" si="24"/>
        <v>62280</v>
      </c>
      <c r="E170" s="10">
        <f>IFERROR(INDEX(Quarterly!$A:$N,MATCH(Monthly!$H173,Quarterly!$F:$F,0),MATCH(G$1,Quarterly!$7:$7,0)),0)</f>
        <v>135091</v>
      </c>
      <c r="F170" s="6">
        <f>IF(IFERROR(INDEX(Quarterly!$A:$Z,MATCH(Monthly!$H176,Quarterly!$F:$F,0),MATCH(G$1,Quarterly!$6:$6,0)),0)=0,F169,IFERROR(INDEX(Quarterly!$A:$Z,MATCH(Monthly!$H176,Quarterly!$F:$F,0),MATCH(G$1,Quarterly!$6:$6,0)),0))</f>
        <v>5.5980282962142525E-4</v>
      </c>
      <c r="G170" s="11">
        <f t="shared" si="25"/>
        <v>135091</v>
      </c>
      <c r="H170" s="20">
        <f>IFERROR(INDEX(Quarterly!$A:$N,MATCH(Monthly!$H173,Quarterly!$F:$F,0),MATCH(J$1,Quarterly!$7:$7,0)),0)</f>
        <v>75249</v>
      </c>
      <c r="I170" s="21">
        <f>IF(IFERROR(INDEX(Quarterly!$A:$Z,MATCH(Monthly!$H176,Quarterly!$F:$F,0),MATCH(J$1,Quarterly!$6:$6,0)),0)=0,I169,IFERROR(INDEX(Quarterly!$A:$Z,MATCH(Monthly!$H176,Quarterly!$F:$F,0),MATCH(J$1,Quarterly!$6:$6,0)),0))</f>
        <v>-2.3132403042279703E-3</v>
      </c>
      <c r="J170" s="22">
        <f t="shared" si="26"/>
        <v>75249</v>
      </c>
      <c r="K170" s="10">
        <f>IFERROR(INDEX(Quarterly!$A:$N,MATCH(Monthly!$H173,Quarterly!$F:$F,0),MATCH(M$1,Quarterly!$7:$7,0)),0)</f>
        <v>42613</v>
      </c>
      <c r="L170" s="6">
        <f>IF(IFERROR(INDEX(Quarterly!$A:$Z,MATCH(Monthly!$H176,Quarterly!$F:$F,0),MATCH(M$1,Quarterly!$6:$6,0)),0)=0,L169,IFERROR(INDEX(Quarterly!$A:$Z,MATCH(Monthly!$H176,Quarterly!$F:$F,0),MATCH(M$1,Quarterly!$6:$6,0)),0))</f>
        <v>2.2088393834267528E-3</v>
      </c>
      <c r="M170" s="11">
        <f t="shared" si="27"/>
        <v>42613</v>
      </c>
      <c r="N170" s="20">
        <f>IFERROR(INDEX(Quarterly!$A:$N,MATCH(Monthly!$H173,Quarterly!$F:$F,0),MATCH(P$1,Quarterly!$7:$7,0)),0)</f>
        <v>3236</v>
      </c>
      <c r="O170" s="21">
        <f>IF(IFERROR(INDEX(Quarterly!$A:$Z,MATCH(Monthly!$H176,Quarterly!$F:$F,0),MATCH(P$1,Quarterly!$6:$6,0)),0)=0,O169,IFERROR(INDEX(Quarterly!$A:$Z,MATCH(Monthly!$H176,Quarterly!$F:$F,0),MATCH(P$1,Quarterly!$6:$6,0)),0))</f>
        <v>3.490071403442041E-3</v>
      </c>
      <c r="P170" s="22">
        <f t="shared" si="28"/>
        <v>3236</v>
      </c>
      <c r="Q170" s="10">
        <f>IFERROR(INDEX(Quarterly!$A:$N,MATCH(Monthly!$H173,Quarterly!$F:$F,0),MATCH(S$1,Quarterly!$7:$7,0)),0)</f>
        <v>1447</v>
      </c>
      <c r="R170" s="6">
        <f>IF(IFERROR(INDEX(Quarterly!$A:$Z,MATCH(Monthly!$H176,Quarterly!$F:$F,0),MATCH(S$1,Quarterly!$6:$6,0)),0)=0,R169,IFERROR(INDEX(Quarterly!$A:$Z,MATCH(Monthly!$H176,Quarterly!$F:$F,0),MATCH(S$1,Quarterly!$6:$6,0)),0))</f>
        <v>-3.2119438026355196E-2</v>
      </c>
      <c r="S170" s="11">
        <f t="shared" si="29"/>
        <v>1447</v>
      </c>
    </row>
    <row r="171" spans="1:19" x14ac:dyDescent="0.2">
      <c r="A171" s="4">
        <f>Monthly!H174</f>
        <v>42400</v>
      </c>
      <c r="B171" s="20">
        <f>IFERROR(INDEX(Quarterly!$A:$N,MATCH(Monthly!$H174,Quarterly!$F:$F,0),MATCH(D$1,Quarterly!$7:$7,0)),0)</f>
        <v>0</v>
      </c>
      <c r="C171" s="21">
        <f>IF(IFERROR(INDEX(Quarterly!$A:$Z,MATCH(Monthly!$H177,Quarterly!$F:$F,0),MATCH(D$1,Quarterly!$6:$6,0)),0)=0,C170,IFERROR(INDEX(Quarterly!$A:$Z,MATCH(Monthly!$H177,Quarterly!$F:$F,0),MATCH(D$1,Quarterly!$6:$6,0)),0))</f>
        <v>-7.0610882207287062E-3</v>
      </c>
      <c r="D171" s="22">
        <f t="shared" si="24"/>
        <v>61840.235425613013</v>
      </c>
      <c r="E171" s="10">
        <f>IFERROR(INDEX(Quarterly!$A:$N,MATCH(Monthly!$H174,Quarterly!$F:$F,0),MATCH(G$1,Quarterly!$7:$7,0)),0)</f>
        <v>0</v>
      </c>
      <c r="F171" s="6">
        <f>IF(IFERROR(INDEX(Quarterly!$A:$Z,MATCH(Monthly!$H177,Quarterly!$F:$F,0),MATCH(G$1,Quarterly!$6:$6,0)),0)=0,F170,IFERROR(INDEX(Quarterly!$A:$Z,MATCH(Monthly!$H177,Quarterly!$F:$F,0),MATCH(G$1,Quarterly!$6:$6,0)),0))</f>
        <v>5.5980282962142525E-4</v>
      </c>
      <c r="G171" s="11">
        <f t="shared" si="25"/>
        <v>135166.62432405638</v>
      </c>
      <c r="H171" s="20">
        <f>IFERROR(INDEX(Quarterly!$A:$N,MATCH(Monthly!$H174,Quarterly!$F:$F,0),MATCH(J$1,Quarterly!$7:$7,0)),0)</f>
        <v>0</v>
      </c>
      <c r="I171" s="21">
        <f>IF(IFERROR(INDEX(Quarterly!$A:$Z,MATCH(Monthly!$H177,Quarterly!$F:$F,0),MATCH(J$1,Quarterly!$6:$6,0)),0)=0,I170,IFERROR(INDEX(Quarterly!$A:$Z,MATCH(Monthly!$H177,Quarterly!$F:$F,0),MATCH(J$1,Quarterly!$6:$6,0)),0))</f>
        <v>-2.3132403042279703E-3</v>
      </c>
      <c r="J171" s="22">
        <f t="shared" si="26"/>
        <v>75074.930980347155</v>
      </c>
      <c r="K171" s="10">
        <f>IFERROR(INDEX(Quarterly!$A:$N,MATCH(Monthly!$H174,Quarterly!$F:$F,0),MATCH(M$1,Quarterly!$7:$7,0)),0)</f>
        <v>0</v>
      </c>
      <c r="L171" s="6">
        <f>IF(IFERROR(INDEX(Quarterly!$A:$Z,MATCH(Monthly!$H177,Quarterly!$F:$F,0),MATCH(M$1,Quarterly!$6:$6,0)),0)=0,L170,IFERROR(INDEX(Quarterly!$A:$Z,MATCH(Monthly!$H177,Quarterly!$F:$F,0),MATCH(M$1,Quarterly!$6:$6,0)),0))</f>
        <v>2.2088393834267528E-3</v>
      </c>
      <c r="M171" s="11">
        <f t="shared" si="27"/>
        <v>42707.125272645964</v>
      </c>
      <c r="N171" s="20">
        <f>IFERROR(INDEX(Quarterly!$A:$N,MATCH(Monthly!$H174,Quarterly!$F:$F,0),MATCH(P$1,Quarterly!$7:$7,0)),0)</f>
        <v>0</v>
      </c>
      <c r="O171" s="21">
        <f>IF(IFERROR(INDEX(Quarterly!$A:$Z,MATCH(Monthly!$H177,Quarterly!$F:$F,0),MATCH(P$1,Quarterly!$6:$6,0)),0)=0,O170,IFERROR(INDEX(Quarterly!$A:$Z,MATCH(Monthly!$H177,Quarterly!$F:$F,0),MATCH(P$1,Quarterly!$6:$6,0)),0))</f>
        <v>3.490071403442041E-3</v>
      </c>
      <c r="P171" s="22">
        <f t="shared" si="28"/>
        <v>3247.2938710615385</v>
      </c>
      <c r="Q171" s="10">
        <f>IFERROR(INDEX(Quarterly!$A:$N,MATCH(Monthly!$H174,Quarterly!$F:$F,0),MATCH(S$1,Quarterly!$7:$7,0)),0)</f>
        <v>0</v>
      </c>
      <c r="R171" s="6">
        <f>IF(IFERROR(INDEX(Quarterly!$A:$Z,MATCH(Monthly!$H177,Quarterly!$F:$F,0),MATCH(S$1,Quarterly!$6:$6,0)),0)=0,R170,IFERROR(INDEX(Quarterly!$A:$Z,MATCH(Monthly!$H177,Quarterly!$F:$F,0),MATCH(S$1,Quarterly!$6:$6,0)),0))</f>
        <v>-3.2119438026355196E-2</v>
      </c>
      <c r="S171" s="11">
        <f t="shared" si="29"/>
        <v>1400.523173175864</v>
      </c>
    </row>
    <row r="172" spans="1:19" x14ac:dyDescent="0.2">
      <c r="A172" s="4">
        <f>Monthly!H175</f>
        <v>42429</v>
      </c>
      <c r="B172" s="20">
        <f>IFERROR(INDEX(Quarterly!$A:$N,MATCH(Monthly!$H175,Quarterly!$F:$F,0),MATCH(D$1,Quarterly!$7:$7,0)),0)</f>
        <v>0</v>
      </c>
      <c r="C172" s="21">
        <f>IF(IFERROR(INDEX(Quarterly!$A:$Z,MATCH(Monthly!$H178,Quarterly!$F:$F,0),MATCH(D$1,Quarterly!$6:$6,0)),0)=0,C171,IFERROR(INDEX(Quarterly!$A:$Z,MATCH(Monthly!$H178,Quarterly!$F:$F,0),MATCH(D$1,Quarterly!$6:$6,0)),0))</f>
        <v>-7.0610882207287062E-3</v>
      </c>
      <c r="D172" s="22">
        <f t="shared" ref="D172:D197" si="30">IF(B172=0,D171*(1+C172),B172)</f>
        <v>61403.57606768213</v>
      </c>
      <c r="E172" s="10">
        <f>IFERROR(INDEX(Quarterly!$A:$N,MATCH(Monthly!$H175,Quarterly!$F:$F,0),MATCH(G$1,Quarterly!$7:$7,0)),0)</f>
        <v>0</v>
      </c>
      <c r="F172" s="6">
        <f>IF(IFERROR(INDEX(Quarterly!$A:$Z,MATCH(Monthly!$H178,Quarterly!$F:$F,0),MATCH(G$1,Quarterly!$6:$6,0)),0)=0,F171,IFERROR(INDEX(Quarterly!$A:$Z,MATCH(Monthly!$H178,Quarterly!$F:$F,0),MATCH(G$1,Quarterly!$6:$6,0)),0))</f>
        <v>5.5980282962142525E-4</v>
      </c>
      <c r="G172" s="11">
        <f t="shared" ref="G172:G194" si="31">IF(E172=0,G171*(1+F172),E172)</f>
        <v>135242.29098282335</v>
      </c>
      <c r="H172" s="20">
        <f>IFERROR(INDEX(Quarterly!$A:$N,MATCH(Monthly!$H175,Quarterly!$F:$F,0),MATCH(J$1,Quarterly!$7:$7,0)),0)</f>
        <v>0</v>
      </c>
      <c r="I172" s="21">
        <f>IF(IFERROR(INDEX(Quarterly!$A:$Z,MATCH(Monthly!$H178,Quarterly!$F:$F,0),MATCH(J$1,Quarterly!$6:$6,0)),0)=0,I171,IFERROR(INDEX(Quarterly!$A:$Z,MATCH(Monthly!$H178,Quarterly!$F:$F,0),MATCH(J$1,Quarterly!$6:$6,0)),0))</f>
        <v>-2.3132403042279703E-3</v>
      </c>
      <c r="J172" s="22">
        <f t="shared" ref="J172:J197" si="32">IF(H172=0,J171*(1+I172),H172)</f>
        <v>74901.264624166288</v>
      </c>
      <c r="K172" s="10">
        <f>IFERROR(INDEX(Quarterly!$A:$N,MATCH(Monthly!$H175,Quarterly!$F:$F,0),MATCH(M$1,Quarterly!$7:$7,0)),0)</f>
        <v>0</v>
      </c>
      <c r="L172" s="6">
        <f>IF(IFERROR(INDEX(Quarterly!$A:$Z,MATCH(Monthly!$H178,Quarterly!$F:$F,0),MATCH(M$1,Quarterly!$6:$6,0)),0)=0,L171,IFERROR(INDEX(Quarterly!$A:$Z,MATCH(Monthly!$H178,Quarterly!$F:$F,0),MATCH(M$1,Quarterly!$6:$6,0)),0))</f>
        <v>2.2088393834267528E-3</v>
      </c>
      <c r="M172" s="11">
        <f t="shared" ref="M172:M197" si="33">IF(K172=0,M171*(1+L172),K172)</f>
        <v>42801.458452901126</v>
      </c>
      <c r="N172" s="20">
        <f>IFERROR(INDEX(Quarterly!$A:$N,MATCH(Monthly!$H175,Quarterly!$F:$F,0),MATCH(P$1,Quarterly!$7:$7,0)),0)</f>
        <v>0</v>
      </c>
      <c r="O172" s="21">
        <f>IF(IFERROR(INDEX(Quarterly!$A:$Z,MATCH(Monthly!$H178,Quarterly!$F:$F,0),MATCH(P$1,Quarterly!$6:$6,0)),0)=0,O171,IFERROR(INDEX(Quarterly!$A:$Z,MATCH(Monthly!$H178,Quarterly!$F:$F,0),MATCH(P$1,Quarterly!$6:$6,0)),0))</f>
        <v>3.490071403442041E-3</v>
      </c>
      <c r="P172" s="22">
        <f t="shared" ref="P172:P197" si="34">IF(N172=0,P171*(1+O172),N172)</f>
        <v>3258.6271585395029</v>
      </c>
      <c r="Q172" s="10">
        <f>IFERROR(INDEX(Quarterly!$A:$N,MATCH(Monthly!$H175,Quarterly!$F:$F,0),MATCH(S$1,Quarterly!$7:$7,0)),0)</f>
        <v>0</v>
      </c>
      <c r="R172" s="6">
        <f>IF(IFERROR(INDEX(Quarterly!$A:$Z,MATCH(Monthly!$H178,Quarterly!$F:$F,0),MATCH(S$1,Quarterly!$6:$6,0)),0)=0,R171,IFERROR(INDEX(Quarterly!$A:$Z,MATCH(Monthly!$H178,Quarterly!$F:$F,0),MATCH(S$1,Quarterly!$6:$6,0)),0))</f>
        <v>-3.2119438026355196E-2</v>
      </c>
      <c r="S172" s="11">
        <f t="shared" ref="S172:S197" si="35">IF(Q172=0,S171*(1+R172),Q172)</f>
        <v>1355.5391559105676</v>
      </c>
    </row>
    <row r="173" spans="1:19" x14ac:dyDescent="0.2">
      <c r="A173" s="4">
        <f>Monthly!H176</f>
        <v>42460</v>
      </c>
      <c r="B173" s="20">
        <f>IFERROR(INDEX(Quarterly!$A:$N,MATCH(Monthly!$H176,Quarterly!$F:$F,0),MATCH(D$1,Quarterly!$7:$7,0)),0)</f>
        <v>60970</v>
      </c>
      <c r="C173" s="21">
        <f>IF(IFERROR(INDEX(Quarterly!$A:$Z,MATCH(Monthly!$H179,Quarterly!$F:$F,0),MATCH(D$1,Quarterly!$6:$6,0)),0)=0,C172,IFERROR(INDEX(Quarterly!$A:$Z,MATCH(Monthly!$H179,Quarterly!$F:$F,0),MATCH(D$1,Quarterly!$6:$6,0)),0))</f>
        <v>5.1508330218139609E-3</v>
      </c>
      <c r="D173" s="22">
        <f t="shared" si="30"/>
        <v>60970</v>
      </c>
      <c r="E173" s="10">
        <f>IFERROR(INDEX(Quarterly!$A:$N,MATCH(Monthly!$H176,Quarterly!$F:$F,0),MATCH(G$1,Quarterly!$7:$7,0)),0)</f>
        <v>135318</v>
      </c>
      <c r="F173" s="6">
        <f>IF(IFERROR(INDEX(Quarterly!$A:$Z,MATCH(Monthly!$H179,Quarterly!$F:$F,0),MATCH(G$1,Quarterly!$6:$6,0)),0)=0,F172,IFERROR(INDEX(Quarterly!$A:$Z,MATCH(Monthly!$H179,Quarterly!$F:$F,0),MATCH(G$1,Quarterly!$6:$6,0)),0))</f>
        <v>5.6132484423132567E-4</v>
      </c>
      <c r="G173" s="11">
        <f t="shared" si="31"/>
        <v>135318</v>
      </c>
      <c r="H173" s="20">
        <f>IFERROR(INDEX(Quarterly!$A:$N,MATCH(Monthly!$H176,Quarterly!$F:$F,0),MATCH(J$1,Quarterly!$7:$7,0)),0)</f>
        <v>74728</v>
      </c>
      <c r="I173" s="21">
        <f>IF(IFERROR(INDEX(Quarterly!$A:$Z,MATCH(Monthly!$H179,Quarterly!$F:$F,0),MATCH(J$1,Quarterly!$6:$6,0)),0)=0,I172,IFERROR(INDEX(Quarterly!$A:$Z,MATCH(Monthly!$H179,Quarterly!$F:$F,0),MATCH(J$1,Quarterly!$6:$6,0)),0))</f>
        <v>-1.2147641383555285E-3</v>
      </c>
      <c r="J173" s="22">
        <f t="shared" si="32"/>
        <v>74728</v>
      </c>
      <c r="K173" s="10">
        <f>IFERROR(INDEX(Quarterly!$A:$N,MATCH(Monthly!$H176,Quarterly!$F:$F,0),MATCH(M$1,Quarterly!$7:$7,0)),0)</f>
        <v>42896</v>
      </c>
      <c r="L173" s="6">
        <f>IF(IFERROR(INDEX(Quarterly!$A:$Z,MATCH(Monthly!$H179,Quarterly!$F:$F,0),MATCH(M$1,Quarterly!$6:$6,0)),0)=0,L172,IFERROR(INDEX(Quarterly!$A:$Z,MATCH(Monthly!$H179,Quarterly!$F:$F,0),MATCH(M$1,Quarterly!$6:$6,0)),0))</f>
        <v>7.6269362156340392E-3</v>
      </c>
      <c r="M173" s="11">
        <f t="shared" si="33"/>
        <v>42896</v>
      </c>
      <c r="N173" s="20">
        <f>IFERROR(INDEX(Quarterly!$A:$N,MATCH(Monthly!$H176,Quarterly!$F:$F,0),MATCH(P$1,Quarterly!$7:$7,0)),0)</f>
        <v>3270</v>
      </c>
      <c r="O173" s="21">
        <f>IF(IFERROR(INDEX(Quarterly!$A:$Z,MATCH(Monthly!$H179,Quarterly!$F:$F,0),MATCH(P$1,Quarterly!$6:$6,0)),0)=0,O172,IFERROR(INDEX(Quarterly!$A:$Z,MATCH(Monthly!$H179,Quarterly!$F:$F,0),MATCH(P$1,Quarterly!$6:$6,0)),0))</f>
        <v>-5.5351687197148225E-3</v>
      </c>
      <c r="P173" s="22">
        <f t="shared" si="34"/>
        <v>3270</v>
      </c>
      <c r="Q173" s="10">
        <f>IFERROR(INDEX(Quarterly!$A:$N,MATCH(Monthly!$H176,Quarterly!$F:$F,0),MATCH(S$1,Quarterly!$7:$7,0)),0)</f>
        <v>1312</v>
      </c>
      <c r="R173" s="6">
        <f>IF(IFERROR(INDEX(Quarterly!$A:$Z,MATCH(Monthly!$H179,Quarterly!$F:$F,0),MATCH(S$1,Quarterly!$6:$6,0)),0)=0,R172,IFERROR(INDEX(Quarterly!$A:$Z,MATCH(Monthly!$H179,Quarterly!$F:$F,0),MATCH(S$1,Quarterly!$6:$6,0)),0))</f>
        <v>-1.5267199314543678E-3</v>
      </c>
      <c r="S173" s="11">
        <f t="shared" si="35"/>
        <v>1312</v>
      </c>
    </row>
    <row r="174" spans="1:19" x14ac:dyDescent="0.2">
      <c r="A174" s="4">
        <f>Monthly!H177</f>
        <v>42490</v>
      </c>
      <c r="B174" s="20">
        <f>IFERROR(INDEX(Quarterly!$A:$N,MATCH(Monthly!$H177,Quarterly!$F:$F,0),MATCH(D$1,Quarterly!$7:$7,0)),0)</f>
        <v>0</v>
      </c>
      <c r="C174" s="21">
        <f>IF(IFERROR(INDEX(Quarterly!$A:$Z,MATCH(Monthly!$H180,Quarterly!$F:$F,0),MATCH(D$1,Quarterly!$6:$6,0)),0)=0,C173,IFERROR(INDEX(Quarterly!$A:$Z,MATCH(Monthly!$H180,Quarterly!$F:$F,0),MATCH(D$1,Quarterly!$6:$6,0)),0))</f>
        <v>5.1508330218139609E-3</v>
      </c>
      <c r="D174" s="22">
        <f t="shared" si="30"/>
        <v>61284.046289339996</v>
      </c>
      <c r="E174" s="10">
        <f>IFERROR(INDEX(Quarterly!$A:$N,MATCH(Monthly!$H177,Quarterly!$F:$F,0),MATCH(G$1,Quarterly!$7:$7,0)),0)</f>
        <v>0</v>
      </c>
      <c r="F174" s="6">
        <f>IF(IFERROR(INDEX(Quarterly!$A:$Z,MATCH(Monthly!$H180,Quarterly!$F:$F,0),MATCH(G$1,Quarterly!$6:$6,0)),0)=0,F173,IFERROR(INDEX(Quarterly!$A:$Z,MATCH(Monthly!$H180,Quarterly!$F:$F,0),MATCH(G$1,Quarterly!$6:$6,0)),0))</f>
        <v>5.6132484423132567E-4</v>
      </c>
      <c r="G174" s="11">
        <f t="shared" si="31"/>
        <v>135393.9573552717</v>
      </c>
      <c r="H174" s="20">
        <f>IFERROR(INDEX(Quarterly!$A:$N,MATCH(Monthly!$H177,Quarterly!$F:$F,0),MATCH(J$1,Quarterly!$7:$7,0)),0)</f>
        <v>0</v>
      </c>
      <c r="I174" s="21">
        <f>IF(IFERROR(INDEX(Quarterly!$A:$Z,MATCH(Monthly!$H180,Quarterly!$F:$F,0),MATCH(J$1,Quarterly!$6:$6,0)),0)=0,I173,IFERROR(INDEX(Quarterly!$A:$Z,MATCH(Monthly!$H180,Quarterly!$F:$F,0),MATCH(J$1,Quarterly!$6:$6,0)),0))</f>
        <v>-1.2147641383555285E-3</v>
      </c>
      <c r="J174" s="22">
        <f t="shared" si="32"/>
        <v>74637.223105468962</v>
      </c>
      <c r="K174" s="10">
        <f>IFERROR(INDEX(Quarterly!$A:$N,MATCH(Monthly!$H177,Quarterly!$F:$F,0),MATCH(M$1,Quarterly!$7:$7,0)),0)</f>
        <v>0</v>
      </c>
      <c r="L174" s="6">
        <f>IF(IFERROR(INDEX(Quarterly!$A:$Z,MATCH(Monthly!$H180,Quarterly!$F:$F,0),MATCH(M$1,Quarterly!$6:$6,0)),0)=0,L173,IFERROR(INDEX(Quarterly!$A:$Z,MATCH(Monthly!$H180,Quarterly!$F:$F,0),MATCH(M$1,Quarterly!$6:$6,0)),0))</f>
        <v>7.6269362156340392E-3</v>
      </c>
      <c r="M174" s="11">
        <f t="shared" si="33"/>
        <v>43223.16505590584</v>
      </c>
      <c r="N174" s="20">
        <f>IFERROR(INDEX(Quarterly!$A:$N,MATCH(Monthly!$H177,Quarterly!$F:$F,0),MATCH(P$1,Quarterly!$7:$7,0)),0)</f>
        <v>0</v>
      </c>
      <c r="O174" s="21">
        <f>IF(IFERROR(INDEX(Quarterly!$A:$Z,MATCH(Monthly!$H180,Quarterly!$F:$F,0),MATCH(P$1,Quarterly!$6:$6,0)),0)=0,O173,IFERROR(INDEX(Quarterly!$A:$Z,MATCH(Monthly!$H180,Quarterly!$F:$F,0),MATCH(P$1,Quarterly!$6:$6,0)),0))</f>
        <v>-5.5351687197148225E-3</v>
      </c>
      <c r="P174" s="22">
        <f t="shared" si="34"/>
        <v>3251.8999982865325</v>
      </c>
      <c r="Q174" s="10">
        <f>IFERROR(INDEX(Quarterly!$A:$N,MATCH(Monthly!$H177,Quarterly!$F:$F,0),MATCH(S$1,Quarterly!$7:$7,0)),0)</f>
        <v>0</v>
      </c>
      <c r="R174" s="6">
        <f>IF(IFERROR(INDEX(Quarterly!$A:$Z,MATCH(Monthly!$H180,Quarterly!$F:$F,0),MATCH(S$1,Quarterly!$6:$6,0)),0)=0,R173,IFERROR(INDEX(Quarterly!$A:$Z,MATCH(Monthly!$H180,Quarterly!$F:$F,0),MATCH(S$1,Quarterly!$6:$6,0)),0))</f>
        <v>-1.5267199314543678E-3</v>
      </c>
      <c r="S174" s="11">
        <f t="shared" si="35"/>
        <v>1309.9969434499319</v>
      </c>
    </row>
    <row r="175" spans="1:19" x14ac:dyDescent="0.2">
      <c r="A175" s="4">
        <f>Monthly!H178</f>
        <v>42521</v>
      </c>
      <c r="B175" s="20">
        <f>IFERROR(INDEX(Quarterly!$A:$N,MATCH(Monthly!$H178,Quarterly!$F:$F,0),MATCH(D$1,Quarterly!$7:$7,0)),0)</f>
        <v>0</v>
      </c>
      <c r="C175" s="21">
        <f>IF(IFERROR(INDEX(Quarterly!$A:$Z,MATCH(Monthly!$H181,Quarterly!$F:$F,0),MATCH(D$1,Quarterly!$6:$6,0)),0)=0,C174,IFERROR(INDEX(Quarterly!$A:$Z,MATCH(Monthly!$H181,Quarterly!$F:$F,0),MATCH(D$1,Quarterly!$6:$6,0)),0))</f>
        <v>5.1508330218139609E-3</v>
      </c>
      <c r="D175" s="22">
        <f t="shared" si="30"/>
        <v>61599.710178677502</v>
      </c>
      <c r="E175" s="10">
        <f>IFERROR(INDEX(Quarterly!$A:$N,MATCH(Monthly!$H178,Quarterly!$F:$F,0),MATCH(G$1,Quarterly!$7:$7,0)),0)</f>
        <v>0</v>
      </c>
      <c r="F175" s="6">
        <f>IF(IFERROR(INDEX(Quarterly!$A:$Z,MATCH(Monthly!$H181,Quarterly!$F:$F,0),MATCH(G$1,Quarterly!$6:$6,0)),0)=0,F174,IFERROR(INDEX(Quarterly!$A:$Z,MATCH(Monthly!$H181,Quarterly!$F:$F,0),MATCH(G$1,Quarterly!$6:$6,0)),0))</f>
        <v>5.6132484423132567E-4</v>
      </c>
      <c r="G175" s="11">
        <f t="shared" si="31"/>
        <v>135469.95734729402</v>
      </c>
      <c r="H175" s="20">
        <f>IFERROR(INDEX(Quarterly!$A:$N,MATCH(Monthly!$H178,Quarterly!$F:$F,0),MATCH(J$1,Quarterly!$7:$7,0)),0)</f>
        <v>0</v>
      </c>
      <c r="I175" s="21">
        <f>IF(IFERROR(INDEX(Quarterly!$A:$Z,MATCH(Monthly!$H181,Quarterly!$F:$F,0),MATCH(J$1,Quarterly!$6:$6,0)),0)=0,I174,IFERROR(INDEX(Quarterly!$A:$Z,MATCH(Monthly!$H181,Quarterly!$F:$F,0),MATCH(J$1,Quarterly!$6:$6,0)),0))</f>
        <v>-1.2147641383555285E-3</v>
      </c>
      <c r="J175" s="22">
        <f t="shared" si="32"/>
        <v>74546.556483453998</v>
      </c>
      <c r="K175" s="10">
        <f>IFERROR(INDEX(Quarterly!$A:$N,MATCH(Monthly!$H178,Quarterly!$F:$F,0),MATCH(M$1,Quarterly!$7:$7,0)),0)</f>
        <v>0</v>
      </c>
      <c r="L175" s="6">
        <f>IF(IFERROR(INDEX(Quarterly!$A:$Z,MATCH(Monthly!$H181,Quarterly!$F:$F,0),MATCH(M$1,Quarterly!$6:$6,0)),0)=0,L174,IFERROR(INDEX(Quarterly!$A:$Z,MATCH(Monthly!$H181,Quarterly!$F:$F,0),MATCH(M$1,Quarterly!$6:$6,0)),0))</f>
        <v>7.6269362156340392E-3</v>
      </c>
      <c r="M175" s="11">
        <f t="shared" si="33"/>
        <v>43552.825378825059</v>
      </c>
      <c r="N175" s="20">
        <f>IFERROR(INDEX(Quarterly!$A:$N,MATCH(Monthly!$H178,Quarterly!$F:$F,0),MATCH(P$1,Quarterly!$7:$7,0)),0)</f>
        <v>0</v>
      </c>
      <c r="O175" s="21">
        <f>IF(IFERROR(INDEX(Quarterly!$A:$Z,MATCH(Monthly!$H181,Quarterly!$F:$F,0),MATCH(P$1,Quarterly!$6:$6,0)),0)=0,O174,IFERROR(INDEX(Quarterly!$A:$Z,MATCH(Monthly!$H181,Quarterly!$F:$F,0),MATCH(P$1,Quarterly!$6:$6,0)),0))</f>
        <v>-5.5351687197148225E-3</v>
      </c>
      <c r="P175" s="22">
        <f t="shared" si="34"/>
        <v>3233.9001831363762</v>
      </c>
      <c r="Q175" s="10">
        <f>IFERROR(INDEX(Quarterly!$A:$N,MATCH(Monthly!$H178,Quarterly!$F:$F,0),MATCH(S$1,Quarterly!$7:$7,0)),0)</f>
        <v>0</v>
      </c>
      <c r="R175" s="6">
        <f>IF(IFERROR(INDEX(Quarterly!$A:$Z,MATCH(Monthly!$H181,Quarterly!$F:$F,0),MATCH(S$1,Quarterly!$6:$6,0)),0)=0,R174,IFERROR(INDEX(Quarterly!$A:$Z,MATCH(Monthly!$H181,Quarterly!$F:$F,0),MATCH(S$1,Quarterly!$6:$6,0)),0))</f>
        <v>-1.5267199314543678E-3</v>
      </c>
      <c r="S175" s="11">
        <f t="shared" si="35"/>
        <v>1307.9969450062226</v>
      </c>
    </row>
    <row r="176" spans="1:19" x14ac:dyDescent="0.2">
      <c r="A176" s="4">
        <f>Monthly!H179</f>
        <v>42551</v>
      </c>
      <c r="B176" s="20">
        <f>IFERROR(INDEX(Quarterly!$A:$N,MATCH(Monthly!$H179,Quarterly!$F:$F,0),MATCH(D$1,Quarterly!$7:$7,0)),0)</f>
        <v>61917</v>
      </c>
      <c r="C176" s="21">
        <f>IF(IFERROR(INDEX(Quarterly!$A:$Z,MATCH(Monthly!$H182,Quarterly!$F:$F,0),MATCH(D$1,Quarterly!$6:$6,0)),0)=0,C175,IFERROR(INDEX(Quarterly!$A:$Z,MATCH(Monthly!$H182,Quarterly!$F:$F,0),MATCH(D$1,Quarterly!$6:$6,0)),0))</f>
        <v>6.3870783875221715E-3</v>
      </c>
      <c r="D176" s="22">
        <f t="shared" si="30"/>
        <v>61917</v>
      </c>
      <c r="E176" s="10">
        <f>IFERROR(INDEX(Quarterly!$A:$N,MATCH(Monthly!$H179,Quarterly!$F:$F,0),MATCH(G$1,Quarterly!$7:$7,0)),0)</f>
        <v>135546</v>
      </c>
      <c r="F176" s="6">
        <f>IF(IFERROR(INDEX(Quarterly!$A:$Z,MATCH(Monthly!$H182,Quarterly!$F:$F,0),MATCH(G$1,Quarterly!$6:$6,0)),0)=0,F175,IFERROR(INDEX(Quarterly!$A:$Z,MATCH(Monthly!$H182,Quarterly!$F:$F,0),MATCH(G$1,Quarterly!$6:$6,0)),0))</f>
        <v>5.6038117640389018E-4</v>
      </c>
      <c r="G176" s="11">
        <f t="shared" si="31"/>
        <v>135546</v>
      </c>
      <c r="H176" s="20">
        <f>IFERROR(INDEX(Quarterly!$A:$N,MATCH(Monthly!$H179,Quarterly!$F:$F,0),MATCH(J$1,Quarterly!$7:$7,0)),0)</f>
        <v>74456</v>
      </c>
      <c r="I176" s="21">
        <f>IF(IFERROR(INDEX(Quarterly!$A:$Z,MATCH(Monthly!$H182,Quarterly!$F:$F,0),MATCH(J$1,Quarterly!$6:$6,0)),0)=0,I175,IFERROR(INDEX(Quarterly!$A:$Z,MATCH(Monthly!$H182,Quarterly!$F:$F,0),MATCH(J$1,Quarterly!$6:$6,0)),0))</f>
        <v>4.1685167332914386E-3</v>
      </c>
      <c r="J176" s="22">
        <f t="shared" si="32"/>
        <v>74456</v>
      </c>
      <c r="K176" s="10">
        <f>IFERROR(INDEX(Quarterly!$A:$N,MATCH(Monthly!$H179,Quarterly!$F:$F,0),MATCH(M$1,Quarterly!$7:$7,0)),0)</f>
        <v>43885</v>
      </c>
      <c r="L176" s="6">
        <f>IF(IFERROR(INDEX(Quarterly!$A:$Z,MATCH(Monthly!$H182,Quarterly!$F:$F,0),MATCH(M$1,Quarterly!$6:$6,0)),0)=0,L175,IFERROR(INDEX(Quarterly!$A:$Z,MATCH(Monthly!$H182,Quarterly!$F:$F,0),MATCH(M$1,Quarterly!$6:$6,0)),0))</f>
        <v>-4.562963591872804E-3</v>
      </c>
      <c r="M176" s="11">
        <f t="shared" si="33"/>
        <v>43885</v>
      </c>
      <c r="N176" s="20">
        <f>IFERROR(INDEX(Quarterly!$A:$N,MATCH(Monthly!$H179,Quarterly!$F:$F,0),MATCH(P$1,Quarterly!$7:$7,0)),0)</f>
        <v>3216</v>
      </c>
      <c r="O176" s="21">
        <f>IF(IFERROR(INDEX(Quarterly!$A:$Z,MATCH(Monthly!$H182,Quarterly!$F:$F,0),MATCH(P$1,Quarterly!$6:$6,0)),0)=0,O175,IFERROR(INDEX(Quarterly!$A:$Z,MATCH(Monthly!$H182,Quarterly!$F:$F,0),MATCH(P$1,Quarterly!$6:$6,0)),0))</f>
        <v>1.036376834033792E-4</v>
      </c>
      <c r="P176" s="22">
        <f t="shared" si="34"/>
        <v>3216</v>
      </c>
      <c r="Q176" s="10">
        <f>IFERROR(INDEX(Quarterly!$A:$N,MATCH(Monthly!$H179,Quarterly!$F:$F,0),MATCH(S$1,Quarterly!$7:$7,0)),0)</f>
        <v>1306</v>
      </c>
      <c r="R176" s="6">
        <f>IF(IFERROR(INDEX(Quarterly!$A:$Z,MATCH(Monthly!$H182,Quarterly!$F:$F,0),MATCH(S$1,Quarterly!$6:$6,0)),0)=0,R175,IFERROR(INDEX(Quarterly!$A:$Z,MATCH(Monthly!$H182,Quarterly!$F:$F,0),MATCH(S$1,Quarterly!$6:$6,0)),0))</f>
        <v>1.2104049419421115E-2</v>
      </c>
      <c r="S176" s="11">
        <f t="shared" si="35"/>
        <v>1306</v>
      </c>
    </row>
    <row r="177" spans="1:19" x14ac:dyDescent="0.2">
      <c r="A177" s="4">
        <f>Monthly!H180</f>
        <v>42582</v>
      </c>
      <c r="B177" s="20">
        <f>IFERROR(INDEX(Quarterly!$A:$N,MATCH(Monthly!$H180,Quarterly!$F:$F,0),MATCH(D$1,Quarterly!$7:$7,0)),0)</f>
        <v>0</v>
      </c>
      <c r="C177" s="21">
        <f>IF(IFERROR(INDEX(Quarterly!$A:$Z,MATCH(Monthly!$H183,Quarterly!$F:$F,0),MATCH(D$1,Quarterly!$6:$6,0)),0)=0,C176,IFERROR(INDEX(Quarterly!$A:$Z,MATCH(Monthly!$H183,Quarterly!$F:$F,0),MATCH(D$1,Quarterly!$6:$6,0)),0))</f>
        <v>6.3870783875221715E-3</v>
      </c>
      <c r="D177" s="22">
        <f t="shared" si="30"/>
        <v>62312.46873252021</v>
      </c>
      <c r="E177" s="10">
        <f>IFERROR(INDEX(Quarterly!$A:$N,MATCH(Monthly!$H180,Quarterly!$F:$F,0),MATCH(G$1,Quarterly!$7:$7,0)),0)</f>
        <v>0</v>
      </c>
      <c r="F177" s="6">
        <f>IF(IFERROR(INDEX(Quarterly!$A:$Z,MATCH(Monthly!$H183,Quarterly!$F:$F,0),MATCH(G$1,Quarterly!$6:$6,0)),0)=0,F176,IFERROR(INDEX(Quarterly!$A:$Z,MATCH(Monthly!$H183,Quarterly!$F:$F,0),MATCH(G$1,Quarterly!$6:$6,0)),0))</f>
        <v>5.6038117640389018E-4</v>
      </c>
      <c r="G177" s="11">
        <f t="shared" si="31"/>
        <v>135621.95742693683</v>
      </c>
      <c r="H177" s="20">
        <f>IFERROR(INDEX(Quarterly!$A:$N,MATCH(Monthly!$H180,Quarterly!$F:$F,0),MATCH(J$1,Quarterly!$7:$7,0)),0)</f>
        <v>0</v>
      </c>
      <c r="I177" s="21">
        <f>IF(IFERROR(INDEX(Quarterly!$A:$Z,MATCH(Monthly!$H183,Quarterly!$F:$F,0),MATCH(J$1,Quarterly!$6:$6,0)),0)=0,I176,IFERROR(INDEX(Quarterly!$A:$Z,MATCH(Monthly!$H183,Quarterly!$F:$F,0),MATCH(J$1,Quarterly!$6:$6,0)),0))</f>
        <v>4.1685167332914386E-3</v>
      </c>
      <c r="J177" s="22">
        <f t="shared" si="32"/>
        <v>74766.371081893943</v>
      </c>
      <c r="K177" s="10">
        <f>IFERROR(INDEX(Quarterly!$A:$N,MATCH(Monthly!$H180,Quarterly!$F:$F,0),MATCH(M$1,Quarterly!$7:$7,0)),0)</f>
        <v>0</v>
      </c>
      <c r="L177" s="6">
        <f>IF(IFERROR(INDEX(Quarterly!$A:$Z,MATCH(Monthly!$H183,Quarterly!$F:$F,0),MATCH(M$1,Quarterly!$6:$6,0)),0)=0,L176,IFERROR(INDEX(Quarterly!$A:$Z,MATCH(Monthly!$H183,Quarterly!$F:$F,0),MATCH(M$1,Quarterly!$6:$6,0)),0))</f>
        <v>-4.562963591872804E-3</v>
      </c>
      <c r="M177" s="11">
        <f t="shared" si="33"/>
        <v>43684.754342770662</v>
      </c>
      <c r="N177" s="20">
        <f>IFERROR(INDEX(Quarterly!$A:$N,MATCH(Monthly!$H180,Quarterly!$F:$F,0),MATCH(P$1,Quarterly!$7:$7,0)),0)</f>
        <v>0</v>
      </c>
      <c r="O177" s="21">
        <f>IF(IFERROR(INDEX(Quarterly!$A:$Z,MATCH(Monthly!$H183,Quarterly!$F:$F,0),MATCH(P$1,Quarterly!$6:$6,0)),0)=0,O176,IFERROR(INDEX(Quarterly!$A:$Z,MATCH(Monthly!$H183,Quarterly!$F:$F,0),MATCH(P$1,Quarterly!$6:$6,0)),0))</f>
        <v>1.036376834033792E-4</v>
      </c>
      <c r="P177" s="22">
        <f t="shared" si="34"/>
        <v>3216.3332987898252</v>
      </c>
      <c r="Q177" s="10">
        <f>IFERROR(INDEX(Quarterly!$A:$N,MATCH(Monthly!$H180,Quarterly!$F:$F,0),MATCH(S$1,Quarterly!$7:$7,0)),0)</f>
        <v>0</v>
      </c>
      <c r="R177" s="6">
        <f>IF(IFERROR(INDEX(Quarterly!$A:$Z,MATCH(Monthly!$H183,Quarterly!$F:$F,0),MATCH(S$1,Quarterly!$6:$6,0)),0)=0,R176,IFERROR(INDEX(Quarterly!$A:$Z,MATCH(Monthly!$H183,Quarterly!$F:$F,0),MATCH(S$1,Quarterly!$6:$6,0)),0))</f>
        <v>1.2104049419421115E-2</v>
      </c>
      <c r="S177" s="11">
        <f t="shared" si="35"/>
        <v>1321.807888541764</v>
      </c>
    </row>
    <row r="178" spans="1:19" x14ac:dyDescent="0.2">
      <c r="A178" s="4">
        <f>Monthly!H181</f>
        <v>42613</v>
      </c>
      <c r="B178" s="20">
        <f>IFERROR(INDEX(Quarterly!$A:$N,MATCH(Monthly!$H181,Quarterly!$F:$F,0),MATCH(D$1,Quarterly!$7:$7,0)),0)</f>
        <v>0</v>
      </c>
      <c r="C178" s="21">
        <f>IF(IFERROR(INDEX(Quarterly!$A:$Z,MATCH(Monthly!$H184,Quarterly!$F:$F,0),MATCH(D$1,Quarterly!$6:$6,0)),0)=0,C177,IFERROR(INDEX(Quarterly!$A:$Z,MATCH(Monthly!$H184,Quarterly!$F:$F,0),MATCH(D$1,Quarterly!$6:$6,0)),0))</f>
        <v>6.3870783875221715E-3</v>
      </c>
      <c r="D178" s="22">
        <f t="shared" si="30"/>
        <v>62710.463354834843</v>
      </c>
      <c r="E178" s="10">
        <f>IFERROR(INDEX(Quarterly!$A:$N,MATCH(Monthly!$H181,Quarterly!$F:$F,0),MATCH(G$1,Quarterly!$7:$7,0)),0)</f>
        <v>0</v>
      </c>
      <c r="F178" s="6">
        <f>IF(IFERROR(INDEX(Quarterly!$A:$Z,MATCH(Monthly!$H184,Quarterly!$F:$F,0),MATCH(G$1,Quarterly!$6:$6,0)),0)=0,F177,IFERROR(INDEX(Quarterly!$A:$Z,MATCH(Monthly!$H184,Quarterly!$F:$F,0),MATCH(G$1,Quarterly!$6:$6,0)),0))</f>
        <v>5.6038117640389018E-4</v>
      </c>
      <c r="G178" s="11">
        <f t="shared" si="31"/>
        <v>135697.95741898593</v>
      </c>
      <c r="H178" s="20">
        <f>IFERROR(INDEX(Quarterly!$A:$N,MATCH(Monthly!$H181,Quarterly!$F:$F,0),MATCH(J$1,Quarterly!$7:$7,0)),0)</f>
        <v>0</v>
      </c>
      <c r="I178" s="21">
        <f>IF(IFERROR(INDEX(Quarterly!$A:$Z,MATCH(Monthly!$H184,Quarterly!$F:$F,0),MATCH(J$1,Quarterly!$6:$6,0)),0)=0,I177,IFERROR(INDEX(Quarterly!$A:$Z,MATCH(Monthly!$H184,Quarterly!$F:$F,0),MATCH(J$1,Quarterly!$6:$6,0)),0))</f>
        <v>4.1685167332914386E-3</v>
      </c>
      <c r="J178" s="22">
        <f t="shared" si="32"/>
        <v>75078.035950836289</v>
      </c>
      <c r="K178" s="10">
        <f>IFERROR(INDEX(Quarterly!$A:$N,MATCH(Monthly!$H181,Quarterly!$F:$F,0),MATCH(M$1,Quarterly!$7:$7,0)),0)</f>
        <v>0</v>
      </c>
      <c r="L178" s="6">
        <f>IF(IFERROR(INDEX(Quarterly!$A:$Z,MATCH(Monthly!$H184,Quarterly!$F:$F,0),MATCH(M$1,Quarterly!$6:$6,0)),0)=0,L177,IFERROR(INDEX(Quarterly!$A:$Z,MATCH(Monthly!$H184,Quarterly!$F:$F,0),MATCH(M$1,Quarterly!$6:$6,0)),0))</f>
        <v>-4.562963591872804E-3</v>
      </c>
      <c r="M178" s="11">
        <f t="shared" si="33"/>
        <v>43485.422399184696</v>
      </c>
      <c r="N178" s="20">
        <f>IFERROR(INDEX(Quarterly!$A:$N,MATCH(Monthly!$H181,Quarterly!$F:$F,0),MATCH(P$1,Quarterly!$7:$7,0)),0)</f>
        <v>0</v>
      </c>
      <c r="O178" s="21">
        <f>IF(IFERROR(INDEX(Quarterly!$A:$Z,MATCH(Monthly!$H184,Quarterly!$F:$F,0),MATCH(P$1,Quarterly!$6:$6,0)),0)=0,O177,IFERROR(INDEX(Quarterly!$A:$Z,MATCH(Monthly!$H184,Quarterly!$F:$F,0),MATCH(P$1,Quarterly!$6:$6,0)),0))</f>
        <v>1.036376834033792E-4</v>
      </c>
      <c r="P178" s="22">
        <f t="shared" si="34"/>
        <v>3216.666632121965</v>
      </c>
      <c r="Q178" s="10">
        <f>IFERROR(INDEX(Quarterly!$A:$N,MATCH(Monthly!$H181,Quarterly!$F:$F,0),MATCH(S$1,Quarterly!$7:$7,0)),0)</f>
        <v>0</v>
      </c>
      <c r="R178" s="6">
        <f>IF(IFERROR(INDEX(Quarterly!$A:$Z,MATCH(Monthly!$H184,Quarterly!$F:$F,0),MATCH(S$1,Quarterly!$6:$6,0)),0)=0,R177,IFERROR(INDEX(Quarterly!$A:$Z,MATCH(Monthly!$H184,Quarterly!$F:$F,0),MATCH(S$1,Quarterly!$6:$6,0)),0))</f>
        <v>1.2104049419421115E-2</v>
      </c>
      <c r="S178" s="11">
        <f t="shared" si="35"/>
        <v>1337.8071165476542</v>
      </c>
    </row>
    <row r="179" spans="1:19" x14ac:dyDescent="0.2">
      <c r="A179" s="4">
        <f>Monthly!H182</f>
        <v>42643</v>
      </c>
      <c r="B179" s="20">
        <f>IFERROR(INDEX(Quarterly!$A:$N,MATCH(Monthly!$H182,Quarterly!$F:$F,0),MATCH(D$1,Quarterly!$7:$7,0)),0)</f>
        <v>63111</v>
      </c>
      <c r="C179" s="21">
        <f>IF(IFERROR(INDEX(Quarterly!$A:$Z,MATCH(Monthly!$H185,Quarterly!$F:$F,0),MATCH(D$1,Quarterly!$6:$6,0)),0)=0,C178,IFERROR(INDEX(Quarterly!$A:$Z,MATCH(Monthly!$H185,Quarterly!$F:$F,0),MATCH(D$1,Quarterly!$6:$6,0)),0))</f>
        <v>8.0789355674251162E-3</v>
      </c>
      <c r="D179" s="22">
        <f t="shared" si="30"/>
        <v>63111</v>
      </c>
      <c r="E179" s="10">
        <f>IFERROR(INDEX(Quarterly!$A:$N,MATCH(Monthly!$H182,Quarterly!$F:$F,0),MATCH(G$1,Quarterly!$7:$7,0)),0)</f>
        <v>135774</v>
      </c>
      <c r="F179" s="6">
        <f>IF(IFERROR(INDEX(Quarterly!$A:$Z,MATCH(Monthly!$H185,Quarterly!$F:$F,0),MATCH(G$1,Quarterly!$6:$6,0)),0)=0,F178,IFERROR(INDEX(Quarterly!$A:$Z,MATCH(Monthly!$H185,Quarterly!$F:$F,0),MATCH(G$1,Quarterly!$6:$6,0)),0))</f>
        <v>5.5944067613467041E-4</v>
      </c>
      <c r="G179" s="11">
        <f t="shared" si="31"/>
        <v>135774</v>
      </c>
      <c r="H179" s="20">
        <f>IFERROR(INDEX(Quarterly!$A:$N,MATCH(Monthly!$H182,Quarterly!$F:$F,0),MATCH(J$1,Quarterly!$7:$7,0)),0)</f>
        <v>75391</v>
      </c>
      <c r="I179" s="21">
        <f>IF(IFERROR(INDEX(Quarterly!$A:$Z,MATCH(Monthly!$H185,Quarterly!$F:$F,0),MATCH(J$1,Quarterly!$6:$6,0)),0)=0,I178,IFERROR(INDEX(Quarterly!$A:$Z,MATCH(Monthly!$H185,Quarterly!$F:$F,0),MATCH(J$1,Quarterly!$6:$6,0)),0))</f>
        <v>1.2188186883979046E-3</v>
      </c>
      <c r="J179" s="22">
        <f t="shared" si="32"/>
        <v>75391</v>
      </c>
      <c r="K179" s="10">
        <f>IFERROR(INDEX(Quarterly!$A:$N,MATCH(Monthly!$H182,Quarterly!$F:$F,0),MATCH(M$1,Quarterly!$7:$7,0)),0)</f>
        <v>43287</v>
      </c>
      <c r="L179" s="6">
        <f>IF(IFERROR(INDEX(Quarterly!$A:$Z,MATCH(Monthly!$H185,Quarterly!$F:$F,0),MATCH(M$1,Quarterly!$6:$6,0)),0)=0,L178,IFERROR(INDEX(Quarterly!$A:$Z,MATCH(Monthly!$H185,Quarterly!$F:$F,0),MATCH(M$1,Quarterly!$6:$6,0)),0))</f>
        <v>-1.6274614182598679E-3</v>
      </c>
      <c r="M179" s="11">
        <f t="shared" si="33"/>
        <v>43287</v>
      </c>
      <c r="N179" s="20">
        <f>IFERROR(INDEX(Quarterly!$A:$N,MATCH(Monthly!$H182,Quarterly!$F:$F,0),MATCH(P$1,Quarterly!$7:$7,0)),0)</f>
        <v>3217</v>
      </c>
      <c r="O179" s="21">
        <f>IF(IFERROR(INDEX(Quarterly!$A:$Z,MATCH(Monthly!$H185,Quarterly!$F:$F,0),MATCH(P$1,Quarterly!$6:$6,0)),0)=0,O178,IFERROR(INDEX(Quarterly!$A:$Z,MATCH(Monthly!$H185,Quarterly!$F:$F,0),MATCH(P$1,Quarterly!$6:$6,0)),0))</f>
        <v>1.0360547111010199E-4</v>
      </c>
      <c r="P179" s="22">
        <f t="shared" si="34"/>
        <v>3217</v>
      </c>
      <c r="Q179" s="10">
        <f>IFERROR(INDEX(Quarterly!$A:$N,MATCH(Monthly!$H182,Quarterly!$F:$F,0),MATCH(S$1,Quarterly!$7:$7,0)),0)</f>
        <v>1354</v>
      </c>
      <c r="R179" s="6">
        <f>IF(IFERROR(INDEX(Quarterly!$A:$Z,MATCH(Monthly!$H185,Quarterly!$F:$F,0),MATCH(S$1,Quarterly!$6:$6,0)),0)=0,R178,IFERROR(INDEX(Quarterly!$A:$Z,MATCH(Monthly!$H185,Quarterly!$F:$F,0),MATCH(S$1,Quarterly!$6:$6,0)),0))</f>
        <v>1.1439298330692127E-2</v>
      </c>
      <c r="S179" s="11">
        <f t="shared" si="35"/>
        <v>1354</v>
      </c>
    </row>
    <row r="180" spans="1:19" x14ac:dyDescent="0.2">
      <c r="A180" s="4">
        <f>Monthly!H183</f>
        <v>42674</v>
      </c>
      <c r="B180" s="20">
        <f>IFERROR(INDEX(Quarterly!$A:$N,MATCH(Monthly!$H183,Quarterly!$F:$F,0),MATCH(D$1,Quarterly!$7:$7,0)),0)</f>
        <v>0</v>
      </c>
      <c r="C180" s="21">
        <f>IF(IFERROR(INDEX(Quarterly!$A:$Z,MATCH(Monthly!$H186,Quarterly!$F:$F,0),MATCH(D$1,Quarterly!$6:$6,0)),0)=0,C179,IFERROR(INDEX(Quarterly!$A:$Z,MATCH(Monthly!$H186,Quarterly!$F:$F,0),MATCH(D$1,Quarterly!$6:$6,0)),0))</f>
        <v>8.0789355674251162E-3</v>
      </c>
      <c r="D180" s="22">
        <f t="shared" si="30"/>
        <v>63620.869702595766</v>
      </c>
      <c r="E180" s="10">
        <f>IFERROR(INDEX(Quarterly!$A:$N,MATCH(Monthly!$H183,Quarterly!$F:$F,0),MATCH(G$1,Quarterly!$7:$7,0)),0)</f>
        <v>0</v>
      </c>
      <c r="F180" s="6">
        <f>IF(IFERROR(INDEX(Quarterly!$A:$Z,MATCH(Monthly!$H186,Quarterly!$F:$F,0),MATCH(G$1,Quarterly!$6:$6,0)),0)=0,F179,IFERROR(INDEX(Quarterly!$A:$Z,MATCH(Monthly!$H186,Quarterly!$F:$F,0),MATCH(G$1,Quarterly!$6:$6,0)),0))</f>
        <v>5.5944067613467041E-4</v>
      </c>
      <c r="G180" s="11">
        <f t="shared" si="31"/>
        <v>135849.9574983615</v>
      </c>
      <c r="H180" s="20">
        <f>IFERROR(INDEX(Quarterly!$A:$N,MATCH(Monthly!$H183,Quarterly!$F:$F,0),MATCH(J$1,Quarterly!$7:$7,0)),0)</f>
        <v>0</v>
      </c>
      <c r="I180" s="21">
        <f>IF(IFERROR(INDEX(Quarterly!$A:$Z,MATCH(Monthly!$H186,Quarterly!$F:$F,0),MATCH(J$1,Quarterly!$6:$6,0)),0)=0,I179,IFERROR(INDEX(Quarterly!$A:$Z,MATCH(Monthly!$H186,Quarterly!$F:$F,0),MATCH(J$1,Quarterly!$6:$6,0)),0))</f>
        <v>1.2188186883979046E-3</v>
      </c>
      <c r="J180" s="22">
        <f t="shared" si="32"/>
        <v>75482.887959737011</v>
      </c>
      <c r="K180" s="10">
        <f>IFERROR(INDEX(Quarterly!$A:$N,MATCH(Monthly!$H183,Quarterly!$F:$F,0),MATCH(M$1,Quarterly!$7:$7,0)),0)</f>
        <v>0</v>
      </c>
      <c r="L180" s="6">
        <f>IF(IFERROR(INDEX(Quarterly!$A:$Z,MATCH(Monthly!$H186,Quarterly!$F:$F,0),MATCH(M$1,Quarterly!$6:$6,0)),0)=0,L179,IFERROR(INDEX(Quarterly!$A:$Z,MATCH(Monthly!$H186,Quarterly!$F:$F,0),MATCH(M$1,Quarterly!$6:$6,0)),0))</f>
        <v>-1.6274614182598679E-3</v>
      </c>
      <c r="M180" s="11">
        <f t="shared" si="33"/>
        <v>43216.552077587789</v>
      </c>
      <c r="N180" s="20">
        <f>IFERROR(INDEX(Quarterly!$A:$N,MATCH(Monthly!$H183,Quarterly!$F:$F,0),MATCH(P$1,Quarterly!$7:$7,0)),0)</f>
        <v>0</v>
      </c>
      <c r="O180" s="21">
        <f>IF(IFERROR(INDEX(Quarterly!$A:$Z,MATCH(Monthly!$H186,Quarterly!$F:$F,0),MATCH(P$1,Quarterly!$6:$6,0)),0)=0,O179,IFERROR(INDEX(Quarterly!$A:$Z,MATCH(Monthly!$H186,Quarterly!$F:$F,0),MATCH(P$1,Quarterly!$6:$6,0)),0))</f>
        <v>1.0360547111010199E-4</v>
      </c>
      <c r="P180" s="22">
        <f t="shared" si="34"/>
        <v>3217.3332988005614</v>
      </c>
      <c r="Q180" s="10">
        <f>IFERROR(INDEX(Quarterly!$A:$N,MATCH(Monthly!$H183,Quarterly!$F:$F,0),MATCH(S$1,Quarterly!$7:$7,0)),0)</f>
        <v>0</v>
      </c>
      <c r="R180" s="6">
        <f>IF(IFERROR(INDEX(Quarterly!$A:$Z,MATCH(Monthly!$H186,Quarterly!$F:$F,0),MATCH(S$1,Quarterly!$6:$6,0)),0)=0,R179,IFERROR(INDEX(Quarterly!$A:$Z,MATCH(Monthly!$H186,Quarterly!$F:$F,0),MATCH(S$1,Quarterly!$6:$6,0)),0))</f>
        <v>1.1439298330692127E-2</v>
      </c>
      <c r="S180" s="11">
        <f t="shared" si="35"/>
        <v>1369.4888099397572</v>
      </c>
    </row>
    <row r="181" spans="1:19" x14ac:dyDescent="0.2">
      <c r="A181" s="4">
        <f>Monthly!H184</f>
        <v>42704</v>
      </c>
      <c r="B181" s="20">
        <f>IFERROR(INDEX(Quarterly!$A:$N,MATCH(Monthly!$H184,Quarterly!$F:$F,0),MATCH(D$1,Quarterly!$7:$7,0)),0)</f>
        <v>0</v>
      </c>
      <c r="C181" s="21">
        <f>IF(IFERROR(INDEX(Quarterly!$A:$Z,MATCH(Monthly!$H187,Quarterly!$F:$F,0),MATCH(D$1,Quarterly!$6:$6,0)),0)=0,C180,IFERROR(INDEX(Quarterly!$A:$Z,MATCH(Monthly!$H187,Quarterly!$F:$F,0),MATCH(D$1,Quarterly!$6:$6,0)),0))</f>
        <v>8.0789355674251162E-3</v>
      </c>
      <c r="D181" s="22">
        <f t="shared" si="30"/>
        <v>64134.858609666589</v>
      </c>
      <c r="E181" s="10">
        <f>IFERROR(INDEX(Quarterly!$A:$N,MATCH(Monthly!$H184,Quarterly!$F:$F,0),MATCH(G$1,Quarterly!$7:$7,0)),0)</f>
        <v>0</v>
      </c>
      <c r="F181" s="6">
        <f>IF(IFERROR(INDEX(Quarterly!$A:$Z,MATCH(Monthly!$H187,Quarterly!$F:$F,0),MATCH(G$1,Quarterly!$6:$6,0)),0)=0,F180,IFERROR(INDEX(Quarterly!$A:$Z,MATCH(Monthly!$H187,Quarterly!$F:$F,0),MATCH(G$1,Quarterly!$6:$6,0)),0))</f>
        <v>5.5944067613467041E-4</v>
      </c>
      <c r="G181" s="11">
        <f t="shared" si="31"/>
        <v>135925.95749043726</v>
      </c>
      <c r="H181" s="20">
        <f>IFERROR(INDEX(Quarterly!$A:$N,MATCH(Monthly!$H184,Quarterly!$F:$F,0),MATCH(J$1,Quarterly!$7:$7,0)),0)</f>
        <v>0</v>
      </c>
      <c r="I181" s="21">
        <f>IF(IFERROR(INDEX(Quarterly!$A:$Z,MATCH(Monthly!$H187,Quarterly!$F:$F,0),MATCH(J$1,Quarterly!$6:$6,0)),0)=0,I180,IFERROR(INDEX(Quarterly!$A:$Z,MATCH(Monthly!$H187,Quarterly!$F:$F,0),MATCH(J$1,Quarterly!$6:$6,0)),0))</f>
        <v>1.2188186883979046E-3</v>
      </c>
      <c r="J181" s="22">
        <f t="shared" si="32"/>
        <v>75574.887914236577</v>
      </c>
      <c r="K181" s="10">
        <f>IFERROR(INDEX(Quarterly!$A:$N,MATCH(Monthly!$H184,Quarterly!$F:$F,0),MATCH(M$1,Quarterly!$7:$7,0)),0)</f>
        <v>0</v>
      </c>
      <c r="L181" s="6">
        <f>IF(IFERROR(INDEX(Quarterly!$A:$Z,MATCH(Monthly!$H187,Quarterly!$F:$F,0),MATCH(M$1,Quarterly!$6:$6,0)),0)=0,L180,IFERROR(INDEX(Quarterly!$A:$Z,MATCH(Monthly!$H187,Quarterly!$F:$F,0),MATCH(M$1,Quarterly!$6:$6,0)),0))</f>
        <v>-1.6274614182598679E-3</v>
      </c>
      <c r="M181" s="11">
        <f t="shared" si="33"/>
        <v>43146.218806451296</v>
      </c>
      <c r="N181" s="20">
        <f>IFERROR(INDEX(Quarterly!$A:$N,MATCH(Monthly!$H184,Quarterly!$F:$F,0),MATCH(P$1,Quarterly!$7:$7,0)),0)</f>
        <v>0</v>
      </c>
      <c r="O181" s="21">
        <f>IF(IFERROR(INDEX(Quarterly!$A:$Z,MATCH(Monthly!$H187,Quarterly!$F:$F,0),MATCH(P$1,Quarterly!$6:$6,0)),0)=0,O180,IFERROR(INDEX(Quarterly!$A:$Z,MATCH(Monthly!$H187,Quarterly!$F:$F,0),MATCH(P$1,Quarterly!$6:$6,0)),0))</f>
        <v>1.0360547111010199E-4</v>
      </c>
      <c r="P181" s="22">
        <f t="shared" si="34"/>
        <v>3217.6666321327016</v>
      </c>
      <c r="Q181" s="10">
        <f>IFERROR(INDEX(Quarterly!$A:$N,MATCH(Monthly!$H184,Quarterly!$F:$F,0),MATCH(S$1,Quarterly!$7:$7,0)),0)</f>
        <v>0</v>
      </c>
      <c r="R181" s="6">
        <f>IF(IFERROR(INDEX(Quarterly!$A:$Z,MATCH(Monthly!$H187,Quarterly!$F:$F,0),MATCH(S$1,Quarterly!$6:$6,0)),0)=0,R180,IFERROR(INDEX(Quarterly!$A:$Z,MATCH(Monthly!$H187,Quarterly!$F:$F,0),MATCH(S$1,Quarterly!$6:$6,0)),0))</f>
        <v>1.1439298330692127E-2</v>
      </c>
      <c r="S181" s="11">
        <f t="shared" si="35"/>
        <v>1385.1548009972025</v>
      </c>
    </row>
    <row r="182" spans="1:19" x14ac:dyDescent="0.2">
      <c r="A182" s="4">
        <f>Monthly!H185</f>
        <v>42735</v>
      </c>
      <c r="B182" s="20">
        <f>IFERROR(INDEX(Quarterly!$A:$N,MATCH(Monthly!$H185,Quarterly!$F:$F,0),MATCH(D$1,Quarterly!$7:$7,0)),0)</f>
        <v>64653</v>
      </c>
      <c r="C182" s="21">
        <f>IF(IFERROR(INDEX(Quarterly!$A:$Z,MATCH(Monthly!$H188,Quarterly!$F:$F,0),MATCH(D$1,Quarterly!$6:$6,0)),0)=0,C181,IFERROR(INDEX(Quarterly!$A:$Z,MATCH(Monthly!$H188,Quarterly!$F:$F,0),MATCH(D$1,Quarterly!$6:$6,0)),0))</f>
        <v>-1.4870601426885122E-3</v>
      </c>
      <c r="D182" s="22">
        <f t="shared" si="30"/>
        <v>64653</v>
      </c>
      <c r="E182" s="10">
        <f>IFERROR(INDEX(Quarterly!$A:$N,MATCH(Monthly!$H185,Quarterly!$F:$F,0),MATCH(G$1,Quarterly!$7:$7,0)),0)</f>
        <v>136002</v>
      </c>
      <c r="F182" s="6">
        <f>IF(IFERROR(INDEX(Quarterly!$A:$Z,MATCH(Monthly!$H188,Quarterly!$F:$F,0),MATCH(G$1,Quarterly!$6:$6,0)),0)=0,F181,IFERROR(INDEX(Quarterly!$A:$Z,MATCH(Monthly!$H188,Quarterly!$F:$F,0),MATCH(G$1,Quarterly!$6:$6,0)),0))</f>
        <v>5.5605511259226859E-4</v>
      </c>
      <c r="G182" s="11">
        <f t="shared" si="31"/>
        <v>136002</v>
      </c>
      <c r="H182" s="20">
        <f>IFERROR(INDEX(Quarterly!$A:$N,MATCH(Monthly!$H185,Quarterly!$F:$F,0),MATCH(J$1,Quarterly!$7:$7,0)),0)</f>
        <v>75667</v>
      </c>
      <c r="I182" s="21">
        <f>IF(IFERROR(INDEX(Quarterly!$A:$Z,MATCH(Monthly!$H188,Quarterly!$F:$F,0),MATCH(J$1,Quarterly!$6:$6,0)),0)=0,I181,IFERROR(INDEX(Quarterly!$A:$Z,MATCH(Monthly!$H188,Quarterly!$F:$F,0),MATCH(J$1,Quarterly!$6:$6,0)),0))</f>
        <v>-1.5420812172262099E-4</v>
      </c>
      <c r="J182" s="22">
        <f t="shared" si="32"/>
        <v>75667</v>
      </c>
      <c r="K182" s="10">
        <f>IFERROR(INDEX(Quarterly!$A:$N,MATCH(Monthly!$H185,Quarterly!$F:$F,0),MATCH(M$1,Quarterly!$7:$7,0)),0)</f>
        <v>43076</v>
      </c>
      <c r="L182" s="6">
        <f>IF(IFERROR(INDEX(Quarterly!$A:$Z,MATCH(Monthly!$H188,Quarterly!$F:$F,0),MATCH(M$1,Quarterly!$6:$6,0)),0)=0,L181,IFERROR(INDEX(Quarterly!$A:$Z,MATCH(Monthly!$H188,Quarterly!$F:$F,0),MATCH(M$1,Quarterly!$6:$6,0)),0))</f>
        <v>1.6301143664987361E-3</v>
      </c>
      <c r="M182" s="11">
        <f t="shared" si="33"/>
        <v>43076</v>
      </c>
      <c r="N182" s="20">
        <f>IFERROR(INDEX(Quarterly!$A:$N,MATCH(Monthly!$H185,Quarterly!$F:$F,0),MATCH(P$1,Quarterly!$7:$7,0)),0)</f>
        <v>3218</v>
      </c>
      <c r="O182" s="21">
        <f>IF(IFERROR(INDEX(Quarterly!$A:$Z,MATCH(Monthly!$H188,Quarterly!$F:$F,0),MATCH(P$1,Quarterly!$6:$6,0)),0)=0,O181,IFERROR(INDEX(Quarterly!$A:$Z,MATCH(Monthly!$H188,Quarterly!$F:$F,0),MATCH(P$1,Quarterly!$6:$6,0)),0))</f>
        <v>7.1989314888585287E-3</v>
      </c>
      <c r="P182" s="22">
        <f t="shared" si="34"/>
        <v>3218</v>
      </c>
      <c r="Q182" s="10">
        <f>IFERROR(INDEX(Quarterly!$A:$N,MATCH(Monthly!$H185,Quarterly!$F:$F,0),MATCH(S$1,Quarterly!$7:$7,0)),0)</f>
        <v>1401</v>
      </c>
      <c r="R182" s="6">
        <f>IF(IFERROR(INDEX(Quarterly!$A:$Z,MATCH(Monthly!$H188,Quarterly!$F:$F,0),MATCH(S$1,Quarterly!$6:$6,0)),0)=0,R181,IFERROR(INDEX(Quarterly!$A:$Z,MATCH(Monthly!$H188,Quarterly!$F:$F,0),MATCH(S$1,Quarterly!$6:$6,0)),0))</f>
        <v>-2.6386030569725771E-2</v>
      </c>
      <c r="S182" s="11">
        <f t="shared" si="35"/>
        <v>1401</v>
      </c>
    </row>
    <row r="183" spans="1:19" x14ac:dyDescent="0.2">
      <c r="A183" s="4">
        <f>Monthly!H186</f>
        <v>42766</v>
      </c>
      <c r="B183" s="20">
        <f>IFERROR(INDEX(Quarterly!$A:$N,MATCH(Monthly!$H186,Quarterly!$F:$F,0),MATCH(D$1,Quarterly!$7:$7,0)),0)</f>
        <v>0</v>
      </c>
      <c r="C183" s="21">
        <f>IF(IFERROR(INDEX(Quarterly!$A:$Z,MATCH(Monthly!$H189,Quarterly!$F:$F,0),MATCH(D$1,Quarterly!$6:$6,0)),0)=0,C182,IFERROR(INDEX(Quarterly!$A:$Z,MATCH(Monthly!$H189,Quarterly!$F:$F,0),MATCH(D$1,Quarterly!$6:$6,0)),0))</f>
        <v>-1.4870601426885122E-3</v>
      </c>
      <c r="D183" s="22">
        <f t="shared" si="30"/>
        <v>64556.85710059476</v>
      </c>
      <c r="E183" s="10">
        <f>IFERROR(INDEX(Quarterly!$A:$N,MATCH(Monthly!$H186,Quarterly!$F:$F,0),MATCH(G$1,Quarterly!$7:$7,0)),0)</f>
        <v>0</v>
      </c>
      <c r="F183" s="6">
        <f>IF(IFERROR(INDEX(Quarterly!$A:$Z,MATCH(Monthly!$H189,Quarterly!$F:$F,0),MATCH(G$1,Quarterly!$6:$6,0)),0)=0,F182,IFERROR(INDEX(Quarterly!$A:$Z,MATCH(Monthly!$H189,Quarterly!$F:$F,0),MATCH(G$1,Quarterly!$6:$6,0)),0))</f>
        <v>5.5605511259226859E-4</v>
      </c>
      <c r="G183" s="11">
        <f t="shared" si="31"/>
        <v>136077.62460742277</v>
      </c>
      <c r="H183" s="20">
        <f>IFERROR(INDEX(Quarterly!$A:$N,MATCH(Monthly!$H186,Quarterly!$F:$F,0),MATCH(J$1,Quarterly!$7:$7,0)),0)</f>
        <v>0</v>
      </c>
      <c r="I183" s="21">
        <f>IF(IFERROR(INDEX(Quarterly!$A:$Z,MATCH(Monthly!$H189,Quarterly!$F:$F,0),MATCH(J$1,Quarterly!$6:$6,0)),0)=0,I182,IFERROR(INDEX(Quarterly!$A:$Z,MATCH(Monthly!$H189,Quarterly!$F:$F,0),MATCH(J$1,Quarterly!$6:$6,0)),0))</f>
        <v>-1.5420812172262099E-4</v>
      </c>
      <c r="J183" s="22">
        <f t="shared" si="32"/>
        <v>75655.331534053621</v>
      </c>
      <c r="K183" s="10">
        <f>IFERROR(INDEX(Quarterly!$A:$N,MATCH(Monthly!$H186,Quarterly!$F:$F,0),MATCH(M$1,Quarterly!$7:$7,0)),0)</f>
        <v>0</v>
      </c>
      <c r="L183" s="6">
        <f>IF(IFERROR(INDEX(Quarterly!$A:$Z,MATCH(Monthly!$H189,Quarterly!$F:$F,0),MATCH(M$1,Quarterly!$6:$6,0)),0)=0,L182,IFERROR(INDEX(Quarterly!$A:$Z,MATCH(Monthly!$H189,Quarterly!$F:$F,0),MATCH(M$1,Quarterly!$6:$6,0)),0))</f>
        <v>1.6301143664987361E-3</v>
      </c>
      <c r="M183" s="11">
        <f t="shared" si="33"/>
        <v>43146.218806451303</v>
      </c>
      <c r="N183" s="20">
        <f>IFERROR(INDEX(Quarterly!$A:$N,MATCH(Monthly!$H186,Quarterly!$F:$F,0),MATCH(P$1,Quarterly!$7:$7,0)),0)</f>
        <v>0</v>
      </c>
      <c r="O183" s="21">
        <f>IF(IFERROR(INDEX(Quarterly!$A:$Z,MATCH(Monthly!$H189,Quarterly!$F:$F,0),MATCH(P$1,Quarterly!$6:$6,0)),0)=0,O182,IFERROR(INDEX(Quarterly!$A:$Z,MATCH(Monthly!$H189,Quarterly!$F:$F,0),MATCH(P$1,Quarterly!$6:$6,0)),0))</f>
        <v>7.1989314888585287E-3</v>
      </c>
      <c r="P183" s="22">
        <f t="shared" si="34"/>
        <v>3241.1661615311468</v>
      </c>
      <c r="Q183" s="10">
        <f>IFERROR(INDEX(Quarterly!$A:$N,MATCH(Monthly!$H186,Quarterly!$F:$F,0),MATCH(S$1,Quarterly!$7:$7,0)),0)</f>
        <v>0</v>
      </c>
      <c r="R183" s="6">
        <f>IF(IFERROR(INDEX(Quarterly!$A:$Z,MATCH(Monthly!$H189,Quarterly!$F:$F,0),MATCH(S$1,Quarterly!$6:$6,0)),0)=0,R182,IFERROR(INDEX(Quarterly!$A:$Z,MATCH(Monthly!$H189,Quarterly!$F:$F,0),MATCH(S$1,Quarterly!$6:$6,0)),0))</f>
        <v>-2.6386030569725771E-2</v>
      </c>
      <c r="S183" s="11">
        <f t="shared" si="35"/>
        <v>1364.0331711718143</v>
      </c>
    </row>
    <row r="184" spans="1:19" x14ac:dyDescent="0.2">
      <c r="A184" s="4">
        <f>Monthly!H187</f>
        <v>42794</v>
      </c>
      <c r="B184" s="20">
        <f>IFERROR(INDEX(Quarterly!$A:$N,MATCH(Monthly!$H187,Quarterly!$F:$F,0),MATCH(D$1,Quarterly!$7:$7,0)),0)</f>
        <v>0</v>
      </c>
      <c r="C184" s="21">
        <f>IF(IFERROR(INDEX(Quarterly!$A:$Z,MATCH(Monthly!$H190,Quarterly!$F:$F,0),MATCH(D$1,Quarterly!$6:$6,0)),0)=0,C183,IFERROR(INDEX(Quarterly!$A:$Z,MATCH(Monthly!$H190,Quarterly!$F:$F,0),MATCH(D$1,Quarterly!$6:$6,0)),0))</f>
        <v>-1.4870601426885122E-3</v>
      </c>
      <c r="D184" s="22">
        <f t="shared" si="30"/>
        <v>64460.857171463227</v>
      </c>
      <c r="E184" s="10">
        <f>IFERROR(INDEX(Quarterly!$A:$N,MATCH(Monthly!$H187,Quarterly!$F:$F,0),MATCH(G$1,Quarterly!$7:$7,0)),0)</f>
        <v>0</v>
      </c>
      <c r="F184" s="6">
        <f>IF(IFERROR(INDEX(Quarterly!$A:$Z,MATCH(Monthly!$H190,Quarterly!$F:$F,0),MATCH(G$1,Quarterly!$6:$6,0)),0)=0,F183,IFERROR(INDEX(Quarterly!$A:$Z,MATCH(Monthly!$H190,Quarterly!$F:$F,0),MATCH(G$1,Quarterly!$6:$6,0)),0))</f>
        <v>5.5605511259226859E-4</v>
      </c>
      <c r="G184" s="11">
        <f t="shared" si="31"/>
        <v>136153.29126629513</v>
      </c>
      <c r="H184" s="20">
        <f>IFERROR(INDEX(Quarterly!$A:$N,MATCH(Monthly!$H187,Quarterly!$F:$F,0),MATCH(J$1,Quarterly!$7:$7,0)),0)</f>
        <v>0</v>
      </c>
      <c r="I184" s="21">
        <f>IF(IFERROR(INDEX(Quarterly!$A:$Z,MATCH(Monthly!$H190,Quarterly!$F:$F,0),MATCH(J$1,Quarterly!$6:$6,0)),0)=0,I183,IFERROR(INDEX(Quarterly!$A:$Z,MATCH(Monthly!$H190,Quarterly!$F:$F,0),MATCH(J$1,Quarterly!$6:$6,0)),0))</f>
        <v>-1.5420812172262099E-4</v>
      </c>
      <c r="J184" s="22">
        <f t="shared" si="32"/>
        <v>75643.664867479456</v>
      </c>
      <c r="K184" s="10">
        <f>IFERROR(INDEX(Quarterly!$A:$N,MATCH(Monthly!$H187,Quarterly!$F:$F,0),MATCH(M$1,Quarterly!$7:$7,0)),0)</f>
        <v>0</v>
      </c>
      <c r="L184" s="6">
        <f>IF(IFERROR(INDEX(Quarterly!$A:$Z,MATCH(Monthly!$H190,Quarterly!$F:$F,0),MATCH(M$1,Quarterly!$6:$6,0)),0)=0,L183,IFERROR(INDEX(Quarterly!$A:$Z,MATCH(Monthly!$H190,Quarterly!$F:$F,0),MATCH(M$1,Quarterly!$6:$6,0)),0))</f>
        <v>1.6301143664987361E-3</v>
      </c>
      <c r="M184" s="11">
        <f t="shared" si="33"/>
        <v>43216.552077587796</v>
      </c>
      <c r="N184" s="20">
        <f>IFERROR(INDEX(Quarterly!$A:$N,MATCH(Monthly!$H187,Quarterly!$F:$F,0),MATCH(P$1,Quarterly!$7:$7,0)),0)</f>
        <v>0</v>
      </c>
      <c r="O184" s="21">
        <f>IF(IFERROR(INDEX(Quarterly!$A:$Z,MATCH(Monthly!$H190,Quarterly!$F:$F,0),MATCH(P$1,Quarterly!$6:$6,0)),0)=0,O183,IFERROR(INDEX(Quarterly!$A:$Z,MATCH(Monthly!$H190,Quarterly!$F:$F,0),MATCH(P$1,Quarterly!$6:$6,0)),0))</f>
        <v>7.1989314888585287E-3</v>
      </c>
      <c r="P184" s="22">
        <f t="shared" si="34"/>
        <v>3264.4990946720163</v>
      </c>
      <c r="Q184" s="10">
        <f>IFERROR(INDEX(Quarterly!$A:$N,MATCH(Monthly!$H187,Quarterly!$F:$F,0),MATCH(S$1,Quarterly!$7:$7,0)),0)</f>
        <v>0</v>
      </c>
      <c r="R184" s="6">
        <f>IF(IFERROR(INDEX(Quarterly!$A:$Z,MATCH(Monthly!$H190,Quarterly!$F:$F,0),MATCH(S$1,Quarterly!$6:$6,0)),0)=0,R183,IFERROR(INDEX(Quarterly!$A:$Z,MATCH(Monthly!$H190,Quarterly!$F:$F,0),MATCH(S$1,Quarterly!$6:$6,0)),0))</f>
        <v>-2.6386030569725771E-2</v>
      </c>
      <c r="S184" s="11">
        <f t="shared" si="35"/>
        <v>1328.0417502191549</v>
      </c>
    </row>
    <row r="185" spans="1:19" x14ac:dyDescent="0.2">
      <c r="A185" s="4">
        <f>Monthly!H188</f>
        <v>42825</v>
      </c>
      <c r="B185" s="20">
        <f>IFERROR(INDEX(Quarterly!$A:$N,MATCH(Monthly!$H188,Quarterly!$F:$F,0),MATCH(D$1,Quarterly!$7:$7,0)),0)</f>
        <v>64365</v>
      </c>
      <c r="C185" s="21">
        <f>IF(IFERROR(INDEX(Quarterly!$A:$Z,MATCH(Monthly!$H191,Quarterly!$F:$F,0),MATCH(D$1,Quarterly!$6:$6,0)),0)=0,C184,IFERROR(INDEX(Quarterly!$A:$Z,MATCH(Monthly!$H191,Quarterly!$F:$F,0),MATCH(D$1,Quarterly!$6:$6,0)),0))</f>
        <v>7.9635504217001607E-3</v>
      </c>
      <c r="D185" s="22">
        <f t="shared" si="30"/>
        <v>64365</v>
      </c>
      <c r="E185" s="10">
        <f>IFERROR(INDEX(Quarterly!$A:$N,MATCH(Monthly!$H188,Quarterly!$F:$F,0),MATCH(G$1,Quarterly!$7:$7,0)),0)</f>
        <v>136229</v>
      </c>
      <c r="F185" s="6">
        <f>IF(IFERROR(INDEX(Quarterly!$A:$Z,MATCH(Monthly!$H191,Quarterly!$F:$F,0),MATCH(G$1,Quarterly!$6:$6,0)),0)=0,F184,IFERROR(INDEX(Quarterly!$A:$Z,MATCH(Monthly!$H191,Quarterly!$F:$F,0),MATCH(G$1,Quarterly!$6:$6,0)),0))</f>
        <v>5.5512906533694562E-4</v>
      </c>
      <c r="G185" s="11">
        <f t="shared" si="31"/>
        <v>136229</v>
      </c>
      <c r="H185" s="20">
        <f>IFERROR(INDEX(Quarterly!$A:$N,MATCH(Monthly!$H188,Quarterly!$F:$F,0),MATCH(J$1,Quarterly!$7:$7,0)),0)</f>
        <v>75632</v>
      </c>
      <c r="I185" s="21">
        <f>IF(IFERROR(INDEX(Quarterly!$A:$Z,MATCH(Monthly!$H191,Quarterly!$F:$F,0),MATCH(J$1,Quarterly!$6:$6,0)),0)=0,I184,IFERROR(INDEX(Quarterly!$A:$Z,MATCH(Monthly!$H191,Quarterly!$F:$F,0),MATCH(J$1,Quarterly!$6:$6,0)),0))</f>
        <v>3.7007669251987174E-4</v>
      </c>
      <c r="J185" s="22">
        <f t="shared" si="32"/>
        <v>75632</v>
      </c>
      <c r="K185" s="10">
        <f>IFERROR(INDEX(Quarterly!$A:$N,MATCH(Monthly!$H188,Quarterly!$F:$F,0),MATCH(M$1,Quarterly!$7:$7,0)),0)</f>
        <v>43287</v>
      </c>
      <c r="L185" s="6">
        <f>IF(IFERROR(INDEX(Quarterly!$A:$Z,MATCH(Monthly!$H191,Quarterly!$F:$F,0),MATCH(M$1,Quarterly!$6:$6,0)),0)=0,L184,IFERROR(INDEX(Quarterly!$A:$Z,MATCH(Monthly!$H191,Quarterly!$F:$F,0),MATCH(M$1,Quarterly!$6:$6,0)),0))</f>
        <v>-8.0149852846156389E-4</v>
      </c>
      <c r="M185" s="11">
        <f t="shared" si="33"/>
        <v>43287</v>
      </c>
      <c r="N185" s="20">
        <f>IFERROR(INDEX(Quarterly!$A:$N,MATCH(Monthly!$H188,Quarterly!$F:$F,0),MATCH(P$1,Quarterly!$7:$7,0)),0)</f>
        <v>3288</v>
      </c>
      <c r="O185" s="21">
        <f>IF(IFERROR(INDEX(Quarterly!$A:$Z,MATCH(Monthly!$H191,Quarterly!$F:$F,0),MATCH(P$1,Quarterly!$6:$6,0)),0)=0,O184,IFERROR(INDEX(Quarterly!$A:$Z,MATCH(Monthly!$H191,Quarterly!$F:$F,0),MATCH(P$1,Quarterly!$6:$6,0)),0))</f>
        <v>1.8120593443147426E-2</v>
      </c>
      <c r="P185" s="22">
        <f t="shared" si="34"/>
        <v>3288</v>
      </c>
      <c r="Q185" s="10">
        <f>IFERROR(INDEX(Quarterly!$A:$N,MATCH(Monthly!$H188,Quarterly!$F:$F,0),MATCH(S$1,Quarterly!$7:$7,0)),0)</f>
        <v>1293</v>
      </c>
      <c r="R185" s="6">
        <f>IF(IFERROR(INDEX(Quarterly!$A:$Z,MATCH(Monthly!$H191,Quarterly!$F:$F,0),MATCH(S$1,Quarterly!$6:$6,0)),0)=0,R184,IFERROR(INDEX(Quarterly!$A:$Z,MATCH(Monthly!$H191,Quarterly!$F:$F,0),MATCH(S$1,Quarterly!$6:$6,0)),0))</f>
        <v>-2.4303319354106234E-2</v>
      </c>
      <c r="S185" s="11">
        <f t="shared" si="35"/>
        <v>1293</v>
      </c>
    </row>
    <row r="186" spans="1:19" x14ac:dyDescent="0.2">
      <c r="A186" s="4">
        <f>Monthly!H189</f>
        <v>42855</v>
      </c>
      <c r="B186" s="20">
        <f>IFERROR(INDEX(Quarterly!$A:$N,MATCH(Monthly!$H189,Quarterly!$F:$F,0),MATCH(D$1,Quarterly!$7:$7,0)),0)</f>
        <v>0</v>
      </c>
      <c r="C186" s="21">
        <f>IF(IFERROR(INDEX(Quarterly!$A:$Z,MATCH(Monthly!$H192,Quarterly!$F:$F,0),MATCH(D$1,Quarterly!$6:$6,0)),0)=0,C185,IFERROR(INDEX(Quarterly!$A:$Z,MATCH(Monthly!$H192,Quarterly!$F:$F,0),MATCH(D$1,Quarterly!$6:$6,0)),0))</f>
        <v>7.9635504217001607E-3</v>
      </c>
      <c r="D186" s="22">
        <f t="shared" si="30"/>
        <v>64877.573922892734</v>
      </c>
      <c r="E186" s="10">
        <f>IFERROR(INDEX(Quarterly!$A:$N,MATCH(Monthly!$H189,Quarterly!$F:$F,0),MATCH(G$1,Quarterly!$7:$7,0)),0)</f>
        <v>0</v>
      </c>
      <c r="F186" s="6">
        <f>IF(IFERROR(INDEX(Quarterly!$A:$Z,MATCH(Monthly!$H192,Quarterly!$F:$F,0),MATCH(G$1,Quarterly!$6:$6,0)),0)=0,F185,IFERROR(INDEX(Quarterly!$A:$Z,MATCH(Monthly!$H192,Quarterly!$F:$F,0),MATCH(G$1,Quarterly!$6:$6,0)),0))</f>
        <v>5.5512906533694562E-4</v>
      </c>
      <c r="G186" s="11">
        <f t="shared" si="31"/>
        <v>136304.62467744178</v>
      </c>
      <c r="H186" s="20">
        <f>IFERROR(INDEX(Quarterly!$A:$N,MATCH(Monthly!$H189,Quarterly!$F:$F,0),MATCH(J$1,Quarterly!$7:$7,0)),0)</f>
        <v>0</v>
      </c>
      <c r="I186" s="21">
        <f>IF(IFERROR(INDEX(Quarterly!$A:$Z,MATCH(Monthly!$H192,Quarterly!$F:$F,0),MATCH(J$1,Quarterly!$6:$6,0)),0)=0,I185,IFERROR(INDEX(Quarterly!$A:$Z,MATCH(Monthly!$H192,Quarterly!$F:$F,0),MATCH(J$1,Quarterly!$6:$6,0)),0))</f>
        <v>3.7007669251987174E-4</v>
      </c>
      <c r="J186" s="22">
        <f t="shared" si="32"/>
        <v>75659.989640408661</v>
      </c>
      <c r="K186" s="10">
        <f>IFERROR(INDEX(Quarterly!$A:$N,MATCH(Monthly!$H189,Quarterly!$F:$F,0),MATCH(M$1,Quarterly!$7:$7,0)),0)</f>
        <v>0</v>
      </c>
      <c r="L186" s="6">
        <f>IF(IFERROR(INDEX(Quarterly!$A:$Z,MATCH(Monthly!$H192,Quarterly!$F:$F,0),MATCH(M$1,Quarterly!$6:$6,0)),0)=0,L185,IFERROR(INDEX(Quarterly!$A:$Z,MATCH(Monthly!$H192,Quarterly!$F:$F,0),MATCH(M$1,Quarterly!$6:$6,0)),0))</f>
        <v>-8.0149852846156389E-4</v>
      </c>
      <c r="M186" s="11">
        <f t="shared" si="33"/>
        <v>43252.305533198487</v>
      </c>
      <c r="N186" s="20">
        <f>IFERROR(INDEX(Quarterly!$A:$N,MATCH(Monthly!$H189,Quarterly!$F:$F,0),MATCH(P$1,Quarterly!$7:$7,0)),0)</f>
        <v>0</v>
      </c>
      <c r="O186" s="21">
        <f>IF(IFERROR(INDEX(Quarterly!$A:$Z,MATCH(Monthly!$H192,Quarterly!$F:$F,0),MATCH(P$1,Quarterly!$6:$6,0)),0)=0,O185,IFERROR(INDEX(Quarterly!$A:$Z,MATCH(Monthly!$H192,Quarterly!$F:$F,0),MATCH(P$1,Quarterly!$6:$6,0)),0))</f>
        <v>1.8120593443147426E-2</v>
      </c>
      <c r="P186" s="22">
        <f t="shared" si="34"/>
        <v>3347.580511241069</v>
      </c>
      <c r="Q186" s="10">
        <f>IFERROR(INDEX(Quarterly!$A:$N,MATCH(Monthly!$H189,Quarterly!$F:$F,0),MATCH(S$1,Quarterly!$7:$7,0)),0)</f>
        <v>0</v>
      </c>
      <c r="R186" s="6">
        <f>IF(IFERROR(INDEX(Quarterly!$A:$Z,MATCH(Monthly!$H192,Quarterly!$F:$F,0),MATCH(S$1,Quarterly!$6:$6,0)),0)=0,R185,IFERROR(INDEX(Quarterly!$A:$Z,MATCH(Monthly!$H192,Quarterly!$F:$F,0),MATCH(S$1,Quarterly!$6:$6,0)),0))</f>
        <v>-2.4303319354106234E-2</v>
      </c>
      <c r="S186" s="11">
        <f t="shared" si="35"/>
        <v>1261.5758080751407</v>
      </c>
    </row>
    <row r="187" spans="1:19" x14ac:dyDescent="0.2">
      <c r="A187" s="4">
        <f>Monthly!H190</f>
        <v>42886</v>
      </c>
      <c r="B187" s="20">
        <f>IFERROR(INDEX(Quarterly!$A:$N,MATCH(Monthly!$H190,Quarterly!$F:$F,0),MATCH(D$1,Quarterly!$7:$7,0)),0)</f>
        <v>0</v>
      </c>
      <c r="C187" s="21">
        <f>IF(IFERROR(INDEX(Quarterly!$A:$Z,MATCH(Monthly!$H193,Quarterly!$F:$F,0),MATCH(D$1,Quarterly!$6:$6,0)),0)=0,C186,IFERROR(INDEX(Quarterly!$A:$Z,MATCH(Monthly!$H193,Quarterly!$F:$F,0),MATCH(D$1,Quarterly!$6:$6,0)),0))</f>
        <v>7.9635504217001607E-3</v>
      </c>
      <c r="D187" s="22">
        <f t="shared" si="30"/>
        <v>65394.229754065273</v>
      </c>
      <c r="E187" s="10">
        <f>IFERROR(INDEX(Quarterly!$A:$N,MATCH(Monthly!$H190,Quarterly!$F:$F,0),MATCH(G$1,Quarterly!$7:$7,0)),0)</f>
        <v>0</v>
      </c>
      <c r="F187" s="6">
        <f>IF(IFERROR(INDEX(Quarterly!$A:$Z,MATCH(Monthly!$H193,Quarterly!$F:$F,0),MATCH(G$1,Quarterly!$6:$6,0)),0)=0,F186,IFERROR(INDEX(Quarterly!$A:$Z,MATCH(Monthly!$H193,Quarterly!$F:$F,0),MATCH(G$1,Quarterly!$6:$6,0)),0))</f>
        <v>5.5512906533694562E-4</v>
      </c>
      <c r="G187" s="11">
        <f t="shared" si="31"/>
        <v>136380.29133634007</v>
      </c>
      <c r="H187" s="20">
        <f>IFERROR(INDEX(Quarterly!$A:$N,MATCH(Monthly!$H190,Quarterly!$F:$F,0),MATCH(J$1,Quarterly!$7:$7,0)),0)</f>
        <v>0</v>
      </c>
      <c r="I187" s="21">
        <f>IF(IFERROR(INDEX(Quarterly!$A:$Z,MATCH(Monthly!$H193,Quarterly!$F:$F,0),MATCH(J$1,Quarterly!$6:$6,0)),0)=0,I186,IFERROR(INDEX(Quarterly!$A:$Z,MATCH(Monthly!$H193,Quarterly!$F:$F,0),MATCH(J$1,Quarterly!$6:$6,0)),0))</f>
        <v>3.7007669251987174E-4</v>
      </c>
      <c r="J187" s="22">
        <f t="shared" si="32"/>
        <v>75687.989639130872</v>
      </c>
      <c r="K187" s="10">
        <f>IFERROR(INDEX(Quarterly!$A:$N,MATCH(Monthly!$H190,Quarterly!$F:$F,0),MATCH(M$1,Quarterly!$7:$7,0)),0)</f>
        <v>0</v>
      </c>
      <c r="L187" s="6">
        <f>IF(IFERROR(INDEX(Quarterly!$A:$Z,MATCH(Monthly!$H193,Quarterly!$F:$F,0),MATCH(M$1,Quarterly!$6:$6,0)),0)=0,L186,IFERROR(INDEX(Quarterly!$A:$Z,MATCH(Monthly!$H193,Quarterly!$F:$F,0),MATCH(M$1,Quarterly!$6:$6,0)),0))</f>
        <v>-8.0149852846156389E-4</v>
      </c>
      <c r="M187" s="11">
        <f t="shared" si="33"/>
        <v>43217.638873961056</v>
      </c>
      <c r="N187" s="20">
        <f>IFERROR(INDEX(Quarterly!$A:$N,MATCH(Monthly!$H190,Quarterly!$F:$F,0),MATCH(P$1,Quarterly!$7:$7,0)),0)</f>
        <v>0</v>
      </c>
      <c r="O187" s="21">
        <f>IF(IFERROR(INDEX(Quarterly!$A:$Z,MATCH(Monthly!$H193,Quarterly!$F:$F,0),MATCH(P$1,Quarterly!$6:$6,0)),0)=0,O186,IFERROR(INDEX(Quarterly!$A:$Z,MATCH(Monthly!$H193,Quarterly!$F:$F,0),MATCH(P$1,Quarterly!$6:$6,0)),0))</f>
        <v>1.8120593443147426E-2</v>
      </c>
      <c r="P187" s="22">
        <f t="shared" si="34"/>
        <v>3408.2406567034718</v>
      </c>
      <c r="Q187" s="10">
        <f>IFERROR(INDEX(Quarterly!$A:$N,MATCH(Monthly!$H190,Quarterly!$F:$F,0),MATCH(S$1,Quarterly!$7:$7,0)),0)</f>
        <v>0</v>
      </c>
      <c r="R187" s="6">
        <f>IF(IFERROR(INDEX(Quarterly!$A:$Z,MATCH(Monthly!$H193,Quarterly!$F:$F,0),MATCH(S$1,Quarterly!$6:$6,0)),0)=0,R186,IFERROR(INDEX(Quarterly!$A:$Z,MATCH(Monthly!$H193,Quarterly!$F:$F,0),MATCH(S$1,Quarterly!$6:$6,0)),0))</f>
        <v>-2.4303319354106234E-2</v>
      </c>
      <c r="S187" s="11">
        <f t="shared" si="35"/>
        <v>1230.915328322076</v>
      </c>
    </row>
    <row r="188" spans="1:19" x14ac:dyDescent="0.2">
      <c r="A188" s="4">
        <f>Monthly!H191</f>
        <v>42916</v>
      </c>
      <c r="B188" s="20">
        <f>IFERROR(INDEX(Quarterly!$A:$N,MATCH(Monthly!$H191,Quarterly!$F:$F,0),MATCH(D$1,Quarterly!$7:$7,0)),0)</f>
        <v>65915</v>
      </c>
      <c r="C188" s="21">
        <f>IF(IFERROR(INDEX(Quarterly!$A:$Z,MATCH(Monthly!$H194,Quarterly!$F:$F,0),MATCH(D$1,Quarterly!$6:$6,0)),0)=0,C187,IFERROR(INDEX(Quarterly!$A:$Z,MATCH(Monthly!$H194,Quarterly!$F:$F,0),MATCH(D$1,Quarterly!$6:$6,0)),0))</f>
        <v>4.9815902482754915E-3</v>
      </c>
      <c r="D188" s="22">
        <f t="shared" si="30"/>
        <v>65915</v>
      </c>
      <c r="E188" s="10">
        <f>IFERROR(INDEX(Quarterly!$A:$N,MATCH(Monthly!$H191,Quarterly!$F:$F,0),MATCH(G$1,Quarterly!$7:$7,0)),0)</f>
        <v>136456</v>
      </c>
      <c r="F188" s="6">
        <f>IF(IFERROR(INDEX(Quarterly!$A:$Z,MATCH(Monthly!$H194,Quarterly!$F:$F,0),MATCH(G$1,Quarterly!$6:$6,0)),0)=0,F187,IFERROR(INDEX(Quarterly!$A:$Z,MATCH(Monthly!$H194,Quarterly!$F:$F,0),MATCH(G$1,Quarterly!$6:$6,0)),0))</f>
        <v>5.5664617595119203E-4</v>
      </c>
      <c r="G188" s="11">
        <f t="shared" si="31"/>
        <v>136456</v>
      </c>
      <c r="H188" s="20">
        <f>IFERROR(INDEX(Quarterly!$A:$N,MATCH(Monthly!$H191,Quarterly!$F:$F,0),MATCH(J$1,Quarterly!$7:$7,0)),0)</f>
        <v>75716</v>
      </c>
      <c r="I188" s="21">
        <f>IF(IFERROR(INDEX(Quarterly!$A:$Z,MATCH(Monthly!$H194,Quarterly!$F:$F,0),MATCH(J$1,Quarterly!$6:$6,0)),0)=0,I187,IFERROR(INDEX(Quarterly!$A:$Z,MATCH(Monthly!$H194,Quarterly!$F:$F,0),MATCH(J$1,Quarterly!$6:$6,0)),0))</f>
        <v>1.8894665673210298E-3</v>
      </c>
      <c r="J188" s="22">
        <f t="shared" si="32"/>
        <v>75716</v>
      </c>
      <c r="K188" s="10">
        <f>IFERROR(INDEX(Quarterly!$A:$N,MATCH(Monthly!$H191,Quarterly!$F:$F,0),MATCH(M$1,Quarterly!$7:$7,0)),0)</f>
        <v>43183</v>
      </c>
      <c r="L188" s="6">
        <f>IF(IFERROR(INDEX(Quarterly!$A:$Z,MATCH(Monthly!$H194,Quarterly!$F:$F,0),MATCH(M$1,Quarterly!$6:$6,0)),0)=0,L187,IFERROR(INDEX(Quarterly!$A:$Z,MATCH(Monthly!$H194,Quarterly!$F:$F,0),MATCH(M$1,Quarterly!$6:$6,0)),0))</f>
        <v>-1.8870158135801951E-3</v>
      </c>
      <c r="M188" s="11">
        <f t="shared" si="33"/>
        <v>43183</v>
      </c>
      <c r="N188" s="20">
        <f>IFERROR(INDEX(Quarterly!$A:$N,MATCH(Monthly!$H191,Quarterly!$F:$F,0),MATCH(P$1,Quarterly!$7:$7,0)),0)</f>
        <v>3470</v>
      </c>
      <c r="O188" s="21">
        <f>IF(IFERROR(INDEX(Quarterly!$A:$Z,MATCH(Monthly!$H194,Quarterly!$F:$F,0),MATCH(P$1,Quarterly!$6:$6,0)),0)=0,O187,IFERROR(INDEX(Quarterly!$A:$Z,MATCH(Monthly!$H194,Quarterly!$F:$F,0),MATCH(P$1,Quarterly!$6:$6,0)),0))</f>
        <v>7.7212093151668437E-3</v>
      </c>
      <c r="P188" s="22">
        <f t="shared" si="34"/>
        <v>3470</v>
      </c>
      <c r="Q188" s="10">
        <f>IFERROR(INDEX(Quarterly!$A:$N,MATCH(Monthly!$H191,Quarterly!$F:$F,0),MATCH(S$1,Quarterly!$7:$7,0)),0)</f>
        <v>1201</v>
      </c>
      <c r="R188" s="6">
        <f>IF(IFERROR(INDEX(Quarterly!$A:$Z,MATCH(Monthly!$H194,Quarterly!$F:$F,0),MATCH(S$1,Quarterly!$6:$6,0)),0)=0,R187,IFERROR(INDEX(Quarterly!$A:$Z,MATCH(Monthly!$H194,Quarterly!$F:$F,0),MATCH(S$1,Quarterly!$6:$6,0)),0))</f>
        <v>1.2878126902940545E-2</v>
      </c>
      <c r="S188" s="11">
        <f t="shared" si="35"/>
        <v>1201</v>
      </c>
    </row>
    <row r="189" spans="1:19" x14ac:dyDescent="0.2">
      <c r="A189" s="4">
        <f>Monthly!H192</f>
        <v>42947</v>
      </c>
      <c r="B189" s="20">
        <f>IFERROR(INDEX(Quarterly!$A:$N,MATCH(Monthly!$H192,Quarterly!$F:$F,0),MATCH(D$1,Quarterly!$7:$7,0)),0)</f>
        <v>0</v>
      </c>
      <c r="C189" s="21">
        <f>IF(IFERROR(INDEX(Quarterly!$A:$Z,MATCH(Monthly!$H195,Quarterly!$F:$F,0),MATCH(D$1,Quarterly!$6:$6,0)),0)=0,C188,IFERROR(INDEX(Quarterly!$A:$Z,MATCH(Monthly!$H195,Quarterly!$F:$F,0),MATCH(D$1,Quarterly!$6:$6,0)),0))</f>
        <v>4.9815902482754915E-3</v>
      </c>
      <c r="D189" s="22">
        <f t="shared" si="30"/>
        <v>66243.361521215076</v>
      </c>
      <c r="E189" s="10">
        <f>IFERROR(INDEX(Quarterly!$A:$N,MATCH(Monthly!$H192,Quarterly!$F:$F,0),MATCH(G$1,Quarterly!$7:$7,0)),0)</f>
        <v>0</v>
      </c>
      <c r="F189" s="6">
        <f>IF(IFERROR(INDEX(Quarterly!$A:$Z,MATCH(Monthly!$H195,Quarterly!$F:$F,0),MATCH(G$1,Quarterly!$6:$6,0)),0)=0,F188,IFERROR(INDEX(Quarterly!$A:$Z,MATCH(Monthly!$H195,Quarterly!$F:$F,0),MATCH(G$1,Quarterly!$6:$6,0)),0))</f>
        <v>5.5664617595119203E-4</v>
      </c>
      <c r="G189" s="11">
        <f t="shared" si="31"/>
        <v>136531.95771058559</v>
      </c>
      <c r="H189" s="20">
        <f>IFERROR(INDEX(Quarterly!$A:$N,MATCH(Monthly!$H192,Quarterly!$F:$F,0),MATCH(J$1,Quarterly!$7:$7,0)),0)</f>
        <v>0</v>
      </c>
      <c r="I189" s="21">
        <f>IF(IFERROR(INDEX(Quarterly!$A:$Z,MATCH(Monthly!$H195,Quarterly!$F:$F,0),MATCH(J$1,Quarterly!$6:$6,0)),0)=0,I188,IFERROR(INDEX(Quarterly!$A:$Z,MATCH(Monthly!$H195,Quarterly!$F:$F,0),MATCH(J$1,Quarterly!$6:$6,0)),0))</f>
        <v>1.8894665673210298E-3</v>
      </c>
      <c r="J189" s="22">
        <f t="shared" si="32"/>
        <v>75859.062850611284</v>
      </c>
      <c r="K189" s="10">
        <f>IFERROR(INDEX(Quarterly!$A:$N,MATCH(Monthly!$H192,Quarterly!$F:$F,0),MATCH(M$1,Quarterly!$7:$7,0)),0)</f>
        <v>0</v>
      </c>
      <c r="L189" s="6">
        <f>IF(IFERROR(INDEX(Quarterly!$A:$Z,MATCH(Monthly!$H195,Quarterly!$F:$F,0),MATCH(M$1,Quarterly!$6:$6,0)),0)=0,L188,IFERROR(INDEX(Quarterly!$A:$Z,MATCH(Monthly!$H195,Quarterly!$F:$F,0),MATCH(M$1,Quarterly!$6:$6,0)),0))</f>
        <v>-1.8870158135801951E-3</v>
      </c>
      <c r="M189" s="11">
        <f t="shared" si="33"/>
        <v>43101.512996122168</v>
      </c>
      <c r="N189" s="20">
        <f>IFERROR(INDEX(Quarterly!$A:$N,MATCH(Monthly!$H192,Quarterly!$F:$F,0),MATCH(P$1,Quarterly!$7:$7,0)),0)</f>
        <v>0</v>
      </c>
      <c r="O189" s="21">
        <f>IF(IFERROR(INDEX(Quarterly!$A:$Z,MATCH(Monthly!$H195,Quarterly!$F:$F,0),MATCH(P$1,Quarterly!$6:$6,0)),0)=0,O188,IFERROR(INDEX(Quarterly!$A:$Z,MATCH(Monthly!$H195,Quarterly!$F:$F,0),MATCH(P$1,Quarterly!$6:$6,0)),0))</f>
        <v>7.7212093151668437E-3</v>
      </c>
      <c r="P189" s="22">
        <f t="shared" si="34"/>
        <v>3496.7925963236289</v>
      </c>
      <c r="Q189" s="10">
        <f>IFERROR(INDEX(Quarterly!$A:$N,MATCH(Monthly!$H192,Quarterly!$F:$F,0),MATCH(S$1,Quarterly!$7:$7,0)),0)</f>
        <v>0</v>
      </c>
      <c r="R189" s="6">
        <f>IF(IFERROR(INDEX(Quarterly!$A:$Z,MATCH(Monthly!$H195,Quarterly!$F:$F,0),MATCH(S$1,Quarterly!$6:$6,0)),0)=0,R188,IFERROR(INDEX(Quarterly!$A:$Z,MATCH(Monthly!$H195,Quarterly!$F:$F,0),MATCH(S$1,Quarterly!$6:$6,0)),0))</f>
        <v>1.2878126902940545E-2</v>
      </c>
      <c r="S189" s="11">
        <f t="shared" si="35"/>
        <v>1216.4666304104317</v>
      </c>
    </row>
    <row r="190" spans="1:19" x14ac:dyDescent="0.2">
      <c r="A190" s="4">
        <f>Monthly!H193</f>
        <v>42978</v>
      </c>
      <c r="B190" s="20">
        <f>IFERROR(INDEX(Quarterly!$A:$N,MATCH(Monthly!$H193,Quarterly!$F:$F,0),MATCH(D$1,Quarterly!$7:$7,0)),0)</f>
        <v>0</v>
      </c>
      <c r="C190" s="21">
        <f>IF(IFERROR(INDEX(Quarterly!$A:$Z,MATCH(Monthly!$H196,Quarterly!$F:$F,0),MATCH(D$1,Quarterly!$6:$6,0)),0)=0,C189,IFERROR(INDEX(Quarterly!$A:$Z,MATCH(Monthly!$H196,Quarterly!$F:$F,0),MATCH(D$1,Quarterly!$6:$6,0)),0))</f>
        <v>4.9815902482754915E-3</v>
      </c>
      <c r="D190" s="22">
        <f t="shared" si="30"/>
        <v>66573.358804982156</v>
      </c>
      <c r="E190" s="10">
        <f>IFERROR(INDEX(Quarterly!$A:$N,MATCH(Monthly!$H193,Quarterly!$F:$F,0),MATCH(G$1,Quarterly!$7:$7,0)),0)</f>
        <v>0</v>
      </c>
      <c r="F190" s="6">
        <f>IF(IFERROR(INDEX(Quarterly!$A:$Z,MATCH(Monthly!$H196,Quarterly!$F:$F,0),MATCH(G$1,Quarterly!$6:$6,0)),0)=0,F189,IFERROR(INDEX(Quarterly!$A:$Z,MATCH(Monthly!$H196,Quarterly!$F:$F,0),MATCH(G$1,Quarterly!$6:$6,0)),0))</f>
        <v>5.5664617595119203E-4</v>
      </c>
      <c r="G190" s="11">
        <f t="shared" si="31"/>
        <v>136607.9577027403</v>
      </c>
      <c r="H190" s="20">
        <f>IFERROR(INDEX(Quarterly!$A:$N,MATCH(Monthly!$H193,Quarterly!$F:$F,0),MATCH(J$1,Quarterly!$7:$7,0)),0)</f>
        <v>0</v>
      </c>
      <c r="I190" s="21">
        <f>IF(IFERROR(INDEX(Quarterly!$A:$Z,MATCH(Monthly!$H196,Quarterly!$F:$F,0),MATCH(J$1,Quarterly!$6:$6,0)),0)=0,I189,IFERROR(INDEX(Quarterly!$A:$Z,MATCH(Monthly!$H196,Quarterly!$F:$F,0),MATCH(J$1,Quarterly!$6:$6,0)),0))</f>
        <v>1.8894665673210298E-3</v>
      </c>
      <c r="J190" s="22">
        <f t="shared" si="32"/>
        <v>76002.396013695819</v>
      </c>
      <c r="K190" s="10">
        <f>IFERROR(INDEX(Quarterly!$A:$N,MATCH(Monthly!$H193,Quarterly!$F:$F,0),MATCH(M$1,Quarterly!$7:$7,0)),0)</f>
        <v>0</v>
      </c>
      <c r="L190" s="6">
        <f>IF(IFERROR(INDEX(Quarterly!$A:$Z,MATCH(Monthly!$H196,Quarterly!$F:$F,0),MATCH(M$1,Quarterly!$6:$6,0)),0)=0,L189,IFERROR(INDEX(Quarterly!$A:$Z,MATCH(Monthly!$H196,Quarterly!$F:$F,0),MATCH(M$1,Quarterly!$6:$6,0)),0))</f>
        <v>-1.8870158135801951E-3</v>
      </c>
      <c r="M190" s="11">
        <f t="shared" si="33"/>
        <v>43020.17975950925</v>
      </c>
      <c r="N190" s="20">
        <f>IFERROR(INDEX(Quarterly!$A:$N,MATCH(Monthly!$H193,Quarterly!$F:$F,0),MATCH(P$1,Quarterly!$7:$7,0)),0)</f>
        <v>0</v>
      </c>
      <c r="O190" s="21">
        <f>IF(IFERROR(INDEX(Quarterly!$A:$Z,MATCH(Monthly!$H196,Quarterly!$F:$F,0),MATCH(P$1,Quarterly!$6:$6,0)),0)=0,O189,IFERROR(INDEX(Quarterly!$A:$Z,MATCH(Monthly!$H196,Quarterly!$F:$F,0),MATCH(P$1,Quarterly!$6:$6,0)),0))</f>
        <v>7.7212093151668437E-3</v>
      </c>
      <c r="P190" s="22">
        <f t="shared" si="34"/>
        <v>3523.7920638915693</v>
      </c>
      <c r="Q190" s="10">
        <f>IFERROR(INDEX(Quarterly!$A:$N,MATCH(Monthly!$H193,Quarterly!$F:$F,0),MATCH(S$1,Quarterly!$7:$7,0)),0)</f>
        <v>0</v>
      </c>
      <c r="R190" s="6">
        <f>IF(IFERROR(INDEX(Quarterly!$A:$Z,MATCH(Monthly!$H196,Quarterly!$F:$F,0),MATCH(S$1,Quarterly!$6:$6,0)),0)=0,R189,IFERROR(INDEX(Quarterly!$A:$Z,MATCH(Monthly!$H196,Quarterly!$F:$F,0),MATCH(S$1,Quarterly!$6:$6,0)),0))</f>
        <v>1.2878126902940545E-2</v>
      </c>
      <c r="S190" s="11">
        <f t="shared" si="35"/>
        <v>1232.1324420500496</v>
      </c>
    </row>
    <row r="191" spans="1:19" x14ac:dyDescent="0.2">
      <c r="A191" s="4">
        <f>Monthly!H194</f>
        <v>43008</v>
      </c>
      <c r="B191" s="20">
        <f>IFERROR(INDEX(Quarterly!$A:$N,MATCH(Monthly!$H194,Quarterly!$F:$F,0),MATCH(D$1,Quarterly!$7:$7,0)),0)</f>
        <v>66905</v>
      </c>
      <c r="C191" s="21">
        <f>IF(IFERROR(INDEX(Quarterly!$A:$Z,MATCH(Monthly!$H197,Quarterly!$F:$F,0),MATCH(D$1,Quarterly!$6:$6,0)),0)=0,C190,IFERROR(INDEX(Quarterly!$A:$Z,MATCH(Monthly!$H197,Quarterly!$F:$F,0),MATCH(D$1,Quarterly!$6:$6,0)),0))</f>
        <v>7.7861654477120457E-3</v>
      </c>
      <c r="D191" s="22">
        <f t="shared" si="30"/>
        <v>66905</v>
      </c>
      <c r="E191" s="10">
        <f>IFERROR(INDEX(Quarterly!$A:$N,MATCH(Monthly!$H194,Quarterly!$F:$F,0),MATCH(G$1,Quarterly!$7:$7,0)),0)</f>
        <v>136684</v>
      </c>
      <c r="F191" s="6">
        <f>IF(IFERROR(INDEX(Quarterly!$A:$Z,MATCH(Monthly!$H197,Quarterly!$F:$F,0),MATCH(G$1,Quarterly!$6:$6,0)),0)=0,F190,IFERROR(INDEX(Quarterly!$A:$Z,MATCH(Monthly!$H197,Quarterly!$F:$F,0),MATCH(G$1,Quarterly!$6:$6,0)),0))</f>
        <v>5.5571816059285517E-4</v>
      </c>
      <c r="G191" s="11">
        <f t="shared" si="31"/>
        <v>136684</v>
      </c>
      <c r="H191" s="20">
        <f>IFERROR(INDEX(Quarterly!$A:$N,MATCH(Monthly!$H194,Quarterly!$F:$F,0),MATCH(J$1,Quarterly!$7:$7,0)),0)</f>
        <v>76146</v>
      </c>
      <c r="I191" s="21">
        <f>IF(IFERROR(INDEX(Quarterly!$A:$Z,MATCH(Monthly!$H197,Quarterly!$F:$F,0),MATCH(J$1,Quarterly!$6:$6,0)),0)=0,I190,IFERROR(INDEX(Quarterly!$A:$Z,MATCH(Monthly!$H197,Quarterly!$F:$F,0),MATCH(J$1,Quarterly!$6:$6,0)),0))</f>
        <v>4.5277486106216625E-3</v>
      </c>
      <c r="J191" s="22">
        <f t="shared" si="32"/>
        <v>76146</v>
      </c>
      <c r="K191" s="10">
        <f>IFERROR(INDEX(Quarterly!$A:$N,MATCH(Monthly!$H194,Quarterly!$F:$F,0),MATCH(M$1,Quarterly!$7:$7,0)),0)</f>
        <v>42939</v>
      </c>
      <c r="L191" s="6">
        <f>IF(IFERROR(INDEX(Quarterly!$A:$Z,MATCH(Monthly!$H197,Quarterly!$F:$F,0),MATCH(M$1,Quarterly!$6:$6,0)),0)=0,L190,IFERROR(INDEX(Quarterly!$A:$Z,MATCH(Monthly!$H197,Quarterly!$F:$F,0),MATCH(M$1,Quarterly!$6:$6,0)),0))</f>
        <v>4.7331591977162191E-4</v>
      </c>
      <c r="M191" s="11">
        <f t="shared" si="33"/>
        <v>42939</v>
      </c>
      <c r="N191" s="20">
        <f>IFERROR(INDEX(Quarterly!$A:$N,MATCH(Monthly!$H194,Quarterly!$F:$F,0),MATCH(P$1,Quarterly!$7:$7,0)),0)</f>
        <v>3551</v>
      </c>
      <c r="O191" s="21">
        <f>IF(IFERROR(INDEX(Quarterly!$A:$Z,MATCH(Monthly!$H197,Quarterly!$F:$F,0),MATCH(P$1,Quarterly!$6:$6,0)),0)=0,O190,IFERROR(INDEX(Quarterly!$A:$Z,MATCH(Monthly!$H197,Quarterly!$F:$F,0),MATCH(P$1,Quarterly!$6:$6,0)),0))</f>
        <v>-3.2490757237956913E-2</v>
      </c>
      <c r="P191" s="22">
        <f t="shared" si="34"/>
        <v>3551</v>
      </c>
      <c r="Q191" s="10">
        <f>IFERROR(INDEX(Quarterly!$A:$N,MATCH(Monthly!$H194,Quarterly!$F:$F,0),MATCH(S$1,Quarterly!$7:$7,0)),0)</f>
        <v>1248</v>
      </c>
      <c r="R191" s="6">
        <f>IF(IFERROR(INDEX(Quarterly!$A:$Z,MATCH(Monthly!$H197,Quarterly!$F:$F,0),MATCH(S$1,Quarterly!$6:$6,0)),0)=0,R190,IFERROR(INDEX(Quarterly!$A:$Z,MATCH(Monthly!$H197,Quarterly!$F:$F,0),MATCH(S$1,Quarterly!$6:$6,0)),0))</f>
        <v>3.4602351846282353E-3</v>
      </c>
      <c r="S191" s="11">
        <f t="shared" si="35"/>
        <v>1248</v>
      </c>
    </row>
    <row r="192" spans="1:19" x14ac:dyDescent="0.2">
      <c r="A192" s="4">
        <f>Monthly!H195</f>
        <v>43039</v>
      </c>
      <c r="B192" s="20">
        <f>IFERROR(INDEX(Quarterly!$A:$N,MATCH(Monthly!$H195,Quarterly!$F:$F,0),MATCH(D$1,Quarterly!$7:$7,0)),0)</f>
        <v>0</v>
      </c>
      <c r="C192" s="21">
        <f>IF(IFERROR(INDEX(Quarterly!$A:$Z,MATCH(Monthly!$H198,Quarterly!$F:$F,0),MATCH(D$1,Quarterly!$6:$6,0)),0)=0,C191,IFERROR(INDEX(Quarterly!$A:$Z,MATCH(Monthly!$H198,Quarterly!$F:$F,0),MATCH(D$1,Quarterly!$6:$6,0)),0))</f>
        <v>7.7861654477120457E-3</v>
      </c>
      <c r="D192" s="22">
        <f t="shared" si="30"/>
        <v>67425.93339927918</v>
      </c>
      <c r="E192" s="10">
        <f>IFERROR(INDEX(Quarterly!$A:$N,MATCH(Monthly!$H195,Quarterly!$F:$F,0),MATCH(G$1,Quarterly!$7:$7,0)),0)</f>
        <v>0</v>
      </c>
      <c r="F192" s="6">
        <f>IF(IFERROR(INDEX(Quarterly!$A:$Z,MATCH(Monthly!$H198,Quarterly!$F:$F,0),MATCH(G$1,Quarterly!$6:$6,0)),0)=0,F191,IFERROR(INDEX(Quarterly!$A:$Z,MATCH(Monthly!$H198,Quarterly!$F:$F,0),MATCH(G$1,Quarterly!$6:$6,0)),0))</f>
        <v>5.5571816059285517E-4</v>
      </c>
      <c r="G192" s="11">
        <f t="shared" si="31"/>
        <v>136759.95778106246</v>
      </c>
      <c r="H192" s="20">
        <f>IFERROR(INDEX(Quarterly!$A:$N,MATCH(Monthly!$H195,Quarterly!$F:$F,0),MATCH(J$1,Quarterly!$7:$7,0)),0)</f>
        <v>0</v>
      </c>
      <c r="I192" s="21">
        <f>IF(IFERROR(INDEX(Quarterly!$A:$Z,MATCH(Monthly!$H198,Quarterly!$F:$F,0),MATCH(J$1,Quarterly!$6:$6,0)),0)=0,I191,IFERROR(INDEX(Quarterly!$A:$Z,MATCH(Monthly!$H198,Quarterly!$F:$F,0),MATCH(J$1,Quarterly!$6:$6,0)),0))</f>
        <v>4.5277486106216625E-3</v>
      </c>
      <c r="J192" s="22">
        <f t="shared" si="32"/>
        <v>76490.769945704393</v>
      </c>
      <c r="K192" s="10">
        <f>IFERROR(INDEX(Quarterly!$A:$N,MATCH(Monthly!$H195,Quarterly!$F:$F,0),MATCH(M$1,Quarterly!$7:$7,0)),0)</f>
        <v>0</v>
      </c>
      <c r="L192" s="6">
        <f>IF(IFERROR(INDEX(Quarterly!$A:$Z,MATCH(Monthly!$H198,Quarterly!$F:$F,0),MATCH(M$1,Quarterly!$6:$6,0)),0)=0,L191,IFERROR(INDEX(Quarterly!$A:$Z,MATCH(Monthly!$H198,Quarterly!$F:$F,0),MATCH(M$1,Quarterly!$6:$6,0)),0))</f>
        <v>4.7331591977162191E-4</v>
      </c>
      <c r="M192" s="11">
        <f t="shared" si="33"/>
        <v>42959.323712279074</v>
      </c>
      <c r="N192" s="20">
        <f>IFERROR(INDEX(Quarterly!$A:$N,MATCH(Monthly!$H195,Quarterly!$F:$F,0),MATCH(P$1,Quarterly!$7:$7,0)),0)</f>
        <v>0</v>
      </c>
      <c r="O192" s="21">
        <f>IF(IFERROR(INDEX(Quarterly!$A:$Z,MATCH(Monthly!$H198,Quarterly!$F:$F,0),MATCH(P$1,Quarterly!$6:$6,0)),0)=0,O191,IFERROR(INDEX(Quarterly!$A:$Z,MATCH(Monthly!$H198,Quarterly!$F:$F,0),MATCH(P$1,Quarterly!$6:$6,0)),0))</f>
        <v>-3.2490757237956913E-2</v>
      </c>
      <c r="P192" s="22">
        <f t="shared" si="34"/>
        <v>3435.6253210480149</v>
      </c>
      <c r="Q192" s="10">
        <f>IFERROR(INDEX(Quarterly!$A:$N,MATCH(Monthly!$H195,Quarterly!$F:$F,0),MATCH(S$1,Quarterly!$7:$7,0)),0)</f>
        <v>0</v>
      </c>
      <c r="R192" s="6">
        <f>IF(IFERROR(INDEX(Quarterly!$A:$Z,MATCH(Monthly!$H198,Quarterly!$F:$F,0),MATCH(S$1,Quarterly!$6:$6,0)),0)=0,R191,IFERROR(INDEX(Quarterly!$A:$Z,MATCH(Monthly!$H198,Quarterly!$F:$F,0),MATCH(S$1,Quarterly!$6:$6,0)),0))</f>
        <v>3.4602351846282353E-3</v>
      </c>
      <c r="S192" s="11">
        <f t="shared" si="35"/>
        <v>1252.318373510416</v>
      </c>
    </row>
    <row r="193" spans="1:19" x14ac:dyDescent="0.2">
      <c r="A193" s="4">
        <f>Monthly!H196</f>
        <v>43069</v>
      </c>
      <c r="B193" s="20">
        <f>IFERROR(INDEX(Quarterly!$A:$N,MATCH(Monthly!$H196,Quarterly!$F:$F,0),MATCH(D$1,Quarterly!$7:$7,0)),0)</f>
        <v>0</v>
      </c>
      <c r="C193" s="21">
        <f>IF(IFERROR(INDEX(Quarterly!$A:$Z,MATCH(Monthly!$H199,Quarterly!$F:$F,0),MATCH(D$1,Quarterly!$6:$6,0)),0)=0,C192,IFERROR(INDEX(Quarterly!$A:$Z,MATCH(Monthly!$H199,Quarterly!$F:$F,0),MATCH(D$1,Quarterly!$6:$6,0)),0))</f>
        <v>7.7861654477120457E-3</v>
      </c>
      <c r="D193" s="22">
        <f t="shared" si="30"/>
        <v>67950.922872192386</v>
      </c>
      <c r="E193" s="10">
        <f>IFERROR(INDEX(Quarterly!$A:$N,MATCH(Monthly!$H196,Quarterly!$F:$F,0),MATCH(G$1,Quarterly!$7:$7,0)),0)</f>
        <v>0</v>
      </c>
      <c r="F193" s="6">
        <f>IF(IFERROR(INDEX(Quarterly!$A:$Z,MATCH(Monthly!$H199,Quarterly!$F:$F,0),MATCH(G$1,Quarterly!$6:$6,0)),0)=0,F192,IFERROR(INDEX(Quarterly!$A:$Z,MATCH(Monthly!$H199,Quarterly!$F:$F,0),MATCH(G$1,Quarterly!$6:$6,0)),0))</f>
        <v>5.5571816059285517E-4</v>
      </c>
      <c r="G193" s="11">
        <f t="shared" si="31"/>
        <v>136835.95777324331</v>
      </c>
      <c r="H193" s="20">
        <f>IFERROR(INDEX(Quarterly!$A:$N,MATCH(Monthly!$H196,Quarterly!$F:$F,0),MATCH(J$1,Quarterly!$7:$7,0)),0)</f>
        <v>0</v>
      </c>
      <c r="I193" s="21">
        <f>IF(IFERROR(INDEX(Quarterly!$A:$Z,MATCH(Monthly!$H199,Quarterly!$F:$F,0),MATCH(J$1,Quarterly!$6:$6,0)),0)=0,I192,IFERROR(INDEX(Quarterly!$A:$Z,MATCH(Monthly!$H199,Quarterly!$F:$F,0),MATCH(J$1,Quarterly!$6:$6,0)),0))</f>
        <v>4.5277486106216625E-3</v>
      </c>
      <c r="J193" s="22">
        <f t="shared" si="32"/>
        <v>76837.100923051432</v>
      </c>
      <c r="K193" s="10">
        <f>IFERROR(INDEX(Quarterly!$A:$N,MATCH(Monthly!$H196,Quarterly!$F:$F,0),MATCH(M$1,Quarterly!$7:$7,0)),0)</f>
        <v>0</v>
      </c>
      <c r="L193" s="6">
        <f>IF(IFERROR(INDEX(Quarterly!$A:$Z,MATCH(Monthly!$H199,Quarterly!$F:$F,0),MATCH(M$1,Quarterly!$6:$6,0)),0)=0,L192,IFERROR(INDEX(Quarterly!$A:$Z,MATCH(Monthly!$H199,Quarterly!$F:$F,0),MATCH(M$1,Quarterly!$6:$6,0)),0))</f>
        <v>4.7331591977162191E-4</v>
      </c>
      <c r="M193" s="11">
        <f t="shared" si="33"/>
        <v>42979.657044094718</v>
      </c>
      <c r="N193" s="20">
        <f>IFERROR(INDEX(Quarterly!$A:$N,MATCH(Monthly!$H196,Quarterly!$F:$F,0),MATCH(P$1,Quarterly!$7:$7,0)),0)</f>
        <v>0</v>
      </c>
      <c r="O193" s="21">
        <f>IF(IFERROR(INDEX(Quarterly!$A:$Z,MATCH(Monthly!$H199,Quarterly!$F:$F,0),MATCH(P$1,Quarterly!$6:$6,0)),0)=0,O192,IFERROR(INDEX(Quarterly!$A:$Z,MATCH(Monthly!$H199,Quarterly!$F:$F,0),MATCH(P$1,Quarterly!$6:$6,0)),0))</f>
        <v>-3.2490757237956913E-2</v>
      </c>
      <c r="P193" s="22">
        <f t="shared" si="34"/>
        <v>3323.999252781266</v>
      </c>
      <c r="Q193" s="10">
        <f>IFERROR(INDEX(Quarterly!$A:$N,MATCH(Monthly!$H196,Quarterly!$F:$F,0),MATCH(S$1,Quarterly!$7:$7,0)),0)</f>
        <v>0</v>
      </c>
      <c r="R193" s="6">
        <f>IF(IFERROR(INDEX(Quarterly!$A:$Z,MATCH(Monthly!$H199,Quarterly!$F:$F,0),MATCH(S$1,Quarterly!$6:$6,0)),0)=0,R192,IFERROR(INDEX(Quarterly!$A:$Z,MATCH(Monthly!$H199,Quarterly!$F:$F,0),MATCH(S$1,Quarterly!$6:$6,0)),0))</f>
        <v>3.4602351846282353E-3</v>
      </c>
      <c r="S193" s="11">
        <f t="shared" si="35"/>
        <v>1256.651689608793</v>
      </c>
    </row>
    <row r="194" spans="1:19" x14ac:dyDescent="0.2">
      <c r="A194" s="4">
        <f>Monthly!H197</f>
        <v>43100</v>
      </c>
      <c r="B194" s="20">
        <f>IFERROR(INDEX(Quarterly!$A:$N,MATCH(Monthly!$H197,Quarterly!$F:$F,0),MATCH(D$1,Quarterly!$7:$7,0)),0)</f>
        <v>68480</v>
      </c>
      <c r="C194" s="21">
        <f>IF(IFERROR(INDEX(Quarterly!$A:$Z,MATCH(Monthly!$H200,Quarterly!$F:$F,0),MATCH(D$1,Quarterly!$6:$6,0)),0)=0,C193,IFERROR(INDEX(Quarterly!$A:$Z,MATCH(Monthly!$H200,Quarterly!$F:$F,0),MATCH(D$1,Quarterly!$6:$6,0)),0))</f>
        <v>-3.3699889277274409E-3</v>
      </c>
      <c r="D194" s="22">
        <f t="shared" si="30"/>
        <v>68480</v>
      </c>
      <c r="E194" s="10">
        <f>IFERROR(INDEX(Quarterly!$A:$N,MATCH(Monthly!$H197,Quarterly!$F:$F,0),MATCH(G$1,Quarterly!$7:$7,0)),0)</f>
        <v>136912</v>
      </c>
      <c r="F194" s="6">
        <f>IF(IFERROR(INDEX(Quarterly!$A:$Z,MATCH(Monthly!$H200,Quarterly!$F:$F,0),MATCH(G$1,Quarterly!$6:$6,0)),0)=0,F193,IFERROR(INDEX(Quarterly!$A:$Z,MATCH(Monthly!$H200,Quarterly!$F:$F,0),MATCH(G$1,Quarterly!$6:$6,0)),0))</f>
        <v>5.5236127378743838E-4</v>
      </c>
      <c r="G194" s="11">
        <f t="shared" si="31"/>
        <v>136912</v>
      </c>
      <c r="H194" s="20">
        <f>IFERROR(INDEX(Quarterly!$A:$N,MATCH(Monthly!$H197,Quarterly!$F:$F,0),MATCH(J$1,Quarterly!$7:$7,0)),0)</f>
        <v>77185</v>
      </c>
      <c r="I194" s="21">
        <f>IF(IFERROR(INDEX(Quarterly!$A:$Z,MATCH(Monthly!$H200,Quarterly!$F:$F,0),MATCH(J$1,Quarterly!$6:$6,0)),0)=0,I193,IFERROR(INDEX(Quarterly!$A:$Z,MATCH(Monthly!$H200,Quarterly!$F:$F,0),MATCH(J$1,Quarterly!$6:$6,0)),0))</f>
        <v>-8.990828156042463E-4</v>
      </c>
      <c r="J194" s="22">
        <f t="shared" si="32"/>
        <v>77185</v>
      </c>
      <c r="K194" s="10">
        <f>IFERROR(INDEX(Quarterly!$A:$N,MATCH(Monthly!$H197,Quarterly!$F:$F,0),MATCH(M$1,Quarterly!$7:$7,0)),0)</f>
        <v>43000</v>
      </c>
      <c r="L194" s="6">
        <f>IF(IFERROR(INDEX(Quarterly!$A:$Z,MATCH(Monthly!$H200,Quarterly!$F:$F,0),MATCH(M$1,Quarterly!$6:$6,0)),0)=0,L193,IFERROR(INDEX(Quarterly!$A:$Z,MATCH(Monthly!$H200,Quarterly!$F:$F,0),MATCH(M$1,Quarterly!$6:$6,0)),0))</f>
        <v>7.7518778927032628E-6</v>
      </c>
      <c r="M194" s="11">
        <f t="shared" si="33"/>
        <v>43000</v>
      </c>
      <c r="N194" s="20">
        <f>IFERROR(INDEX(Quarterly!$A:$N,MATCH(Monthly!$H197,Quarterly!$F:$F,0),MATCH(P$1,Quarterly!$7:$7,0)),0)</f>
        <v>3216</v>
      </c>
      <c r="O194" s="21">
        <f>IF(IFERROR(INDEX(Quarterly!$A:$Z,MATCH(Monthly!$H200,Quarterly!$F:$F,0),MATCH(P$1,Quarterly!$6:$6,0)),0)=0,O193,IFERROR(INDEX(Quarterly!$A:$Z,MATCH(Monthly!$H200,Quarterly!$F:$F,0),MATCH(P$1,Quarterly!$6:$6,0)),0))</f>
        <v>5.0531950120826785E-3</v>
      </c>
      <c r="P194" s="22">
        <f t="shared" si="34"/>
        <v>3216</v>
      </c>
      <c r="Q194" s="10">
        <f>IFERROR(INDEX(Quarterly!$A:$N,MATCH(Monthly!$H197,Quarterly!$F:$F,0),MATCH(S$1,Quarterly!$7:$7,0)),0)</f>
        <v>1261</v>
      </c>
      <c r="R194" s="6">
        <f>IF(IFERROR(INDEX(Quarterly!$A:$Z,MATCH(Monthly!$H200,Quarterly!$F:$F,0),MATCH(S$1,Quarterly!$6:$6,0)),0)=0,R193,IFERROR(INDEX(Quarterly!$A:$Z,MATCH(Monthly!$H200,Quarterly!$F:$F,0),MATCH(S$1,Quarterly!$6:$6,0)),0))</f>
        <v>-2.7165319371931229E-2</v>
      </c>
      <c r="S194" s="11">
        <f t="shared" si="35"/>
        <v>1261</v>
      </c>
    </row>
    <row r="195" spans="1:19" x14ac:dyDescent="0.2">
      <c r="A195" s="4">
        <f>Monthly!H198</f>
        <v>43131</v>
      </c>
      <c r="B195" s="20">
        <f>IFERROR(INDEX(Quarterly!$A:$N,MATCH(Monthly!$H198,Quarterly!$F:$F,0),MATCH(D$1,Quarterly!$7:$7,0)),0)</f>
        <v>0</v>
      </c>
      <c r="C195" s="21">
        <f>IF(IFERROR(INDEX(Quarterly!$A:$Z,MATCH(Monthly!$H201,Quarterly!$F:$F,0),MATCH(D$1,Quarterly!$6:$6,0)),0)=0,C194,IFERROR(INDEX(Quarterly!$A:$Z,MATCH(Monthly!$H201,Quarterly!$F:$F,0),MATCH(D$1,Quarterly!$6:$6,0)),0))</f>
        <v>-3.3699889277274409E-3</v>
      </c>
      <c r="D195" s="22">
        <f t="shared" si="30"/>
        <v>68249.22315822923</v>
      </c>
      <c r="E195" s="10">
        <f>IFERROR(INDEX(Quarterly!$A:$N,MATCH(Monthly!$H198,Quarterly!$F:$F,0),MATCH(G$1,Quarterly!$7:$7,0)),0)</f>
        <v>0</v>
      </c>
      <c r="F195" s="6">
        <f>IF(IFERROR(INDEX(Quarterly!$A:$Z,MATCH(Monthly!$H201,Quarterly!$F:$F,0),MATCH(G$1,Quarterly!$6:$6,0)),0)=0,F194,IFERROR(INDEX(Quarterly!$A:$Z,MATCH(Monthly!$H201,Quarterly!$F:$F,0),MATCH(G$1,Quarterly!$6:$6,0)),0))</f>
        <v>5.5236127378743838E-4</v>
      </c>
      <c r="G195" s="11">
        <f t="shared" ref="G195:G196" si="36">IF(E195=0,G194*(1+F195),E195)</f>
        <v>136987.62488671677</v>
      </c>
      <c r="H195" s="20">
        <f>IFERROR(INDEX(Quarterly!$A:$N,MATCH(Monthly!$H198,Quarterly!$F:$F,0),MATCH(J$1,Quarterly!$7:$7,0)),0)</f>
        <v>0</v>
      </c>
      <c r="I195" s="21">
        <f>IF(IFERROR(INDEX(Quarterly!$A:$Z,MATCH(Monthly!$H201,Quarterly!$F:$F,0),MATCH(J$1,Quarterly!$6:$6,0)),0)=0,I194,IFERROR(INDEX(Quarterly!$A:$Z,MATCH(Monthly!$H201,Quarterly!$F:$F,0),MATCH(J$1,Quarterly!$6:$6,0)),0))</f>
        <v>-8.990828156042463E-4</v>
      </c>
      <c r="J195" s="22">
        <f t="shared" si="32"/>
        <v>77115.604292877586</v>
      </c>
      <c r="K195" s="10">
        <f>IFERROR(INDEX(Quarterly!$A:$N,MATCH(Monthly!$H198,Quarterly!$F:$F,0),MATCH(M$1,Quarterly!$7:$7,0)),0)</f>
        <v>0</v>
      </c>
      <c r="L195" s="6">
        <f>IF(IFERROR(INDEX(Quarterly!$A:$Z,MATCH(Monthly!$H201,Quarterly!$F:$F,0),MATCH(M$1,Quarterly!$6:$6,0)),0)=0,L194,IFERROR(INDEX(Quarterly!$A:$Z,MATCH(Monthly!$H201,Quarterly!$F:$F,0),MATCH(M$1,Quarterly!$6:$6,0)),0))</f>
        <v>7.7518778927032628E-6</v>
      </c>
      <c r="M195" s="11">
        <f t="shared" si="33"/>
        <v>43000.333330749389</v>
      </c>
      <c r="N195" s="20">
        <f>IFERROR(INDEX(Quarterly!$A:$N,MATCH(Monthly!$H198,Quarterly!$F:$F,0),MATCH(P$1,Quarterly!$7:$7,0)),0)</f>
        <v>0</v>
      </c>
      <c r="O195" s="21">
        <f>IF(IFERROR(INDEX(Quarterly!$A:$Z,MATCH(Monthly!$H201,Quarterly!$F:$F,0),MATCH(P$1,Quarterly!$6:$6,0)),0)=0,O194,IFERROR(INDEX(Quarterly!$A:$Z,MATCH(Monthly!$H201,Quarterly!$F:$F,0),MATCH(P$1,Quarterly!$6:$6,0)),0))</f>
        <v>5.0531950120826785E-3</v>
      </c>
      <c r="P195" s="22">
        <f t="shared" si="34"/>
        <v>3232.2510751588579</v>
      </c>
      <c r="Q195" s="10">
        <f>IFERROR(INDEX(Quarterly!$A:$N,MATCH(Monthly!$H198,Quarterly!$F:$F,0),MATCH(S$1,Quarterly!$7:$7,0)),0)</f>
        <v>0</v>
      </c>
      <c r="R195" s="6">
        <f>IF(IFERROR(INDEX(Quarterly!$A:$Z,MATCH(Monthly!$H201,Quarterly!$F:$F,0),MATCH(S$1,Quarterly!$6:$6,0)),0)=0,R194,IFERROR(INDEX(Quarterly!$A:$Z,MATCH(Monthly!$H201,Quarterly!$F:$F,0),MATCH(S$1,Quarterly!$6:$6,0)),0))</f>
        <v>-2.7165319371931229E-2</v>
      </c>
      <c r="S195" s="11">
        <f t="shared" si="35"/>
        <v>1226.7445322719948</v>
      </c>
    </row>
    <row r="196" spans="1:19" x14ac:dyDescent="0.2">
      <c r="A196" s="4">
        <f>Monthly!H199</f>
        <v>43159</v>
      </c>
      <c r="B196" s="20">
        <f>IFERROR(INDEX(Quarterly!$A:$N,MATCH(Monthly!$H199,Quarterly!$F:$F,0),MATCH(D$1,Quarterly!$7:$7,0)),0)</f>
        <v>0</v>
      </c>
      <c r="C196" s="21">
        <f>IF(IFERROR(INDEX(Quarterly!$A:$Z,MATCH(Monthly!$H202,Quarterly!$F:$F,0),MATCH(D$1,Quarterly!$6:$6,0)),0)=0,C195,IFERROR(INDEX(Quarterly!$A:$Z,MATCH(Monthly!$H202,Quarterly!$F:$F,0),MATCH(D$1,Quarterly!$6:$6,0)),0))</f>
        <v>-3.3699889277274409E-3</v>
      </c>
      <c r="D196" s="22">
        <f t="shared" si="30"/>
        <v>68019.224031859994</v>
      </c>
      <c r="E196" s="10">
        <f>IFERROR(INDEX(Quarterly!$A:$N,MATCH(Monthly!$H199,Quarterly!$F:$F,0),MATCH(G$1,Quarterly!$7:$7,0)),0)</f>
        <v>0</v>
      </c>
      <c r="F196" s="6">
        <f>IF(IFERROR(INDEX(Quarterly!$A:$Z,MATCH(Monthly!$H202,Quarterly!$F:$F,0),MATCH(G$1,Quarterly!$6:$6,0)),0)=0,F195,IFERROR(INDEX(Quarterly!$A:$Z,MATCH(Monthly!$H202,Quarterly!$F:$F,0),MATCH(G$1,Quarterly!$6:$6,0)),0))</f>
        <v>5.5236127378743838E-4</v>
      </c>
      <c r="G196" s="11">
        <f t="shared" si="36"/>
        <v>137063.29154569231</v>
      </c>
      <c r="H196" s="20">
        <f>IFERROR(INDEX(Quarterly!$A:$N,MATCH(Monthly!$H199,Quarterly!$F:$F,0),MATCH(J$1,Quarterly!$7:$7,0)),0)</f>
        <v>0</v>
      </c>
      <c r="I196" s="21">
        <f>IF(IFERROR(INDEX(Quarterly!$A:$Z,MATCH(Monthly!$H202,Quarterly!$F:$F,0),MATCH(J$1,Quarterly!$6:$6,0)),0)=0,I195,IFERROR(INDEX(Quarterly!$A:$Z,MATCH(Monthly!$H202,Quarterly!$F:$F,0),MATCH(J$1,Quarterly!$6:$6,0)),0))</f>
        <v>-8.990828156042463E-4</v>
      </c>
      <c r="J196" s="22">
        <f t="shared" si="32"/>
        <v>77046.270978242916</v>
      </c>
      <c r="K196" s="10">
        <f>IFERROR(INDEX(Quarterly!$A:$N,MATCH(Monthly!$H199,Quarterly!$F:$F,0),MATCH(M$1,Quarterly!$7:$7,0)),0)</f>
        <v>0</v>
      </c>
      <c r="L196" s="6">
        <f>IF(IFERROR(INDEX(Quarterly!$A:$Z,MATCH(Monthly!$H202,Quarterly!$F:$F,0),MATCH(M$1,Quarterly!$6:$6,0)),0)=0,L195,IFERROR(INDEX(Quarterly!$A:$Z,MATCH(Monthly!$H202,Quarterly!$F:$F,0),MATCH(M$1,Quarterly!$6:$6,0)),0))</f>
        <v>7.7518778927032628E-6</v>
      </c>
      <c r="M196" s="11">
        <f t="shared" si="33"/>
        <v>43000.666664082717</v>
      </c>
      <c r="N196" s="20">
        <f>IFERROR(INDEX(Quarterly!$A:$N,MATCH(Monthly!$H199,Quarterly!$F:$F,0),MATCH(P$1,Quarterly!$7:$7,0)),0)</f>
        <v>0</v>
      </c>
      <c r="O196" s="21">
        <f>IF(IFERROR(INDEX(Quarterly!$A:$Z,MATCH(Monthly!$H202,Quarterly!$F:$F,0),MATCH(P$1,Quarterly!$6:$6,0)),0)=0,O195,IFERROR(INDEX(Quarterly!$A:$Z,MATCH(Monthly!$H202,Quarterly!$F:$F,0),MATCH(P$1,Quarterly!$6:$6,0)),0))</f>
        <v>5.0531950120826785E-3</v>
      </c>
      <c r="P196" s="22">
        <f t="shared" si="34"/>
        <v>3248.5842701696497</v>
      </c>
      <c r="Q196" s="10">
        <f>IFERROR(INDEX(Quarterly!$A:$N,MATCH(Monthly!$H199,Quarterly!$F:$F,0),MATCH(S$1,Quarterly!$7:$7,0)),0)</f>
        <v>0</v>
      </c>
      <c r="R196" s="6">
        <f>IF(IFERROR(INDEX(Quarterly!$A:$Z,MATCH(Monthly!$H202,Quarterly!$F:$F,0),MATCH(S$1,Quarterly!$6:$6,0)),0)=0,R195,IFERROR(INDEX(Quarterly!$A:$Z,MATCH(Monthly!$H202,Quarterly!$F:$F,0),MATCH(S$1,Quarterly!$6:$6,0)),0))</f>
        <v>-2.7165319371931229E-2</v>
      </c>
      <c r="S196" s="11">
        <f t="shared" si="35"/>
        <v>1193.4196252650556</v>
      </c>
    </row>
    <row r="197" spans="1:19" ht="16" thickBot="1" x14ac:dyDescent="0.25">
      <c r="A197" s="4">
        <f>Monthly!H200</f>
        <v>43190</v>
      </c>
      <c r="B197" s="23">
        <f>IFERROR(INDEX(Quarterly!$A:$N,MATCH(Monthly!$H200,Quarterly!$F:$F,0),MATCH(D$1,Quarterly!$7:$7,0)),0)</f>
        <v>67790</v>
      </c>
      <c r="C197" s="24"/>
      <c r="D197" s="25">
        <f t="shared" si="30"/>
        <v>67790</v>
      </c>
      <c r="E197" s="12">
        <f>IFERROR(INDEX(Quarterly!$A:$N,MATCH(Monthly!$H200,Quarterly!$F:$F,0),MATCH(G$1,Quarterly!$7:$7,0)),0)</f>
        <v>137139</v>
      </c>
      <c r="F197" s="13"/>
      <c r="G197" s="14">
        <f t="shared" ref="G197" si="37">IF(E197=0,G196*(1+F197),E197)</f>
        <v>137139</v>
      </c>
      <c r="H197" s="23">
        <f>IFERROR(INDEX(Quarterly!$A:$N,MATCH(Monthly!$H200,Quarterly!$F:$F,0),MATCH(J$1,Quarterly!$7:$7,0)),0)</f>
        <v>76977</v>
      </c>
      <c r="I197" s="24"/>
      <c r="J197" s="25">
        <f t="shared" si="32"/>
        <v>76977</v>
      </c>
      <c r="K197" s="12">
        <f>IFERROR(INDEX(Quarterly!$A:$N,MATCH(Monthly!$H200,Quarterly!$F:$F,0),MATCH(M$1,Quarterly!$7:$7,0)),0)</f>
        <v>43001</v>
      </c>
      <c r="L197" s="13"/>
      <c r="M197" s="14">
        <f t="shared" si="33"/>
        <v>43001</v>
      </c>
      <c r="N197" s="23">
        <f>IFERROR(INDEX(Quarterly!$A:$N,MATCH(Monthly!$H200,Quarterly!$F:$F,0),MATCH(P$1,Quarterly!$7:$7,0)),0)</f>
        <v>3265</v>
      </c>
      <c r="O197" s="24"/>
      <c r="P197" s="25">
        <f t="shared" si="34"/>
        <v>3265</v>
      </c>
      <c r="Q197" s="12">
        <f>IFERROR(INDEX(Quarterly!$A:$N,MATCH(Monthly!$H200,Quarterly!$F:$F,0),MATCH(S$1,Quarterly!$7:$7,0)),0)</f>
        <v>1161</v>
      </c>
      <c r="R197" s="13"/>
      <c r="S197" s="14">
        <f t="shared" si="35"/>
        <v>1161</v>
      </c>
    </row>
    <row r="198" spans="1:19" x14ac:dyDescent="0.2">
      <c r="A198" s="4"/>
    </row>
    <row r="199" spans="1:19" x14ac:dyDescent="0.2">
      <c r="A199" s="4"/>
    </row>
    <row r="200" spans="1:19" x14ac:dyDescent="0.2">
      <c r="A200" s="4"/>
    </row>
    <row r="201" spans="1:19" x14ac:dyDescent="0.2">
      <c r="A201" s="4"/>
    </row>
    <row r="202" spans="1:19" x14ac:dyDescent="0.2">
      <c r="A202" s="4"/>
    </row>
    <row r="203" spans="1:19" x14ac:dyDescent="0.2">
      <c r="A203" s="4"/>
    </row>
    <row r="204" spans="1:19" x14ac:dyDescent="0.2">
      <c r="A204" s="4"/>
    </row>
    <row r="205" spans="1:19" x14ac:dyDescent="0.2">
      <c r="A205" s="4"/>
    </row>
    <row r="206" spans="1:19" x14ac:dyDescent="0.2">
      <c r="A20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B966C-39C2-4205-8B09-789BA4C00F62}">
  <dimension ref="A1:Q209"/>
  <sheetViews>
    <sheetView topLeftCell="A114" workbookViewId="0">
      <selection activeCell="M16" sqref="M16"/>
    </sheetView>
  </sheetViews>
  <sheetFormatPr baseColWidth="10" defaultColWidth="10.6640625" defaultRowHeight="15" x14ac:dyDescent="0.2"/>
  <cols>
    <col min="1" max="5" width="1.83203125" customWidth="1"/>
    <col min="6" max="6" width="8" bestFit="1" customWidth="1"/>
    <col min="7" max="7" width="4.83203125" customWidth="1"/>
    <col min="8" max="8" width="12" style="4" customWidth="1"/>
    <col min="9" max="10" width="12" customWidth="1"/>
    <col min="11" max="11" width="20.5" customWidth="1"/>
    <col min="12" max="13" width="20.5" style="42" customWidth="1"/>
    <col min="17" max="247" width="8.83203125" customWidth="1"/>
  </cols>
  <sheetData>
    <row r="1" spans="1:17" x14ac:dyDescent="0.2">
      <c r="I1" t="s">
        <v>1</v>
      </c>
      <c r="J1" t="s">
        <v>1</v>
      </c>
      <c r="K1" t="s">
        <v>7</v>
      </c>
      <c r="N1" t="str">
        <f>QuarterlyToMonthly!D1</f>
        <v>5311: Lessors Of Real Estate: U.S. TotalNot Seasonally Adjusted Total Revenue [Millions of Dollars]</v>
      </c>
      <c r="O1" t="s">
        <v>8</v>
      </c>
      <c r="P1" t="s">
        <v>9</v>
      </c>
      <c r="Q1" s="2" t="s">
        <v>330</v>
      </c>
    </row>
    <row r="2" spans="1:17" x14ac:dyDescent="0.2">
      <c r="I2" t="s">
        <v>2</v>
      </c>
      <c r="J2" t="s">
        <v>3</v>
      </c>
    </row>
    <row r="3" spans="1:17" x14ac:dyDescent="0.2">
      <c r="I3" t="s">
        <v>4</v>
      </c>
      <c r="J3" t="s">
        <v>4</v>
      </c>
    </row>
    <row r="5" spans="1:17" x14ac:dyDescent="0.2">
      <c r="A5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5</v>
      </c>
      <c r="G5" t="s">
        <v>15</v>
      </c>
      <c r="H5" s="4" t="s">
        <v>16</v>
      </c>
      <c r="I5" t="s">
        <v>17</v>
      </c>
      <c r="J5" t="s">
        <v>18</v>
      </c>
      <c r="K5" t="s">
        <v>326</v>
      </c>
      <c r="L5" s="42" t="s">
        <v>356</v>
      </c>
      <c r="M5" s="42" t="s">
        <v>357</v>
      </c>
      <c r="N5" t="s">
        <v>329</v>
      </c>
      <c r="O5" t="s">
        <v>345</v>
      </c>
      <c r="P5" t="s">
        <v>338</v>
      </c>
      <c r="Q5" t="s">
        <v>337</v>
      </c>
    </row>
    <row r="6" spans="1:17" x14ac:dyDescent="0.2">
      <c r="A6">
        <f t="shared" ref="A6:A69" si="0">FIND("-",G6)</f>
        <v>4</v>
      </c>
      <c r="B6" t="str">
        <f t="shared" ref="B6:B69" si="1">LEFT(G6,A6-1)</f>
        <v>Jan</v>
      </c>
      <c r="C6">
        <f>INDEX([1]LookUps!B:B,MATCH(B6,[1]LookUps!A:A,0))</f>
        <v>1</v>
      </c>
      <c r="D6">
        <f t="shared" ref="D6:D69" si="2">RIGHT(G6,LEN(G6)-A6)*1</f>
        <v>2002</v>
      </c>
      <c r="E6">
        <f>INDEX([1]LookUps!C:C,MATCH(C6,[1]LookUps!B:B,0))</f>
        <v>1</v>
      </c>
      <c r="F6" t="str">
        <f t="shared" ref="F6:F69" si="3">"Q"&amp;E6&amp;"-"&amp;D6</f>
        <v>Q1-2002</v>
      </c>
      <c r="G6" t="s">
        <v>19</v>
      </c>
      <c r="H6" s="4">
        <f t="shared" ref="H6:H37" si="4">EOMONTH(DATE(D6,C6,1),0)</f>
        <v>37287</v>
      </c>
      <c r="I6">
        <v>21.1</v>
      </c>
      <c r="J6">
        <v>295.89999999999998</v>
      </c>
      <c r="K6">
        <v>25972</v>
      </c>
      <c r="N6">
        <f>INDEX(QuarterlyToMonthly!$A:$AA,MATCH($H6,QuarterlyToMonthly!$A:$A,0),MATCH(N$1,QuarterlyToMonthly!$1:$1,0))</f>
        <v>0</v>
      </c>
      <c r="O6">
        <f>INDEX(QuarterlyToMonthly!$A:$AA,MATCH($H6,QuarterlyToMonthly!$A:$A,0),MATCH(O$1,QuarterlyToMonthly!$1:$1,0))</f>
        <v>0</v>
      </c>
      <c r="P6">
        <f>INDEX(QuarterlyToMonthly!$A:$AA,MATCH($H6,QuarterlyToMonthly!$A:$A,0),MATCH(P$1,QuarterlyToMonthly!$1:$1,0))</f>
        <v>0</v>
      </c>
    </row>
    <row r="7" spans="1:17" x14ac:dyDescent="0.2">
      <c r="A7">
        <f t="shared" si="0"/>
        <v>4</v>
      </c>
      <c r="B7" t="str">
        <f t="shared" si="1"/>
        <v>Feb</v>
      </c>
      <c r="C7">
        <f>INDEX([1]LookUps!B:B,MATCH(B7,[1]LookUps!A:A,0))</f>
        <v>2</v>
      </c>
      <c r="D7">
        <f t="shared" si="2"/>
        <v>2002</v>
      </c>
      <c r="E7">
        <f>INDEX([1]LookUps!C:C,MATCH(C7,[1]LookUps!B:B,0))</f>
        <v>1</v>
      </c>
      <c r="F7" t="str">
        <f t="shared" si="3"/>
        <v>Q1-2002</v>
      </c>
      <c r="G7" t="s">
        <v>20</v>
      </c>
      <c r="H7" s="4">
        <f t="shared" si="4"/>
        <v>37315</v>
      </c>
      <c r="I7">
        <v>18.399999999999999</v>
      </c>
      <c r="J7">
        <v>294</v>
      </c>
      <c r="K7">
        <v>25721</v>
      </c>
      <c r="N7">
        <f>INDEX(QuarterlyToMonthly!$A:$AA,MATCH($H7,QuarterlyToMonthly!$A:$A,0),MATCH(N$1,QuarterlyToMonthly!$1:$1,0))</f>
        <v>0</v>
      </c>
      <c r="O7">
        <f>INDEX(QuarterlyToMonthly!$A:$AA,MATCH($H7,QuarterlyToMonthly!$A:$A,0),MATCH(O$1,QuarterlyToMonthly!$1:$1,0))</f>
        <v>0</v>
      </c>
      <c r="P7">
        <f>INDEX(QuarterlyToMonthly!$A:$AA,MATCH($H7,QuarterlyToMonthly!$A:$A,0),MATCH(P$1,QuarterlyToMonthly!$1:$1,0))</f>
        <v>0</v>
      </c>
    </row>
    <row r="8" spans="1:17" x14ac:dyDescent="0.2">
      <c r="A8">
        <f t="shared" si="0"/>
        <v>4</v>
      </c>
      <c r="B8" t="str">
        <f t="shared" si="1"/>
        <v>Mar</v>
      </c>
      <c r="C8">
        <f>INDEX([1]LookUps!B:B,MATCH(B8,[1]LookUps!A:A,0))</f>
        <v>3</v>
      </c>
      <c r="D8">
        <f t="shared" si="2"/>
        <v>2002</v>
      </c>
      <c r="E8">
        <f>INDEX([1]LookUps!C:C,MATCH(C8,[1]LookUps!B:B,0))</f>
        <v>1</v>
      </c>
      <c r="F8" t="str">
        <f t="shared" si="3"/>
        <v>Q1-2002</v>
      </c>
      <c r="G8" t="s">
        <v>21</v>
      </c>
      <c r="H8" s="4">
        <f t="shared" si="4"/>
        <v>37346</v>
      </c>
      <c r="I8">
        <v>25</v>
      </c>
      <c r="J8">
        <v>303.5</v>
      </c>
      <c r="K8">
        <v>29826</v>
      </c>
      <c r="N8">
        <f>INDEX(QuarterlyToMonthly!$A:$AA,MATCH($H8,QuarterlyToMonthly!$A:$A,0),MATCH(N$1,QuarterlyToMonthly!$1:$1,0))</f>
        <v>0</v>
      </c>
      <c r="O8">
        <f>INDEX(QuarterlyToMonthly!$A:$AA,MATCH($H8,QuarterlyToMonthly!$A:$A,0),MATCH(O$1,QuarterlyToMonthly!$1:$1,0))</f>
        <v>33707</v>
      </c>
      <c r="P8">
        <f>INDEX(QuarterlyToMonthly!$A:$AA,MATCH($H8,QuarterlyToMonthly!$A:$A,0),MATCH(P$1,QuarterlyToMonthly!$1:$1,0))</f>
        <v>3403</v>
      </c>
    </row>
    <row r="9" spans="1:17" x14ac:dyDescent="0.2">
      <c r="A9">
        <f t="shared" si="0"/>
        <v>4</v>
      </c>
      <c r="B9" t="str">
        <f t="shared" si="1"/>
        <v>Apr</v>
      </c>
      <c r="C9">
        <f>INDEX([1]LookUps!B:B,MATCH(B9,[1]LookUps!A:A,0))</f>
        <v>4</v>
      </c>
      <c r="D9">
        <f t="shared" si="2"/>
        <v>2002</v>
      </c>
      <c r="E9">
        <f>INDEX([1]LookUps!C:C,MATCH(C9,[1]LookUps!B:B,0))</f>
        <v>2</v>
      </c>
      <c r="F9" t="str">
        <f t="shared" si="3"/>
        <v>Q2-2002</v>
      </c>
      <c r="G9" t="s">
        <v>22</v>
      </c>
      <c r="H9" s="4">
        <f t="shared" si="4"/>
        <v>37376</v>
      </c>
      <c r="I9">
        <v>24.2</v>
      </c>
      <c r="J9">
        <v>302.10000000000002</v>
      </c>
      <c r="K9">
        <v>33008</v>
      </c>
      <c r="N9">
        <f>INDEX(QuarterlyToMonthly!$A:$AA,MATCH($H9,QuarterlyToMonthly!$A:$A,0),MATCH(N$1,QuarterlyToMonthly!$1:$1,0))</f>
        <v>0</v>
      </c>
      <c r="O9">
        <f>INDEX(QuarterlyToMonthly!$A:$AA,MATCH($H9,QuarterlyToMonthly!$A:$A,0),MATCH(O$1,QuarterlyToMonthly!$1:$1,0))</f>
        <v>33843.777561353992</v>
      </c>
      <c r="P9">
        <f>INDEX(QuarterlyToMonthly!$A:$AA,MATCH($H9,QuarterlyToMonthly!$A:$A,0),MATCH(P$1,QuarterlyToMonthly!$1:$1,0))</f>
        <v>3325.5855974712213</v>
      </c>
    </row>
    <row r="10" spans="1:17" x14ac:dyDescent="0.2">
      <c r="A10">
        <f t="shared" si="0"/>
        <v>4</v>
      </c>
      <c r="B10" t="str">
        <f t="shared" si="1"/>
        <v>May</v>
      </c>
      <c r="C10">
        <f>INDEX([1]LookUps!B:B,MATCH(B10,[1]LookUps!A:A,0))</f>
        <v>5</v>
      </c>
      <c r="D10">
        <f t="shared" si="2"/>
        <v>2002</v>
      </c>
      <c r="E10">
        <f>INDEX([1]LookUps!C:C,MATCH(C10,[1]LookUps!B:B,0))</f>
        <v>2</v>
      </c>
      <c r="F10" t="str">
        <f t="shared" si="3"/>
        <v>Q2-2002</v>
      </c>
      <c r="G10" t="s">
        <v>23</v>
      </c>
      <c r="H10" s="4">
        <f t="shared" si="4"/>
        <v>37407</v>
      </c>
      <c r="I10">
        <v>28.5</v>
      </c>
      <c r="J10">
        <v>306.2</v>
      </c>
      <c r="K10">
        <v>35059</v>
      </c>
      <c r="N10">
        <f>INDEX(QuarterlyToMonthly!$A:$AA,MATCH($H10,QuarterlyToMonthly!$A:$A,0),MATCH(N$1,QuarterlyToMonthly!$1:$1,0))</f>
        <v>0</v>
      </c>
      <c r="O10">
        <f>INDEX(QuarterlyToMonthly!$A:$AA,MATCH($H10,QuarterlyToMonthly!$A:$A,0),MATCH(O$1,QuarterlyToMonthly!$1:$1,0))</f>
        <v>33981.110143958467</v>
      </c>
      <c r="P10">
        <f>INDEX(QuarterlyToMonthly!$A:$AA,MATCH($H10,QuarterlyToMonthly!$A:$A,0),MATCH(P$1,QuarterlyToMonthly!$1:$1,0))</f>
        <v>3249.932285074352</v>
      </c>
    </row>
    <row r="11" spans="1:17" x14ac:dyDescent="0.2">
      <c r="A11">
        <f t="shared" si="0"/>
        <v>4</v>
      </c>
      <c r="B11" t="str">
        <f t="shared" si="1"/>
        <v>Jun</v>
      </c>
      <c r="C11">
        <f>INDEX([1]LookUps!B:B,MATCH(B11,[1]LookUps!A:A,0))</f>
        <v>6</v>
      </c>
      <c r="D11">
        <f t="shared" si="2"/>
        <v>2002</v>
      </c>
      <c r="E11">
        <f>INDEX([1]LookUps!C:C,MATCH(C11,[1]LookUps!B:B,0))</f>
        <v>2</v>
      </c>
      <c r="F11" t="str">
        <f t="shared" si="3"/>
        <v>Q2-2002</v>
      </c>
      <c r="G11" t="s">
        <v>24</v>
      </c>
      <c r="H11" s="4">
        <f t="shared" si="4"/>
        <v>37437</v>
      </c>
      <c r="I11">
        <v>26.2</v>
      </c>
      <c r="J11">
        <v>306.7</v>
      </c>
      <c r="K11">
        <v>37908</v>
      </c>
      <c r="N11">
        <f>INDEX(QuarterlyToMonthly!$A:$AA,MATCH($H11,QuarterlyToMonthly!$A:$A,0),MATCH(N$1,QuarterlyToMonthly!$1:$1,0))</f>
        <v>0</v>
      </c>
      <c r="O11">
        <f>INDEX(QuarterlyToMonthly!$A:$AA,MATCH($H11,QuarterlyToMonthly!$A:$A,0),MATCH(O$1,QuarterlyToMonthly!$1:$1,0))</f>
        <v>34119</v>
      </c>
      <c r="P11">
        <f>INDEX(QuarterlyToMonthly!$A:$AA,MATCH($H11,QuarterlyToMonthly!$A:$A,0),MATCH(P$1,QuarterlyToMonthly!$1:$1,0))</f>
        <v>3176</v>
      </c>
    </row>
    <row r="12" spans="1:17" x14ac:dyDescent="0.2">
      <c r="A12">
        <f t="shared" si="0"/>
        <v>4</v>
      </c>
      <c r="B12" t="str">
        <f t="shared" si="1"/>
        <v>Jul</v>
      </c>
      <c r="C12">
        <f>INDEX([1]LookUps!B:B,MATCH(B12,[1]LookUps!A:A,0))</f>
        <v>7</v>
      </c>
      <c r="D12">
        <f t="shared" si="2"/>
        <v>2002</v>
      </c>
      <c r="E12">
        <f>INDEX([1]LookUps!C:C,MATCH(C12,[1]LookUps!B:B,0))</f>
        <v>3</v>
      </c>
      <c r="F12" t="str">
        <f t="shared" si="3"/>
        <v>Q3-2002</v>
      </c>
      <c r="G12" t="s">
        <v>25</v>
      </c>
      <c r="H12" s="4">
        <f t="shared" si="4"/>
        <v>37468</v>
      </c>
      <c r="I12">
        <v>27.8</v>
      </c>
      <c r="J12">
        <v>305.60000000000002</v>
      </c>
      <c r="K12">
        <v>38880</v>
      </c>
      <c r="N12">
        <f>INDEX(QuarterlyToMonthly!$A:$AA,MATCH($H12,QuarterlyToMonthly!$A:$A,0),MATCH(N$1,QuarterlyToMonthly!$1:$1,0))</f>
        <v>0</v>
      </c>
      <c r="O12">
        <f>INDEX(QuarterlyToMonthly!$A:$AA,MATCH($H12,QuarterlyToMonthly!$A:$A,0),MATCH(O$1,QuarterlyToMonthly!$1:$1,0))</f>
        <v>34016.693538774161</v>
      </c>
      <c r="P12">
        <f>INDEX(QuarterlyToMonthly!$A:$AA,MATCH($H12,QuarterlyToMonthly!$A:$A,0),MATCH(P$1,QuarterlyToMonthly!$1:$1,0))</f>
        <v>3240.9942079233715</v>
      </c>
    </row>
    <row r="13" spans="1:17" x14ac:dyDescent="0.2">
      <c r="A13">
        <f t="shared" si="0"/>
        <v>4</v>
      </c>
      <c r="B13" t="str">
        <f t="shared" si="1"/>
        <v>Aug</v>
      </c>
      <c r="C13">
        <f>INDEX([1]LookUps!B:B,MATCH(B13,[1]LookUps!A:A,0))</f>
        <v>8</v>
      </c>
      <c r="D13">
        <f t="shared" si="2"/>
        <v>2002</v>
      </c>
      <c r="E13">
        <f>INDEX([1]LookUps!C:C,MATCH(C13,[1]LookUps!B:B,0))</f>
        <v>3</v>
      </c>
      <c r="F13" t="str">
        <f t="shared" si="3"/>
        <v>Q3-2002</v>
      </c>
      <c r="G13" t="s">
        <v>26</v>
      </c>
      <c r="H13" s="4">
        <f t="shared" si="4"/>
        <v>37499</v>
      </c>
      <c r="I13">
        <v>32.6</v>
      </c>
      <c r="J13">
        <v>300.89999999999998</v>
      </c>
      <c r="K13">
        <v>38359</v>
      </c>
      <c r="N13">
        <f>INDEX(QuarterlyToMonthly!$A:$AA,MATCH($H13,QuarterlyToMonthly!$A:$A,0),MATCH(N$1,QuarterlyToMonthly!$1:$1,0))</f>
        <v>0</v>
      </c>
      <c r="O13">
        <f>INDEX(QuarterlyToMonthly!$A:$AA,MATCH($H13,QuarterlyToMonthly!$A:$A,0),MATCH(O$1,QuarterlyToMonthly!$1:$1,0))</f>
        <v>33914.693845390539</v>
      </c>
      <c r="P13">
        <f>INDEX(QuarterlyToMonthly!$A:$AA,MATCH($H13,QuarterlyToMonthly!$A:$A,0),MATCH(P$1,QuarterlyToMonthly!$1:$1,0))</f>
        <v>3307.3184684486278</v>
      </c>
    </row>
    <row r="14" spans="1:17" x14ac:dyDescent="0.2">
      <c r="A14">
        <f t="shared" si="0"/>
        <v>4</v>
      </c>
      <c r="B14" t="str">
        <f t="shared" si="1"/>
        <v>Sep</v>
      </c>
      <c r="C14">
        <f>INDEX([1]LookUps!B:B,MATCH(B14,[1]LookUps!A:A,0))</f>
        <v>9</v>
      </c>
      <c r="D14">
        <f t="shared" si="2"/>
        <v>2002</v>
      </c>
      <c r="E14">
        <f>INDEX([1]LookUps!C:C,MATCH(C14,[1]LookUps!B:B,0))</f>
        <v>3</v>
      </c>
      <c r="F14" t="str">
        <f t="shared" si="3"/>
        <v>Q3-2002</v>
      </c>
      <c r="G14" t="s">
        <v>27</v>
      </c>
      <c r="H14" s="4">
        <f t="shared" si="4"/>
        <v>37529</v>
      </c>
      <c r="I14">
        <v>28.4</v>
      </c>
      <c r="J14">
        <v>305.3</v>
      </c>
      <c r="K14">
        <v>36082</v>
      </c>
      <c r="N14">
        <f>INDEX(QuarterlyToMonthly!$A:$AA,MATCH($H14,QuarterlyToMonthly!$A:$A,0),MATCH(N$1,QuarterlyToMonthly!$1:$1,0))</f>
        <v>0</v>
      </c>
      <c r="O14">
        <f>INDEX(QuarterlyToMonthly!$A:$AA,MATCH($H14,QuarterlyToMonthly!$A:$A,0),MATCH(O$1,QuarterlyToMonthly!$1:$1,0))</f>
        <v>33813</v>
      </c>
      <c r="P14">
        <f>INDEX(QuarterlyToMonthly!$A:$AA,MATCH($H14,QuarterlyToMonthly!$A:$A,0),MATCH(P$1,QuarterlyToMonthly!$1:$1,0))</f>
        <v>3375</v>
      </c>
    </row>
    <row r="15" spans="1:17" x14ac:dyDescent="0.2">
      <c r="A15">
        <f t="shared" si="0"/>
        <v>4</v>
      </c>
      <c r="B15" t="str">
        <f t="shared" si="1"/>
        <v>Oct</v>
      </c>
      <c r="C15">
        <f>INDEX([1]LookUps!B:B,MATCH(B15,[1]LookUps!A:A,0))</f>
        <v>10</v>
      </c>
      <c r="D15">
        <f t="shared" si="2"/>
        <v>2002</v>
      </c>
      <c r="E15">
        <f>INDEX([1]LookUps!C:C,MATCH(C15,[1]LookUps!B:B,0))</f>
        <v>4</v>
      </c>
      <c r="F15" t="str">
        <f t="shared" si="3"/>
        <v>Q4-2002</v>
      </c>
      <c r="G15" t="s">
        <v>28</v>
      </c>
      <c r="H15" s="4">
        <f t="shared" si="4"/>
        <v>37560</v>
      </c>
      <c r="I15">
        <v>24.9</v>
      </c>
      <c r="J15">
        <v>307.3</v>
      </c>
      <c r="K15">
        <v>36226</v>
      </c>
      <c r="N15">
        <f>INDEX(QuarterlyToMonthly!$A:$AA,MATCH($H15,QuarterlyToMonthly!$A:$A,0),MATCH(N$1,QuarterlyToMonthly!$1:$1,0))</f>
        <v>0</v>
      </c>
      <c r="O15">
        <f>INDEX(QuarterlyToMonthly!$A:$AA,MATCH($H15,QuarterlyToMonthly!$A:$A,0),MATCH(O$1,QuarterlyToMonthly!$1:$1,0))</f>
        <v>33732.47505042077</v>
      </c>
      <c r="P15">
        <f>INDEX(QuarterlyToMonthly!$A:$AA,MATCH($H15,QuarterlyToMonthly!$A:$A,0),MATCH(P$1,QuarterlyToMonthly!$1:$1,0))</f>
        <v>3409.3165577911914</v>
      </c>
    </row>
    <row r="16" spans="1:17" x14ac:dyDescent="0.2">
      <c r="A16">
        <f t="shared" si="0"/>
        <v>4</v>
      </c>
      <c r="B16" t="str">
        <f t="shared" si="1"/>
        <v>Nov</v>
      </c>
      <c r="C16">
        <f>INDEX([1]LookUps!B:B,MATCH(B16,[1]LookUps!A:A,0))</f>
        <v>11</v>
      </c>
      <c r="D16">
        <f t="shared" si="2"/>
        <v>2002</v>
      </c>
      <c r="E16">
        <f>INDEX([1]LookUps!C:C,MATCH(C16,[1]LookUps!B:B,0))</f>
        <v>4</v>
      </c>
      <c r="F16" t="str">
        <f t="shared" si="3"/>
        <v>Q4-2002</v>
      </c>
      <c r="G16" t="s">
        <v>29</v>
      </c>
      <c r="H16" s="4">
        <f t="shared" si="4"/>
        <v>37590</v>
      </c>
      <c r="I16">
        <v>27.5</v>
      </c>
      <c r="J16">
        <v>312.3</v>
      </c>
      <c r="K16">
        <v>34570</v>
      </c>
      <c r="N16">
        <f>INDEX(QuarterlyToMonthly!$A:$AA,MATCH($H16,QuarterlyToMonthly!$A:$A,0),MATCH(N$1,QuarterlyToMonthly!$1:$1,0))</f>
        <v>0</v>
      </c>
      <c r="O16">
        <f>INDEX(QuarterlyToMonthly!$A:$AA,MATCH($H16,QuarterlyToMonthly!$A:$A,0),MATCH(O$1,QuarterlyToMonthly!$1:$1,0))</f>
        <v>33652.1418693183</v>
      </c>
      <c r="P16">
        <f>INDEX(QuarterlyToMonthly!$A:$AA,MATCH($H16,QuarterlyToMonthly!$A:$A,0),MATCH(P$1,QuarterlyToMonthly!$1:$1,0))</f>
        <v>3443.9820418456825</v>
      </c>
    </row>
    <row r="17" spans="1:16" x14ac:dyDescent="0.2">
      <c r="A17">
        <f t="shared" si="0"/>
        <v>4</v>
      </c>
      <c r="B17" t="str">
        <f t="shared" si="1"/>
        <v>Dec</v>
      </c>
      <c r="C17">
        <f>INDEX([1]LookUps!B:B,MATCH(B17,[1]LookUps!A:A,0))</f>
        <v>12</v>
      </c>
      <c r="D17">
        <f t="shared" si="2"/>
        <v>2002</v>
      </c>
      <c r="E17">
        <f>INDEX([1]LookUps!C:C,MATCH(C17,[1]LookUps!B:B,0))</f>
        <v>4</v>
      </c>
      <c r="F17" t="str">
        <f t="shared" si="3"/>
        <v>Q4-2002</v>
      </c>
      <c r="G17" t="s">
        <v>30</v>
      </c>
      <c r="H17" s="4">
        <f t="shared" si="4"/>
        <v>37621</v>
      </c>
      <c r="I17">
        <v>23.3</v>
      </c>
      <c r="J17">
        <v>306</v>
      </c>
      <c r="K17">
        <v>30352</v>
      </c>
      <c r="N17">
        <f>INDEX(QuarterlyToMonthly!$A:$AA,MATCH($H17,QuarterlyToMonthly!$A:$A,0),MATCH(N$1,QuarterlyToMonthly!$1:$1,0))</f>
        <v>0</v>
      </c>
      <c r="O17">
        <f>INDEX(QuarterlyToMonthly!$A:$AA,MATCH($H17,QuarterlyToMonthly!$A:$A,0),MATCH(O$1,QuarterlyToMonthly!$1:$1,0))</f>
        <v>33572</v>
      </c>
      <c r="P17">
        <f>INDEX(QuarterlyToMonthly!$A:$AA,MATCH($H17,QuarterlyToMonthly!$A:$A,0),MATCH(P$1,QuarterlyToMonthly!$1:$1,0))</f>
        <v>3479</v>
      </c>
    </row>
    <row r="18" spans="1:16" x14ac:dyDescent="0.2">
      <c r="A18">
        <f t="shared" si="0"/>
        <v>4</v>
      </c>
      <c r="B18" t="str">
        <f t="shared" si="1"/>
        <v>Jan</v>
      </c>
      <c r="C18">
        <f>INDEX([1]LookUps!B:B,MATCH(B18,[1]LookUps!A:A,0))</f>
        <v>1</v>
      </c>
      <c r="D18">
        <f t="shared" si="2"/>
        <v>2003</v>
      </c>
      <c r="E18">
        <f>INDEX([1]LookUps!C:C,MATCH(C18,[1]LookUps!B:B,0))</f>
        <v>1</v>
      </c>
      <c r="F18" t="str">
        <f t="shared" si="3"/>
        <v>Q1-2003</v>
      </c>
      <c r="G18" t="s">
        <v>31</v>
      </c>
      <c r="H18" s="4">
        <f t="shared" si="4"/>
        <v>37652</v>
      </c>
      <c r="I18">
        <v>19</v>
      </c>
      <c r="J18">
        <v>304.60000000000002</v>
      </c>
      <c r="K18">
        <v>28794</v>
      </c>
      <c r="N18">
        <f>INDEX(QuarterlyToMonthly!$A:$AA,MATCH($H18,QuarterlyToMonthly!$A:$A,0),MATCH(N$1,QuarterlyToMonthly!$1:$1,0))</f>
        <v>0</v>
      </c>
      <c r="O18">
        <f>INDEX(QuarterlyToMonthly!$A:$AA,MATCH($H18,QuarterlyToMonthly!$A:$A,0),MATCH(O$1,QuarterlyToMonthly!$1:$1,0))</f>
        <v>33686.608304234083</v>
      </c>
      <c r="P18">
        <f>INDEX(QuarterlyToMonthly!$A:$AA,MATCH($H18,QuarterlyToMonthly!$A:$A,0),MATCH(P$1,QuarterlyToMonthly!$1:$1,0))</f>
        <v>3508.4172236808276</v>
      </c>
    </row>
    <row r="19" spans="1:16" x14ac:dyDescent="0.2">
      <c r="A19">
        <f t="shared" si="0"/>
        <v>4</v>
      </c>
      <c r="B19" t="str">
        <f t="shared" si="1"/>
        <v>Feb</v>
      </c>
      <c r="C19">
        <f>INDEX([1]LookUps!B:B,MATCH(B19,[1]LookUps!A:A,0))</f>
        <v>2</v>
      </c>
      <c r="D19">
        <f t="shared" si="2"/>
        <v>2003</v>
      </c>
      <c r="E19">
        <f>INDEX([1]LookUps!C:C,MATCH(C19,[1]LookUps!B:B,0))</f>
        <v>1</v>
      </c>
      <c r="F19" t="str">
        <f t="shared" si="3"/>
        <v>Q1-2003</v>
      </c>
      <c r="G19" t="s">
        <v>32</v>
      </c>
      <c r="H19" s="4">
        <f t="shared" si="4"/>
        <v>37680</v>
      </c>
      <c r="I19">
        <v>19.600000000000001</v>
      </c>
      <c r="J19">
        <v>302.2</v>
      </c>
      <c r="K19">
        <v>28015</v>
      </c>
      <c r="N19">
        <f>INDEX(QuarterlyToMonthly!$A:$AA,MATCH($H19,QuarterlyToMonthly!$A:$A,0),MATCH(N$1,QuarterlyToMonthly!$1:$1,0))</f>
        <v>0</v>
      </c>
      <c r="O19">
        <f>INDEX(QuarterlyToMonthly!$A:$AA,MATCH($H19,QuarterlyToMonthly!$A:$A,0),MATCH(O$1,QuarterlyToMonthly!$1:$1,0))</f>
        <v>33801.607859016229</v>
      </c>
      <c r="P19">
        <f>INDEX(QuarterlyToMonthly!$A:$AA,MATCH($H19,QuarterlyToMonthly!$A:$A,0),MATCH(P$1,QuarterlyToMonthly!$1:$1,0))</f>
        <v>3538.0831892556157</v>
      </c>
    </row>
    <row r="20" spans="1:16" x14ac:dyDescent="0.2">
      <c r="A20">
        <f t="shared" si="0"/>
        <v>4</v>
      </c>
      <c r="B20" t="str">
        <f t="shared" si="1"/>
        <v>Mar</v>
      </c>
      <c r="C20">
        <f>INDEX([1]LookUps!B:B,MATCH(B20,[1]LookUps!A:A,0))</f>
        <v>3</v>
      </c>
      <c r="D20">
        <f t="shared" si="2"/>
        <v>2003</v>
      </c>
      <c r="E20">
        <f>INDEX([1]LookUps!C:C,MATCH(C20,[1]LookUps!B:B,0))</f>
        <v>1</v>
      </c>
      <c r="F20" t="str">
        <f t="shared" si="3"/>
        <v>Q1-2003</v>
      </c>
      <c r="G20" t="s">
        <v>33</v>
      </c>
      <c r="H20" s="4">
        <f t="shared" si="4"/>
        <v>37711</v>
      </c>
      <c r="I20">
        <v>24.3</v>
      </c>
      <c r="J20">
        <v>302.3</v>
      </c>
      <c r="K20">
        <v>32176</v>
      </c>
      <c r="N20">
        <f>INDEX(QuarterlyToMonthly!$A:$AA,MATCH($H20,QuarterlyToMonthly!$A:$A,0),MATCH(N$1,QuarterlyToMonthly!$1:$1,0))</f>
        <v>0</v>
      </c>
      <c r="O20">
        <f>INDEX(QuarterlyToMonthly!$A:$AA,MATCH($H20,QuarterlyToMonthly!$A:$A,0),MATCH(O$1,QuarterlyToMonthly!$1:$1,0))</f>
        <v>33917</v>
      </c>
      <c r="P20">
        <f>INDEX(QuarterlyToMonthly!$A:$AA,MATCH($H20,QuarterlyToMonthly!$A:$A,0),MATCH(P$1,QuarterlyToMonthly!$1:$1,0))</f>
        <v>3568</v>
      </c>
    </row>
    <row r="21" spans="1:16" x14ac:dyDescent="0.2">
      <c r="A21">
        <f t="shared" si="0"/>
        <v>4</v>
      </c>
      <c r="B21" t="str">
        <f t="shared" si="1"/>
        <v>Apr</v>
      </c>
      <c r="C21">
        <f>INDEX([1]LookUps!B:B,MATCH(B21,[1]LookUps!A:A,0))</f>
        <v>4</v>
      </c>
      <c r="D21">
        <f t="shared" si="2"/>
        <v>2003</v>
      </c>
      <c r="E21">
        <f>INDEX([1]LookUps!C:C,MATCH(C21,[1]LookUps!B:B,0))</f>
        <v>2</v>
      </c>
      <c r="F21" t="str">
        <f t="shared" si="3"/>
        <v>Q2-2003</v>
      </c>
      <c r="G21" t="s">
        <v>34</v>
      </c>
      <c r="H21" s="4">
        <f t="shared" si="4"/>
        <v>37741</v>
      </c>
      <c r="I21">
        <v>20.399999999999999</v>
      </c>
      <c r="J21">
        <v>299.60000000000002</v>
      </c>
      <c r="K21">
        <v>34739</v>
      </c>
      <c r="N21">
        <f>INDEX(QuarterlyToMonthly!$A:$AA,MATCH($H21,QuarterlyToMonthly!$A:$A,0),MATCH(N$1,QuarterlyToMonthly!$1:$1,0))</f>
        <v>0</v>
      </c>
      <c r="O21">
        <f>INDEX(QuarterlyToMonthly!$A:$AA,MATCH($H21,QuarterlyToMonthly!$A:$A,0),MATCH(O$1,QuarterlyToMonthly!$1:$1,0))</f>
        <v>33911.665827798213</v>
      </c>
      <c r="P21">
        <f>INDEX(QuarterlyToMonthly!$A:$AA,MATCH($H21,QuarterlyToMonthly!$A:$A,0),MATCH(P$1,QuarterlyToMonthly!$1:$1,0))</f>
        <v>3593.8128061234343</v>
      </c>
    </row>
    <row r="22" spans="1:16" x14ac:dyDescent="0.2">
      <c r="A22">
        <f t="shared" si="0"/>
        <v>4</v>
      </c>
      <c r="B22" t="str">
        <f t="shared" si="1"/>
        <v>May</v>
      </c>
      <c r="C22">
        <f>INDEX([1]LookUps!B:B,MATCH(B22,[1]LookUps!A:A,0))</f>
        <v>5</v>
      </c>
      <c r="D22">
        <f t="shared" si="2"/>
        <v>2003</v>
      </c>
      <c r="E22">
        <f>INDEX([1]LookUps!C:C,MATCH(C22,[1]LookUps!B:B,0))</f>
        <v>2</v>
      </c>
      <c r="F22" t="str">
        <f t="shared" si="3"/>
        <v>Q2-2003</v>
      </c>
      <c r="G22" t="s">
        <v>35</v>
      </c>
      <c r="H22" s="4">
        <f t="shared" si="4"/>
        <v>37772</v>
      </c>
      <c r="I22">
        <v>29</v>
      </c>
      <c r="J22">
        <v>302.3</v>
      </c>
      <c r="K22">
        <v>37169</v>
      </c>
      <c r="N22">
        <f>INDEX(QuarterlyToMonthly!$A:$AA,MATCH($H22,QuarterlyToMonthly!$A:$A,0),MATCH(N$1,QuarterlyToMonthly!$1:$1,0))</f>
        <v>0</v>
      </c>
      <c r="O22">
        <f>INDEX(QuarterlyToMonthly!$A:$AA,MATCH($H22,QuarterlyToMonthly!$A:$A,0),MATCH(O$1,QuarterlyToMonthly!$1:$1,0))</f>
        <v>33906.332494508861</v>
      </c>
      <c r="P22">
        <f>INDEX(QuarterlyToMonthly!$A:$AA,MATCH($H22,QuarterlyToMonthly!$A:$A,0),MATCH(P$1,QuarterlyToMonthly!$1:$1,0))</f>
        <v>3619.8123557894601</v>
      </c>
    </row>
    <row r="23" spans="1:16" x14ac:dyDescent="0.2">
      <c r="A23">
        <f t="shared" si="0"/>
        <v>4</v>
      </c>
      <c r="B23" t="str">
        <f t="shared" si="1"/>
        <v>Jun</v>
      </c>
      <c r="C23">
        <f>INDEX([1]LookUps!B:B,MATCH(B23,[1]LookUps!A:A,0))</f>
        <v>6</v>
      </c>
      <c r="D23">
        <f t="shared" si="2"/>
        <v>2003</v>
      </c>
      <c r="E23">
        <f>INDEX([1]LookUps!C:C,MATCH(C23,[1]LookUps!B:B,0))</f>
        <v>2</v>
      </c>
      <c r="F23" t="str">
        <f t="shared" si="3"/>
        <v>Q2-2003</v>
      </c>
      <c r="G23" t="s">
        <v>36</v>
      </c>
      <c r="H23" s="4">
        <f t="shared" si="4"/>
        <v>37802</v>
      </c>
      <c r="I23">
        <v>27.6</v>
      </c>
      <c r="J23">
        <v>303.7</v>
      </c>
      <c r="K23">
        <v>40408</v>
      </c>
      <c r="N23">
        <f>INDEX(QuarterlyToMonthly!$A:$AA,MATCH($H23,QuarterlyToMonthly!$A:$A,0),MATCH(N$1,QuarterlyToMonthly!$1:$1,0))</f>
        <v>0</v>
      </c>
      <c r="O23">
        <f>INDEX(QuarterlyToMonthly!$A:$AA,MATCH($H23,QuarterlyToMonthly!$A:$A,0),MATCH(O$1,QuarterlyToMonthly!$1:$1,0))</f>
        <v>33901</v>
      </c>
      <c r="P23">
        <f>INDEX(QuarterlyToMonthly!$A:$AA,MATCH($H23,QuarterlyToMonthly!$A:$A,0),MATCH(P$1,QuarterlyToMonthly!$1:$1,0))</f>
        <v>3646</v>
      </c>
    </row>
    <row r="24" spans="1:16" x14ac:dyDescent="0.2">
      <c r="A24">
        <f t="shared" si="0"/>
        <v>4</v>
      </c>
      <c r="B24" t="str">
        <f t="shared" si="1"/>
        <v>Jul</v>
      </c>
      <c r="C24">
        <f>INDEX([1]LookUps!B:B,MATCH(B24,[1]LookUps!A:A,0))</f>
        <v>7</v>
      </c>
      <c r="D24">
        <f t="shared" si="2"/>
        <v>2003</v>
      </c>
      <c r="E24">
        <f>INDEX([1]LookUps!C:C,MATCH(C24,[1]LookUps!B:B,0))</f>
        <v>3</v>
      </c>
      <c r="F24" t="str">
        <f t="shared" si="3"/>
        <v>Q3-2003</v>
      </c>
      <c r="G24" t="s">
        <v>37</v>
      </c>
      <c r="H24" s="4">
        <f t="shared" si="4"/>
        <v>37833</v>
      </c>
      <c r="I24">
        <v>29.7</v>
      </c>
      <c r="J24">
        <v>310.5</v>
      </c>
      <c r="K24">
        <v>43048</v>
      </c>
      <c r="N24">
        <f>INDEX(QuarterlyToMonthly!$A:$AA,MATCH($H24,QuarterlyToMonthly!$A:$A,0),MATCH(N$1,QuarterlyToMonthly!$1:$1,0))</f>
        <v>0</v>
      </c>
      <c r="O24">
        <f>INDEX(QuarterlyToMonthly!$A:$AA,MATCH($H24,QuarterlyToMonthly!$A:$A,0),MATCH(O$1,QuarterlyToMonthly!$1:$1,0))</f>
        <v>33767.810748590186</v>
      </c>
      <c r="P24">
        <f>INDEX(QuarterlyToMonthly!$A:$AA,MATCH($H24,QuarterlyToMonthly!$A:$A,0),MATCH(P$1,QuarterlyToMonthly!$1:$1,0))</f>
        <v>3674.4441829778384</v>
      </c>
    </row>
    <row r="25" spans="1:16" x14ac:dyDescent="0.2">
      <c r="A25">
        <f t="shared" si="0"/>
        <v>4</v>
      </c>
      <c r="B25" t="str">
        <f t="shared" si="1"/>
        <v>Aug</v>
      </c>
      <c r="C25">
        <f>INDEX([1]LookUps!B:B,MATCH(B25,[1]LookUps!A:A,0))</f>
        <v>8</v>
      </c>
      <c r="D25">
        <f t="shared" si="2"/>
        <v>2003</v>
      </c>
      <c r="E25">
        <f>INDEX([1]LookUps!C:C,MATCH(C25,[1]LookUps!B:B,0))</f>
        <v>3</v>
      </c>
      <c r="F25" t="str">
        <f t="shared" si="3"/>
        <v>Q3-2003</v>
      </c>
      <c r="G25" t="s">
        <v>38</v>
      </c>
      <c r="H25" s="4">
        <f t="shared" si="4"/>
        <v>37864</v>
      </c>
      <c r="I25">
        <v>28.7</v>
      </c>
      <c r="J25">
        <v>315.89999999999998</v>
      </c>
      <c r="K25">
        <v>43671</v>
      </c>
      <c r="N25">
        <f>INDEX(QuarterlyToMonthly!$A:$AA,MATCH($H25,QuarterlyToMonthly!$A:$A,0),MATCH(N$1,QuarterlyToMonthly!$1:$1,0))</f>
        <v>0</v>
      </c>
      <c r="O25">
        <f>INDEX(QuarterlyToMonthly!$A:$AA,MATCH($H25,QuarterlyToMonthly!$A:$A,0),MATCH(O$1,QuarterlyToMonthly!$1:$1,0))</f>
        <v>33635.144767192796</v>
      </c>
      <c r="P25">
        <f>INDEX(QuarterlyToMonthly!$A:$AA,MATCH($H25,QuarterlyToMonthly!$A:$A,0),MATCH(P$1,QuarterlyToMonthly!$1:$1,0))</f>
        <v>3703.1102725780784</v>
      </c>
    </row>
    <row r="26" spans="1:16" x14ac:dyDescent="0.2">
      <c r="A26">
        <f t="shared" si="0"/>
        <v>4</v>
      </c>
      <c r="B26" t="str">
        <f t="shared" si="1"/>
        <v>Sep</v>
      </c>
      <c r="C26">
        <f>INDEX([1]LookUps!B:B,MATCH(B26,[1]LookUps!A:A,0))</f>
        <v>9</v>
      </c>
      <c r="D26">
        <f t="shared" si="2"/>
        <v>2003</v>
      </c>
      <c r="E26">
        <f>INDEX([1]LookUps!C:C,MATCH(C26,[1]LookUps!B:B,0))</f>
        <v>3</v>
      </c>
      <c r="F26" t="str">
        <f t="shared" si="3"/>
        <v>Q3-2003</v>
      </c>
      <c r="G26" t="s">
        <v>39</v>
      </c>
      <c r="H26" s="4">
        <f t="shared" si="4"/>
        <v>37894</v>
      </c>
      <c r="I26">
        <v>30.2</v>
      </c>
      <c r="J26">
        <v>322.89999999999998</v>
      </c>
      <c r="K26">
        <v>41846</v>
      </c>
      <c r="N26">
        <f>INDEX(QuarterlyToMonthly!$A:$AA,MATCH($H26,QuarterlyToMonthly!$A:$A,0),MATCH(N$1,QuarterlyToMonthly!$1:$1,0))</f>
        <v>0</v>
      </c>
      <c r="O26">
        <f>INDEX(QuarterlyToMonthly!$A:$AA,MATCH($H26,QuarterlyToMonthly!$A:$A,0),MATCH(O$1,QuarterlyToMonthly!$1:$1,0))</f>
        <v>33503</v>
      </c>
      <c r="P26">
        <f>INDEX(QuarterlyToMonthly!$A:$AA,MATCH($H26,QuarterlyToMonthly!$A:$A,0),MATCH(P$1,QuarterlyToMonthly!$1:$1,0))</f>
        <v>3732</v>
      </c>
    </row>
    <row r="27" spans="1:16" x14ac:dyDescent="0.2">
      <c r="A27">
        <f t="shared" si="0"/>
        <v>4</v>
      </c>
      <c r="B27" t="str">
        <f t="shared" si="1"/>
        <v>Oct</v>
      </c>
      <c r="C27">
        <f>INDEX([1]LookUps!B:B,MATCH(B27,[1]LookUps!A:A,0))</f>
        <v>10</v>
      </c>
      <c r="D27">
        <f t="shared" si="2"/>
        <v>2003</v>
      </c>
      <c r="E27">
        <f>INDEX([1]LookUps!C:C,MATCH(C27,[1]LookUps!B:B,0))</f>
        <v>4</v>
      </c>
      <c r="F27" t="str">
        <f t="shared" si="3"/>
        <v>Q4-2003</v>
      </c>
      <c r="G27" t="s">
        <v>40</v>
      </c>
      <c r="H27" s="4">
        <f t="shared" si="4"/>
        <v>37925</v>
      </c>
      <c r="I27">
        <v>29.1</v>
      </c>
      <c r="J27">
        <v>330.7</v>
      </c>
      <c r="K27">
        <v>42798</v>
      </c>
      <c r="N27">
        <f>INDEX(QuarterlyToMonthly!$A:$AA,MATCH($H27,QuarterlyToMonthly!$A:$A,0),MATCH(N$1,QuarterlyToMonthly!$1:$1,0))</f>
        <v>0</v>
      </c>
      <c r="O27">
        <f>INDEX(QuarterlyToMonthly!$A:$AA,MATCH($H27,QuarterlyToMonthly!$A:$A,0),MATCH(O$1,QuarterlyToMonthly!$1:$1,0))</f>
        <v>33473.30702487431</v>
      </c>
      <c r="P27">
        <f>INDEX(QuarterlyToMonthly!$A:$AA,MATCH($H27,QuarterlyToMonthly!$A:$A,0),MATCH(P$1,QuarterlyToMonthly!$1:$1,0))</f>
        <v>3765.3674425383497</v>
      </c>
    </row>
    <row r="28" spans="1:16" x14ac:dyDescent="0.2">
      <c r="A28">
        <f t="shared" si="0"/>
        <v>4</v>
      </c>
      <c r="B28" t="str">
        <f t="shared" si="1"/>
        <v>Nov</v>
      </c>
      <c r="C28">
        <f>INDEX([1]LookUps!B:B,MATCH(B28,[1]LookUps!A:A,0))</f>
        <v>11</v>
      </c>
      <c r="D28">
        <f t="shared" si="2"/>
        <v>2003</v>
      </c>
      <c r="E28">
        <f>INDEX([1]LookUps!C:C,MATCH(C28,[1]LookUps!B:B,0))</f>
        <v>4</v>
      </c>
      <c r="F28" t="str">
        <f t="shared" si="3"/>
        <v>Q4-2003</v>
      </c>
      <c r="G28" t="s">
        <v>41</v>
      </c>
      <c r="H28" s="4">
        <f t="shared" si="4"/>
        <v>37955</v>
      </c>
      <c r="I28">
        <v>29.5</v>
      </c>
      <c r="J28">
        <v>341.8</v>
      </c>
      <c r="K28">
        <v>41530</v>
      </c>
      <c r="N28">
        <f>INDEX(QuarterlyToMonthly!$A:$AA,MATCH($H28,QuarterlyToMonthly!$A:$A,0),MATCH(N$1,QuarterlyToMonthly!$1:$1,0))</f>
        <v>0</v>
      </c>
      <c r="O28">
        <f>INDEX(QuarterlyToMonthly!$A:$AA,MATCH($H28,QuarterlyToMonthly!$A:$A,0),MATCH(O$1,QuarterlyToMonthly!$1:$1,0))</f>
        <v>33443.640365982144</v>
      </c>
      <c r="P28">
        <f>INDEX(QuarterlyToMonthly!$A:$AA,MATCH($H28,QuarterlyToMonthly!$A:$A,0),MATCH(P$1,QuarterlyToMonthly!$1:$1,0))</f>
        <v>3799.0332200771145</v>
      </c>
    </row>
    <row r="29" spans="1:16" x14ac:dyDescent="0.2">
      <c r="A29">
        <f t="shared" si="0"/>
        <v>4</v>
      </c>
      <c r="B29" t="str">
        <f t="shared" si="1"/>
        <v>Dec</v>
      </c>
      <c r="C29">
        <f>INDEX([1]LookUps!B:B,MATCH(B29,[1]LookUps!A:A,0))</f>
        <v>12</v>
      </c>
      <c r="D29">
        <f t="shared" si="2"/>
        <v>2003</v>
      </c>
      <c r="E29">
        <f>INDEX([1]LookUps!C:C,MATCH(C29,[1]LookUps!B:B,0))</f>
        <v>4</v>
      </c>
      <c r="F29" t="str">
        <f t="shared" si="3"/>
        <v>Q4-2003</v>
      </c>
      <c r="G29" t="s">
        <v>42</v>
      </c>
      <c r="H29" s="4">
        <f t="shared" si="4"/>
        <v>37986</v>
      </c>
      <c r="I29">
        <v>28</v>
      </c>
      <c r="J29">
        <v>344.2</v>
      </c>
      <c r="K29">
        <v>37059</v>
      </c>
      <c r="N29">
        <f>INDEX(QuarterlyToMonthly!$A:$AA,MATCH($H29,QuarterlyToMonthly!$A:$A,0),MATCH(N$1,QuarterlyToMonthly!$1:$1,0))</f>
        <v>0</v>
      </c>
      <c r="O29">
        <f>INDEX(QuarterlyToMonthly!$A:$AA,MATCH($H29,QuarterlyToMonthly!$A:$A,0),MATCH(O$1,QuarterlyToMonthly!$1:$1,0))</f>
        <v>33414</v>
      </c>
      <c r="P29">
        <f>INDEX(QuarterlyToMonthly!$A:$AA,MATCH($H29,QuarterlyToMonthly!$A:$A,0),MATCH(P$1,QuarterlyToMonthly!$1:$1,0))</f>
        <v>3833</v>
      </c>
    </row>
    <row r="30" spans="1:16" x14ac:dyDescent="0.2">
      <c r="A30">
        <f t="shared" si="0"/>
        <v>4</v>
      </c>
      <c r="B30" t="str">
        <f t="shared" si="1"/>
        <v>Jan</v>
      </c>
      <c r="C30">
        <f>INDEX([1]LookUps!B:B,MATCH(B30,[1]LookUps!A:A,0))</f>
        <v>1</v>
      </c>
      <c r="D30">
        <f t="shared" si="2"/>
        <v>2004</v>
      </c>
      <c r="E30">
        <f>INDEX([1]LookUps!C:C,MATCH(C30,[1]LookUps!B:B,0))</f>
        <v>1</v>
      </c>
      <c r="F30" t="str">
        <f t="shared" si="3"/>
        <v>Q1-2004</v>
      </c>
      <c r="G30" t="s">
        <v>43</v>
      </c>
      <c r="H30" s="4">
        <f t="shared" si="4"/>
        <v>38017</v>
      </c>
      <c r="I30">
        <v>23</v>
      </c>
      <c r="J30">
        <v>346.6</v>
      </c>
      <c r="K30">
        <v>34112</v>
      </c>
      <c r="N30">
        <f>INDEX(QuarterlyToMonthly!$A:$AA,MATCH($H30,QuarterlyToMonthly!$A:$A,0),MATCH(N$1,QuarterlyToMonthly!$1:$1,0))</f>
        <v>0</v>
      </c>
      <c r="O30">
        <f>INDEX(QuarterlyToMonthly!$A:$AA,MATCH($H30,QuarterlyToMonthly!$A:$A,0),MATCH(O$1,QuarterlyToMonthly!$1:$1,0))</f>
        <v>33435.652632496422</v>
      </c>
      <c r="P30">
        <f>INDEX(QuarterlyToMonthly!$A:$AA,MATCH($H30,QuarterlyToMonthly!$A:$A,0),MATCH(P$1,QuarterlyToMonthly!$1:$1,0))</f>
        <v>3867.0303098083314</v>
      </c>
    </row>
    <row r="31" spans="1:16" x14ac:dyDescent="0.2">
      <c r="A31">
        <f t="shared" si="0"/>
        <v>4</v>
      </c>
      <c r="B31" t="str">
        <f t="shared" si="1"/>
        <v>Feb</v>
      </c>
      <c r="C31">
        <f>INDEX([1]LookUps!B:B,MATCH(B31,[1]LookUps!A:A,0))</f>
        <v>2</v>
      </c>
      <c r="D31">
        <f t="shared" si="2"/>
        <v>2004</v>
      </c>
      <c r="E31">
        <f>INDEX([1]LookUps!C:C,MATCH(C31,[1]LookUps!B:B,0))</f>
        <v>1</v>
      </c>
      <c r="F31" t="str">
        <f t="shared" si="3"/>
        <v>Q1-2004</v>
      </c>
      <c r="G31" t="s">
        <v>44</v>
      </c>
      <c r="H31" s="4">
        <f t="shared" si="4"/>
        <v>38046</v>
      </c>
      <c r="I31">
        <v>22.4</v>
      </c>
      <c r="J31">
        <v>352.5</v>
      </c>
      <c r="K31">
        <v>33451</v>
      </c>
      <c r="N31">
        <f>INDEX(QuarterlyToMonthly!$A:$AA,MATCH($H31,QuarterlyToMonthly!$A:$A,0),MATCH(N$1,QuarterlyToMonthly!$1:$1,0))</f>
        <v>0</v>
      </c>
      <c r="O31">
        <f>INDEX(QuarterlyToMonthly!$A:$AA,MATCH($H31,QuarterlyToMonthly!$A:$A,0),MATCH(O$1,QuarterlyToMonthly!$1:$1,0))</f>
        <v>33457.319296132307</v>
      </c>
      <c r="P31">
        <f>INDEX(QuarterlyToMonthly!$A:$AA,MATCH($H31,QuarterlyToMonthly!$A:$A,0),MATCH(P$1,QuarterlyToMonthly!$1:$1,0))</f>
        <v>3901.3627490154759</v>
      </c>
    </row>
    <row r="32" spans="1:16" x14ac:dyDescent="0.2">
      <c r="A32">
        <f t="shared" si="0"/>
        <v>4</v>
      </c>
      <c r="B32" t="str">
        <f t="shared" si="1"/>
        <v>Mar</v>
      </c>
      <c r="C32">
        <f>INDEX([1]LookUps!B:B,MATCH(B32,[1]LookUps!A:A,0))</f>
        <v>3</v>
      </c>
      <c r="D32">
        <f t="shared" si="2"/>
        <v>2004</v>
      </c>
      <c r="E32">
        <f>INDEX([1]LookUps!C:C,MATCH(C32,[1]LookUps!B:B,0))</f>
        <v>1</v>
      </c>
      <c r="F32" t="str">
        <f t="shared" si="3"/>
        <v>Q1-2004</v>
      </c>
      <c r="G32" t="s">
        <v>45</v>
      </c>
      <c r="H32" s="4">
        <f t="shared" si="4"/>
        <v>38077</v>
      </c>
      <c r="I32">
        <v>27.7</v>
      </c>
      <c r="J32">
        <v>360</v>
      </c>
      <c r="K32">
        <v>39395</v>
      </c>
      <c r="N32">
        <f>INDEX(QuarterlyToMonthly!$A:$AA,MATCH($H32,QuarterlyToMonthly!$A:$A,0),MATCH(N$1,QuarterlyToMonthly!$1:$1,0))</f>
        <v>0</v>
      </c>
      <c r="O32">
        <f>INDEX(QuarterlyToMonthly!$A:$AA,MATCH($H32,QuarterlyToMonthly!$A:$A,0),MATCH(O$1,QuarterlyToMonthly!$1:$1,0))</f>
        <v>33479</v>
      </c>
      <c r="P32">
        <f>INDEX(QuarterlyToMonthly!$A:$AA,MATCH($H32,QuarterlyToMonthly!$A:$A,0),MATCH(P$1,QuarterlyToMonthly!$1:$1,0))</f>
        <v>3936</v>
      </c>
    </row>
    <row r="33" spans="1:16" x14ac:dyDescent="0.2">
      <c r="A33">
        <f t="shared" si="0"/>
        <v>4</v>
      </c>
      <c r="B33" t="str">
        <f t="shared" si="1"/>
        <v>Apr</v>
      </c>
      <c r="C33">
        <f>INDEX([1]LookUps!B:B,MATCH(B33,[1]LookUps!A:A,0))</f>
        <v>4</v>
      </c>
      <c r="D33">
        <f t="shared" si="2"/>
        <v>2004</v>
      </c>
      <c r="E33">
        <f>INDEX([1]LookUps!C:C,MATCH(C33,[1]LookUps!B:B,0))</f>
        <v>2</v>
      </c>
      <c r="F33" t="str">
        <f t="shared" si="3"/>
        <v>Q2-2004</v>
      </c>
      <c r="G33" t="s">
        <v>46</v>
      </c>
      <c r="H33" s="4">
        <f t="shared" si="4"/>
        <v>38107</v>
      </c>
      <c r="I33">
        <v>26.5</v>
      </c>
      <c r="J33">
        <v>361.7</v>
      </c>
      <c r="K33">
        <v>42264</v>
      </c>
      <c r="N33">
        <f>INDEX(QuarterlyToMonthly!$A:$AA,MATCH($H33,QuarterlyToMonthly!$A:$A,0),MATCH(N$1,QuarterlyToMonthly!$1:$1,0))</f>
        <v>0</v>
      </c>
      <c r="O33">
        <f>INDEX(QuarterlyToMonthly!$A:$AA,MATCH($H33,QuarterlyToMonthly!$A:$A,0),MATCH(O$1,QuarterlyToMonthly!$1:$1,0))</f>
        <v>33289.260026303491</v>
      </c>
      <c r="P33">
        <f>INDEX(QuarterlyToMonthly!$A:$AA,MATCH($H33,QuarterlyToMonthly!$A:$A,0),MATCH(P$1,QuarterlyToMonthly!$1:$1,0))</f>
        <v>3893.2030122554952</v>
      </c>
    </row>
    <row r="34" spans="1:16" x14ac:dyDescent="0.2">
      <c r="A34">
        <f t="shared" si="0"/>
        <v>4</v>
      </c>
      <c r="B34" t="str">
        <f t="shared" si="1"/>
        <v>May</v>
      </c>
      <c r="C34">
        <f>INDEX([1]LookUps!B:B,MATCH(B34,[1]LookUps!A:A,0))</f>
        <v>5</v>
      </c>
      <c r="D34">
        <f t="shared" si="2"/>
        <v>2004</v>
      </c>
      <c r="E34">
        <f>INDEX([1]LookUps!C:C,MATCH(C34,[1]LookUps!B:B,0))</f>
        <v>2</v>
      </c>
      <c r="F34" t="str">
        <f t="shared" si="3"/>
        <v>Q2-2004</v>
      </c>
      <c r="G34" t="s">
        <v>47</v>
      </c>
      <c r="H34" s="4">
        <f t="shared" si="4"/>
        <v>38138</v>
      </c>
      <c r="I34">
        <v>23.6</v>
      </c>
      <c r="J34">
        <v>353</v>
      </c>
      <c r="K34">
        <v>45976</v>
      </c>
      <c r="N34">
        <f>INDEX(QuarterlyToMonthly!$A:$AA,MATCH($H34,QuarterlyToMonthly!$A:$A,0),MATCH(N$1,QuarterlyToMonthly!$1:$1,0))</f>
        <v>0</v>
      </c>
      <c r="O34">
        <f>INDEX(QuarterlyToMonthly!$A:$AA,MATCH($H34,QuarterlyToMonthly!$A:$A,0),MATCH(O$1,QuarterlyToMonthly!$1:$1,0))</f>
        <v>33100.59539110629</v>
      </c>
      <c r="P34">
        <f>INDEX(QuarterlyToMonthly!$A:$AA,MATCH($H34,QuarterlyToMonthly!$A:$A,0),MATCH(P$1,QuarterlyToMonthly!$1:$1,0))</f>
        <v>3850.8713655069264</v>
      </c>
    </row>
    <row r="35" spans="1:16" x14ac:dyDescent="0.2">
      <c r="A35">
        <f t="shared" si="0"/>
        <v>4</v>
      </c>
      <c r="B35" t="str">
        <f t="shared" si="1"/>
        <v>Jun</v>
      </c>
      <c r="C35">
        <f>INDEX([1]LookUps!B:B,MATCH(B35,[1]LookUps!A:A,0))</f>
        <v>6</v>
      </c>
      <c r="D35">
        <f t="shared" si="2"/>
        <v>2004</v>
      </c>
      <c r="E35">
        <f>INDEX([1]LookUps!C:C,MATCH(C35,[1]LookUps!B:B,0))</f>
        <v>2</v>
      </c>
      <c r="F35" t="str">
        <f t="shared" si="3"/>
        <v>Q2-2004</v>
      </c>
      <c r="G35" t="s">
        <v>48</v>
      </c>
      <c r="H35" s="4">
        <f t="shared" si="4"/>
        <v>38168</v>
      </c>
      <c r="I35">
        <v>23.4</v>
      </c>
      <c r="J35">
        <v>345.2</v>
      </c>
      <c r="K35">
        <v>49245</v>
      </c>
      <c r="N35">
        <f>INDEX(QuarterlyToMonthly!$A:$AA,MATCH($H35,QuarterlyToMonthly!$A:$A,0),MATCH(N$1,QuarterlyToMonthly!$1:$1,0))</f>
        <v>0</v>
      </c>
      <c r="O35">
        <f>INDEX(QuarterlyToMonthly!$A:$AA,MATCH($H35,QuarterlyToMonthly!$A:$A,0),MATCH(O$1,QuarterlyToMonthly!$1:$1,0))</f>
        <v>32913</v>
      </c>
      <c r="P35">
        <f>INDEX(QuarterlyToMonthly!$A:$AA,MATCH($H35,QuarterlyToMonthly!$A:$A,0),MATCH(P$1,QuarterlyToMonthly!$1:$1,0))</f>
        <v>3809</v>
      </c>
    </row>
    <row r="36" spans="1:16" x14ac:dyDescent="0.2">
      <c r="A36">
        <f t="shared" si="0"/>
        <v>4</v>
      </c>
      <c r="B36" t="str">
        <f t="shared" si="1"/>
        <v>Jul</v>
      </c>
      <c r="C36">
        <f>INDEX([1]LookUps!B:B,MATCH(B36,[1]LookUps!A:A,0))</f>
        <v>7</v>
      </c>
      <c r="D36">
        <f t="shared" si="2"/>
        <v>2004</v>
      </c>
      <c r="E36">
        <f>INDEX([1]LookUps!C:C,MATCH(C36,[1]LookUps!B:B,0))</f>
        <v>3</v>
      </c>
      <c r="F36" t="str">
        <f t="shared" si="3"/>
        <v>Q3-2004</v>
      </c>
      <c r="G36" t="s">
        <v>49</v>
      </c>
      <c r="H36" s="4">
        <f t="shared" si="4"/>
        <v>38199</v>
      </c>
      <c r="I36">
        <v>23.7</v>
      </c>
      <c r="J36">
        <v>358.8</v>
      </c>
      <c r="K36">
        <v>52065</v>
      </c>
      <c r="N36">
        <f>INDEX(QuarterlyToMonthly!$A:$AA,MATCH($H36,QuarterlyToMonthly!$A:$A,0),MATCH(N$1,QuarterlyToMonthly!$1:$1,0))</f>
        <v>0</v>
      </c>
      <c r="O36">
        <f>INDEX(QuarterlyToMonthly!$A:$AA,MATCH($H36,QuarterlyToMonthly!$A:$A,0),MATCH(O$1,QuarterlyToMonthly!$1:$1,0))</f>
        <v>33084.108893418947</v>
      </c>
      <c r="P36">
        <f>INDEX(QuarterlyToMonthly!$A:$AA,MATCH($H36,QuarterlyToMonthly!$A:$A,0),MATCH(P$1,QuarterlyToMonthly!$1:$1,0))</f>
        <v>3817.9788179264265</v>
      </c>
    </row>
    <row r="37" spans="1:16" x14ac:dyDescent="0.2">
      <c r="A37">
        <f t="shared" si="0"/>
        <v>4</v>
      </c>
      <c r="B37" t="str">
        <f t="shared" si="1"/>
        <v>Aug</v>
      </c>
      <c r="C37">
        <f>INDEX([1]LookUps!B:B,MATCH(B37,[1]LookUps!A:A,0))</f>
        <v>8</v>
      </c>
      <c r="D37">
        <f t="shared" si="2"/>
        <v>2004</v>
      </c>
      <c r="E37">
        <f>INDEX([1]LookUps!C:C,MATCH(C37,[1]LookUps!B:B,0))</f>
        <v>3</v>
      </c>
      <c r="F37" t="str">
        <f t="shared" si="3"/>
        <v>Q3-2004</v>
      </c>
      <c r="G37" t="s">
        <v>50</v>
      </c>
      <c r="H37" s="4">
        <f t="shared" si="4"/>
        <v>38230</v>
      </c>
      <c r="I37">
        <v>24.3</v>
      </c>
      <c r="J37">
        <v>330.8</v>
      </c>
      <c r="K37">
        <v>53427</v>
      </c>
      <c r="N37">
        <f>INDEX(QuarterlyToMonthly!$A:$AA,MATCH($H37,QuarterlyToMonthly!$A:$A,0),MATCH(N$1,QuarterlyToMonthly!$1:$1,0))</f>
        <v>0</v>
      </c>
      <c r="O37">
        <f>INDEX(QuarterlyToMonthly!$A:$AA,MATCH($H37,QuarterlyToMonthly!$A:$A,0),MATCH(O$1,QuarterlyToMonthly!$1:$1,0))</f>
        <v>33256.107351854967</v>
      </c>
      <c r="P37">
        <f>INDEX(QuarterlyToMonthly!$A:$AA,MATCH($H37,QuarterlyToMonthly!$A:$A,0),MATCH(P$1,QuarterlyToMonthly!$1:$1,0))</f>
        <v>3826.9788012955823</v>
      </c>
    </row>
    <row r="38" spans="1:16" x14ac:dyDescent="0.2">
      <c r="A38">
        <f t="shared" si="0"/>
        <v>4</v>
      </c>
      <c r="B38" t="str">
        <f t="shared" si="1"/>
        <v>Sep</v>
      </c>
      <c r="C38">
        <f>INDEX([1]LookUps!B:B,MATCH(B38,[1]LookUps!A:A,0))</f>
        <v>9</v>
      </c>
      <c r="D38">
        <f t="shared" si="2"/>
        <v>2004</v>
      </c>
      <c r="E38">
        <f>INDEX([1]LookUps!C:C,MATCH(C38,[1]LookUps!B:B,0))</f>
        <v>3</v>
      </c>
      <c r="F38" t="str">
        <f t="shared" si="3"/>
        <v>Q3-2004</v>
      </c>
      <c r="G38" t="s">
        <v>51</v>
      </c>
      <c r="H38" s="4">
        <f t="shared" ref="H38:H69" si="5">EOMONTH(DATE(D38,C38,1),0)</f>
        <v>38260</v>
      </c>
      <c r="I38">
        <v>29.2</v>
      </c>
      <c r="J38">
        <v>337</v>
      </c>
      <c r="K38">
        <v>49850</v>
      </c>
      <c r="N38">
        <f>INDEX(QuarterlyToMonthly!$A:$AA,MATCH($H38,QuarterlyToMonthly!$A:$A,0),MATCH(N$1,QuarterlyToMonthly!$1:$1,0))</f>
        <v>0</v>
      </c>
      <c r="O38">
        <f>INDEX(QuarterlyToMonthly!$A:$AA,MATCH($H38,QuarterlyToMonthly!$A:$A,0),MATCH(O$1,QuarterlyToMonthly!$1:$1,0))</f>
        <v>33429</v>
      </c>
      <c r="P38">
        <f>INDEX(QuarterlyToMonthly!$A:$AA,MATCH($H38,QuarterlyToMonthly!$A:$A,0),MATCH(P$1,QuarterlyToMonthly!$1:$1,0))</f>
        <v>3836</v>
      </c>
    </row>
    <row r="39" spans="1:16" x14ac:dyDescent="0.2">
      <c r="A39">
        <f t="shared" si="0"/>
        <v>4</v>
      </c>
      <c r="B39" t="str">
        <f t="shared" si="1"/>
        <v>Oct</v>
      </c>
      <c r="C39">
        <f>INDEX([1]LookUps!B:B,MATCH(B39,[1]LookUps!A:A,0))</f>
        <v>10</v>
      </c>
      <c r="D39">
        <f t="shared" si="2"/>
        <v>2004</v>
      </c>
      <c r="E39">
        <f>INDEX([1]LookUps!C:C,MATCH(C39,[1]LookUps!B:B,0))</f>
        <v>4</v>
      </c>
      <c r="F39" t="str">
        <f t="shared" si="3"/>
        <v>Q4-2004</v>
      </c>
      <c r="G39" t="s">
        <v>52</v>
      </c>
      <c r="H39" s="4">
        <f t="shared" si="5"/>
        <v>38291</v>
      </c>
      <c r="I39">
        <v>34</v>
      </c>
      <c r="J39">
        <v>347.4</v>
      </c>
      <c r="K39">
        <v>49831</v>
      </c>
      <c r="N39">
        <f>INDEX(QuarterlyToMonthly!$A:$AA,MATCH($H39,QuarterlyToMonthly!$A:$A,0),MATCH(N$1,QuarterlyToMonthly!$1:$1,0))</f>
        <v>0</v>
      </c>
      <c r="O39">
        <f>INDEX(QuarterlyToMonthly!$A:$AA,MATCH($H39,QuarterlyToMonthly!$A:$A,0),MATCH(O$1,QuarterlyToMonthly!$1:$1,0))</f>
        <v>33453.315642292175</v>
      </c>
      <c r="P39">
        <f>INDEX(QuarterlyToMonthly!$A:$AA,MATCH($H39,QuarterlyToMonthly!$A:$A,0),MATCH(P$1,QuarterlyToMonthly!$1:$1,0))</f>
        <v>3814.8839759344505</v>
      </c>
    </row>
    <row r="40" spans="1:16" x14ac:dyDescent="0.2">
      <c r="A40">
        <f t="shared" si="0"/>
        <v>4</v>
      </c>
      <c r="B40" t="str">
        <f t="shared" si="1"/>
        <v>Nov</v>
      </c>
      <c r="C40">
        <f>INDEX([1]LookUps!B:B,MATCH(B40,[1]LookUps!A:A,0))</f>
        <v>11</v>
      </c>
      <c r="D40">
        <f t="shared" si="2"/>
        <v>2004</v>
      </c>
      <c r="E40">
        <f>INDEX([1]LookUps!C:C,MATCH(C40,[1]LookUps!B:B,0))</f>
        <v>4</v>
      </c>
      <c r="F40" t="str">
        <f t="shared" si="3"/>
        <v>Q4-2004</v>
      </c>
      <c r="G40" t="s">
        <v>53</v>
      </c>
      <c r="H40" s="4">
        <f t="shared" si="5"/>
        <v>38321</v>
      </c>
      <c r="I40">
        <v>23.8</v>
      </c>
      <c r="J40">
        <v>348.8</v>
      </c>
      <c r="K40">
        <v>46988</v>
      </c>
      <c r="N40">
        <f>INDEX(QuarterlyToMonthly!$A:$AA,MATCH($H40,QuarterlyToMonthly!$A:$A,0),MATCH(N$1,QuarterlyToMonthly!$1:$1,0))</f>
        <v>0</v>
      </c>
      <c r="O40">
        <f>INDEX(QuarterlyToMonthly!$A:$AA,MATCH($H40,QuarterlyToMonthly!$A:$A,0),MATCH(O$1,QuarterlyToMonthly!$1:$1,0))</f>
        <v>33477.64897133717</v>
      </c>
      <c r="P40">
        <f>INDEX(QuarterlyToMonthly!$A:$AA,MATCH($H40,QuarterlyToMonthly!$A:$A,0),MATCH(P$1,QuarterlyToMonthly!$1:$1,0))</f>
        <v>3793.8841892183109</v>
      </c>
    </row>
    <row r="41" spans="1:16" x14ac:dyDescent="0.2">
      <c r="A41">
        <f t="shared" si="0"/>
        <v>4</v>
      </c>
      <c r="B41" t="str">
        <f t="shared" si="1"/>
        <v>Dec</v>
      </c>
      <c r="C41">
        <f>INDEX([1]LookUps!B:B,MATCH(B41,[1]LookUps!A:A,0))</f>
        <v>12</v>
      </c>
      <c r="D41">
        <f t="shared" si="2"/>
        <v>2004</v>
      </c>
      <c r="E41">
        <f>INDEX([1]LookUps!C:C,MATCH(C41,[1]LookUps!B:B,0))</f>
        <v>4</v>
      </c>
      <c r="F41" t="str">
        <f t="shared" si="3"/>
        <v>Q4-2004</v>
      </c>
      <c r="G41" t="s">
        <v>54</v>
      </c>
      <c r="H41" s="4">
        <f t="shared" si="5"/>
        <v>38352</v>
      </c>
      <c r="I41">
        <v>21.3</v>
      </c>
      <c r="J41">
        <v>348.7</v>
      </c>
      <c r="K41">
        <v>41806</v>
      </c>
      <c r="N41">
        <f>INDEX(QuarterlyToMonthly!$A:$AA,MATCH($H41,QuarterlyToMonthly!$A:$A,0),MATCH(N$1,QuarterlyToMonthly!$1:$1,0))</f>
        <v>0</v>
      </c>
      <c r="O41">
        <f>INDEX(QuarterlyToMonthly!$A:$AA,MATCH($H41,QuarterlyToMonthly!$A:$A,0),MATCH(O$1,QuarterlyToMonthly!$1:$1,0))</f>
        <v>33502</v>
      </c>
      <c r="P41">
        <f>INDEX(QuarterlyToMonthly!$A:$AA,MATCH($H41,QuarterlyToMonthly!$A:$A,0),MATCH(P$1,QuarterlyToMonthly!$1:$1,0))</f>
        <v>3773</v>
      </c>
    </row>
    <row r="42" spans="1:16" x14ac:dyDescent="0.2">
      <c r="A42">
        <f t="shared" si="0"/>
        <v>4</v>
      </c>
      <c r="B42" t="str">
        <f t="shared" si="1"/>
        <v>Jan</v>
      </c>
      <c r="C42">
        <f>INDEX([1]LookUps!B:B,MATCH(B42,[1]LookUps!A:A,0))</f>
        <v>1</v>
      </c>
      <c r="D42">
        <f t="shared" si="2"/>
        <v>2005</v>
      </c>
      <c r="E42">
        <f>INDEX([1]LookUps!C:C,MATCH(C42,[1]LookUps!B:B,0))</f>
        <v>1</v>
      </c>
      <c r="F42" t="str">
        <f t="shared" si="3"/>
        <v>Q1-2005</v>
      </c>
      <c r="G42" t="s">
        <v>55</v>
      </c>
      <c r="H42" s="4">
        <f t="shared" si="5"/>
        <v>38383</v>
      </c>
      <c r="I42">
        <v>25.3</v>
      </c>
      <c r="J42">
        <v>358.9</v>
      </c>
      <c r="K42">
        <v>39584</v>
      </c>
      <c r="N42">
        <f>INDEX(QuarterlyToMonthly!$A:$AA,MATCH($H42,QuarterlyToMonthly!$A:$A,0),MATCH(N$1,QuarterlyToMonthly!$1:$1,0))</f>
        <v>0</v>
      </c>
      <c r="O42">
        <f>INDEX(QuarterlyToMonthly!$A:$AA,MATCH($H42,QuarterlyToMonthly!$A:$A,0),MATCH(O$1,QuarterlyToMonthly!$1:$1,0))</f>
        <v>33538.626609434446</v>
      </c>
      <c r="P42">
        <f>INDEX(QuarterlyToMonthly!$A:$AA,MATCH($H42,QuarterlyToMonthly!$A:$A,0),MATCH(P$1,QuarterlyToMonthly!$1:$1,0))</f>
        <v>3783.6366521722493</v>
      </c>
    </row>
    <row r="43" spans="1:16" x14ac:dyDescent="0.2">
      <c r="A43">
        <f t="shared" si="0"/>
        <v>4</v>
      </c>
      <c r="B43" t="str">
        <f t="shared" si="1"/>
        <v>Feb</v>
      </c>
      <c r="C43">
        <f>INDEX([1]LookUps!B:B,MATCH(B43,[1]LookUps!A:A,0))</f>
        <v>2</v>
      </c>
      <c r="D43">
        <f t="shared" si="2"/>
        <v>2005</v>
      </c>
      <c r="E43">
        <f>INDEX([1]LookUps!C:C,MATCH(C43,[1]LookUps!B:B,0))</f>
        <v>1</v>
      </c>
      <c r="F43" t="str">
        <f t="shared" si="3"/>
        <v>Q1-2005</v>
      </c>
      <c r="G43" t="s">
        <v>56</v>
      </c>
      <c r="H43" s="4">
        <f t="shared" si="5"/>
        <v>38411</v>
      </c>
      <c r="I43">
        <v>24.5</v>
      </c>
      <c r="J43">
        <v>366.9</v>
      </c>
      <c r="K43">
        <v>39828</v>
      </c>
      <c r="N43">
        <f>INDEX(QuarterlyToMonthly!$A:$AA,MATCH($H43,QuarterlyToMonthly!$A:$A,0),MATCH(N$1,QuarterlyToMonthly!$1:$1,0))</f>
        <v>0</v>
      </c>
      <c r="O43">
        <f>INDEX(QuarterlyToMonthly!$A:$AA,MATCH($H43,QuarterlyToMonthly!$A:$A,0),MATCH(O$1,QuarterlyToMonthly!$1:$1,0))</f>
        <v>33575.29326150869</v>
      </c>
      <c r="P43">
        <f>INDEX(QuarterlyToMonthly!$A:$AA,MATCH($H43,QuarterlyToMonthly!$A:$A,0),MATCH(P$1,QuarterlyToMonthly!$1:$1,0))</f>
        <v>3794.3032906602775</v>
      </c>
    </row>
    <row r="44" spans="1:16" x14ac:dyDescent="0.2">
      <c r="A44">
        <f t="shared" si="0"/>
        <v>4</v>
      </c>
      <c r="B44" t="str">
        <f t="shared" si="1"/>
        <v>Mar</v>
      </c>
      <c r="C44">
        <f>INDEX([1]LookUps!B:B,MATCH(B44,[1]LookUps!A:A,0))</f>
        <v>3</v>
      </c>
      <c r="D44">
        <f t="shared" si="2"/>
        <v>2005</v>
      </c>
      <c r="E44">
        <f>INDEX([1]LookUps!C:C,MATCH(C44,[1]LookUps!B:B,0))</f>
        <v>1</v>
      </c>
      <c r="F44" t="str">
        <f t="shared" si="3"/>
        <v>Q1-2005</v>
      </c>
      <c r="G44" t="s">
        <v>57</v>
      </c>
      <c r="H44" s="4">
        <f t="shared" si="5"/>
        <v>38442</v>
      </c>
      <c r="I44">
        <v>20</v>
      </c>
      <c r="J44">
        <v>366.9</v>
      </c>
      <c r="K44">
        <v>45962</v>
      </c>
      <c r="N44">
        <f>INDEX(QuarterlyToMonthly!$A:$AA,MATCH($H44,QuarterlyToMonthly!$A:$A,0),MATCH(N$1,QuarterlyToMonthly!$1:$1,0))</f>
        <v>0</v>
      </c>
      <c r="O44">
        <f>INDEX(QuarterlyToMonthly!$A:$AA,MATCH($H44,QuarterlyToMonthly!$A:$A,0),MATCH(O$1,QuarterlyToMonthly!$1:$1,0))</f>
        <v>33612</v>
      </c>
      <c r="P44">
        <f>INDEX(QuarterlyToMonthly!$A:$AA,MATCH($H44,QuarterlyToMonthly!$A:$A,0),MATCH(P$1,QuarterlyToMonthly!$1:$1,0))</f>
        <v>3805</v>
      </c>
    </row>
    <row r="45" spans="1:16" x14ac:dyDescent="0.2">
      <c r="A45">
        <f t="shared" si="0"/>
        <v>4</v>
      </c>
      <c r="B45" t="str">
        <f t="shared" si="1"/>
        <v>Apr</v>
      </c>
      <c r="C45">
        <f>INDEX([1]LookUps!B:B,MATCH(B45,[1]LookUps!A:A,0))</f>
        <v>4</v>
      </c>
      <c r="D45">
        <f t="shared" si="2"/>
        <v>2005</v>
      </c>
      <c r="E45">
        <f>INDEX([1]LookUps!C:C,MATCH(C45,[1]LookUps!B:B,0))</f>
        <v>2</v>
      </c>
      <c r="F45" t="str">
        <f t="shared" si="3"/>
        <v>Q2-2005</v>
      </c>
      <c r="G45" t="s">
        <v>58</v>
      </c>
      <c r="H45" s="4">
        <f t="shared" si="5"/>
        <v>38472</v>
      </c>
      <c r="I45">
        <v>29.1</v>
      </c>
      <c r="J45">
        <v>377.3</v>
      </c>
      <c r="K45">
        <v>49906</v>
      </c>
      <c r="N45">
        <f>INDEX(QuarterlyToMonthly!$A:$AA,MATCH($H45,QuarterlyToMonthly!$A:$A,0),MATCH(N$1,QuarterlyToMonthly!$1:$1,0))</f>
        <v>0</v>
      </c>
      <c r="O45">
        <f>INDEX(QuarterlyToMonthly!$A:$AA,MATCH($H45,QuarterlyToMonthly!$A:$A,0),MATCH(O$1,QuarterlyToMonthly!$1:$1,0))</f>
        <v>33826.626602826174</v>
      </c>
      <c r="P45">
        <f>INDEX(QuarterlyToMonthly!$A:$AA,MATCH($H45,QuarterlyToMonthly!$A:$A,0),MATCH(P$1,QuarterlyToMonthly!$1:$1,0))</f>
        <v>3790.2764335190918</v>
      </c>
    </row>
    <row r="46" spans="1:16" x14ac:dyDescent="0.2">
      <c r="A46">
        <f t="shared" si="0"/>
        <v>4</v>
      </c>
      <c r="B46" t="str">
        <f t="shared" si="1"/>
        <v>May</v>
      </c>
      <c r="C46">
        <f>INDEX([1]LookUps!B:B,MATCH(B46,[1]LookUps!A:A,0))</f>
        <v>5</v>
      </c>
      <c r="D46">
        <f t="shared" si="2"/>
        <v>2005</v>
      </c>
      <c r="E46">
        <f>INDEX([1]LookUps!C:C,MATCH(C46,[1]LookUps!B:B,0))</f>
        <v>2</v>
      </c>
      <c r="F46" t="str">
        <f t="shared" si="3"/>
        <v>Q2-2005</v>
      </c>
      <c r="G46" t="s">
        <v>59</v>
      </c>
      <c r="H46" s="4">
        <f t="shared" si="5"/>
        <v>38503</v>
      </c>
      <c r="I46">
        <v>24.4</v>
      </c>
      <c r="J46">
        <v>375</v>
      </c>
      <c r="K46">
        <v>52580</v>
      </c>
      <c r="N46">
        <f>INDEX(QuarterlyToMonthly!$A:$AA,MATCH($H46,QuarterlyToMonthly!$A:$A,0),MATCH(N$1,QuarterlyToMonthly!$1:$1,0))</f>
        <v>0</v>
      </c>
      <c r="O46">
        <f>INDEX(QuarterlyToMonthly!$A:$AA,MATCH($H46,QuarterlyToMonthly!$A:$A,0),MATCH(O$1,QuarterlyToMonthly!$1:$1,0))</f>
        <v>34042.623685797553</v>
      </c>
      <c r="P46">
        <f>INDEX(QuarterlyToMonthly!$A:$AA,MATCH($H46,QuarterlyToMonthly!$A:$A,0),MATCH(P$1,QuarterlyToMonthly!$1:$1,0))</f>
        <v>3775.609840339082</v>
      </c>
    </row>
    <row r="47" spans="1:16" x14ac:dyDescent="0.2">
      <c r="A47">
        <f t="shared" si="0"/>
        <v>4</v>
      </c>
      <c r="B47" t="str">
        <f t="shared" si="1"/>
        <v>Jun</v>
      </c>
      <c r="C47">
        <f>INDEX([1]LookUps!B:B,MATCH(B47,[1]LookUps!A:A,0))</f>
        <v>6</v>
      </c>
      <c r="D47">
        <f t="shared" si="2"/>
        <v>2005</v>
      </c>
      <c r="E47">
        <f>INDEX([1]LookUps!C:C,MATCH(C47,[1]LookUps!B:B,0))</f>
        <v>2</v>
      </c>
      <c r="F47" t="str">
        <f t="shared" si="3"/>
        <v>Q2-2005</v>
      </c>
      <c r="G47" t="s">
        <v>60</v>
      </c>
      <c r="H47" s="4">
        <f t="shared" si="5"/>
        <v>38533</v>
      </c>
      <c r="I47">
        <v>26.9</v>
      </c>
      <c r="J47">
        <v>377.6</v>
      </c>
      <c r="K47">
        <v>56941</v>
      </c>
      <c r="N47">
        <f>INDEX(QuarterlyToMonthly!$A:$AA,MATCH($H47,QuarterlyToMonthly!$A:$A,0),MATCH(N$1,QuarterlyToMonthly!$1:$1,0))</f>
        <v>0</v>
      </c>
      <c r="O47">
        <f>INDEX(QuarterlyToMonthly!$A:$AA,MATCH($H47,QuarterlyToMonthly!$A:$A,0),MATCH(O$1,QuarterlyToMonthly!$1:$1,0))</f>
        <v>34260</v>
      </c>
      <c r="P47">
        <f>INDEX(QuarterlyToMonthly!$A:$AA,MATCH($H47,QuarterlyToMonthly!$A:$A,0),MATCH(P$1,QuarterlyToMonthly!$1:$1,0))</f>
        <v>3761</v>
      </c>
    </row>
    <row r="48" spans="1:16" x14ac:dyDescent="0.2">
      <c r="A48">
        <f t="shared" si="0"/>
        <v>4</v>
      </c>
      <c r="B48" t="str">
        <f t="shared" si="1"/>
        <v>Jul</v>
      </c>
      <c r="C48">
        <f>INDEX([1]LookUps!B:B,MATCH(B48,[1]LookUps!A:A,0))</f>
        <v>7</v>
      </c>
      <c r="D48">
        <f t="shared" si="2"/>
        <v>2005</v>
      </c>
      <c r="E48">
        <f>INDEX([1]LookUps!C:C,MATCH(C48,[1]LookUps!B:B,0))</f>
        <v>3</v>
      </c>
      <c r="F48" t="str">
        <f t="shared" si="3"/>
        <v>Q3-2005</v>
      </c>
      <c r="G48" t="s">
        <v>61</v>
      </c>
      <c r="H48" s="4">
        <f t="shared" si="5"/>
        <v>38564</v>
      </c>
      <c r="I48">
        <v>26.3</v>
      </c>
      <c r="J48">
        <v>383.8</v>
      </c>
      <c r="K48">
        <v>60026</v>
      </c>
      <c r="N48">
        <f>INDEX(QuarterlyToMonthly!$A:$AA,MATCH($H48,QuarterlyToMonthly!$A:$A,0),MATCH(N$1,QuarterlyToMonthly!$1:$1,0))</f>
        <v>0</v>
      </c>
      <c r="O48">
        <f>INDEX(QuarterlyToMonthly!$A:$AA,MATCH($H48,QuarterlyToMonthly!$A:$A,0),MATCH(O$1,QuarterlyToMonthly!$1:$1,0))</f>
        <v>34258.666614772534</v>
      </c>
      <c r="P48">
        <f>INDEX(QuarterlyToMonthly!$A:$AA,MATCH($H48,QuarterlyToMonthly!$A:$A,0),MATCH(P$1,QuarterlyToMonthly!$1:$1,0))</f>
        <v>3779.9048149841447</v>
      </c>
    </row>
    <row r="49" spans="1:16" x14ac:dyDescent="0.2">
      <c r="A49">
        <f t="shared" si="0"/>
        <v>4</v>
      </c>
      <c r="B49" t="str">
        <f t="shared" si="1"/>
        <v>Aug</v>
      </c>
      <c r="C49">
        <f>INDEX([1]LookUps!B:B,MATCH(B49,[1]LookUps!A:A,0))</f>
        <v>8</v>
      </c>
      <c r="D49">
        <f t="shared" si="2"/>
        <v>2005</v>
      </c>
      <c r="E49">
        <f>INDEX([1]LookUps!C:C,MATCH(C49,[1]LookUps!B:B,0))</f>
        <v>3</v>
      </c>
      <c r="F49" t="str">
        <f t="shared" si="3"/>
        <v>Q3-2005</v>
      </c>
      <c r="G49" t="s">
        <v>62</v>
      </c>
      <c r="H49" s="4">
        <f t="shared" si="5"/>
        <v>38595</v>
      </c>
      <c r="I49">
        <v>29.5</v>
      </c>
      <c r="J49">
        <v>383.6</v>
      </c>
      <c r="K49">
        <v>61377</v>
      </c>
      <c r="N49">
        <f>INDEX(QuarterlyToMonthly!$A:$AA,MATCH($H49,QuarterlyToMonthly!$A:$A,0),MATCH(N$1,QuarterlyToMonthly!$1:$1,0))</f>
        <v>0</v>
      </c>
      <c r="O49">
        <f>INDEX(QuarterlyToMonthly!$A:$AA,MATCH($H49,QuarterlyToMonthly!$A:$A,0),MATCH(O$1,QuarterlyToMonthly!$1:$1,0))</f>
        <v>34257.333281439875</v>
      </c>
      <c r="P49">
        <f>INDEX(QuarterlyToMonthly!$A:$AA,MATCH($H49,QuarterlyToMonthly!$A:$A,0),MATCH(P$1,QuarterlyToMonthly!$1:$1,0))</f>
        <v>3798.9046557671686</v>
      </c>
    </row>
    <row r="50" spans="1:16" x14ac:dyDescent="0.2">
      <c r="A50">
        <f t="shared" si="0"/>
        <v>4</v>
      </c>
      <c r="B50" t="str">
        <f t="shared" si="1"/>
        <v>Sep</v>
      </c>
      <c r="C50">
        <f>INDEX([1]LookUps!B:B,MATCH(B50,[1]LookUps!A:A,0))</f>
        <v>9</v>
      </c>
      <c r="D50">
        <f t="shared" si="2"/>
        <v>2005</v>
      </c>
      <c r="E50">
        <f>INDEX([1]LookUps!C:C,MATCH(C50,[1]LookUps!B:B,0))</f>
        <v>3</v>
      </c>
      <c r="F50" t="str">
        <f t="shared" si="3"/>
        <v>Q3-2005</v>
      </c>
      <c r="G50" t="s">
        <v>63</v>
      </c>
      <c r="H50" s="4">
        <f t="shared" si="5"/>
        <v>38625</v>
      </c>
      <c r="I50">
        <v>28.5</v>
      </c>
      <c r="J50">
        <v>391.1</v>
      </c>
      <c r="K50">
        <v>58829</v>
      </c>
      <c r="N50">
        <f>INDEX(QuarterlyToMonthly!$A:$AA,MATCH($H50,QuarterlyToMonthly!$A:$A,0),MATCH(N$1,QuarterlyToMonthly!$1:$1,0))</f>
        <v>0</v>
      </c>
      <c r="O50">
        <f>INDEX(QuarterlyToMonthly!$A:$AA,MATCH($H50,QuarterlyToMonthly!$A:$A,0),MATCH(O$1,QuarterlyToMonthly!$1:$1,0))</f>
        <v>34256</v>
      </c>
      <c r="P50">
        <f>INDEX(QuarterlyToMonthly!$A:$AA,MATCH($H50,QuarterlyToMonthly!$A:$A,0),MATCH(P$1,QuarterlyToMonthly!$1:$1,0))</f>
        <v>3818</v>
      </c>
    </row>
    <row r="51" spans="1:16" x14ac:dyDescent="0.2">
      <c r="A51">
        <f t="shared" si="0"/>
        <v>4</v>
      </c>
      <c r="B51" t="str">
        <f t="shared" si="1"/>
        <v>Oct</v>
      </c>
      <c r="C51">
        <f>INDEX([1]LookUps!B:B,MATCH(B51,[1]LookUps!A:A,0))</f>
        <v>10</v>
      </c>
      <c r="D51">
        <f t="shared" si="2"/>
        <v>2005</v>
      </c>
      <c r="E51">
        <f>INDEX([1]LookUps!C:C,MATCH(C51,[1]LookUps!B:B,0))</f>
        <v>4</v>
      </c>
      <c r="F51" t="str">
        <f t="shared" si="3"/>
        <v>Q4-2005</v>
      </c>
      <c r="G51" t="s">
        <v>64</v>
      </c>
      <c r="H51" s="4">
        <f t="shared" si="5"/>
        <v>38656</v>
      </c>
      <c r="I51">
        <v>26.6</v>
      </c>
      <c r="J51">
        <v>383.5</v>
      </c>
      <c r="K51">
        <v>59799</v>
      </c>
      <c r="N51">
        <f>INDEX(QuarterlyToMonthly!$A:$AA,MATCH($H51,QuarterlyToMonthly!$A:$A,0),MATCH(N$1,QuarterlyToMonthly!$1:$1,0))</f>
        <v>0</v>
      </c>
      <c r="O51">
        <f>INDEX(QuarterlyToMonthly!$A:$AA,MATCH($H51,QuarterlyToMonthly!$A:$A,0),MATCH(O$1,QuarterlyToMonthly!$1:$1,0))</f>
        <v>34224.637962871377</v>
      </c>
      <c r="P51">
        <f>INDEX(QuarterlyToMonthly!$A:$AA,MATCH($H51,QuarterlyToMonthly!$A:$A,0),MATCH(P$1,QuarterlyToMonthly!$1:$1,0))</f>
        <v>3769.0415529385168</v>
      </c>
    </row>
    <row r="52" spans="1:16" x14ac:dyDescent="0.2">
      <c r="A52">
        <f t="shared" si="0"/>
        <v>4</v>
      </c>
      <c r="B52" t="str">
        <f t="shared" si="1"/>
        <v>Nov</v>
      </c>
      <c r="C52">
        <f>INDEX([1]LookUps!B:B,MATCH(B52,[1]LookUps!A:A,0))</f>
        <v>11</v>
      </c>
      <c r="D52">
        <f t="shared" si="2"/>
        <v>2005</v>
      </c>
      <c r="E52">
        <f>INDEX([1]LookUps!C:C,MATCH(C52,[1]LookUps!B:B,0))</f>
        <v>4</v>
      </c>
      <c r="F52" t="str">
        <f t="shared" si="3"/>
        <v>Q4-2005</v>
      </c>
      <c r="G52" t="s">
        <v>65</v>
      </c>
      <c r="H52" s="4">
        <f t="shared" si="5"/>
        <v>38686</v>
      </c>
      <c r="I52">
        <v>24.4</v>
      </c>
      <c r="J52">
        <v>387.3</v>
      </c>
      <c r="K52">
        <v>55939</v>
      </c>
      <c r="N52">
        <f>INDEX(QuarterlyToMonthly!$A:$AA,MATCH($H52,QuarterlyToMonthly!$A:$A,0),MATCH(N$1,QuarterlyToMonthly!$1:$1,0))</f>
        <v>0</v>
      </c>
      <c r="O52">
        <f>INDEX(QuarterlyToMonthly!$A:$AA,MATCH($H52,QuarterlyToMonthly!$A:$A,0),MATCH(O$1,QuarterlyToMonthly!$1:$1,0))</f>
        <v>34193.304638300346</v>
      </c>
      <c r="P52">
        <f>INDEX(QuarterlyToMonthly!$A:$AA,MATCH($H52,QuarterlyToMonthly!$A:$A,0),MATCH(P$1,QuarterlyToMonthly!$1:$1,0))</f>
        <v>3720.7109030322649</v>
      </c>
    </row>
    <row r="53" spans="1:16" x14ac:dyDescent="0.2">
      <c r="A53">
        <f t="shared" si="0"/>
        <v>4</v>
      </c>
      <c r="B53" t="str">
        <f t="shared" si="1"/>
        <v>Dec</v>
      </c>
      <c r="C53">
        <f>INDEX([1]LookUps!B:B,MATCH(B53,[1]LookUps!A:A,0))</f>
        <v>12</v>
      </c>
      <c r="D53">
        <f t="shared" si="2"/>
        <v>2005</v>
      </c>
      <c r="E53">
        <f>INDEX([1]LookUps!C:C,MATCH(C53,[1]LookUps!B:B,0))</f>
        <v>4</v>
      </c>
      <c r="F53" t="str">
        <f t="shared" si="3"/>
        <v>Q4-2005</v>
      </c>
      <c r="G53" t="s">
        <v>66</v>
      </c>
      <c r="H53" s="4">
        <f t="shared" si="5"/>
        <v>38717</v>
      </c>
      <c r="I53">
        <v>25.8</v>
      </c>
      <c r="J53">
        <v>391.8</v>
      </c>
      <c r="K53">
        <v>49412</v>
      </c>
      <c r="N53">
        <f>INDEX(QuarterlyToMonthly!$A:$AA,MATCH($H53,QuarterlyToMonthly!$A:$A,0),MATCH(N$1,QuarterlyToMonthly!$1:$1,0))</f>
        <v>0</v>
      </c>
      <c r="O53">
        <f>INDEX(QuarterlyToMonthly!$A:$AA,MATCH($H53,QuarterlyToMonthly!$A:$A,0),MATCH(O$1,QuarterlyToMonthly!$1:$1,0))</f>
        <v>34162</v>
      </c>
      <c r="P53">
        <f>INDEX(QuarterlyToMonthly!$A:$AA,MATCH($H53,QuarterlyToMonthly!$A:$A,0),MATCH(P$1,QuarterlyToMonthly!$1:$1,0))</f>
        <v>3673</v>
      </c>
    </row>
    <row r="54" spans="1:16" x14ac:dyDescent="0.2">
      <c r="A54">
        <f t="shared" si="0"/>
        <v>4</v>
      </c>
      <c r="B54" t="str">
        <f t="shared" si="1"/>
        <v>Jan</v>
      </c>
      <c r="C54">
        <f>INDEX([1]LookUps!B:B,MATCH(B54,[1]LookUps!A:A,0))</f>
        <v>1</v>
      </c>
      <c r="D54">
        <f t="shared" si="2"/>
        <v>2006</v>
      </c>
      <c r="E54">
        <f>INDEX([1]LookUps!C:C,MATCH(C54,[1]LookUps!B:B,0))</f>
        <v>1</v>
      </c>
      <c r="F54" t="str">
        <f t="shared" si="3"/>
        <v>Q1-2006</v>
      </c>
      <c r="G54" t="s">
        <v>67</v>
      </c>
      <c r="H54" s="4">
        <f t="shared" si="5"/>
        <v>38748</v>
      </c>
      <c r="I54">
        <v>30.1</v>
      </c>
      <c r="J54">
        <v>399.4</v>
      </c>
      <c r="K54">
        <v>46016</v>
      </c>
      <c r="N54">
        <f>INDEX(QuarterlyToMonthly!$A:$AA,MATCH($H54,QuarterlyToMonthly!$A:$A,0),MATCH(N$1,QuarterlyToMonthly!$1:$1,0))</f>
        <v>0</v>
      </c>
      <c r="O54">
        <f>INDEX(QuarterlyToMonthly!$A:$AA,MATCH($H54,QuarterlyToMonthly!$A:$A,0),MATCH(O$1,QuarterlyToMonthly!$1:$1,0))</f>
        <v>34359.192889153572</v>
      </c>
      <c r="P54">
        <f>INDEX(QuarterlyToMonthly!$A:$AA,MATCH($H54,QuarterlyToMonthly!$A:$A,0),MATCH(P$1,QuarterlyToMonthly!$1:$1,0))</f>
        <v>3687.9391557442418</v>
      </c>
    </row>
    <row r="55" spans="1:16" x14ac:dyDescent="0.2">
      <c r="A55">
        <f t="shared" si="0"/>
        <v>4</v>
      </c>
      <c r="B55" t="str">
        <f t="shared" si="1"/>
        <v>Feb</v>
      </c>
      <c r="C55">
        <f>INDEX([1]LookUps!B:B,MATCH(B55,[1]LookUps!A:A,0))</f>
        <v>2</v>
      </c>
      <c r="D55">
        <f t="shared" si="2"/>
        <v>2006</v>
      </c>
      <c r="E55">
        <f>INDEX([1]LookUps!C:C,MATCH(C55,[1]LookUps!B:B,0))</f>
        <v>1</v>
      </c>
      <c r="F55" t="str">
        <f t="shared" si="3"/>
        <v>Q1-2006</v>
      </c>
      <c r="G55" t="s">
        <v>68</v>
      </c>
      <c r="H55" s="4">
        <f t="shared" si="5"/>
        <v>38776</v>
      </c>
      <c r="I55">
        <v>19.100000000000001</v>
      </c>
      <c r="J55">
        <v>401.9</v>
      </c>
      <c r="K55">
        <v>45647</v>
      </c>
      <c r="N55">
        <f>INDEX(QuarterlyToMonthly!$A:$AA,MATCH($H55,QuarterlyToMonthly!$A:$A,0),MATCH(N$1,QuarterlyToMonthly!$1:$1,0))</f>
        <v>0</v>
      </c>
      <c r="O55">
        <f>INDEX(QuarterlyToMonthly!$A:$AA,MATCH($H55,QuarterlyToMonthly!$A:$A,0),MATCH(O$1,QuarterlyToMonthly!$1:$1,0))</f>
        <v>34557.524032376954</v>
      </c>
      <c r="P55">
        <f>INDEX(QuarterlyToMonthly!$A:$AA,MATCH($H55,QuarterlyToMonthly!$A:$A,0),MATCH(P$1,QuarterlyToMonthly!$1:$1,0))</f>
        <v>3702.9390733655191</v>
      </c>
    </row>
    <row r="56" spans="1:16" x14ac:dyDescent="0.2">
      <c r="A56">
        <f t="shared" si="0"/>
        <v>4</v>
      </c>
      <c r="B56" t="str">
        <f t="shared" si="1"/>
        <v>Mar</v>
      </c>
      <c r="C56">
        <f>INDEX([1]LookUps!B:B,MATCH(B56,[1]LookUps!A:A,0))</f>
        <v>3</v>
      </c>
      <c r="D56">
        <f t="shared" si="2"/>
        <v>2006</v>
      </c>
      <c r="E56">
        <f>INDEX([1]LookUps!C:C,MATCH(C56,[1]LookUps!B:B,0))</f>
        <v>1</v>
      </c>
      <c r="F56" t="str">
        <f t="shared" si="3"/>
        <v>Q1-2006</v>
      </c>
      <c r="G56" t="s">
        <v>69</v>
      </c>
      <c r="H56" s="4">
        <f t="shared" si="5"/>
        <v>38807</v>
      </c>
      <c r="I56">
        <v>25.4</v>
      </c>
      <c r="J56">
        <v>409.7</v>
      </c>
      <c r="K56">
        <v>52192</v>
      </c>
      <c r="N56">
        <f>INDEX(QuarterlyToMonthly!$A:$AA,MATCH($H56,QuarterlyToMonthly!$A:$A,0),MATCH(N$1,QuarterlyToMonthly!$1:$1,0))</f>
        <v>0</v>
      </c>
      <c r="O56">
        <f>INDEX(QuarterlyToMonthly!$A:$AA,MATCH($H56,QuarterlyToMonthly!$A:$A,0),MATCH(O$1,QuarterlyToMonthly!$1:$1,0))</f>
        <v>34757</v>
      </c>
      <c r="P56">
        <f>INDEX(QuarterlyToMonthly!$A:$AA,MATCH($H56,QuarterlyToMonthly!$A:$A,0),MATCH(P$1,QuarterlyToMonthly!$1:$1,0))</f>
        <v>3718</v>
      </c>
    </row>
    <row r="57" spans="1:16" x14ac:dyDescent="0.2">
      <c r="A57">
        <f t="shared" si="0"/>
        <v>4</v>
      </c>
      <c r="B57" t="str">
        <f t="shared" si="1"/>
        <v>Apr</v>
      </c>
      <c r="C57">
        <f>INDEX([1]LookUps!B:B,MATCH(B57,[1]LookUps!A:A,0))</f>
        <v>4</v>
      </c>
      <c r="D57">
        <f t="shared" si="2"/>
        <v>2006</v>
      </c>
      <c r="E57">
        <f>INDEX([1]LookUps!C:C,MATCH(C57,[1]LookUps!B:B,0))</f>
        <v>2</v>
      </c>
      <c r="F57" t="str">
        <f t="shared" si="3"/>
        <v>Q2-2006</v>
      </c>
      <c r="G57" t="s">
        <v>70</v>
      </c>
      <c r="H57" s="4">
        <f t="shared" si="5"/>
        <v>38837</v>
      </c>
      <c r="I57">
        <v>21</v>
      </c>
      <c r="J57">
        <v>408.8</v>
      </c>
      <c r="K57">
        <v>54544</v>
      </c>
      <c r="N57">
        <f>INDEX(QuarterlyToMonthly!$A:$AA,MATCH($H57,QuarterlyToMonthly!$A:$A,0),MATCH(N$1,QuarterlyToMonthly!$1:$1,0))</f>
        <v>0</v>
      </c>
      <c r="O57">
        <f>INDEX(QuarterlyToMonthly!$A:$AA,MATCH($H57,QuarterlyToMonthly!$A:$A,0),MATCH(O$1,QuarterlyToMonthly!$1:$1,0))</f>
        <v>34700.57511547584</v>
      </c>
      <c r="P57">
        <f>INDEX(QuarterlyToMonthly!$A:$AA,MATCH($H57,QuarterlyToMonthly!$A:$A,0),MATCH(P$1,QuarterlyToMonthly!$1:$1,0))</f>
        <v>3715.3314184264359</v>
      </c>
    </row>
    <row r="58" spans="1:16" x14ac:dyDescent="0.2">
      <c r="A58">
        <f t="shared" si="0"/>
        <v>4</v>
      </c>
      <c r="B58" t="str">
        <f t="shared" si="1"/>
        <v>May</v>
      </c>
      <c r="C58">
        <f>INDEX([1]LookUps!B:B,MATCH(B58,[1]LookUps!A:A,0))</f>
        <v>5</v>
      </c>
      <c r="D58">
        <f t="shared" si="2"/>
        <v>2006</v>
      </c>
      <c r="E58">
        <f>INDEX([1]LookUps!C:C,MATCH(C58,[1]LookUps!B:B,0))</f>
        <v>2</v>
      </c>
      <c r="F58" t="str">
        <f t="shared" si="3"/>
        <v>Q2-2006</v>
      </c>
      <c r="G58" t="s">
        <v>71</v>
      </c>
      <c r="H58" s="4">
        <f t="shared" si="5"/>
        <v>38868</v>
      </c>
      <c r="I58">
        <v>27.7</v>
      </c>
      <c r="J58">
        <v>416.1</v>
      </c>
      <c r="K58">
        <v>55564</v>
      </c>
      <c r="N58">
        <f>INDEX(QuarterlyToMonthly!$A:$AA,MATCH($H58,QuarterlyToMonthly!$A:$A,0),MATCH(N$1,QuarterlyToMonthly!$1:$1,0))</f>
        <v>0</v>
      </c>
      <c r="O58">
        <f>INDEX(QuarterlyToMonthly!$A:$AA,MATCH($H58,QuarterlyToMonthly!$A:$A,0),MATCH(O$1,QuarterlyToMonthly!$1:$1,0))</f>
        <v>34644.241831711057</v>
      </c>
      <c r="P58">
        <f>INDEX(QuarterlyToMonthly!$A:$AA,MATCH($H58,QuarterlyToMonthly!$A:$A,0),MATCH(P$1,QuarterlyToMonthly!$1:$1,0))</f>
        <v>3712.6647522180183</v>
      </c>
    </row>
    <row r="59" spans="1:16" x14ac:dyDescent="0.2">
      <c r="A59">
        <f t="shared" si="0"/>
        <v>4</v>
      </c>
      <c r="B59" t="str">
        <f t="shared" si="1"/>
        <v>Jun</v>
      </c>
      <c r="C59">
        <f>INDEX([1]LookUps!B:B,MATCH(B59,[1]LookUps!A:A,0))</f>
        <v>6</v>
      </c>
      <c r="D59">
        <f t="shared" si="2"/>
        <v>2006</v>
      </c>
      <c r="E59">
        <f>INDEX([1]LookUps!C:C,MATCH(C59,[1]LookUps!B:B,0))</f>
        <v>2</v>
      </c>
      <c r="F59" t="str">
        <f t="shared" si="3"/>
        <v>Q2-2006</v>
      </c>
      <c r="G59" t="s">
        <v>72</v>
      </c>
      <c r="H59" s="4">
        <f t="shared" si="5"/>
        <v>38898</v>
      </c>
      <c r="I59">
        <v>26.4</v>
      </c>
      <c r="J59">
        <v>414.3</v>
      </c>
      <c r="K59">
        <v>56924</v>
      </c>
      <c r="N59">
        <f>INDEX(QuarterlyToMonthly!$A:$AA,MATCH($H59,QuarterlyToMonthly!$A:$A,0),MATCH(N$1,QuarterlyToMonthly!$1:$1,0))</f>
        <v>0</v>
      </c>
      <c r="O59">
        <f>INDEX(QuarterlyToMonthly!$A:$AA,MATCH($H59,QuarterlyToMonthly!$A:$A,0),MATCH(O$1,QuarterlyToMonthly!$1:$1,0))</f>
        <v>34588</v>
      </c>
      <c r="P59">
        <f>INDEX(QuarterlyToMonthly!$A:$AA,MATCH($H59,QuarterlyToMonthly!$A:$A,0),MATCH(P$1,QuarterlyToMonthly!$1:$1,0))</f>
        <v>3710</v>
      </c>
    </row>
    <row r="60" spans="1:16" x14ac:dyDescent="0.2">
      <c r="A60">
        <f t="shared" si="0"/>
        <v>4</v>
      </c>
      <c r="B60" t="str">
        <f t="shared" si="1"/>
        <v>Jul</v>
      </c>
      <c r="C60">
        <f>INDEX([1]LookUps!B:B,MATCH(B60,[1]LookUps!A:A,0))</f>
        <v>7</v>
      </c>
      <c r="D60">
        <f t="shared" si="2"/>
        <v>2006</v>
      </c>
      <c r="E60">
        <f>INDEX([1]LookUps!C:C,MATCH(C60,[1]LookUps!B:B,0))</f>
        <v>3</v>
      </c>
      <c r="F60" t="str">
        <f t="shared" si="3"/>
        <v>Q3-2006</v>
      </c>
      <c r="G60" t="s">
        <v>73</v>
      </c>
      <c r="H60" s="4">
        <f t="shared" si="5"/>
        <v>38929</v>
      </c>
      <c r="I60">
        <v>20.399999999999999</v>
      </c>
      <c r="J60">
        <v>412.7</v>
      </c>
      <c r="K60">
        <v>57289</v>
      </c>
      <c r="N60">
        <f>INDEX(QuarterlyToMonthly!$A:$AA,MATCH($H60,QuarterlyToMonthly!$A:$A,0),MATCH(N$1,QuarterlyToMonthly!$1:$1,0))</f>
        <v>0</v>
      </c>
      <c r="O60">
        <f>INDEX(QuarterlyToMonthly!$A:$AA,MATCH($H60,QuarterlyToMonthly!$A:$A,0),MATCH(O$1,QuarterlyToMonthly!$1:$1,0))</f>
        <v>34511.497581868469</v>
      </c>
      <c r="P60">
        <f>INDEX(QuarterlyToMonthly!$A:$AA,MATCH($H60,QuarterlyToMonthly!$A:$A,0),MATCH(P$1,QuarterlyToMonthly!$1:$1,0))</f>
        <v>3754.1394384799519</v>
      </c>
    </row>
    <row r="61" spans="1:16" x14ac:dyDescent="0.2">
      <c r="A61">
        <f t="shared" si="0"/>
        <v>4</v>
      </c>
      <c r="B61" t="str">
        <f t="shared" si="1"/>
        <v>Aug</v>
      </c>
      <c r="C61">
        <f>INDEX([1]LookUps!B:B,MATCH(B61,[1]LookUps!A:A,0))</f>
        <v>8</v>
      </c>
      <c r="D61">
        <f t="shared" si="2"/>
        <v>2006</v>
      </c>
      <c r="E61">
        <f>INDEX([1]LookUps!C:C,MATCH(C61,[1]LookUps!B:B,0))</f>
        <v>3</v>
      </c>
      <c r="F61" t="str">
        <f t="shared" si="3"/>
        <v>Q3-2006</v>
      </c>
      <c r="G61" t="s">
        <v>74</v>
      </c>
      <c r="H61" s="4">
        <f t="shared" si="5"/>
        <v>38960</v>
      </c>
      <c r="I61">
        <v>23.1</v>
      </c>
      <c r="J61">
        <v>409.7</v>
      </c>
      <c r="K61">
        <v>56489</v>
      </c>
      <c r="N61">
        <f>INDEX(QuarterlyToMonthly!$A:$AA,MATCH($H61,QuarterlyToMonthly!$A:$A,0),MATCH(N$1,QuarterlyToMonthly!$1:$1,0))</f>
        <v>0</v>
      </c>
      <c r="O61">
        <f>INDEX(QuarterlyToMonthly!$A:$AA,MATCH($H61,QuarterlyToMonthly!$A:$A,0),MATCH(O$1,QuarterlyToMonthly!$1:$1,0))</f>
        <v>34435.164373288804</v>
      </c>
      <c r="P61">
        <f>INDEX(QuarterlyToMonthly!$A:$AA,MATCH($H61,QuarterlyToMonthly!$A:$A,0),MATCH(P$1,QuarterlyToMonthly!$1:$1,0))</f>
        <v>3798.804022520369</v>
      </c>
    </row>
    <row r="62" spans="1:16" x14ac:dyDescent="0.2">
      <c r="A62">
        <f t="shared" si="0"/>
        <v>4</v>
      </c>
      <c r="B62" t="str">
        <f t="shared" si="1"/>
        <v>Sep</v>
      </c>
      <c r="C62">
        <f>INDEX([1]LookUps!B:B,MATCH(B62,[1]LookUps!A:A,0))</f>
        <v>9</v>
      </c>
      <c r="D62">
        <f t="shared" si="2"/>
        <v>2006</v>
      </c>
      <c r="E62">
        <f>INDEX([1]LookUps!C:C,MATCH(C62,[1]LookUps!B:B,0))</f>
        <v>3</v>
      </c>
      <c r="F62" t="str">
        <f t="shared" si="3"/>
        <v>Q3-2006</v>
      </c>
      <c r="G62" t="s">
        <v>75</v>
      </c>
      <c r="H62" s="4">
        <f t="shared" si="5"/>
        <v>38990</v>
      </c>
      <c r="I62">
        <v>28.2</v>
      </c>
      <c r="J62">
        <v>412.6</v>
      </c>
      <c r="K62">
        <v>52193</v>
      </c>
      <c r="N62">
        <f>INDEX(QuarterlyToMonthly!$A:$AA,MATCH($H62,QuarterlyToMonthly!$A:$A,0),MATCH(N$1,QuarterlyToMonthly!$1:$1,0))</f>
        <v>0</v>
      </c>
      <c r="O62">
        <f>INDEX(QuarterlyToMonthly!$A:$AA,MATCH($H62,QuarterlyToMonthly!$A:$A,0),MATCH(O$1,QuarterlyToMonthly!$1:$1,0))</f>
        <v>34359</v>
      </c>
      <c r="P62">
        <f>INDEX(QuarterlyToMonthly!$A:$AA,MATCH($H62,QuarterlyToMonthly!$A:$A,0),MATCH(P$1,QuarterlyToMonthly!$1:$1,0))</f>
        <v>3844</v>
      </c>
    </row>
    <row r="63" spans="1:16" x14ac:dyDescent="0.2">
      <c r="A63">
        <f t="shared" si="0"/>
        <v>4</v>
      </c>
      <c r="B63" t="str">
        <f t="shared" si="1"/>
        <v>Oct</v>
      </c>
      <c r="C63">
        <f>INDEX([1]LookUps!B:B,MATCH(B63,[1]LookUps!A:A,0))</f>
        <v>10</v>
      </c>
      <c r="D63">
        <f t="shared" si="2"/>
        <v>2006</v>
      </c>
      <c r="E63">
        <f>INDEX([1]LookUps!C:C,MATCH(C63,[1]LookUps!B:B,0))</f>
        <v>4</v>
      </c>
      <c r="F63" t="str">
        <f t="shared" si="3"/>
        <v>Q4-2006</v>
      </c>
      <c r="G63" t="s">
        <v>76</v>
      </c>
      <c r="H63" s="4">
        <f t="shared" si="5"/>
        <v>39021</v>
      </c>
      <c r="I63">
        <v>23.1</v>
      </c>
      <c r="J63">
        <v>409.2</v>
      </c>
      <c r="K63">
        <v>51075</v>
      </c>
      <c r="N63">
        <f>INDEX(QuarterlyToMonthly!$A:$AA,MATCH($H63,QuarterlyToMonthly!$A:$A,0),MATCH(N$1,QuarterlyToMonthly!$1:$1,0))</f>
        <v>0</v>
      </c>
      <c r="O63">
        <f>INDEX(QuarterlyToMonthly!$A:$AA,MATCH($H63,QuarterlyToMonthly!$A:$A,0),MATCH(O$1,QuarterlyToMonthly!$1:$1,0))</f>
        <v>34423.213250959234</v>
      </c>
      <c r="P63">
        <f>INDEX(QuarterlyToMonthly!$A:$AA,MATCH($H63,QuarterlyToMonthly!$A:$A,0),MATCH(P$1,QuarterlyToMonthly!$1:$1,0))</f>
        <v>3834.9788455866969</v>
      </c>
    </row>
    <row r="64" spans="1:16" x14ac:dyDescent="0.2">
      <c r="A64">
        <f t="shared" si="0"/>
        <v>4</v>
      </c>
      <c r="B64" t="str">
        <f t="shared" si="1"/>
        <v>Nov</v>
      </c>
      <c r="C64">
        <f>INDEX([1]LookUps!B:B,MATCH(B64,[1]LookUps!A:A,0))</f>
        <v>11</v>
      </c>
      <c r="D64">
        <f t="shared" si="2"/>
        <v>2006</v>
      </c>
      <c r="E64">
        <f>INDEX([1]LookUps!C:C,MATCH(C64,[1]LookUps!B:B,0))</f>
        <v>4</v>
      </c>
      <c r="F64" t="str">
        <f t="shared" si="3"/>
        <v>Q4-2006</v>
      </c>
      <c r="G64" t="s">
        <v>77</v>
      </c>
      <c r="H64" s="4">
        <f t="shared" si="5"/>
        <v>39051</v>
      </c>
      <c r="I64">
        <v>21.9</v>
      </c>
      <c r="J64">
        <v>408.5</v>
      </c>
      <c r="K64">
        <v>45842</v>
      </c>
      <c r="N64">
        <f>INDEX(QuarterlyToMonthly!$A:$AA,MATCH($H64,QuarterlyToMonthly!$A:$A,0),MATCH(N$1,QuarterlyToMonthly!$1:$1,0))</f>
        <v>0</v>
      </c>
      <c r="O64">
        <f>INDEX(QuarterlyToMonthly!$A:$AA,MATCH($H64,QuarterlyToMonthly!$A:$A,0),MATCH(O$1,QuarterlyToMonthly!$1:$1,0))</f>
        <v>34487.546509532156</v>
      </c>
      <c r="P64">
        <f>INDEX(QuarterlyToMonthly!$A:$AA,MATCH($H64,QuarterlyToMonthly!$A:$A,0),MATCH(P$1,QuarterlyToMonthly!$1:$1,0))</f>
        <v>3825.9788621481462</v>
      </c>
    </row>
    <row r="65" spans="1:16" x14ac:dyDescent="0.2">
      <c r="A65">
        <f t="shared" si="0"/>
        <v>4</v>
      </c>
      <c r="B65" t="str">
        <f t="shared" si="1"/>
        <v>Dec</v>
      </c>
      <c r="C65">
        <f>INDEX([1]LookUps!B:B,MATCH(B65,[1]LookUps!A:A,0))</f>
        <v>12</v>
      </c>
      <c r="D65">
        <f t="shared" si="2"/>
        <v>2006</v>
      </c>
      <c r="E65">
        <f>INDEX([1]LookUps!C:C,MATCH(C65,[1]LookUps!B:B,0))</f>
        <v>4</v>
      </c>
      <c r="F65" t="str">
        <f t="shared" si="3"/>
        <v>Q4-2006</v>
      </c>
      <c r="G65" t="s">
        <v>78</v>
      </c>
      <c r="H65" s="4">
        <f t="shared" si="5"/>
        <v>39082</v>
      </c>
      <c r="I65">
        <v>26.3</v>
      </c>
      <c r="J65">
        <v>405.3</v>
      </c>
      <c r="K65">
        <v>40100</v>
      </c>
      <c r="N65">
        <f>INDEX(QuarterlyToMonthly!$A:$AA,MATCH($H65,QuarterlyToMonthly!$A:$A,0),MATCH(N$1,QuarterlyToMonthly!$1:$1,0))</f>
        <v>0</v>
      </c>
      <c r="O65">
        <f>INDEX(QuarterlyToMonthly!$A:$AA,MATCH($H65,QuarterlyToMonthly!$A:$A,0),MATCH(O$1,QuarterlyToMonthly!$1:$1,0))</f>
        <v>34552</v>
      </c>
      <c r="P65">
        <f>INDEX(QuarterlyToMonthly!$A:$AA,MATCH($H65,QuarterlyToMonthly!$A:$A,0),MATCH(P$1,QuarterlyToMonthly!$1:$1,0))</f>
        <v>3817</v>
      </c>
    </row>
    <row r="66" spans="1:16" x14ac:dyDescent="0.2">
      <c r="A66">
        <f t="shared" si="0"/>
        <v>4</v>
      </c>
      <c r="B66" t="str">
        <f t="shared" si="1"/>
        <v>Jan</v>
      </c>
      <c r="C66">
        <f>INDEX([1]LookUps!B:B,MATCH(B66,[1]LookUps!A:A,0))</f>
        <v>1</v>
      </c>
      <c r="D66">
        <f t="shared" si="2"/>
        <v>2007</v>
      </c>
      <c r="E66">
        <f>INDEX([1]LookUps!C:C,MATCH(C66,[1]LookUps!B:B,0))</f>
        <v>1</v>
      </c>
      <c r="F66" t="str">
        <f t="shared" si="3"/>
        <v>Q1-2007</v>
      </c>
      <c r="G66" t="s">
        <v>79</v>
      </c>
      <c r="H66" s="4">
        <f t="shared" si="5"/>
        <v>39113</v>
      </c>
      <c r="I66">
        <v>18</v>
      </c>
      <c r="J66">
        <v>402</v>
      </c>
      <c r="K66">
        <v>36794</v>
      </c>
      <c r="N66">
        <f>INDEX(QuarterlyToMonthly!$A:$AA,MATCH($H66,QuarterlyToMonthly!$A:$A,0),MATCH(N$1,QuarterlyToMonthly!$1:$1,0))</f>
        <v>0</v>
      </c>
      <c r="O66">
        <f>INDEX(QuarterlyToMonthly!$A:$AA,MATCH($H66,QuarterlyToMonthly!$A:$A,0),MATCH(O$1,QuarterlyToMonthly!$1:$1,0))</f>
        <v>34710.934468920896</v>
      </c>
      <c r="P66">
        <f>INDEX(QuarterlyToMonthly!$A:$AA,MATCH($H66,QuarterlyToMonthly!$A:$A,0),MATCH(P$1,QuarterlyToMonthly!$1:$1,0))</f>
        <v>3874.4638889368875</v>
      </c>
    </row>
    <row r="67" spans="1:16" x14ac:dyDescent="0.2">
      <c r="A67">
        <f t="shared" si="0"/>
        <v>4</v>
      </c>
      <c r="B67" t="str">
        <f t="shared" si="1"/>
        <v>Feb</v>
      </c>
      <c r="C67">
        <f>INDEX([1]LookUps!B:B,MATCH(B67,[1]LookUps!A:A,0))</f>
        <v>2</v>
      </c>
      <c r="D67">
        <f t="shared" si="2"/>
        <v>2007</v>
      </c>
      <c r="E67">
        <f>INDEX([1]LookUps!C:C,MATCH(C67,[1]LookUps!B:B,0))</f>
        <v>1</v>
      </c>
      <c r="F67" t="str">
        <f t="shared" si="3"/>
        <v>Q1-2007</v>
      </c>
      <c r="G67" t="s">
        <v>80</v>
      </c>
      <c r="H67" s="4">
        <f t="shared" si="5"/>
        <v>39141</v>
      </c>
      <c r="I67">
        <v>18.2</v>
      </c>
      <c r="J67">
        <v>401.4</v>
      </c>
      <c r="K67">
        <v>35889</v>
      </c>
      <c r="N67">
        <f>INDEX(QuarterlyToMonthly!$A:$AA,MATCH($H67,QuarterlyToMonthly!$A:$A,0),MATCH(N$1,QuarterlyToMonthly!$1:$1,0))</f>
        <v>0</v>
      </c>
      <c r="O67">
        <f>INDEX(QuarterlyToMonthly!$A:$AA,MATCH($H67,QuarterlyToMonthly!$A:$A,0),MATCH(O$1,QuarterlyToMonthly!$1:$1,0))</f>
        <v>34870.600014636511</v>
      </c>
      <c r="P67">
        <f>INDEX(QuarterlyToMonthly!$A:$AA,MATCH($H67,QuarterlyToMonthly!$A:$A,0),MATCH(P$1,QuarterlyToMonthly!$1:$1,0))</f>
        <v>3932.7928809735263</v>
      </c>
    </row>
    <row r="68" spans="1:16" x14ac:dyDescent="0.2">
      <c r="A68">
        <f t="shared" si="0"/>
        <v>4</v>
      </c>
      <c r="B68" t="str">
        <f t="shared" si="1"/>
        <v>Mar</v>
      </c>
      <c r="C68">
        <f>INDEX([1]LookUps!B:B,MATCH(B68,[1]LookUps!A:A,0))</f>
        <v>3</v>
      </c>
      <c r="D68">
        <f t="shared" si="2"/>
        <v>2007</v>
      </c>
      <c r="E68">
        <f>INDEX([1]LookUps!C:C,MATCH(C68,[1]LookUps!B:B,0))</f>
        <v>1</v>
      </c>
      <c r="F68" t="str">
        <f t="shared" si="3"/>
        <v>Q1-2007</v>
      </c>
      <c r="G68" t="s">
        <v>81</v>
      </c>
      <c r="H68" s="4">
        <f t="shared" si="5"/>
        <v>39172</v>
      </c>
      <c r="I68">
        <v>19.600000000000001</v>
      </c>
      <c r="J68">
        <v>400.9</v>
      </c>
      <c r="K68">
        <v>41096</v>
      </c>
      <c r="N68">
        <f>INDEX(QuarterlyToMonthly!$A:$AA,MATCH($H68,QuarterlyToMonthly!$A:$A,0),MATCH(N$1,QuarterlyToMonthly!$1:$1,0))</f>
        <v>0</v>
      </c>
      <c r="O68">
        <f>INDEX(QuarterlyToMonthly!$A:$AA,MATCH($H68,QuarterlyToMonthly!$A:$A,0),MATCH(O$1,QuarterlyToMonthly!$1:$1,0))</f>
        <v>35031</v>
      </c>
      <c r="P68">
        <f>INDEX(QuarterlyToMonthly!$A:$AA,MATCH($H68,QuarterlyToMonthly!$A:$A,0),MATCH(P$1,QuarterlyToMonthly!$1:$1,0))</f>
        <v>3992</v>
      </c>
    </row>
    <row r="69" spans="1:16" x14ac:dyDescent="0.2">
      <c r="A69">
        <f t="shared" si="0"/>
        <v>4</v>
      </c>
      <c r="B69" t="str">
        <f t="shared" si="1"/>
        <v>Apr</v>
      </c>
      <c r="C69">
        <f>INDEX([1]LookUps!B:B,MATCH(B69,[1]LookUps!A:A,0))</f>
        <v>4</v>
      </c>
      <c r="D69">
        <f t="shared" si="2"/>
        <v>2007</v>
      </c>
      <c r="E69">
        <f>INDEX([1]LookUps!C:C,MATCH(C69,[1]LookUps!B:B,0))</f>
        <v>2</v>
      </c>
      <c r="F69" t="str">
        <f t="shared" si="3"/>
        <v>Q2-2007</v>
      </c>
      <c r="G69" t="s">
        <v>82</v>
      </c>
      <c r="H69" s="4">
        <f t="shared" si="5"/>
        <v>39202</v>
      </c>
      <c r="I69">
        <v>21.2</v>
      </c>
      <c r="J69">
        <v>402.5</v>
      </c>
      <c r="K69">
        <v>44144</v>
      </c>
      <c r="N69">
        <f>INDEX(QuarterlyToMonthly!$A:$AA,MATCH($H69,QuarterlyToMonthly!$A:$A,0),MATCH(N$1,QuarterlyToMonthly!$1:$1,0))</f>
        <v>0</v>
      </c>
      <c r="O69">
        <f>INDEX(QuarterlyToMonthly!$A:$AA,MATCH($H69,QuarterlyToMonthly!$A:$A,0),MATCH(O$1,QuarterlyToMonthly!$1:$1,0))</f>
        <v>35150.26019427702</v>
      </c>
      <c r="P69">
        <f>INDEX(QuarterlyToMonthly!$A:$AA,MATCH($H69,QuarterlyToMonthly!$A:$A,0),MATCH(P$1,QuarterlyToMonthly!$1:$1,0))</f>
        <v>3914.1586788483582</v>
      </c>
    </row>
    <row r="70" spans="1:16" x14ac:dyDescent="0.2">
      <c r="A70">
        <f t="shared" ref="A70:A133" si="6">FIND("-",G70)</f>
        <v>4</v>
      </c>
      <c r="B70" t="str">
        <f t="shared" ref="B70:B133" si="7">LEFT(G70,A70-1)</f>
        <v>May</v>
      </c>
      <c r="C70">
        <f>INDEX([1]LookUps!B:B,MATCH(B70,[1]LookUps!A:A,0))</f>
        <v>5</v>
      </c>
      <c r="D70">
        <f t="shared" ref="D70:D133" si="8">RIGHT(G70,LEN(G70)-A70)*1</f>
        <v>2007</v>
      </c>
      <c r="E70">
        <f>INDEX([1]LookUps!C:C,MATCH(C70,[1]LookUps!B:B,0))</f>
        <v>2</v>
      </c>
      <c r="F70" t="str">
        <f t="shared" ref="F70:F133" si="9">"Q"&amp;E70&amp;"-"&amp;D70</f>
        <v>Q2-2007</v>
      </c>
      <c r="G70" t="s">
        <v>83</v>
      </c>
      <c r="H70" s="4">
        <f t="shared" ref="H70:H101" si="10">EOMONTH(DATE(D70,C70,1),0)</f>
        <v>39233</v>
      </c>
      <c r="I70">
        <v>22.1</v>
      </c>
      <c r="J70">
        <v>403.7</v>
      </c>
      <c r="K70">
        <v>45233</v>
      </c>
      <c r="N70">
        <f>INDEX(QuarterlyToMonthly!$A:$AA,MATCH($H70,QuarterlyToMonthly!$A:$A,0),MATCH(N$1,QuarterlyToMonthly!$1:$1,0))</f>
        <v>0</v>
      </c>
      <c r="O70">
        <f>INDEX(QuarterlyToMonthly!$A:$AA,MATCH($H70,QuarterlyToMonthly!$A:$A,0),MATCH(O$1,QuarterlyToMonthly!$1:$1,0))</f>
        <v>35269.926400199125</v>
      </c>
      <c r="P70">
        <f>INDEX(QuarterlyToMonthly!$A:$AA,MATCH($H70,QuarterlyToMonthly!$A:$A,0),MATCH(P$1,QuarterlyToMonthly!$1:$1,0))</f>
        <v>3837.8352112234279</v>
      </c>
    </row>
    <row r="71" spans="1:16" x14ac:dyDescent="0.2">
      <c r="A71">
        <f t="shared" si="6"/>
        <v>4</v>
      </c>
      <c r="B71" t="str">
        <f t="shared" si="7"/>
        <v>Jun</v>
      </c>
      <c r="C71">
        <f>INDEX([1]LookUps!B:B,MATCH(B71,[1]LookUps!A:A,0))</f>
        <v>6</v>
      </c>
      <c r="D71">
        <f t="shared" si="8"/>
        <v>2007</v>
      </c>
      <c r="E71">
        <f>INDEX([1]LookUps!C:C,MATCH(C71,[1]LookUps!B:B,0))</f>
        <v>2</v>
      </c>
      <c r="F71" t="str">
        <f t="shared" si="9"/>
        <v>Q2-2007</v>
      </c>
      <c r="G71" t="s">
        <v>84</v>
      </c>
      <c r="H71" s="4">
        <f t="shared" si="10"/>
        <v>39263</v>
      </c>
      <c r="I71">
        <v>24.4</v>
      </c>
      <c r="J71">
        <v>408.3</v>
      </c>
      <c r="K71">
        <v>47152</v>
      </c>
      <c r="N71">
        <f>INDEX(QuarterlyToMonthly!$A:$AA,MATCH($H71,QuarterlyToMonthly!$A:$A,0),MATCH(N$1,QuarterlyToMonthly!$1:$1,0))</f>
        <v>0</v>
      </c>
      <c r="O71">
        <f>INDEX(QuarterlyToMonthly!$A:$AA,MATCH($H71,QuarterlyToMonthly!$A:$A,0),MATCH(O$1,QuarterlyToMonthly!$1:$1,0))</f>
        <v>35390</v>
      </c>
      <c r="P71">
        <f>INDEX(QuarterlyToMonthly!$A:$AA,MATCH($H71,QuarterlyToMonthly!$A:$A,0),MATCH(P$1,QuarterlyToMonthly!$1:$1,0))</f>
        <v>3763</v>
      </c>
    </row>
    <row r="72" spans="1:16" x14ac:dyDescent="0.2">
      <c r="A72">
        <f t="shared" si="6"/>
        <v>4</v>
      </c>
      <c r="B72" t="str">
        <f t="shared" si="7"/>
        <v>Jul</v>
      </c>
      <c r="C72">
        <f>INDEX([1]LookUps!B:B,MATCH(B72,[1]LookUps!A:A,0))</f>
        <v>7</v>
      </c>
      <c r="D72">
        <f t="shared" si="8"/>
        <v>2007</v>
      </c>
      <c r="E72">
        <f>INDEX([1]LookUps!C:C,MATCH(C72,[1]LookUps!B:B,0))</f>
        <v>3</v>
      </c>
      <c r="F72" t="str">
        <f t="shared" si="9"/>
        <v>Q3-2007</v>
      </c>
      <c r="G72" t="s">
        <v>85</v>
      </c>
      <c r="H72" s="4">
        <f t="shared" si="10"/>
        <v>39294</v>
      </c>
      <c r="I72">
        <v>24.3</v>
      </c>
      <c r="J72">
        <v>405.7</v>
      </c>
      <c r="K72">
        <v>47952</v>
      </c>
      <c r="N72">
        <f>INDEX(QuarterlyToMonthly!$A:$AA,MATCH($H72,QuarterlyToMonthly!$A:$A,0),MATCH(N$1,QuarterlyToMonthly!$1:$1,0))</f>
        <v>0</v>
      </c>
      <c r="O72">
        <f>INDEX(QuarterlyToMonthly!$A:$AA,MATCH($H72,QuarterlyToMonthly!$A:$A,0),MATCH(O$1,QuarterlyToMonthly!$1:$1,0))</f>
        <v>35405.326694693002</v>
      </c>
      <c r="P72">
        <f>INDEX(QuarterlyToMonthly!$A:$AA,MATCH($H72,QuarterlyToMonthly!$A:$A,0),MATCH(P$1,QuarterlyToMonthly!$1:$1,0))</f>
        <v>3807.4723410833062</v>
      </c>
    </row>
    <row r="73" spans="1:16" x14ac:dyDescent="0.2">
      <c r="A73">
        <f t="shared" si="6"/>
        <v>4</v>
      </c>
      <c r="B73" t="str">
        <f t="shared" si="7"/>
        <v>Aug</v>
      </c>
      <c r="C73">
        <f>INDEX([1]LookUps!B:B,MATCH(B73,[1]LookUps!A:A,0))</f>
        <v>8</v>
      </c>
      <c r="D73">
        <f t="shared" si="8"/>
        <v>2007</v>
      </c>
      <c r="E73">
        <f>INDEX([1]LookUps!C:C,MATCH(C73,[1]LookUps!B:B,0))</f>
        <v>3</v>
      </c>
      <c r="F73" t="str">
        <f t="shared" si="9"/>
        <v>Q3-2007</v>
      </c>
      <c r="G73" t="s">
        <v>86</v>
      </c>
      <c r="H73" s="4">
        <f t="shared" si="10"/>
        <v>39325</v>
      </c>
      <c r="I73">
        <v>31.1</v>
      </c>
      <c r="J73">
        <v>409.5</v>
      </c>
      <c r="K73">
        <v>47101</v>
      </c>
      <c r="N73">
        <f>INDEX(QuarterlyToMonthly!$A:$AA,MATCH($H73,QuarterlyToMonthly!$A:$A,0),MATCH(N$1,QuarterlyToMonthly!$1:$1,0))</f>
        <v>0</v>
      </c>
      <c r="O73">
        <f>INDEX(QuarterlyToMonthly!$A:$AA,MATCH($H73,QuarterlyToMonthly!$A:$A,0),MATCH(O$1,QuarterlyToMonthly!$1:$1,0))</f>
        <v>35420.660027068123</v>
      </c>
      <c r="P73">
        <f>INDEX(QuarterlyToMonthly!$A:$AA,MATCH($H73,QuarterlyToMonthly!$A:$A,0),MATCH(P$1,QuarterlyToMonthly!$1:$1,0))</f>
        <v>3852.4702705592326</v>
      </c>
    </row>
    <row r="74" spans="1:16" x14ac:dyDescent="0.2">
      <c r="A74">
        <f t="shared" si="6"/>
        <v>4</v>
      </c>
      <c r="B74" t="str">
        <f t="shared" si="7"/>
        <v>Sep</v>
      </c>
      <c r="C74">
        <f>INDEX([1]LookUps!B:B,MATCH(B74,[1]LookUps!A:A,0))</f>
        <v>9</v>
      </c>
      <c r="D74">
        <f t="shared" si="8"/>
        <v>2007</v>
      </c>
      <c r="E74">
        <f>INDEX([1]LookUps!C:C,MATCH(C74,[1]LookUps!B:B,0))</f>
        <v>3</v>
      </c>
      <c r="F74" t="str">
        <f t="shared" si="9"/>
        <v>Q3-2007</v>
      </c>
      <c r="G74" t="s">
        <v>87</v>
      </c>
      <c r="H74" s="4">
        <f t="shared" si="10"/>
        <v>39355</v>
      </c>
      <c r="I74">
        <v>20.3</v>
      </c>
      <c r="J74">
        <v>411.7</v>
      </c>
      <c r="K74">
        <v>42668</v>
      </c>
      <c r="N74">
        <f>INDEX(QuarterlyToMonthly!$A:$AA,MATCH($H74,QuarterlyToMonthly!$A:$A,0),MATCH(N$1,QuarterlyToMonthly!$1:$1,0))</f>
        <v>0</v>
      </c>
      <c r="O74">
        <f>INDEX(QuarterlyToMonthly!$A:$AA,MATCH($H74,QuarterlyToMonthly!$A:$A,0),MATCH(O$1,QuarterlyToMonthly!$1:$1,0))</f>
        <v>35436</v>
      </c>
      <c r="P74">
        <f>INDEX(QuarterlyToMonthly!$A:$AA,MATCH($H74,QuarterlyToMonthly!$A:$A,0),MATCH(P$1,QuarterlyToMonthly!$1:$1,0))</f>
        <v>3898</v>
      </c>
    </row>
    <row r="75" spans="1:16" x14ac:dyDescent="0.2">
      <c r="A75">
        <f t="shared" si="6"/>
        <v>4</v>
      </c>
      <c r="B75" t="str">
        <f t="shared" si="7"/>
        <v>Oct</v>
      </c>
      <c r="C75">
        <f>INDEX([1]LookUps!B:B,MATCH(B75,[1]LookUps!A:A,0))</f>
        <v>10</v>
      </c>
      <c r="D75">
        <f t="shared" si="8"/>
        <v>2007</v>
      </c>
      <c r="E75">
        <f>INDEX([1]LookUps!C:C,MATCH(C75,[1]LookUps!B:B,0))</f>
        <v>4</v>
      </c>
      <c r="F75" t="str">
        <f t="shared" si="9"/>
        <v>Q4-2007</v>
      </c>
      <c r="G75" t="s">
        <v>88</v>
      </c>
      <c r="H75" s="4">
        <f t="shared" si="10"/>
        <v>39386</v>
      </c>
      <c r="I75">
        <v>33.799999999999997</v>
      </c>
      <c r="J75">
        <v>419.9</v>
      </c>
      <c r="K75">
        <v>41444</v>
      </c>
      <c r="N75">
        <f>INDEX(QuarterlyToMonthly!$A:$AA,MATCH($H75,QuarterlyToMonthly!$A:$A,0),MATCH(N$1,QuarterlyToMonthly!$1:$1,0))</f>
        <v>0</v>
      </c>
      <c r="O75">
        <f>INDEX(QuarterlyToMonthly!$A:$AA,MATCH($H75,QuarterlyToMonthly!$A:$A,0),MATCH(O$1,QuarterlyToMonthly!$1:$1,0))</f>
        <v>35624.000823612427</v>
      </c>
      <c r="P75">
        <f>INDEX(QuarterlyToMonthly!$A:$AA,MATCH($H75,QuarterlyToMonthly!$A:$A,0),MATCH(P$1,QuarterlyToMonthly!$1:$1,0))</f>
        <v>3887.6391520280222</v>
      </c>
    </row>
    <row r="76" spans="1:16" x14ac:dyDescent="0.2">
      <c r="A76">
        <f t="shared" si="6"/>
        <v>4</v>
      </c>
      <c r="B76" t="str">
        <f t="shared" si="7"/>
        <v>Nov</v>
      </c>
      <c r="C76">
        <f>INDEX([1]LookUps!B:B,MATCH(B76,[1]LookUps!A:A,0))</f>
        <v>11</v>
      </c>
      <c r="D76">
        <f t="shared" si="8"/>
        <v>2007</v>
      </c>
      <c r="E76">
        <f>INDEX([1]LookUps!C:C,MATCH(C76,[1]LookUps!B:B,0))</f>
        <v>4</v>
      </c>
      <c r="F76" t="str">
        <f t="shared" si="9"/>
        <v>Q4-2007</v>
      </c>
      <c r="G76" t="s">
        <v>89</v>
      </c>
      <c r="H76" s="4">
        <f t="shared" si="10"/>
        <v>39416</v>
      </c>
      <c r="I76">
        <v>28.4</v>
      </c>
      <c r="J76">
        <v>427.7</v>
      </c>
      <c r="K76">
        <v>35974</v>
      </c>
      <c r="N76">
        <f>INDEX(QuarterlyToMonthly!$A:$AA,MATCH($H76,QuarterlyToMonthly!$A:$A,0),MATCH(N$1,QuarterlyToMonthly!$1:$1,0))</f>
        <v>0</v>
      </c>
      <c r="O76">
        <f>INDEX(QuarterlyToMonthly!$A:$AA,MATCH($H76,QuarterlyToMonthly!$A:$A,0),MATCH(O$1,QuarterlyToMonthly!$1:$1,0))</f>
        <v>35812.999059734138</v>
      </c>
      <c r="P76">
        <f>INDEX(QuarterlyToMonthly!$A:$AA,MATCH($H76,QuarterlyToMonthly!$A:$A,0),MATCH(P$1,QuarterlyToMonthly!$1:$1,0))</f>
        <v>3877.3058430941915</v>
      </c>
    </row>
    <row r="77" spans="1:16" x14ac:dyDescent="0.2">
      <c r="A77">
        <f t="shared" si="6"/>
        <v>4</v>
      </c>
      <c r="B77" t="str">
        <f t="shared" si="7"/>
        <v>Dec</v>
      </c>
      <c r="C77">
        <f>INDEX([1]LookUps!B:B,MATCH(B77,[1]LookUps!A:A,0))</f>
        <v>12</v>
      </c>
      <c r="D77">
        <f t="shared" si="8"/>
        <v>2007</v>
      </c>
      <c r="E77">
        <f>INDEX([1]LookUps!C:C,MATCH(C77,[1]LookUps!B:B,0))</f>
        <v>4</v>
      </c>
      <c r="F77" t="str">
        <f t="shared" si="9"/>
        <v>Q4-2007</v>
      </c>
      <c r="G77" t="s">
        <v>90</v>
      </c>
      <c r="H77" s="4">
        <f t="shared" si="10"/>
        <v>39447</v>
      </c>
      <c r="I77">
        <v>15.9</v>
      </c>
      <c r="J77">
        <v>416.3</v>
      </c>
      <c r="K77">
        <v>30621</v>
      </c>
      <c r="N77">
        <f>INDEX(QuarterlyToMonthly!$A:$AA,MATCH($H77,QuarterlyToMonthly!$A:$A,0),MATCH(N$1,QuarterlyToMonthly!$1:$1,0))</f>
        <v>0</v>
      </c>
      <c r="O77">
        <f>INDEX(QuarterlyToMonthly!$A:$AA,MATCH($H77,QuarterlyToMonthly!$A:$A,0),MATCH(O$1,QuarterlyToMonthly!$1:$1,0))</f>
        <v>36003</v>
      </c>
      <c r="P77">
        <f>INDEX(QuarterlyToMonthly!$A:$AA,MATCH($H77,QuarterlyToMonthly!$A:$A,0),MATCH(P$1,QuarterlyToMonthly!$1:$1,0))</f>
        <v>3867</v>
      </c>
    </row>
    <row r="78" spans="1:16" x14ac:dyDescent="0.2">
      <c r="A78">
        <f t="shared" si="6"/>
        <v>4</v>
      </c>
      <c r="B78" t="str">
        <f t="shared" si="7"/>
        <v>Jan</v>
      </c>
      <c r="C78">
        <f>INDEX([1]LookUps!B:B,MATCH(B78,[1]LookUps!A:A,0))</f>
        <v>1</v>
      </c>
      <c r="D78">
        <f t="shared" si="8"/>
        <v>2008</v>
      </c>
      <c r="E78">
        <f>INDEX([1]LookUps!C:C,MATCH(C78,[1]LookUps!B:B,0))</f>
        <v>1</v>
      </c>
      <c r="F78" t="str">
        <f t="shared" si="9"/>
        <v>Q1-2008</v>
      </c>
      <c r="G78" t="s">
        <v>91</v>
      </c>
      <c r="H78" s="4">
        <f t="shared" si="10"/>
        <v>39478</v>
      </c>
      <c r="I78">
        <v>20.399999999999999</v>
      </c>
      <c r="J78">
        <v>414.8</v>
      </c>
      <c r="K78">
        <v>27607</v>
      </c>
      <c r="N78">
        <f>INDEX(QuarterlyToMonthly!$A:$AA,MATCH($H78,QuarterlyToMonthly!$A:$A,0),MATCH(N$1,QuarterlyToMonthly!$1:$1,0))</f>
        <v>0</v>
      </c>
      <c r="O78">
        <f>INDEX(QuarterlyToMonthly!$A:$AA,MATCH($H78,QuarterlyToMonthly!$A:$A,0),MATCH(O$1,QuarterlyToMonthly!$1:$1,0))</f>
        <v>35954.935862754086</v>
      </c>
      <c r="P78">
        <f>INDEX(QuarterlyToMonthly!$A:$AA,MATCH($H78,QuarterlyToMonthly!$A:$A,0),MATCH(P$1,QuarterlyToMonthly!$1:$1,0))</f>
        <v>3936.4132334874234</v>
      </c>
    </row>
    <row r="79" spans="1:16" x14ac:dyDescent="0.2">
      <c r="A79">
        <f t="shared" si="6"/>
        <v>4</v>
      </c>
      <c r="B79" t="str">
        <f t="shared" si="7"/>
        <v>Feb</v>
      </c>
      <c r="C79">
        <f>INDEX([1]LookUps!B:B,MATCH(B79,[1]LookUps!A:A,0))</f>
        <v>2</v>
      </c>
      <c r="D79">
        <f t="shared" si="8"/>
        <v>2008</v>
      </c>
      <c r="E79">
        <f>INDEX([1]LookUps!C:C,MATCH(C79,[1]LookUps!B:B,0))</f>
        <v>1</v>
      </c>
      <c r="F79" t="str">
        <f t="shared" si="9"/>
        <v>Q1-2008</v>
      </c>
      <c r="G79" t="s">
        <v>92</v>
      </c>
      <c r="H79" s="4">
        <f t="shared" si="10"/>
        <v>39507</v>
      </c>
      <c r="I79">
        <v>24.5</v>
      </c>
      <c r="J79">
        <v>414</v>
      </c>
      <c r="K79">
        <v>26736</v>
      </c>
      <c r="N79">
        <f>INDEX(QuarterlyToMonthly!$A:$AA,MATCH($H79,QuarterlyToMonthly!$A:$A,0),MATCH(N$1,QuarterlyToMonthly!$1:$1,0))</f>
        <v>0</v>
      </c>
      <c r="O79">
        <f>INDEX(QuarterlyToMonthly!$A:$AA,MATCH($H79,QuarterlyToMonthly!$A:$A,0),MATCH(O$1,QuarterlyToMonthly!$1:$1,0))</f>
        <v>35906.935891307941</v>
      </c>
      <c r="P79">
        <f>INDEX(QuarterlyToMonthly!$A:$AA,MATCH($H79,QuarterlyToMonthly!$A:$A,0),MATCH(P$1,QuarterlyToMonthly!$1:$1,0))</f>
        <v>4007.0724449896334</v>
      </c>
    </row>
    <row r="80" spans="1:16" x14ac:dyDescent="0.2">
      <c r="A80">
        <f t="shared" si="6"/>
        <v>4</v>
      </c>
      <c r="B80" t="str">
        <f t="shared" si="7"/>
        <v>Mar</v>
      </c>
      <c r="C80">
        <f>INDEX([1]LookUps!B:B,MATCH(B80,[1]LookUps!A:A,0))</f>
        <v>3</v>
      </c>
      <c r="D80">
        <f t="shared" si="8"/>
        <v>2008</v>
      </c>
      <c r="E80">
        <f>INDEX([1]LookUps!C:C,MATCH(C80,[1]LookUps!B:B,0))</f>
        <v>1</v>
      </c>
      <c r="F80" t="str">
        <f t="shared" si="9"/>
        <v>Q1-2008</v>
      </c>
      <c r="G80" t="s">
        <v>93</v>
      </c>
      <c r="H80" s="4">
        <f t="shared" si="10"/>
        <v>39538</v>
      </c>
      <c r="I80">
        <v>19.5</v>
      </c>
      <c r="J80">
        <v>421</v>
      </c>
      <c r="K80">
        <v>30033</v>
      </c>
      <c r="N80">
        <f>INDEX(QuarterlyToMonthly!$A:$AA,MATCH($H80,QuarterlyToMonthly!$A:$A,0),MATCH(N$1,QuarterlyToMonthly!$1:$1,0))</f>
        <v>0</v>
      </c>
      <c r="O80">
        <f>INDEX(QuarterlyToMonthly!$A:$AA,MATCH($H80,QuarterlyToMonthly!$A:$A,0),MATCH(O$1,QuarterlyToMonthly!$1:$1,0))</f>
        <v>35859</v>
      </c>
      <c r="P80">
        <f>INDEX(QuarterlyToMonthly!$A:$AA,MATCH($H80,QuarterlyToMonthly!$A:$A,0),MATCH(P$1,QuarterlyToMonthly!$1:$1,0))</f>
        <v>4079</v>
      </c>
    </row>
    <row r="81" spans="1:16" x14ac:dyDescent="0.2">
      <c r="A81">
        <f t="shared" si="6"/>
        <v>4</v>
      </c>
      <c r="B81" t="str">
        <f t="shared" si="7"/>
        <v>Apr</v>
      </c>
      <c r="C81">
        <f>INDEX([1]LookUps!B:B,MATCH(B81,[1]LookUps!A:A,0))</f>
        <v>4</v>
      </c>
      <c r="D81">
        <f t="shared" si="8"/>
        <v>2008</v>
      </c>
      <c r="E81">
        <f>INDEX([1]LookUps!C:C,MATCH(C81,[1]LookUps!B:B,0))</f>
        <v>2</v>
      </c>
      <c r="F81" t="str">
        <f t="shared" si="9"/>
        <v>Q2-2008</v>
      </c>
      <c r="G81" t="s">
        <v>94</v>
      </c>
      <c r="H81" s="4">
        <f t="shared" si="10"/>
        <v>39568</v>
      </c>
      <c r="I81">
        <v>25.7</v>
      </c>
      <c r="J81">
        <v>430.8</v>
      </c>
      <c r="K81">
        <v>32313</v>
      </c>
      <c r="N81">
        <f>INDEX(QuarterlyToMonthly!$A:$AA,MATCH($H81,QuarterlyToMonthly!$A:$A,0),MATCH(N$1,QuarterlyToMonthly!$1:$1,0))</f>
        <v>0</v>
      </c>
      <c r="O81">
        <f>INDEX(QuarterlyToMonthly!$A:$AA,MATCH($H81,QuarterlyToMonthly!$A:$A,0),MATCH(O$1,QuarterlyToMonthly!$1:$1,0))</f>
        <v>35789.197545353229</v>
      </c>
      <c r="P81">
        <f>INDEX(QuarterlyToMonthly!$A:$AA,MATCH($H81,QuarterlyToMonthly!$A:$A,0),MATCH(P$1,QuarterlyToMonthly!$1:$1,0))</f>
        <v>4059.2377422289096</v>
      </c>
    </row>
    <row r="82" spans="1:16" x14ac:dyDescent="0.2">
      <c r="A82">
        <f t="shared" si="6"/>
        <v>4</v>
      </c>
      <c r="B82" t="str">
        <f t="shared" si="7"/>
        <v>May</v>
      </c>
      <c r="C82">
        <f>INDEX([1]LookUps!B:B,MATCH(B82,[1]LookUps!A:A,0))</f>
        <v>5</v>
      </c>
      <c r="D82">
        <f t="shared" si="8"/>
        <v>2008</v>
      </c>
      <c r="E82">
        <f>INDEX([1]LookUps!C:C,MATCH(C82,[1]LookUps!B:B,0))</f>
        <v>2</v>
      </c>
      <c r="F82" t="str">
        <f t="shared" si="9"/>
        <v>Q2-2008</v>
      </c>
      <c r="G82" t="s">
        <v>95</v>
      </c>
      <c r="H82" s="4">
        <f t="shared" si="10"/>
        <v>39599</v>
      </c>
      <c r="I82">
        <v>23.9</v>
      </c>
      <c r="J82">
        <v>434.4</v>
      </c>
      <c r="K82">
        <v>33213</v>
      </c>
      <c r="N82">
        <f>INDEX(QuarterlyToMonthly!$A:$AA,MATCH($H82,QuarterlyToMonthly!$A:$A,0),MATCH(N$1,QuarterlyToMonthly!$1:$1,0))</f>
        <v>0</v>
      </c>
      <c r="O82">
        <f>INDEX(QuarterlyToMonthly!$A:$AA,MATCH($H82,QuarterlyToMonthly!$A:$A,0),MATCH(O$1,QuarterlyToMonthly!$1:$1,0))</f>
        <v>35719.530966851213</v>
      </c>
      <c r="P82">
        <f>INDEX(QuarterlyToMonthly!$A:$AA,MATCH($H82,QuarterlyToMonthly!$A:$A,0),MATCH(P$1,QuarterlyToMonthly!$1:$1,0))</f>
        <v>4039.5712301877065</v>
      </c>
    </row>
    <row r="83" spans="1:16" x14ac:dyDescent="0.2">
      <c r="A83">
        <f t="shared" si="6"/>
        <v>4</v>
      </c>
      <c r="B83" t="str">
        <f t="shared" si="7"/>
        <v>Jun</v>
      </c>
      <c r="C83">
        <f>INDEX([1]LookUps!B:B,MATCH(B83,[1]LookUps!A:A,0))</f>
        <v>6</v>
      </c>
      <c r="D83">
        <f t="shared" si="8"/>
        <v>2008</v>
      </c>
      <c r="E83">
        <f>INDEX([1]LookUps!C:C,MATCH(C83,[1]LookUps!B:B,0))</f>
        <v>2</v>
      </c>
      <c r="F83" t="str">
        <f t="shared" si="9"/>
        <v>Q2-2008</v>
      </c>
      <c r="G83" t="s">
        <v>96</v>
      </c>
      <c r="H83" s="4">
        <f t="shared" si="10"/>
        <v>39629</v>
      </c>
      <c r="I83">
        <v>35.299999999999997</v>
      </c>
      <c r="J83">
        <v>443</v>
      </c>
      <c r="K83">
        <v>34818</v>
      </c>
      <c r="N83">
        <f>INDEX(QuarterlyToMonthly!$A:$AA,MATCH($H83,QuarterlyToMonthly!$A:$A,0),MATCH(N$1,QuarterlyToMonthly!$1:$1,0))</f>
        <v>0</v>
      </c>
      <c r="O83">
        <f>INDEX(QuarterlyToMonthly!$A:$AA,MATCH($H83,QuarterlyToMonthly!$A:$A,0),MATCH(O$1,QuarterlyToMonthly!$1:$1,0))</f>
        <v>35650</v>
      </c>
      <c r="P83">
        <f>INDEX(QuarterlyToMonthly!$A:$AA,MATCH($H83,QuarterlyToMonthly!$A:$A,0),MATCH(P$1,QuarterlyToMonthly!$1:$1,0))</f>
        <v>4020</v>
      </c>
    </row>
    <row r="84" spans="1:16" x14ac:dyDescent="0.2">
      <c r="A84">
        <f t="shared" si="6"/>
        <v>4</v>
      </c>
      <c r="B84" t="str">
        <f t="shared" si="7"/>
        <v>Jul</v>
      </c>
      <c r="C84">
        <f>INDEX([1]LookUps!B:B,MATCH(B84,[1]LookUps!A:A,0))</f>
        <v>7</v>
      </c>
      <c r="D84">
        <f t="shared" si="8"/>
        <v>2008</v>
      </c>
      <c r="E84">
        <f>INDEX([1]LookUps!C:C,MATCH(C84,[1]LookUps!B:B,0))</f>
        <v>3</v>
      </c>
      <c r="F84" t="str">
        <f t="shared" si="9"/>
        <v>Q3-2008</v>
      </c>
      <c r="G84" t="s">
        <v>97</v>
      </c>
      <c r="H84" s="4">
        <f t="shared" si="10"/>
        <v>39660</v>
      </c>
      <c r="I84">
        <v>25.6</v>
      </c>
      <c r="J84">
        <v>445.8</v>
      </c>
      <c r="K84">
        <v>35452</v>
      </c>
      <c r="N84">
        <f>INDEX(QuarterlyToMonthly!$A:$AA,MATCH($H84,QuarterlyToMonthly!$A:$A,0),MATCH(N$1,QuarterlyToMonthly!$1:$1,0))</f>
        <v>0</v>
      </c>
      <c r="O84">
        <f>INDEX(QuarterlyToMonthly!$A:$AA,MATCH($H84,QuarterlyToMonthly!$A:$A,0),MATCH(O$1,QuarterlyToMonthly!$1:$1,0))</f>
        <v>35739.773742222067</v>
      </c>
      <c r="P84">
        <f>INDEX(QuarterlyToMonthly!$A:$AA,MATCH($H84,QuarterlyToMonthly!$A:$A,0),MATCH(P$1,QuarterlyToMonthly!$1:$1,0))</f>
        <v>4019.3332227444462</v>
      </c>
    </row>
    <row r="85" spans="1:16" x14ac:dyDescent="0.2">
      <c r="A85">
        <f t="shared" si="6"/>
        <v>4</v>
      </c>
      <c r="B85" t="str">
        <f t="shared" si="7"/>
        <v>Aug</v>
      </c>
      <c r="C85">
        <f>INDEX([1]LookUps!B:B,MATCH(B85,[1]LookUps!A:A,0))</f>
        <v>8</v>
      </c>
      <c r="D85">
        <f t="shared" si="8"/>
        <v>2008</v>
      </c>
      <c r="E85">
        <f>INDEX([1]LookUps!C:C,MATCH(C85,[1]LookUps!B:B,0))</f>
        <v>3</v>
      </c>
      <c r="F85" t="str">
        <f t="shared" si="9"/>
        <v>Q3-2008</v>
      </c>
      <c r="G85" t="s">
        <v>98</v>
      </c>
      <c r="H85" s="4">
        <f t="shared" si="10"/>
        <v>39691</v>
      </c>
      <c r="I85">
        <v>20.6</v>
      </c>
      <c r="J85">
        <v>436.6</v>
      </c>
      <c r="K85">
        <v>35076</v>
      </c>
      <c r="N85">
        <f>INDEX(QuarterlyToMonthly!$A:$AA,MATCH($H85,QuarterlyToMonthly!$A:$A,0),MATCH(N$1,QuarterlyToMonthly!$1:$1,0))</f>
        <v>0</v>
      </c>
      <c r="O85">
        <f>INDEX(QuarterlyToMonthly!$A:$AA,MATCH($H85,QuarterlyToMonthly!$A:$A,0),MATCH(O$1,QuarterlyToMonthly!$1:$1,0))</f>
        <v>35829.773552460756</v>
      </c>
      <c r="P85">
        <f>INDEX(QuarterlyToMonthly!$A:$AA,MATCH($H85,QuarterlyToMonthly!$A:$A,0),MATCH(P$1,QuarterlyToMonthly!$1:$1,0))</f>
        <v>4018.6665560838942</v>
      </c>
    </row>
    <row r="86" spans="1:16" x14ac:dyDescent="0.2">
      <c r="A86">
        <f t="shared" si="6"/>
        <v>4</v>
      </c>
      <c r="B86" t="str">
        <f t="shared" si="7"/>
        <v>Sep</v>
      </c>
      <c r="C86">
        <f>INDEX([1]LookUps!B:B,MATCH(B86,[1]LookUps!A:A,0))</f>
        <v>9</v>
      </c>
      <c r="D86">
        <f t="shared" si="8"/>
        <v>2008</v>
      </c>
      <c r="E86">
        <f>INDEX([1]LookUps!C:C,MATCH(C86,[1]LookUps!B:B,0))</f>
        <v>3</v>
      </c>
      <c r="F86" t="str">
        <f t="shared" si="9"/>
        <v>Q3-2008</v>
      </c>
      <c r="G86" t="s">
        <v>99</v>
      </c>
      <c r="H86" s="4">
        <f t="shared" si="10"/>
        <v>39721</v>
      </c>
      <c r="I86">
        <v>23.4</v>
      </c>
      <c r="J86">
        <v>428.7</v>
      </c>
      <c r="K86">
        <v>31938</v>
      </c>
      <c r="N86">
        <f>INDEX(QuarterlyToMonthly!$A:$AA,MATCH($H86,QuarterlyToMonthly!$A:$A,0),MATCH(N$1,QuarterlyToMonthly!$1:$1,0))</f>
        <v>0</v>
      </c>
      <c r="O86">
        <f>INDEX(QuarterlyToMonthly!$A:$AA,MATCH($H86,QuarterlyToMonthly!$A:$A,0),MATCH(O$1,QuarterlyToMonthly!$1:$1,0))</f>
        <v>35920</v>
      </c>
      <c r="P86">
        <f>INDEX(QuarterlyToMonthly!$A:$AA,MATCH($H86,QuarterlyToMonthly!$A:$A,0),MATCH(P$1,QuarterlyToMonthly!$1:$1,0))</f>
        <v>4018</v>
      </c>
    </row>
    <row r="87" spans="1:16" x14ac:dyDescent="0.2">
      <c r="A87">
        <f t="shared" si="6"/>
        <v>4</v>
      </c>
      <c r="B87" t="str">
        <f t="shared" si="7"/>
        <v>Oct</v>
      </c>
      <c r="C87">
        <f>INDEX([1]LookUps!B:B,MATCH(B87,[1]LookUps!A:A,0))</f>
        <v>10</v>
      </c>
      <c r="D87">
        <f t="shared" si="8"/>
        <v>2008</v>
      </c>
      <c r="E87">
        <f>INDEX([1]LookUps!C:C,MATCH(C87,[1]LookUps!B:B,0))</f>
        <v>4</v>
      </c>
      <c r="F87" t="str">
        <f t="shared" si="9"/>
        <v>Q4-2008</v>
      </c>
      <c r="G87" t="s">
        <v>100</v>
      </c>
      <c r="H87" s="4">
        <f t="shared" si="10"/>
        <v>39752</v>
      </c>
      <c r="I87">
        <v>21.4</v>
      </c>
      <c r="J87">
        <v>421.2</v>
      </c>
      <c r="K87">
        <v>31486</v>
      </c>
      <c r="N87">
        <f>INDEX(QuarterlyToMonthly!$A:$AA,MATCH($H87,QuarterlyToMonthly!$A:$A,0),MATCH(N$1,QuarterlyToMonthly!$1:$1,0))</f>
        <v>0</v>
      </c>
      <c r="O87">
        <f>INDEX(QuarterlyToMonthly!$A:$AA,MATCH($H87,QuarterlyToMonthly!$A:$A,0),MATCH(O$1,QuarterlyToMonthly!$1:$1,0))</f>
        <v>36065.410557845127</v>
      </c>
      <c r="P87">
        <f>INDEX(QuarterlyToMonthly!$A:$AA,MATCH($H87,QuarterlyToMonthly!$A:$A,0),MATCH(P$1,QuarterlyToMonthly!$1:$1,0))</f>
        <v>4057.6082702719</v>
      </c>
    </row>
    <row r="88" spans="1:16" x14ac:dyDescent="0.2">
      <c r="A88">
        <f t="shared" si="6"/>
        <v>4</v>
      </c>
      <c r="B88" t="str">
        <f t="shared" si="7"/>
        <v>Nov</v>
      </c>
      <c r="C88">
        <f>INDEX([1]LookUps!B:B,MATCH(B88,[1]LookUps!A:A,0))</f>
        <v>11</v>
      </c>
      <c r="D88">
        <f t="shared" si="8"/>
        <v>2008</v>
      </c>
      <c r="E88">
        <f>INDEX([1]LookUps!C:C,MATCH(C88,[1]LookUps!B:B,0))</f>
        <v>4</v>
      </c>
      <c r="F88" t="str">
        <f t="shared" si="9"/>
        <v>Q4-2008</v>
      </c>
      <c r="G88" t="s">
        <v>101</v>
      </c>
      <c r="H88" s="4">
        <f t="shared" si="10"/>
        <v>39782</v>
      </c>
      <c r="I88">
        <v>14.8</v>
      </c>
      <c r="J88">
        <v>409.1</v>
      </c>
      <c r="K88">
        <v>26080</v>
      </c>
      <c r="N88">
        <f>INDEX(QuarterlyToMonthly!$A:$AA,MATCH($H88,QuarterlyToMonthly!$A:$A,0),MATCH(N$1,QuarterlyToMonthly!$1:$1,0))</f>
        <v>0</v>
      </c>
      <c r="O88">
        <f>INDEX(QuarterlyToMonthly!$A:$AA,MATCH($H88,QuarterlyToMonthly!$A:$A,0),MATCH(O$1,QuarterlyToMonthly!$1:$1,0))</f>
        <v>36211.409763528027</v>
      </c>
      <c r="P88">
        <f>INDEX(QuarterlyToMonthly!$A:$AA,MATCH($H88,QuarterlyToMonthly!$A:$A,0),MATCH(P$1,QuarterlyToMonthly!$1:$1,0))</f>
        <v>4097.6069873018714</v>
      </c>
    </row>
    <row r="89" spans="1:16" x14ac:dyDescent="0.2">
      <c r="A89">
        <f t="shared" si="6"/>
        <v>4</v>
      </c>
      <c r="B89" t="str">
        <f t="shared" si="7"/>
        <v>Dec</v>
      </c>
      <c r="C89">
        <f>INDEX([1]LookUps!B:B,MATCH(B89,[1]LookUps!A:A,0))</f>
        <v>12</v>
      </c>
      <c r="D89">
        <f t="shared" si="8"/>
        <v>2008</v>
      </c>
      <c r="E89">
        <f>INDEX([1]LookUps!C:C,MATCH(C89,[1]LookUps!B:B,0))</f>
        <v>4</v>
      </c>
      <c r="F89" t="str">
        <f t="shared" si="9"/>
        <v>Q4-2008</v>
      </c>
      <c r="G89" t="s">
        <v>102</v>
      </c>
      <c r="H89" s="4">
        <f t="shared" si="10"/>
        <v>39813</v>
      </c>
      <c r="I89">
        <v>11</v>
      </c>
      <c r="J89">
        <v>385.8</v>
      </c>
      <c r="K89">
        <v>21909</v>
      </c>
      <c r="N89">
        <f>INDEX(QuarterlyToMonthly!$A:$AA,MATCH($H89,QuarterlyToMonthly!$A:$A,0),MATCH(N$1,QuarterlyToMonthly!$1:$1,0))</f>
        <v>0</v>
      </c>
      <c r="O89">
        <f>INDEX(QuarterlyToMonthly!$A:$AA,MATCH($H89,QuarterlyToMonthly!$A:$A,0),MATCH(O$1,QuarterlyToMonthly!$1:$1,0))</f>
        <v>36358</v>
      </c>
      <c r="P89">
        <f>INDEX(QuarterlyToMonthly!$A:$AA,MATCH($H89,QuarterlyToMonthly!$A:$A,0),MATCH(P$1,QuarterlyToMonthly!$1:$1,0))</f>
        <v>4138</v>
      </c>
    </row>
    <row r="90" spans="1:16" x14ac:dyDescent="0.2">
      <c r="A90">
        <f t="shared" si="6"/>
        <v>4</v>
      </c>
      <c r="B90" t="str">
        <f t="shared" si="7"/>
        <v>Jan</v>
      </c>
      <c r="C90">
        <f>INDEX([1]LookUps!B:B,MATCH(B90,[1]LookUps!A:A,0))</f>
        <v>1</v>
      </c>
      <c r="D90">
        <f t="shared" si="8"/>
        <v>2009</v>
      </c>
      <c r="E90">
        <f>INDEX([1]LookUps!C:C,MATCH(C90,[1]LookUps!B:B,0))</f>
        <v>1</v>
      </c>
      <c r="F90" t="str">
        <f t="shared" si="9"/>
        <v>Q1-2009</v>
      </c>
      <c r="G90" t="s">
        <v>103</v>
      </c>
      <c r="H90" s="4">
        <f t="shared" si="10"/>
        <v>39844</v>
      </c>
      <c r="I90">
        <v>8.3000000000000007</v>
      </c>
      <c r="J90">
        <v>376.3</v>
      </c>
      <c r="K90">
        <v>19056</v>
      </c>
      <c r="N90">
        <f>INDEX(QuarterlyToMonthly!$A:$AA,MATCH($H90,QuarterlyToMonthly!$A:$A,0),MATCH(N$1,QuarterlyToMonthly!$1:$1,0))</f>
        <v>0</v>
      </c>
      <c r="O90">
        <f>INDEX(QuarterlyToMonthly!$A:$AA,MATCH($H90,QuarterlyToMonthly!$A:$A,0),MATCH(O$1,QuarterlyToMonthly!$1:$1,0))</f>
        <v>36441.806673769242</v>
      </c>
      <c r="P90">
        <f>INDEX(QuarterlyToMonthly!$A:$AA,MATCH($H90,QuarterlyToMonthly!$A:$A,0),MATCH(P$1,QuarterlyToMonthly!$1:$1,0))</f>
        <v>4148.639288351359</v>
      </c>
    </row>
    <row r="91" spans="1:16" x14ac:dyDescent="0.2">
      <c r="A91">
        <f t="shared" si="6"/>
        <v>4</v>
      </c>
      <c r="B91" t="str">
        <f t="shared" si="7"/>
        <v>Feb</v>
      </c>
      <c r="C91">
        <f>INDEX([1]LookUps!B:B,MATCH(B91,[1]LookUps!A:A,0))</f>
        <v>2</v>
      </c>
      <c r="D91">
        <f t="shared" si="8"/>
        <v>2009</v>
      </c>
      <c r="E91">
        <f>INDEX([1]LookUps!C:C,MATCH(C91,[1]LookUps!B:B,0))</f>
        <v>1</v>
      </c>
      <c r="F91" t="str">
        <f t="shared" si="9"/>
        <v>Q1-2009</v>
      </c>
      <c r="G91" t="s">
        <v>104</v>
      </c>
      <c r="H91" s="4">
        <f t="shared" si="10"/>
        <v>39872</v>
      </c>
      <c r="I91">
        <v>14.3</v>
      </c>
      <c r="J91">
        <v>367</v>
      </c>
      <c r="K91">
        <v>17915</v>
      </c>
      <c r="N91">
        <f>INDEX(QuarterlyToMonthly!$A:$AA,MATCH($H91,QuarterlyToMonthly!$A:$A,0),MATCH(N$1,QuarterlyToMonthly!$1:$1,0))</f>
        <v>0</v>
      </c>
      <c r="O91">
        <f>INDEX(QuarterlyToMonthly!$A:$AA,MATCH($H91,QuarterlyToMonthly!$A:$A,0),MATCH(O$1,QuarterlyToMonthly!$1:$1,0))</f>
        <v>36525.806525341672</v>
      </c>
      <c r="P91">
        <f>INDEX(QuarterlyToMonthly!$A:$AA,MATCH($H91,QuarterlyToMonthly!$A:$A,0),MATCH(P$1,QuarterlyToMonthly!$1:$1,0))</f>
        <v>4159.3059315738201</v>
      </c>
    </row>
    <row r="92" spans="1:16" x14ac:dyDescent="0.2">
      <c r="A92">
        <f t="shared" si="6"/>
        <v>4</v>
      </c>
      <c r="B92" t="str">
        <f t="shared" si="7"/>
        <v>Mar</v>
      </c>
      <c r="C92">
        <f>INDEX([1]LookUps!B:B,MATCH(B92,[1]LookUps!A:A,0))</f>
        <v>3</v>
      </c>
      <c r="D92">
        <f t="shared" si="8"/>
        <v>2009</v>
      </c>
      <c r="E92">
        <f>INDEX([1]LookUps!C:C,MATCH(C92,[1]LookUps!B:B,0))</f>
        <v>1</v>
      </c>
      <c r="F92" t="str">
        <f t="shared" si="9"/>
        <v>Q1-2009</v>
      </c>
      <c r="G92" t="s">
        <v>105</v>
      </c>
      <c r="H92" s="4">
        <f t="shared" si="10"/>
        <v>39903</v>
      </c>
      <c r="I92">
        <v>9.5</v>
      </c>
      <c r="J92">
        <v>351.4</v>
      </c>
      <c r="K92">
        <v>19317</v>
      </c>
      <c r="N92">
        <f>INDEX(QuarterlyToMonthly!$A:$AA,MATCH($H92,QuarterlyToMonthly!$A:$A,0),MATCH(N$1,QuarterlyToMonthly!$1:$1,0))</f>
        <v>0</v>
      </c>
      <c r="O92">
        <f>INDEX(QuarterlyToMonthly!$A:$AA,MATCH($H92,QuarterlyToMonthly!$A:$A,0),MATCH(O$1,QuarterlyToMonthly!$1:$1,0))</f>
        <v>36610</v>
      </c>
      <c r="P92">
        <f>INDEX(QuarterlyToMonthly!$A:$AA,MATCH($H92,QuarterlyToMonthly!$A:$A,0),MATCH(P$1,QuarterlyToMonthly!$1:$1,0))</f>
        <v>4170</v>
      </c>
    </row>
    <row r="93" spans="1:16" x14ac:dyDescent="0.2">
      <c r="A93">
        <f t="shared" si="6"/>
        <v>4</v>
      </c>
      <c r="B93" t="str">
        <f t="shared" si="7"/>
        <v>Apr</v>
      </c>
      <c r="C93">
        <f>INDEX([1]LookUps!B:B,MATCH(B93,[1]LookUps!A:A,0))</f>
        <v>4</v>
      </c>
      <c r="D93">
        <f t="shared" si="8"/>
        <v>2009</v>
      </c>
      <c r="E93">
        <f>INDEX([1]LookUps!C:C,MATCH(C93,[1]LookUps!B:B,0))</f>
        <v>2</v>
      </c>
      <c r="F93" t="str">
        <f t="shared" si="9"/>
        <v>Q2-2009</v>
      </c>
      <c r="G93" t="s">
        <v>106</v>
      </c>
      <c r="H93" s="4">
        <f t="shared" si="10"/>
        <v>39933</v>
      </c>
      <c r="I93">
        <v>6.6</v>
      </c>
      <c r="J93">
        <v>331.5</v>
      </c>
      <c r="K93">
        <v>20502</v>
      </c>
      <c r="N93">
        <f>INDEX(QuarterlyToMonthly!$A:$AA,MATCH($H93,QuarterlyToMonthly!$A:$A,0),MATCH(N$1,QuarterlyToMonthly!$1:$1,0))</f>
        <v>0</v>
      </c>
      <c r="O93">
        <f>INDEX(QuarterlyToMonthly!$A:$AA,MATCH($H93,QuarterlyToMonthly!$A:$A,0),MATCH(O$1,QuarterlyToMonthly!$1:$1,0))</f>
        <v>36621.329826689936</v>
      </c>
      <c r="P93">
        <f>INDEX(QuarterlyToMonthly!$A:$AA,MATCH($H93,QuarterlyToMonthly!$A:$A,0),MATCH(P$1,QuarterlyToMonthly!$1:$1,0))</f>
        <v>4250.1175238550804</v>
      </c>
    </row>
    <row r="94" spans="1:16" x14ac:dyDescent="0.2">
      <c r="A94">
        <f t="shared" si="6"/>
        <v>4</v>
      </c>
      <c r="B94" t="str">
        <f t="shared" si="7"/>
        <v>May</v>
      </c>
      <c r="C94">
        <f>INDEX([1]LookUps!B:B,MATCH(B94,[1]LookUps!A:A,0))</f>
        <v>5</v>
      </c>
      <c r="D94">
        <f t="shared" si="8"/>
        <v>2009</v>
      </c>
      <c r="E94">
        <f>INDEX([1]LookUps!C:C,MATCH(C94,[1]LookUps!B:B,0))</f>
        <v>2</v>
      </c>
      <c r="F94" t="str">
        <f t="shared" si="9"/>
        <v>Q2-2009</v>
      </c>
      <c r="G94" t="s">
        <v>107</v>
      </c>
      <c r="H94" s="4">
        <f t="shared" si="10"/>
        <v>39964</v>
      </c>
      <c r="I94">
        <v>11.9</v>
      </c>
      <c r="J94">
        <v>317</v>
      </c>
      <c r="K94">
        <v>20416</v>
      </c>
      <c r="N94">
        <f>INDEX(QuarterlyToMonthly!$A:$AA,MATCH($H94,QuarterlyToMonthly!$A:$A,0),MATCH(N$1,QuarterlyToMonthly!$1:$1,0))</f>
        <v>0</v>
      </c>
      <c r="O94">
        <f>INDEX(QuarterlyToMonthly!$A:$AA,MATCH($H94,QuarterlyToMonthly!$A:$A,0),MATCH(O$1,QuarterlyToMonthly!$1:$1,0))</f>
        <v>36632.66315966157</v>
      </c>
      <c r="P94">
        <f>INDEX(QuarterlyToMonthly!$A:$AA,MATCH($H94,QuarterlyToMonthly!$A:$A,0),MATCH(P$1,QuarterlyToMonthly!$1:$1,0))</f>
        <v>4331.7743325131996</v>
      </c>
    </row>
    <row r="95" spans="1:16" x14ac:dyDescent="0.2">
      <c r="A95">
        <f t="shared" si="6"/>
        <v>4</v>
      </c>
      <c r="B95" t="str">
        <f t="shared" si="7"/>
        <v>Jun</v>
      </c>
      <c r="C95">
        <f>INDEX([1]LookUps!B:B,MATCH(B95,[1]LookUps!A:A,0))</f>
        <v>6</v>
      </c>
      <c r="D95">
        <f t="shared" si="8"/>
        <v>2009</v>
      </c>
      <c r="E95">
        <f>INDEX([1]LookUps!C:C,MATCH(C95,[1]LookUps!B:B,0))</f>
        <v>2</v>
      </c>
      <c r="F95" t="str">
        <f t="shared" si="9"/>
        <v>Q2-2009</v>
      </c>
      <c r="G95" t="s">
        <v>108</v>
      </c>
      <c r="H95" s="4">
        <f t="shared" si="10"/>
        <v>39994</v>
      </c>
      <c r="I95">
        <v>8.9</v>
      </c>
      <c r="J95">
        <v>299.39999999999998</v>
      </c>
      <c r="K95">
        <v>22148</v>
      </c>
      <c r="N95">
        <f>INDEX(QuarterlyToMonthly!$A:$AA,MATCH($H95,QuarterlyToMonthly!$A:$A,0),MATCH(N$1,QuarterlyToMonthly!$1:$1,0))</f>
        <v>0</v>
      </c>
      <c r="O95">
        <f>INDEX(QuarterlyToMonthly!$A:$AA,MATCH($H95,QuarterlyToMonthly!$A:$A,0),MATCH(O$1,QuarterlyToMonthly!$1:$1,0))</f>
        <v>36644</v>
      </c>
      <c r="P95">
        <f>INDEX(QuarterlyToMonthly!$A:$AA,MATCH($H95,QuarterlyToMonthly!$A:$A,0),MATCH(P$1,QuarterlyToMonthly!$1:$1,0))</f>
        <v>4415</v>
      </c>
    </row>
    <row r="96" spans="1:16" x14ac:dyDescent="0.2">
      <c r="A96">
        <f t="shared" si="6"/>
        <v>4</v>
      </c>
      <c r="B96" t="str">
        <f t="shared" si="7"/>
        <v>Jul</v>
      </c>
      <c r="C96">
        <f>INDEX([1]LookUps!B:B,MATCH(B96,[1]LookUps!A:A,0))</f>
        <v>7</v>
      </c>
      <c r="D96">
        <f t="shared" si="8"/>
        <v>2009</v>
      </c>
      <c r="E96">
        <f>INDEX([1]LookUps!C:C,MATCH(C96,[1]LookUps!B:B,0))</f>
        <v>3</v>
      </c>
      <c r="F96" t="str">
        <f t="shared" si="9"/>
        <v>Q3-2009</v>
      </c>
      <c r="G96" t="s">
        <v>109</v>
      </c>
      <c r="H96" s="4">
        <f t="shared" si="10"/>
        <v>40025</v>
      </c>
      <c r="I96">
        <v>6.2</v>
      </c>
      <c r="J96">
        <v>279.7</v>
      </c>
      <c r="K96">
        <v>23566</v>
      </c>
      <c r="N96">
        <f>INDEX(QuarterlyToMonthly!$A:$AA,MATCH($H96,QuarterlyToMonthly!$A:$A,0),MATCH(N$1,QuarterlyToMonthly!$1:$1,0))</f>
        <v>0</v>
      </c>
      <c r="O96">
        <f>INDEX(QuarterlyToMonthly!$A:$AA,MATCH($H96,QuarterlyToMonthly!$A:$A,0),MATCH(O$1,QuarterlyToMonthly!$1:$1,0))</f>
        <v>36575.538841883834</v>
      </c>
      <c r="P96">
        <f>INDEX(QuarterlyToMonthly!$A:$AA,MATCH($H96,QuarterlyToMonthly!$A:$A,0),MATCH(P$1,QuarterlyToMonthly!$1:$1,0))</f>
        <v>4483.9185764506419</v>
      </c>
    </row>
    <row r="97" spans="1:16" x14ac:dyDescent="0.2">
      <c r="A97">
        <f t="shared" si="6"/>
        <v>4</v>
      </c>
      <c r="B97" t="str">
        <f t="shared" si="7"/>
        <v>Aug</v>
      </c>
      <c r="C97">
        <f>INDEX([1]LookUps!B:B,MATCH(B97,[1]LookUps!A:A,0))</f>
        <v>8</v>
      </c>
      <c r="D97">
        <f t="shared" si="8"/>
        <v>2009</v>
      </c>
      <c r="E97">
        <f>INDEX([1]LookUps!C:C,MATCH(C97,[1]LookUps!B:B,0))</f>
        <v>3</v>
      </c>
      <c r="F97" t="str">
        <f t="shared" si="9"/>
        <v>Q3-2009</v>
      </c>
      <c r="G97" t="s">
        <v>110</v>
      </c>
      <c r="H97" s="4">
        <f t="shared" si="10"/>
        <v>40056</v>
      </c>
      <c r="I97">
        <v>8.9</v>
      </c>
      <c r="J97">
        <v>263.3</v>
      </c>
      <c r="K97">
        <v>24758</v>
      </c>
      <c r="N97">
        <f>INDEX(QuarterlyToMonthly!$A:$AA,MATCH($H97,QuarterlyToMonthly!$A:$A,0),MATCH(N$1,QuarterlyToMonthly!$1:$1,0))</f>
        <v>0</v>
      </c>
      <c r="O97">
        <f>INDEX(QuarterlyToMonthly!$A:$AA,MATCH($H97,QuarterlyToMonthly!$A:$A,0),MATCH(O$1,QuarterlyToMonthly!$1:$1,0))</f>
        <v>36507.205588204153</v>
      </c>
      <c r="P97">
        <f>INDEX(QuarterlyToMonthly!$A:$AA,MATCH($H97,QuarterlyToMonthly!$A:$A,0),MATCH(P$1,QuarterlyToMonthly!$1:$1,0))</f>
        <v>4553.9129785366149</v>
      </c>
    </row>
    <row r="98" spans="1:16" x14ac:dyDescent="0.2">
      <c r="A98">
        <f t="shared" si="6"/>
        <v>4</v>
      </c>
      <c r="B98" t="str">
        <f t="shared" si="7"/>
        <v>Sep</v>
      </c>
      <c r="C98">
        <f>INDEX([1]LookUps!B:B,MATCH(B98,[1]LookUps!A:A,0))</f>
        <v>9</v>
      </c>
      <c r="D98">
        <f t="shared" si="8"/>
        <v>2009</v>
      </c>
      <c r="E98">
        <f>INDEX([1]LookUps!C:C,MATCH(C98,[1]LookUps!B:B,0))</f>
        <v>3</v>
      </c>
      <c r="F98" t="str">
        <f t="shared" si="9"/>
        <v>Q3-2009</v>
      </c>
      <c r="G98" t="s">
        <v>111</v>
      </c>
      <c r="H98" s="4">
        <f t="shared" si="10"/>
        <v>40086</v>
      </c>
      <c r="I98">
        <v>6.2</v>
      </c>
      <c r="J98">
        <v>250.4</v>
      </c>
      <c r="K98">
        <v>23767</v>
      </c>
      <c r="N98">
        <f>INDEX(QuarterlyToMonthly!$A:$AA,MATCH($H98,QuarterlyToMonthly!$A:$A,0),MATCH(N$1,QuarterlyToMonthly!$1:$1,0))</f>
        <v>0</v>
      </c>
      <c r="O98">
        <f>INDEX(QuarterlyToMonthly!$A:$AA,MATCH($H98,QuarterlyToMonthly!$A:$A,0),MATCH(O$1,QuarterlyToMonthly!$1:$1,0))</f>
        <v>36439</v>
      </c>
      <c r="P98">
        <f>INDEX(QuarterlyToMonthly!$A:$AA,MATCH($H98,QuarterlyToMonthly!$A:$A,0),MATCH(P$1,QuarterlyToMonthly!$1:$1,0))</f>
        <v>4625</v>
      </c>
    </row>
    <row r="99" spans="1:16" x14ac:dyDescent="0.2">
      <c r="A99">
        <f t="shared" si="6"/>
        <v>4</v>
      </c>
      <c r="B99" t="str">
        <f t="shared" si="7"/>
        <v>Oct</v>
      </c>
      <c r="C99">
        <f>INDEX([1]LookUps!B:B,MATCH(B99,[1]LookUps!A:A,0))</f>
        <v>10</v>
      </c>
      <c r="D99">
        <f t="shared" si="8"/>
        <v>2009</v>
      </c>
      <c r="E99">
        <f>INDEX([1]LookUps!C:C,MATCH(C99,[1]LookUps!B:B,0))</f>
        <v>4</v>
      </c>
      <c r="F99" t="str">
        <f t="shared" si="9"/>
        <v>Q4-2009</v>
      </c>
      <c r="G99" t="s">
        <v>112</v>
      </c>
      <c r="H99" s="4">
        <f t="shared" si="10"/>
        <v>40117</v>
      </c>
      <c r="I99">
        <v>4.7</v>
      </c>
      <c r="J99">
        <v>234.6</v>
      </c>
      <c r="K99">
        <v>24403</v>
      </c>
      <c r="N99">
        <f>INDEX(QuarterlyToMonthly!$A:$AA,MATCH($H99,QuarterlyToMonthly!$A:$A,0),MATCH(N$1,QuarterlyToMonthly!$1:$1,0))</f>
        <v>0</v>
      </c>
      <c r="O99">
        <f>INDEX(QuarterlyToMonthly!$A:$AA,MATCH($H99,QuarterlyToMonthly!$A:$A,0),MATCH(O$1,QuarterlyToMonthly!$1:$1,0))</f>
        <v>36607.882741673362</v>
      </c>
      <c r="P99">
        <f>INDEX(QuarterlyToMonthly!$A:$AA,MATCH($H99,QuarterlyToMonthly!$A:$A,0),MATCH(P$1,QuarterlyToMonthly!$1:$1,0))</f>
        <v>4584.648979515976</v>
      </c>
    </row>
    <row r="100" spans="1:16" x14ac:dyDescent="0.2">
      <c r="A100">
        <f t="shared" si="6"/>
        <v>4</v>
      </c>
      <c r="B100" t="str">
        <f t="shared" si="7"/>
        <v>Nov</v>
      </c>
      <c r="C100">
        <f>INDEX([1]LookUps!B:B,MATCH(B100,[1]LookUps!A:A,0))</f>
        <v>11</v>
      </c>
      <c r="D100">
        <f t="shared" si="8"/>
        <v>2009</v>
      </c>
      <c r="E100">
        <f>INDEX([1]LookUps!C:C,MATCH(C100,[1]LookUps!B:B,0))</f>
        <v>4</v>
      </c>
      <c r="F100" t="str">
        <f t="shared" si="9"/>
        <v>Q4-2009</v>
      </c>
      <c r="G100" t="s">
        <v>113</v>
      </c>
      <c r="H100" s="4">
        <f t="shared" si="10"/>
        <v>40147</v>
      </c>
      <c r="I100">
        <v>6.4</v>
      </c>
      <c r="J100">
        <v>220.8</v>
      </c>
      <c r="K100">
        <v>20906</v>
      </c>
      <c r="N100">
        <f>INDEX(QuarterlyToMonthly!$A:$AA,MATCH($H100,QuarterlyToMonthly!$A:$A,0),MATCH(N$1,QuarterlyToMonthly!$1:$1,0))</f>
        <v>0</v>
      </c>
      <c r="O100">
        <f>INDEX(QuarterlyToMonthly!$A:$AA,MATCH($H100,QuarterlyToMonthly!$A:$A,0),MATCH(O$1,QuarterlyToMonthly!$1:$1,0))</f>
        <v>36777.548199130229</v>
      </c>
      <c r="P100">
        <f>INDEX(QuarterlyToMonthly!$A:$AA,MATCH($H100,QuarterlyToMonthly!$A:$A,0),MATCH(P$1,QuarterlyToMonthly!$1:$1,0))</f>
        <v>4544.6500033247303</v>
      </c>
    </row>
    <row r="101" spans="1:16" x14ac:dyDescent="0.2">
      <c r="A101">
        <f t="shared" si="6"/>
        <v>4</v>
      </c>
      <c r="B101" t="str">
        <f t="shared" si="7"/>
        <v>Dec</v>
      </c>
      <c r="C101">
        <f>INDEX([1]LookUps!B:B,MATCH(B101,[1]LookUps!A:A,0))</f>
        <v>12</v>
      </c>
      <c r="D101">
        <f t="shared" si="8"/>
        <v>2009</v>
      </c>
      <c r="E101">
        <f>INDEX([1]LookUps!C:C,MATCH(C101,[1]LookUps!B:B,0))</f>
        <v>4</v>
      </c>
      <c r="F101" t="str">
        <f t="shared" si="9"/>
        <v>Q4-2009</v>
      </c>
      <c r="G101" t="s">
        <v>114</v>
      </c>
      <c r="H101" s="4">
        <f t="shared" si="10"/>
        <v>40178</v>
      </c>
      <c r="I101">
        <v>5.7</v>
      </c>
      <c r="J101">
        <v>200.4</v>
      </c>
      <c r="K101">
        <v>18789</v>
      </c>
      <c r="N101">
        <f>INDEX(QuarterlyToMonthly!$A:$AA,MATCH($H101,QuarterlyToMonthly!$A:$A,0),MATCH(N$1,QuarterlyToMonthly!$1:$1,0))</f>
        <v>0</v>
      </c>
      <c r="O101">
        <f>INDEX(QuarterlyToMonthly!$A:$AA,MATCH($H101,QuarterlyToMonthly!$A:$A,0),MATCH(O$1,QuarterlyToMonthly!$1:$1,0))</f>
        <v>36948</v>
      </c>
      <c r="P101">
        <f>INDEX(QuarterlyToMonthly!$A:$AA,MATCH($H101,QuarterlyToMonthly!$A:$A,0),MATCH(P$1,QuarterlyToMonthly!$1:$1,0))</f>
        <v>4505</v>
      </c>
    </row>
    <row r="102" spans="1:16" x14ac:dyDescent="0.2">
      <c r="A102">
        <f t="shared" si="6"/>
        <v>4</v>
      </c>
      <c r="B102" t="str">
        <f t="shared" si="7"/>
        <v>Jan</v>
      </c>
      <c r="C102">
        <f>INDEX([1]LookUps!B:B,MATCH(B102,[1]LookUps!A:A,0))</f>
        <v>1</v>
      </c>
      <c r="D102">
        <f t="shared" si="8"/>
        <v>2010</v>
      </c>
      <c r="E102">
        <f>INDEX([1]LookUps!C:C,MATCH(C102,[1]LookUps!B:B,0))</f>
        <v>1</v>
      </c>
      <c r="F102" t="str">
        <f t="shared" si="9"/>
        <v>Q1-2010</v>
      </c>
      <c r="G102" t="s">
        <v>115</v>
      </c>
      <c r="H102" s="4">
        <f t="shared" ref="H102:H133" si="11">EOMONTH(DATE(D102,C102,1),0)</f>
        <v>40209</v>
      </c>
      <c r="I102">
        <v>6.7</v>
      </c>
      <c r="J102">
        <v>189.6</v>
      </c>
      <c r="K102">
        <v>17035</v>
      </c>
      <c r="N102">
        <f>INDEX(QuarterlyToMonthly!$A:$AA,MATCH($H102,QuarterlyToMonthly!$A:$A,0),MATCH(N$1,QuarterlyToMonthly!$1:$1,0))</f>
        <v>0</v>
      </c>
      <c r="O102">
        <f>INDEX(QuarterlyToMonthly!$A:$AA,MATCH($H102,QuarterlyToMonthly!$A:$A,0),MATCH(O$1,QuarterlyToMonthly!$1:$1,0))</f>
        <v>36970.31984746387</v>
      </c>
      <c r="P102">
        <f>INDEX(QuarterlyToMonthly!$A:$AA,MATCH($H102,QuarterlyToMonthly!$A:$A,0),MATCH(P$1,QuarterlyToMonthly!$1:$1,0))</f>
        <v>4486.9275971149136</v>
      </c>
    </row>
    <row r="103" spans="1:16" x14ac:dyDescent="0.2">
      <c r="A103">
        <f t="shared" si="6"/>
        <v>4</v>
      </c>
      <c r="B103" t="str">
        <f t="shared" si="7"/>
        <v>Feb</v>
      </c>
      <c r="C103">
        <f>INDEX([1]LookUps!B:B,MATCH(B103,[1]LookUps!A:A,0))</f>
        <v>2</v>
      </c>
      <c r="D103">
        <f t="shared" si="8"/>
        <v>2010</v>
      </c>
      <c r="E103">
        <f>INDEX([1]LookUps!C:C,MATCH(C103,[1]LookUps!B:B,0))</f>
        <v>1</v>
      </c>
      <c r="F103" t="str">
        <f t="shared" si="9"/>
        <v>Q1-2010</v>
      </c>
      <c r="G103" t="s">
        <v>116</v>
      </c>
      <c r="H103" s="4">
        <f t="shared" si="11"/>
        <v>40237</v>
      </c>
      <c r="I103">
        <v>4.3</v>
      </c>
      <c r="J103">
        <v>178.6</v>
      </c>
      <c r="K103">
        <v>16838</v>
      </c>
      <c r="N103">
        <f>INDEX(QuarterlyToMonthly!$A:$AA,MATCH($H103,QuarterlyToMonthly!$A:$A,0),MATCH(N$1,QuarterlyToMonthly!$1:$1,0))</f>
        <v>0</v>
      </c>
      <c r="O103">
        <f>INDEX(QuarterlyToMonthly!$A:$AA,MATCH($H103,QuarterlyToMonthly!$A:$A,0),MATCH(O$1,QuarterlyToMonthly!$1:$1,0))</f>
        <v>36992.653178082197</v>
      </c>
      <c r="P103">
        <f>INDEX(QuarterlyToMonthly!$A:$AA,MATCH($H103,QuarterlyToMonthly!$A:$A,0),MATCH(P$1,QuarterlyToMonthly!$1:$1,0))</f>
        <v>4468.9276940624668</v>
      </c>
    </row>
    <row r="104" spans="1:16" x14ac:dyDescent="0.2">
      <c r="A104">
        <f t="shared" si="6"/>
        <v>4</v>
      </c>
      <c r="B104" t="str">
        <f t="shared" si="7"/>
        <v>Mar</v>
      </c>
      <c r="C104">
        <f>INDEX([1]LookUps!B:B,MATCH(B104,[1]LookUps!A:A,0))</f>
        <v>3</v>
      </c>
      <c r="D104">
        <f t="shared" si="8"/>
        <v>2010</v>
      </c>
      <c r="E104">
        <f>INDEX([1]LookUps!C:C,MATCH(C104,[1]LookUps!B:B,0))</f>
        <v>1</v>
      </c>
      <c r="F104" t="str">
        <f t="shared" si="9"/>
        <v>Q1-2010</v>
      </c>
      <c r="G104" t="s">
        <v>117</v>
      </c>
      <c r="H104" s="4">
        <f t="shared" si="11"/>
        <v>40268</v>
      </c>
      <c r="I104">
        <v>6.7</v>
      </c>
      <c r="J104">
        <v>174.2</v>
      </c>
      <c r="K104">
        <v>19292</v>
      </c>
      <c r="N104">
        <f>INDEX(QuarterlyToMonthly!$A:$AA,MATCH($H104,QuarterlyToMonthly!$A:$A,0),MATCH(N$1,QuarterlyToMonthly!$1:$1,0))</f>
        <v>0</v>
      </c>
      <c r="O104">
        <f>INDEX(QuarterlyToMonthly!$A:$AA,MATCH($H104,QuarterlyToMonthly!$A:$A,0),MATCH(O$1,QuarterlyToMonthly!$1:$1,0))</f>
        <v>37015</v>
      </c>
      <c r="P104">
        <f>INDEX(QuarterlyToMonthly!$A:$AA,MATCH($H104,QuarterlyToMonthly!$A:$A,0),MATCH(P$1,QuarterlyToMonthly!$1:$1,0))</f>
        <v>4451</v>
      </c>
    </row>
    <row r="105" spans="1:16" x14ac:dyDescent="0.2">
      <c r="A105">
        <f t="shared" si="6"/>
        <v>4</v>
      </c>
      <c r="B105" t="str">
        <f t="shared" si="7"/>
        <v>Apr</v>
      </c>
      <c r="C105">
        <f>INDEX([1]LookUps!B:B,MATCH(B105,[1]LookUps!A:A,0))</f>
        <v>4</v>
      </c>
      <c r="D105">
        <f t="shared" si="8"/>
        <v>2010</v>
      </c>
      <c r="E105">
        <f>INDEX([1]LookUps!C:C,MATCH(C105,[1]LookUps!B:B,0))</f>
        <v>2</v>
      </c>
      <c r="F105" t="str">
        <f t="shared" si="9"/>
        <v>Q2-2010</v>
      </c>
      <c r="G105" t="s">
        <v>118</v>
      </c>
      <c r="H105" s="4">
        <f t="shared" si="11"/>
        <v>40298</v>
      </c>
      <c r="I105">
        <v>8.8000000000000007</v>
      </c>
      <c r="J105">
        <v>170.2</v>
      </c>
      <c r="K105">
        <v>21668</v>
      </c>
      <c r="N105">
        <f>INDEX(QuarterlyToMonthly!$A:$AA,MATCH($H105,QuarterlyToMonthly!$A:$A,0),MATCH(N$1,QuarterlyToMonthly!$1:$1,0))</f>
        <v>0</v>
      </c>
      <c r="O105">
        <f>INDEX(QuarterlyToMonthly!$A:$AA,MATCH($H105,QuarterlyToMonthly!$A:$A,0),MATCH(O$1,QuarterlyToMonthly!$1:$1,0))</f>
        <v>37111.746910187445</v>
      </c>
      <c r="P105">
        <f>INDEX(QuarterlyToMonthly!$A:$AA,MATCH($H105,QuarterlyToMonthly!$A:$A,0),MATCH(P$1,QuarterlyToMonthly!$1:$1,0))</f>
        <v>4454.9964106766265</v>
      </c>
    </row>
    <row r="106" spans="1:16" x14ac:dyDescent="0.2">
      <c r="A106">
        <f t="shared" si="6"/>
        <v>4</v>
      </c>
      <c r="B106" t="str">
        <f t="shared" si="7"/>
        <v>May</v>
      </c>
      <c r="C106">
        <f>INDEX([1]LookUps!B:B,MATCH(B106,[1]LookUps!A:A,0))</f>
        <v>5</v>
      </c>
      <c r="D106">
        <f t="shared" si="8"/>
        <v>2010</v>
      </c>
      <c r="E106">
        <f>INDEX([1]LookUps!C:C,MATCH(C106,[1]LookUps!B:B,0))</f>
        <v>2</v>
      </c>
      <c r="F106" t="str">
        <f t="shared" si="9"/>
        <v>Q2-2010</v>
      </c>
      <c r="G106" t="s">
        <v>119</v>
      </c>
      <c r="H106" s="4">
        <f t="shared" si="11"/>
        <v>40329</v>
      </c>
      <c r="I106">
        <v>10.5</v>
      </c>
      <c r="J106">
        <v>166.1</v>
      </c>
      <c r="K106">
        <v>22229</v>
      </c>
      <c r="N106">
        <f>INDEX(QuarterlyToMonthly!$A:$AA,MATCH($H106,QuarterlyToMonthly!$A:$A,0),MATCH(N$1,QuarterlyToMonthly!$1:$1,0))</f>
        <v>0</v>
      </c>
      <c r="O106">
        <f>INDEX(QuarterlyToMonthly!$A:$AA,MATCH($H106,QuarterlyToMonthly!$A:$A,0),MATCH(O$1,QuarterlyToMonthly!$1:$1,0))</f>
        <v>37208.746689877269</v>
      </c>
      <c r="P106">
        <f>INDEX(QuarterlyToMonthly!$A:$AA,MATCH($H106,QuarterlyToMonthly!$A:$A,0),MATCH(P$1,QuarterlyToMonthly!$1:$1,0))</f>
        <v>4458.9964096027015</v>
      </c>
    </row>
    <row r="107" spans="1:16" x14ac:dyDescent="0.2">
      <c r="A107">
        <f t="shared" si="6"/>
        <v>4</v>
      </c>
      <c r="B107" t="str">
        <f t="shared" si="7"/>
        <v>Jun</v>
      </c>
      <c r="C107">
        <f>INDEX([1]LookUps!B:B,MATCH(B107,[1]LookUps!A:A,0))</f>
        <v>6</v>
      </c>
      <c r="D107">
        <f t="shared" si="8"/>
        <v>2010</v>
      </c>
      <c r="E107">
        <f>INDEX([1]LookUps!C:C,MATCH(C107,[1]LookUps!B:B,0))</f>
        <v>2</v>
      </c>
      <c r="F107" t="str">
        <f t="shared" si="9"/>
        <v>Q2-2010</v>
      </c>
      <c r="G107" t="s">
        <v>120</v>
      </c>
      <c r="H107" s="4">
        <f t="shared" si="11"/>
        <v>40359</v>
      </c>
      <c r="I107">
        <v>7.8</v>
      </c>
      <c r="J107">
        <v>156.5</v>
      </c>
      <c r="K107">
        <v>23795</v>
      </c>
      <c r="N107">
        <f>INDEX(QuarterlyToMonthly!$A:$AA,MATCH($H107,QuarterlyToMonthly!$A:$A,0),MATCH(N$1,QuarterlyToMonthly!$1:$1,0))</f>
        <v>0</v>
      </c>
      <c r="O107">
        <f>INDEX(QuarterlyToMonthly!$A:$AA,MATCH($H107,QuarterlyToMonthly!$A:$A,0),MATCH(O$1,QuarterlyToMonthly!$1:$1,0))</f>
        <v>37306</v>
      </c>
      <c r="P107">
        <f>INDEX(QuarterlyToMonthly!$A:$AA,MATCH($H107,QuarterlyToMonthly!$A:$A,0),MATCH(P$1,QuarterlyToMonthly!$1:$1,0))</f>
        <v>4463</v>
      </c>
    </row>
    <row r="108" spans="1:16" x14ac:dyDescent="0.2">
      <c r="A108">
        <f t="shared" si="6"/>
        <v>4</v>
      </c>
      <c r="B108" t="str">
        <f t="shared" si="7"/>
        <v>Jul</v>
      </c>
      <c r="C108">
        <f>INDEX([1]LookUps!B:B,MATCH(B108,[1]LookUps!A:A,0))</f>
        <v>7</v>
      </c>
      <c r="D108">
        <f t="shared" si="8"/>
        <v>2010</v>
      </c>
      <c r="E108">
        <f>INDEX([1]LookUps!C:C,MATCH(C108,[1]LookUps!B:B,0))</f>
        <v>3</v>
      </c>
      <c r="F108" t="str">
        <f t="shared" si="9"/>
        <v>Q3-2010</v>
      </c>
      <c r="G108" t="s">
        <v>121</v>
      </c>
      <c r="H108" s="4">
        <f t="shared" si="11"/>
        <v>40390</v>
      </c>
      <c r="I108">
        <v>9</v>
      </c>
      <c r="J108">
        <v>155.80000000000001</v>
      </c>
      <c r="K108">
        <v>23811</v>
      </c>
      <c r="N108">
        <f>INDEX(QuarterlyToMonthly!$A:$AA,MATCH($H108,QuarterlyToMonthly!$A:$A,0),MATCH(N$1,QuarterlyToMonthly!$1:$1,0))</f>
        <v>0</v>
      </c>
      <c r="O108">
        <f>INDEX(QuarterlyToMonthly!$A:$AA,MATCH($H108,QuarterlyToMonthly!$A:$A,0),MATCH(O$1,QuarterlyToMonthly!$1:$1,0))</f>
        <v>37336.308702811744</v>
      </c>
      <c r="P108">
        <f>INDEX(QuarterlyToMonthly!$A:$AA,MATCH($H108,QuarterlyToMonthly!$A:$A,0),MATCH(P$1,QuarterlyToMonthly!$1:$1,0))</f>
        <v>4432.4581348065585</v>
      </c>
    </row>
    <row r="109" spans="1:16" x14ac:dyDescent="0.2">
      <c r="A109">
        <f t="shared" si="6"/>
        <v>4</v>
      </c>
      <c r="B109" t="str">
        <f t="shared" si="7"/>
        <v>Aug</v>
      </c>
      <c r="C109">
        <f>INDEX([1]LookUps!B:B,MATCH(B109,[1]LookUps!A:A,0))</f>
        <v>8</v>
      </c>
      <c r="D109">
        <f t="shared" si="8"/>
        <v>2010</v>
      </c>
      <c r="E109">
        <f>INDEX([1]LookUps!C:C,MATCH(C109,[1]LookUps!B:B,0))</f>
        <v>3</v>
      </c>
      <c r="F109" t="str">
        <f t="shared" si="9"/>
        <v>Q3-2010</v>
      </c>
      <c r="G109" t="s">
        <v>122</v>
      </c>
      <c r="H109" s="4">
        <f t="shared" si="11"/>
        <v>40421</v>
      </c>
      <c r="I109">
        <v>15.9</v>
      </c>
      <c r="J109">
        <v>159.9</v>
      </c>
      <c r="K109">
        <v>24009</v>
      </c>
      <c r="N109">
        <f>INDEX(QuarterlyToMonthly!$A:$AA,MATCH($H109,QuarterlyToMonthly!$A:$A,0),MATCH(N$1,QuarterlyToMonthly!$1:$1,0))</f>
        <v>0</v>
      </c>
      <c r="O109">
        <f>INDEX(QuarterlyToMonthly!$A:$AA,MATCH($H109,QuarterlyToMonthly!$A:$A,0),MATCH(O$1,QuarterlyToMonthly!$1:$1,0))</f>
        <v>37366.642029476658</v>
      </c>
      <c r="P109">
        <f>INDEX(QuarterlyToMonthly!$A:$AA,MATCH($H109,QuarterlyToMonthly!$A:$A,0),MATCH(P$1,QuarterlyToMonthly!$1:$1,0))</f>
        <v>4402.1252782462107</v>
      </c>
    </row>
    <row r="110" spans="1:16" x14ac:dyDescent="0.2">
      <c r="A110">
        <f t="shared" si="6"/>
        <v>4</v>
      </c>
      <c r="B110" t="str">
        <f t="shared" si="7"/>
        <v>Sep</v>
      </c>
      <c r="C110">
        <f>INDEX([1]LookUps!B:B,MATCH(B110,[1]LookUps!A:A,0))</f>
        <v>9</v>
      </c>
      <c r="D110">
        <f t="shared" si="8"/>
        <v>2010</v>
      </c>
      <c r="E110">
        <f>INDEX([1]LookUps!C:C,MATCH(C110,[1]LookUps!B:B,0))</f>
        <v>3</v>
      </c>
      <c r="F110" t="str">
        <f t="shared" si="9"/>
        <v>Q3-2010</v>
      </c>
      <c r="G110" t="s">
        <v>123</v>
      </c>
      <c r="H110" s="4">
        <f t="shared" si="11"/>
        <v>40451</v>
      </c>
      <c r="I110">
        <v>13.2</v>
      </c>
      <c r="J110">
        <v>160.19999999999999</v>
      </c>
      <c r="K110">
        <v>22845</v>
      </c>
      <c r="N110">
        <f>INDEX(QuarterlyToMonthly!$A:$AA,MATCH($H110,QuarterlyToMonthly!$A:$A,0),MATCH(N$1,QuarterlyToMonthly!$1:$1,0))</f>
        <v>0</v>
      </c>
      <c r="O110">
        <f>INDEX(QuarterlyToMonthly!$A:$AA,MATCH($H110,QuarterlyToMonthly!$A:$A,0),MATCH(O$1,QuarterlyToMonthly!$1:$1,0))</f>
        <v>37397</v>
      </c>
      <c r="P110">
        <f>INDEX(QuarterlyToMonthly!$A:$AA,MATCH($H110,QuarterlyToMonthly!$A:$A,0),MATCH(P$1,QuarterlyToMonthly!$1:$1,0))</f>
        <v>4372</v>
      </c>
    </row>
    <row r="111" spans="1:16" x14ac:dyDescent="0.2">
      <c r="A111">
        <f t="shared" si="6"/>
        <v>4</v>
      </c>
      <c r="B111" t="str">
        <f t="shared" si="7"/>
        <v>Oct</v>
      </c>
      <c r="C111">
        <f>INDEX([1]LookUps!B:B,MATCH(B111,[1]LookUps!A:A,0))</f>
        <v>10</v>
      </c>
      <c r="D111">
        <f t="shared" si="8"/>
        <v>2010</v>
      </c>
      <c r="E111">
        <f>INDEX([1]LookUps!C:C,MATCH(C111,[1]LookUps!B:B,0))</f>
        <v>4</v>
      </c>
      <c r="F111" t="str">
        <f t="shared" si="9"/>
        <v>Q4-2010</v>
      </c>
      <c r="G111" t="s">
        <v>124</v>
      </c>
      <c r="H111" s="4">
        <f t="shared" si="11"/>
        <v>40482</v>
      </c>
      <c r="I111">
        <v>8.3000000000000007</v>
      </c>
      <c r="J111">
        <v>161.19999999999999</v>
      </c>
      <c r="K111">
        <v>23263</v>
      </c>
      <c r="N111">
        <f>INDEX(QuarterlyToMonthly!$A:$AA,MATCH($H111,QuarterlyToMonthly!$A:$A,0),MATCH(N$1,QuarterlyToMonthly!$1:$1,0))</f>
        <v>0</v>
      </c>
      <c r="O111">
        <f>INDEX(QuarterlyToMonthly!$A:$AA,MATCH($H111,QuarterlyToMonthly!$A:$A,0),MATCH(O$1,QuarterlyToMonthly!$1:$1,0))</f>
        <v>37599.89719171777</v>
      </c>
      <c r="P111">
        <f>INDEX(QuarterlyToMonthly!$A:$AA,MATCH($H111,QuarterlyToMonthly!$A:$A,0),MATCH(P$1,QuarterlyToMonthly!$1:$1,0))</f>
        <v>4244.6604294498247</v>
      </c>
    </row>
    <row r="112" spans="1:16" x14ac:dyDescent="0.2">
      <c r="A112">
        <f t="shared" si="6"/>
        <v>4</v>
      </c>
      <c r="B112" t="str">
        <f t="shared" si="7"/>
        <v>Nov</v>
      </c>
      <c r="C112">
        <f>INDEX([1]LookUps!B:B,MATCH(B112,[1]LookUps!A:A,0))</f>
        <v>11</v>
      </c>
      <c r="D112">
        <f t="shared" si="8"/>
        <v>2010</v>
      </c>
      <c r="E112">
        <f>INDEX([1]LookUps!C:C,MATCH(C112,[1]LookUps!B:B,0))</f>
        <v>4</v>
      </c>
      <c r="F112" t="str">
        <f t="shared" si="9"/>
        <v>Q4-2010</v>
      </c>
      <c r="G112" t="s">
        <v>125</v>
      </c>
      <c r="H112" s="4">
        <f t="shared" si="11"/>
        <v>40512</v>
      </c>
      <c r="I112">
        <v>6.4</v>
      </c>
      <c r="J112">
        <v>155.80000000000001</v>
      </c>
      <c r="K112">
        <v>19798</v>
      </c>
      <c r="N112">
        <f>INDEX(QuarterlyToMonthly!$A:$AA,MATCH($H112,QuarterlyToMonthly!$A:$A,0),MATCH(N$1,QuarterlyToMonthly!$1:$1,0))</f>
        <v>0</v>
      </c>
      <c r="O112">
        <f>INDEX(QuarterlyToMonthly!$A:$AA,MATCH($H112,QuarterlyToMonthly!$A:$A,0),MATCH(O$1,QuarterlyToMonthly!$1:$1,0))</f>
        <v>37803.895200891668</v>
      </c>
      <c r="P112">
        <f>INDEX(QuarterlyToMonthly!$A:$AA,MATCH($H112,QuarterlyToMonthly!$A:$A,0),MATCH(P$1,QuarterlyToMonthly!$1:$1,0))</f>
        <v>4121.0297715775787</v>
      </c>
    </row>
    <row r="113" spans="1:16" x14ac:dyDescent="0.2">
      <c r="A113">
        <f t="shared" si="6"/>
        <v>4</v>
      </c>
      <c r="B113" t="str">
        <f t="shared" si="7"/>
        <v>Dec</v>
      </c>
      <c r="C113">
        <f>INDEX([1]LookUps!B:B,MATCH(B113,[1]LookUps!A:A,0))</f>
        <v>12</v>
      </c>
      <c r="D113">
        <f t="shared" si="8"/>
        <v>2010</v>
      </c>
      <c r="E113">
        <f>INDEX([1]LookUps!C:C,MATCH(C113,[1]LookUps!B:B,0))</f>
        <v>4</v>
      </c>
      <c r="F113" t="str">
        <f t="shared" si="9"/>
        <v>Q4-2010</v>
      </c>
      <c r="G113" t="s">
        <v>126</v>
      </c>
      <c r="H113" s="4">
        <f t="shared" si="11"/>
        <v>40543</v>
      </c>
      <c r="I113">
        <v>6.6</v>
      </c>
      <c r="J113">
        <v>153.1</v>
      </c>
      <c r="K113">
        <v>17747</v>
      </c>
      <c r="N113">
        <f>INDEX(QuarterlyToMonthly!$A:$AA,MATCH($H113,QuarterlyToMonthly!$A:$A,0),MATCH(N$1,QuarterlyToMonthly!$1:$1,0))</f>
        <v>0</v>
      </c>
      <c r="O113">
        <f>INDEX(QuarterlyToMonthly!$A:$AA,MATCH($H113,QuarterlyToMonthly!$A:$A,0),MATCH(O$1,QuarterlyToMonthly!$1:$1,0))</f>
        <v>38009</v>
      </c>
      <c r="P113">
        <f>INDEX(QuarterlyToMonthly!$A:$AA,MATCH($H113,QuarterlyToMonthly!$A:$A,0),MATCH(P$1,QuarterlyToMonthly!$1:$1,0))</f>
        <v>4001</v>
      </c>
    </row>
    <row r="114" spans="1:16" x14ac:dyDescent="0.2">
      <c r="A114">
        <f t="shared" si="6"/>
        <v>4</v>
      </c>
      <c r="B114" t="str">
        <f t="shared" si="7"/>
        <v>Jan</v>
      </c>
      <c r="C114">
        <f>INDEX([1]LookUps!B:B,MATCH(B114,[1]LookUps!A:A,0))</f>
        <v>1</v>
      </c>
      <c r="D114">
        <f t="shared" si="8"/>
        <v>2011</v>
      </c>
      <c r="E114">
        <f>INDEX([1]LookUps!C:C,MATCH(C114,[1]LookUps!B:B,0))</f>
        <v>1</v>
      </c>
      <c r="F114" t="str">
        <f t="shared" si="9"/>
        <v>Q1-2011</v>
      </c>
      <c r="G114" t="s">
        <v>127</v>
      </c>
      <c r="H114" s="4">
        <f t="shared" si="11"/>
        <v>40574</v>
      </c>
      <c r="I114">
        <v>12.8</v>
      </c>
      <c r="J114">
        <v>157.6</v>
      </c>
      <c r="K114">
        <v>16277</v>
      </c>
      <c r="N114">
        <f>INDEX(QuarterlyToMonthly!$A:$AA,MATCH($H114,QuarterlyToMonthly!$A:$A,0),MATCH(N$1,QuarterlyToMonthly!$1:$1,0))</f>
        <v>0</v>
      </c>
      <c r="O114">
        <f>INDEX(QuarterlyToMonthly!$A:$AA,MATCH($H114,QuarterlyToMonthly!$A:$A,0),MATCH(O$1,QuarterlyToMonthly!$1:$1,0))</f>
        <v>38003.665918130835</v>
      </c>
      <c r="P114">
        <f>INDEX(QuarterlyToMonthly!$A:$AA,MATCH($H114,QuarterlyToMonthly!$A:$A,0),MATCH(P$1,QuarterlyToMonthly!$1:$1,0))</f>
        <v>4034.0594179820587</v>
      </c>
    </row>
    <row r="115" spans="1:16" x14ac:dyDescent="0.2">
      <c r="A115">
        <f t="shared" si="6"/>
        <v>4</v>
      </c>
      <c r="B115" t="str">
        <f t="shared" si="7"/>
        <v>Feb</v>
      </c>
      <c r="C115">
        <f>INDEX([1]LookUps!B:B,MATCH(B115,[1]LookUps!A:A,0))</f>
        <v>2</v>
      </c>
      <c r="D115">
        <f t="shared" si="8"/>
        <v>2011</v>
      </c>
      <c r="E115">
        <f>INDEX([1]LookUps!C:C,MATCH(C115,[1]LookUps!B:B,0))</f>
        <v>1</v>
      </c>
      <c r="F115" t="str">
        <f t="shared" si="9"/>
        <v>Q1-2011</v>
      </c>
      <c r="G115" t="s">
        <v>128</v>
      </c>
      <c r="H115" s="4">
        <f t="shared" si="11"/>
        <v>40602</v>
      </c>
      <c r="I115">
        <v>7.6</v>
      </c>
      <c r="J115">
        <v>158.4</v>
      </c>
      <c r="K115">
        <v>16026</v>
      </c>
      <c r="N115">
        <f>INDEX(QuarterlyToMonthly!$A:$AA,MATCH($H115,QuarterlyToMonthly!$A:$A,0),MATCH(N$1,QuarterlyToMonthly!$1:$1,0))</f>
        <v>0</v>
      </c>
      <c r="O115">
        <f>INDEX(QuarterlyToMonthly!$A:$AA,MATCH($H115,QuarterlyToMonthly!$A:$A,0),MATCH(O$1,QuarterlyToMonthly!$1:$1,0))</f>
        <v>37998.332584832518</v>
      </c>
      <c r="P115">
        <f>INDEX(QuarterlyToMonthly!$A:$AA,MATCH($H115,QuarterlyToMonthly!$A:$A,0),MATCH(P$1,QuarterlyToMonthly!$1:$1,0))</f>
        <v>4067.3919989526985</v>
      </c>
    </row>
    <row r="116" spans="1:16" x14ac:dyDescent="0.2">
      <c r="A116">
        <f t="shared" si="6"/>
        <v>4</v>
      </c>
      <c r="B116" t="str">
        <f t="shared" si="7"/>
        <v>Mar</v>
      </c>
      <c r="C116">
        <f>INDEX([1]LookUps!B:B,MATCH(B116,[1]LookUps!A:A,0))</f>
        <v>3</v>
      </c>
      <c r="D116">
        <f t="shared" si="8"/>
        <v>2011</v>
      </c>
      <c r="E116">
        <f>INDEX([1]LookUps!C:C,MATCH(C116,[1]LookUps!B:B,0))</f>
        <v>1</v>
      </c>
      <c r="F116" t="str">
        <f t="shared" si="9"/>
        <v>Q1-2011</v>
      </c>
      <c r="G116" t="s">
        <v>129</v>
      </c>
      <c r="H116" s="4">
        <f t="shared" si="11"/>
        <v>40633</v>
      </c>
      <c r="I116">
        <v>12.6</v>
      </c>
      <c r="J116">
        <v>155</v>
      </c>
      <c r="K116">
        <v>18562</v>
      </c>
      <c r="N116">
        <f>INDEX(QuarterlyToMonthly!$A:$AA,MATCH($H116,QuarterlyToMonthly!$A:$A,0),MATCH(N$1,QuarterlyToMonthly!$1:$1,0))</f>
        <v>0</v>
      </c>
      <c r="O116">
        <f>INDEX(QuarterlyToMonthly!$A:$AA,MATCH($H116,QuarterlyToMonthly!$A:$A,0),MATCH(O$1,QuarterlyToMonthly!$1:$1,0))</f>
        <v>37993</v>
      </c>
      <c r="P116">
        <f>INDEX(QuarterlyToMonthly!$A:$AA,MATCH($H116,QuarterlyToMonthly!$A:$A,0),MATCH(P$1,QuarterlyToMonthly!$1:$1,0))</f>
        <v>4101</v>
      </c>
    </row>
    <row r="117" spans="1:16" x14ac:dyDescent="0.2">
      <c r="A117">
        <f t="shared" si="6"/>
        <v>4</v>
      </c>
      <c r="B117" t="str">
        <f t="shared" si="7"/>
        <v>Apr</v>
      </c>
      <c r="C117">
        <f>INDEX([1]LookUps!B:B,MATCH(B117,[1]LookUps!A:A,0))</f>
        <v>4</v>
      </c>
      <c r="D117">
        <f t="shared" si="8"/>
        <v>2011</v>
      </c>
      <c r="E117">
        <f>INDEX([1]LookUps!C:C,MATCH(C117,[1]LookUps!B:B,0))</f>
        <v>2</v>
      </c>
      <c r="F117" t="str">
        <f t="shared" si="9"/>
        <v>Q2-2011</v>
      </c>
      <c r="G117" t="s">
        <v>130</v>
      </c>
      <c r="H117" s="4">
        <f t="shared" si="11"/>
        <v>40663</v>
      </c>
      <c r="I117">
        <v>10.199999999999999</v>
      </c>
      <c r="J117">
        <v>156.69999999999999</v>
      </c>
      <c r="K117">
        <v>20897</v>
      </c>
      <c r="N117">
        <f>INDEX(QuarterlyToMonthly!$A:$AA,MATCH($H117,QuarterlyToMonthly!$A:$A,0),MATCH(N$1,QuarterlyToMonthly!$1:$1,0))</f>
        <v>0</v>
      </c>
      <c r="O117">
        <f>INDEX(QuarterlyToMonthly!$A:$AA,MATCH($H117,QuarterlyToMonthly!$A:$A,0),MATCH(O$1,QuarterlyToMonthly!$1:$1,0))</f>
        <v>38211.079167608579</v>
      </c>
      <c r="P117">
        <f>INDEX(QuarterlyToMonthly!$A:$AA,MATCH($H117,QuarterlyToMonthly!$A:$A,0),MATCH(P$1,QuarterlyToMonthly!$1:$1,0))</f>
        <v>4047.6421075299036</v>
      </c>
    </row>
    <row r="118" spans="1:16" x14ac:dyDescent="0.2">
      <c r="A118">
        <f t="shared" si="6"/>
        <v>4</v>
      </c>
      <c r="B118" t="str">
        <f t="shared" si="7"/>
        <v>May</v>
      </c>
      <c r="C118">
        <f>INDEX([1]LookUps!B:B,MATCH(B118,[1]LookUps!A:A,0))</f>
        <v>5</v>
      </c>
      <c r="D118">
        <f t="shared" si="8"/>
        <v>2011</v>
      </c>
      <c r="E118">
        <f>INDEX([1]LookUps!C:C,MATCH(C118,[1]LookUps!B:B,0))</f>
        <v>2</v>
      </c>
      <c r="F118" t="str">
        <f t="shared" si="9"/>
        <v>Q2-2011</v>
      </c>
      <c r="G118" t="s">
        <v>131</v>
      </c>
      <c r="H118" s="4">
        <f t="shared" si="11"/>
        <v>40694</v>
      </c>
      <c r="I118">
        <v>12.5</v>
      </c>
      <c r="J118">
        <v>158.80000000000001</v>
      </c>
      <c r="K118">
        <v>21733</v>
      </c>
      <c r="N118">
        <f>INDEX(QuarterlyToMonthly!$A:$AA,MATCH($H118,QuarterlyToMonthly!$A:$A,0),MATCH(N$1,QuarterlyToMonthly!$1:$1,0))</f>
        <v>0</v>
      </c>
      <c r="O118">
        <f>INDEX(QuarterlyToMonthly!$A:$AA,MATCH($H118,QuarterlyToMonthly!$A:$A,0),MATCH(O$1,QuarterlyToMonthly!$1:$1,0))</f>
        <v>38430.410105894516</v>
      </c>
      <c r="P118">
        <f>INDEX(QuarterlyToMonthly!$A:$AA,MATCH($H118,QuarterlyToMonthly!$A:$A,0),MATCH(P$1,QuarterlyToMonthly!$1:$1,0))</f>
        <v>3994.9784517554544</v>
      </c>
    </row>
    <row r="119" spans="1:16" x14ac:dyDescent="0.2">
      <c r="A119">
        <f t="shared" si="6"/>
        <v>4</v>
      </c>
      <c r="B119" t="str">
        <f t="shared" si="7"/>
        <v>Jun</v>
      </c>
      <c r="C119">
        <f>INDEX([1]LookUps!B:B,MATCH(B119,[1]LookUps!A:A,0))</f>
        <v>6</v>
      </c>
      <c r="D119">
        <f t="shared" si="8"/>
        <v>2011</v>
      </c>
      <c r="E119">
        <f>INDEX([1]LookUps!C:C,MATCH(C119,[1]LookUps!B:B,0))</f>
        <v>2</v>
      </c>
      <c r="F119" t="str">
        <f t="shared" si="9"/>
        <v>Q2-2011</v>
      </c>
      <c r="G119" t="s">
        <v>132</v>
      </c>
      <c r="H119" s="4">
        <f t="shared" si="11"/>
        <v>40724</v>
      </c>
      <c r="I119">
        <v>15.2</v>
      </c>
      <c r="J119">
        <v>162.6</v>
      </c>
      <c r="K119">
        <v>23495</v>
      </c>
      <c r="N119">
        <f>INDEX(QuarterlyToMonthly!$A:$AA,MATCH($H119,QuarterlyToMonthly!$A:$A,0),MATCH(N$1,QuarterlyToMonthly!$1:$1,0))</f>
        <v>0</v>
      </c>
      <c r="O119">
        <f>INDEX(QuarterlyToMonthly!$A:$AA,MATCH($H119,QuarterlyToMonthly!$A:$A,0),MATCH(O$1,QuarterlyToMonthly!$1:$1,0))</f>
        <v>38651</v>
      </c>
      <c r="P119">
        <f>INDEX(QuarterlyToMonthly!$A:$AA,MATCH($H119,QuarterlyToMonthly!$A:$A,0),MATCH(P$1,QuarterlyToMonthly!$1:$1,0))</f>
        <v>3943</v>
      </c>
    </row>
    <row r="120" spans="1:16" x14ac:dyDescent="0.2">
      <c r="A120">
        <f t="shared" si="6"/>
        <v>4</v>
      </c>
      <c r="B120" t="str">
        <f t="shared" si="7"/>
        <v>Jul</v>
      </c>
      <c r="C120">
        <f>INDEX([1]LookUps!B:B,MATCH(B120,[1]LookUps!A:A,0))</f>
        <v>7</v>
      </c>
      <c r="D120">
        <f t="shared" si="8"/>
        <v>2011</v>
      </c>
      <c r="E120">
        <f>INDEX([1]LookUps!C:C,MATCH(C120,[1]LookUps!B:B,0))</f>
        <v>3</v>
      </c>
      <c r="F120" t="str">
        <f t="shared" si="9"/>
        <v>Q3-2011</v>
      </c>
      <c r="G120" t="s">
        <v>133</v>
      </c>
      <c r="H120" s="4">
        <f t="shared" si="11"/>
        <v>40755</v>
      </c>
      <c r="I120">
        <v>15.8</v>
      </c>
      <c r="J120">
        <v>164.9</v>
      </c>
      <c r="K120">
        <v>23941</v>
      </c>
      <c r="N120">
        <f>INDEX(QuarterlyToMonthly!$A:$AA,MATCH($H120,QuarterlyToMonthly!$A:$A,0),MATCH(N$1,QuarterlyToMonthly!$1:$1,0))</f>
        <v>0</v>
      </c>
      <c r="O120">
        <f>INDEX(QuarterlyToMonthly!$A:$AA,MATCH($H120,QuarterlyToMonthly!$A:$A,0),MATCH(O$1,QuarterlyToMonthly!$1:$1,0))</f>
        <v>38520.224688614137</v>
      </c>
      <c r="P120">
        <f>INDEX(QuarterlyToMonthly!$A:$AA,MATCH($H120,QuarterlyToMonthly!$A:$A,0),MATCH(P$1,QuarterlyToMonthly!$1:$1,0))</f>
        <v>4038.0248717648374</v>
      </c>
    </row>
    <row r="121" spans="1:16" x14ac:dyDescent="0.2">
      <c r="A121">
        <f t="shared" si="6"/>
        <v>4</v>
      </c>
      <c r="B121" t="str">
        <f t="shared" si="7"/>
        <v>Aug</v>
      </c>
      <c r="C121">
        <f>INDEX([1]LookUps!B:B,MATCH(B121,[1]LookUps!A:A,0))</f>
        <v>8</v>
      </c>
      <c r="D121">
        <f t="shared" si="8"/>
        <v>2011</v>
      </c>
      <c r="E121">
        <f>INDEX([1]LookUps!C:C,MATCH(C121,[1]LookUps!B:B,0))</f>
        <v>3</v>
      </c>
      <c r="F121" t="str">
        <f t="shared" si="9"/>
        <v>Q3-2011</v>
      </c>
      <c r="G121" t="s">
        <v>134</v>
      </c>
      <c r="H121" s="4">
        <f t="shared" si="11"/>
        <v>40786</v>
      </c>
      <c r="I121">
        <v>14.5</v>
      </c>
      <c r="J121">
        <v>164.3</v>
      </c>
      <c r="K121">
        <v>24979</v>
      </c>
      <c r="N121">
        <f>INDEX(QuarterlyToMonthly!$A:$AA,MATCH($H121,QuarterlyToMonthly!$A:$A,0),MATCH(N$1,QuarterlyToMonthly!$1:$1,0))</f>
        <v>0</v>
      </c>
      <c r="O121">
        <f>INDEX(QuarterlyToMonthly!$A:$AA,MATCH($H121,QuarterlyToMonthly!$A:$A,0),MATCH(O$1,QuarterlyToMonthly!$1:$1,0))</f>
        <v>38389.891854319889</v>
      </c>
      <c r="P121">
        <f>INDEX(QuarterlyToMonthly!$A:$AA,MATCH($H121,QuarterlyToMonthly!$A:$A,0),MATCH(P$1,QuarterlyToMonthly!$1:$1,0))</f>
        <v>4135.3398085192566</v>
      </c>
    </row>
    <row r="122" spans="1:16" x14ac:dyDescent="0.2">
      <c r="A122">
        <f t="shared" si="6"/>
        <v>4</v>
      </c>
      <c r="B122" t="str">
        <f t="shared" si="7"/>
        <v>Sep</v>
      </c>
      <c r="C122">
        <f>INDEX([1]LookUps!B:B,MATCH(B122,[1]LookUps!A:A,0))</f>
        <v>9</v>
      </c>
      <c r="D122">
        <f t="shared" si="8"/>
        <v>2011</v>
      </c>
      <c r="E122">
        <f>INDEX([1]LookUps!C:C,MATCH(C122,[1]LookUps!B:B,0))</f>
        <v>3</v>
      </c>
      <c r="F122" t="str">
        <f t="shared" si="9"/>
        <v>Q3-2011</v>
      </c>
      <c r="G122" t="s">
        <v>135</v>
      </c>
      <c r="H122" s="4">
        <f t="shared" si="11"/>
        <v>40816</v>
      </c>
      <c r="I122">
        <v>20.9</v>
      </c>
      <c r="J122">
        <v>171.7</v>
      </c>
      <c r="K122">
        <v>23822</v>
      </c>
      <c r="N122">
        <f>INDEX(QuarterlyToMonthly!$A:$AA,MATCH($H122,QuarterlyToMonthly!$A:$A,0),MATCH(N$1,QuarterlyToMonthly!$1:$1,0))</f>
        <v>0</v>
      </c>
      <c r="O122">
        <f>INDEX(QuarterlyToMonthly!$A:$AA,MATCH($H122,QuarterlyToMonthly!$A:$A,0),MATCH(O$1,QuarterlyToMonthly!$1:$1,0))</f>
        <v>38260</v>
      </c>
      <c r="P122">
        <f>INDEX(QuarterlyToMonthly!$A:$AA,MATCH($H122,QuarterlyToMonthly!$A:$A,0),MATCH(P$1,QuarterlyToMonthly!$1:$1,0))</f>
        <v>4235</v>
      </c>
    </row>
    <row r="123" spans="1:16" x14ac:dyDescent="0.2">
      <c r="A123">
        <f t="shared" si="6"/>
        <v>4</v>
      </c>
      <c r="B123" t="str">
        <f t="shared" si="7"/>
        <v>Oct</v>
      </c>
      <c r="C123">
        <f>INDEX([1]LookUps!B:B,MATCH(B123,[1]LookUps!A:A,0))</f>
        <v>10</v>
      </c>
      <c r="D123">
        <f t="shared" si="8"/>
        <v>2011</v>
      </c>
      <c r="E123">
        <f>INDEX([1]LookUps!C:C,MATCH(C123,[1]LookUps!B:B,0))</f>
        <v>4</v>
      </c>
      <c r="F123" t="str">
        <f t="shared" si="9"/>
        <v>Q4-2011</v>
      </c>
      <c r="G123" t="s">
        <v>136</v>
      </c>
      <c r="H123" s="4">
        <f t="shared" si="11"/>
        <v>40847</v>
      </c>
      <c r="I123">
        <v>15.6</v>
      </c>
      <c r="J123">
        <v>178.2</v>
      </c>
      <c r="K123">
        <v>24223</v>
      </c>
      <c r="N123">
        <f>INDEX(QuarterlyToMonthly!$A:$AA,MATCH($H123,QuarterlyToMonthly!$A:$A,0),MATCH(N$1,QuarterlyToMonthly!$1:$1,0))</f>
        <v>0</v>
      </c>
      <c r="O123">
        <f>INDEX(QuarterlyToMonthly!$A:$AA,MATCH($H123,QuarterlyToMonthly!$A:$A,0),MATCH(O$1,QuarterlyToMonthly!$1:$1,0))</f>
        <v>38415.037573193353</v>
      </c>
      <c r="P123">
        <f>INDEX(QuarterlyToMonthly!$A:$AA,MATCH($H123,QuarterlyToMonthly!$A:$A,0),MATCH(P$1,QuarterlyToMonthly!$1:$1,0))</f>
        <v>4173.4429165487281</v>
      </c>
    </row>
    <row r="124" spans="1:16" x14ac:dyDescent="0.2">
      <c r="A124">
        <f t="shared" si="6"/>
        <v>4</v>
      </c>
      <c r="B124" t="str">
        <f t="shared" si="7"/>
        <v>Nov</v>
      </c>
      <c r="C124">
        <f>INDEX([1]LookUps!B:B,MATCH(B124,[1]LookUps!A:A,0))</f>
        <v>11</v>
      </c>
      <c r="D124">
        <f t="shared" si="8"/>
        <v>2011</v>
      </c>
      <c r="E124">
        <f>INDEX([1]LookUps!C:C,MATCH(C124,[1]LookUps!B:B,0))</f>
        <v>4</v>
      </c>
      <c r="F124" t="str">
        <f t="shared" si="9"/>
        <v>Q4-2011</v>
      </c>
      <c r="G124" t="s">
        <v>137</v>
      </c>
      <c r="H124" s="4">
        <f t="shared" si="11"/>
        <v>40877</v>
      </c>
      <c r="I124">
        <v>19.600000000000001</v>
      </c>
      <c r="J124">
        <v>188.5</v>
      </c>
      <c r="K124">
        <v>20369</v>
      </c>
      <c r="N124">
        <f>INDEX(QuarterlyToMonthly!$A:$AA,MATCH($H124,QuarterlyToMonthly!$A:$A,0),MATCH(N$1,QuarterlyToMonthly!$1:$1,0))</f>
        <v>0</v>
      </c>
      <c r="O124">
        <f>INDEX(QuarterlyToMonthly!$A:$AA,MATCH($H124,QuarterlyToMonthly!$A:$A,0),MATCH(O$1,QuarterlyToMonthly!$1:$1,0))</f>
        <v>38570.703391266521</v>
      </c>
      <c r="P124">
        <f>INDEX(QuarterlyToMonthly!$A:$AA,MATCH($H124,QuarterlyToMonthly!$A:$A,0),MATCH(P$1,QuarterlyToMonthly!$1:$1,0))</f>
        <v>4112.7805850509449</v>
      </c>
    </row>
    <row r="125" spans="1:16" x14ac:dyDescent="0.2">
      <c r="A125">
        <f t="shared" si="6"/>
        <v>4</v>
      </c>
      <c r="B125" t="str">
        <f t="shared" si="7"/>
        <v>Dec</v>
      </c>
      <c r="C125">
        <f>INDEX([1]LookUps!B:B,MATCH(B125,[1]LookUps!A:A,0))</f>
        <v>12</v>
      </c>
      <c r="D125">
        <f t="shared" si="8"/>
        <v>2011</v>
      </c>
      <c r="E125">
        <f>INDEX([1]LookUps!C:C,MATCH(C125,[1]LookUps!B:B,0))</f>
        <v>4</v>
      </c>
      <c r="F125" t="str">
        <f t="shared" si="9"/>
        <v>Q4-2011</v>
      </c>
      <c r="G125" t="s">
        <v>138</v>
      </c>
      <c r="H125" s="4">
        <f t="shared" si="11"/>
        <v>40908</v>
      </c>
      <c r="I125">
        <v>10.1</v>
      </c>
      <c r="J125">
        <v>185.9</v>
      </c>
      <c r="K125">
        <v>18322</v>
      </c>
      <c r="N125">
        <f>INDEX(QuarterlyToMonthly!$A:$AA,MATCH($H125,QuarterlyToMonthly!$A:$A,0),MATCH(N$1,QuarterlyToMonthly!$1:$1,0))</f>
        <v>0</v>
      </c>
      <c r="O125">
        <f>INDEX(QuarterlyToMonthly!$A:$AA,MATCH($H125,QuarterlyToMonthly!$A:$A,0),MATCH(O$1,QuarterlyToMonthly!$1:$1,0))</f>
        <v>38727</v>
      </c>
      <c r="P125">
        <f>INDEX(QuarterlyToMonthly!$A:$AA,MATCH($H125,QuarterlyToMonthly!$A:$A,0),MATCH(P$1,QuarterlyToMonthly!$1:$1,0))</f>
        <v>4053</v>
      </c>
    </row>
    <row r="126" spans="1:16" x14ac:dyDescent="0.2">
      <c r="A126">
        <f t="shared" si="6"/>
        <v>4</v>
      </c>
      <c r="B126" t="str">
        <f t="shared" si="7"/>
        <v>Jan</v>
      </c>
      <c r="C126">
        <f>INDEX([1]LookUps!B:B,MATCH(B126,[1]LookUps!A:A,0))</f>
        <v>1</v>
      </c>
      <c r="D126">
        <f t="shared" si="8"/>
        <v>2012</v>
      </c>
      <c r="E126">
        <f>INDEX([1]LookUps!C:C,MATCH(C126,[1]LookUps!B:B,0))</f>
        <v>1</v>
      </c>
      <c r="F126" t="str">
        <f t="shared" si="9"/>
        <v>Q1-2012</v>
      </c>
      <c r="G126" t="s">
        <v>139</v>
      </c>
      <c r="H126" s="4">
        <f t="shared" si="11"/>
        <v>40939</v>
      </c>
      <c r="I126">
        <v>13</v>
      </c>
      <c r="J126">
        <v>188.7</v>
      </c>
      <c r="K126">
        <v>16898</v>
      </c>
      <c r="N126">
        <f>INDEX(QuarterlyToMonthly!$A:$AA,MATCH($H126,QuarterlyToMonthly!$A:$A,0),MATCH(N$1,QuarterlyToMonthly!$1:$1,0))</f>
        <v>0</v>
      </c>
      <c r="O126">
        <f>INDEX(QuarterlyToMonthly!$A:$AA,MATCH($H126,QuarterlyToMonthly!$A:$A,0),MATCH(O$1,QuarterlyToMonthly!$1:$1,0))</f>
        <v>38973.428593530873</v>
      </c>
      <c r="P126">
        <f>INDEX(QuarterlyToMonthly!$A:$AA,MATCH($H126,QuarterlyToMonthly!$A:$A,0),MATCH(P$1,QuarterlyToMonthly!$1:$1,0))</f>
        <v>3985.8950857894661</v>
      </c>
    </row>
    <row r="127" spans="1:16" x14ac:dyDescent="0.2">
      <c r="A127">
        <f t="shared" si="6"/>
        <v>4</v>
      </c>
      <c r="B127" t="str">
        <f t="shared" si="7"/>
        <v>Feb</v>
      </c>
      <c r="C127">
        <f>INDEX([1]LookUps!B:B,MATCH(B127,[1]LookUps!A:A,0))</f>
        <v>2</v>
      </c>
      <c r="D127">
        <f t="shared" si="8"/>
        <v>2012</v>
      </c>
      <c r="E127">
        <f>INDEX([1]LookUps!C:C,MATCH(C127,[1]LookUps!B:B,0))</f>
        <v>1</v>
      </c>
      <c r="F127" t="str">
        <f t="shared" si="9"/>
        <v>Q1-2012</v>
      </c>
      <c r="G127" t="s">
        <v>140</v>
      </c>
      <c r="H127" s="4">
        <f t="shared" si="11"/>
        <v>40968</v>
      </c>
      <c r="I127">
        <v>16.899999999999999</v>
      </c>
      <c r="J127">
        <v>194.4</v>
      </c>
      <c r="K127">
        <v>16703</v>
      </c>
      <c r="N127">
        <f>INDEX(QuarterlyToMonthly!$A:$AA,MATCH($H127,QuarterlyToMonthly!$A:$A,0),MATCH(N$1,QuarterlyToMonthly!$1:$1,0))</f>
        <v>0</v>
      </c>
      <c r="O127">
        <f>INDEX(QuarterlyToMonthly!$A:$AA,MATCH($H127,QuarterlyToMonthly!$A:$A,0),MATCH(O$1,QuarterlyToMonthly!$1:$1,0))</f>
        <v>39221.425267514904</v>
      </c>
      <c r="P127">
        <f>INDEX(QuarterlyToMonthly!$A:$AA,MATCH($H127,QuarterlyToMonthly!$A:$A,0),MATCH(P$1,QuarterlyToMonthly!$1:$1,0))</f>
        <v>3919.9012175969938</v>
      </c>
    </row>
    <row r="128" spans="1:16" x14ac:dyDescent="0.2">
      <c r="A128">
        <f t="shared" si="6"/>
        <v>4</v>
      </c>
      <c r="B128" t="str">
        <f t="shared" si="7"/>
        <v>Mar</v>
      </c>
      <c r="C128">
        <f>INDEX([1]LookUps!B:B,MATCH(B128,[1]LookUps!A:A,0))</f>
        <v>3</v>
      </c>
      <c r="D128">
        <f t="shared" si="8"/>
        <v>2012</v>
      </c>
      <c r="E128">
        <f>INDEX([1]LookUps!C:C,MATCH(C128,[1]LookUps!B:B,0))</f>
        <v>1</v>
      </c>
      <c r="F128" t="str">
        <f t="shared" si="9"/>
        <v>Q1-2012</v>
      </c>
      <c r="G128" t="s">
        <v>141</v>
      </c>
      <c r="H128" s="4">
        <f t="shared" si="11"/>
        <v>40999</v>
      </c>
      <c r="I128">
        <v>17.100000000000001</v>
      </c>
      <c r="J128">
        <v>202.6</v>
      </c>
      <c r="K128">
        <v>19303</v>
      </c>
      <c r="N128">
        <f>INDEX(QuarterlyToMonthly!$A:$AA,MATCH($H128,QuarterlyToMonthly!$A:$A,0),MATCH(N$1,QuarterlyToMonthly!$1:$1,0))</f>
        <v>0</v>
      </c>
      <c r="O128">
        <f>INDEX(QuarterlyToMonthly!$A:$AA,MATCH($H128,QuarterlyToMonthly!$A:$A,0),MATCH(O$1,QuarterlyToMonthly!$1:$1,0))</f>
        <v>39471</v>
      </c>
      <c r="P128">
        <f>INDEX(QuarterlyToMonthly!$A:$AA,MATCH($H128,QuarterlyToMonthly!$A:$A,0),MATCH(P$1,QuarterlyToMonthly!$1:$1,0))</f>
        <v>3855</v>
      </c>
    </row>
    <row r="129" spans="1:17" x14ac:dyDescent="0.2">
      <c r="A129">
        <f t="shared" si="6"/>
        <v>4</v>
      </c>
      <c r="B129" t="str">
        <f t="shared" si="7"/>
        <v>Apr</v>
      </c>
      <c r="C129">
        <f>INDEX([1]LookUps!B:B,MATCH(B129,[1]LookUps!A:A,0))</f>
        <v>4</v>
      </c>
      <c r="D129">
        <f t="shared" si="8"/>
        <v>2012</v>
      </c>
      <c r="E129">
        <f>INDEX([1]LookUps!C:C,MATCH(C129,[1]LookUps!B:B,0))</f>
        <v>2</v>
      </c>
      <c r="F129" t="str">
        <f t="shared" si="9"/>
        <v>Q2-2012</v>
      </c>
      <c r="G129" t="s">
        <v>142</v>
      </c>
      <c r="H129" s="4">
        <f t="shared" si="11"/>
        <v>41029</v>
      </c>
      <c r="I129">
        <v>19.5</v>
      </c>
      <c r="J129">
        <v>206.6</v>
      </c>
      <c r="K129">
        <v>21737</v>
      </c>
      <c r="N129">
        <f>INDEX(QuarterlyToMonthly!$A:$AA,MATCH($H129,QuarterlyToMonthly!$A:$A,0),MATCH(N$1,QuarterlyToMonthly!$1:$1,0))</f>
        <v>0</v>
      </c>
      <c r="O129">
        <f>INDEX(QuarterlyToMonthly!$A:$AA,MATCH($H129,QuarterlyToMonthly!$A:$A,0),MATCH(O$1,QuarterlyToMonthly!$1:$1,0))</f>
        <v>39417.92867413348</v>
      </c>
      <c r="P129">
        <f>INDEX(QuarterlyToMonthly!$A:$AA,MATCH($H129,QuarterlyToMonthly!$A:$A,0),MATCH(P$1,QuarterlyToMonthly!$1:$1,0))</f>
        <v>3823.0695885226696</v>
      </c>
    </row>
    <row r="130" spans="1:17" x14ac:dyDescent="0.2">
      <c r="A130">
        <f t="shared" si="6"/>
        <v>4</v>
      </c>
      <c r="B130" t="str">
        <f t="shared" si="7"/>
        <v>May</v>
      </c>
      <c r="C130">
        <f>INDEX([1]LookUps!B:B,MATCH(B130,[1]LookUps!A:A,0))</f>
        <v>5</v>
      </c>
      <c r="D130">
        <f t="shared" si="8"/>
        <v>2012</v>
      </c>
      <c r="E130">
        <f>INDEX([1]LookUps!C:C,MATCH(C130,[1]LookUps!B:B,0))</f>
        <v>2</v>
      </c>
      <c r="F130" t="str">
        <f t="shared" si="9"/>
        <v>Q2-2012</v>
      </c>
      <c r="G130" t="s">
        <v>143</v>
      </c>
      <c r="H130" s="4">
        <f t="shared" si="11"/>
        <v>41060</v>
      </c>
      <c r="I130">
        <v>16.3</v>
      </c>
      <c r="J130">
        <v>212.8</v>
      </c>
      <c r="K130">
        <v>23122</v>
      </c>
      <c r="N130">
        <f>INDEX(QuarterlyToMonthly!$A:$AA,MATCH($H130,QuarterlyToMonthly!$A:$A,0),MATCH(N$1,QuarterlyToMonthly!$1:$1,0))</f>
        <v>0</v>
      </c>
      <c r="O130">
        <f>INDEX(QuarterlyToMonthly!$A:$AA,MATCH($H130,QuarterlyToMonthly!$A:$A,0),MATCH(O$1,QuarterlyToMonthly!$1:$1,0))</f>
        <v>39364.928706115235</v>
      </c>
      <c r="P130">
        <f>INDEX(QuarterlyToMonthly!$A:$AA,MATCH($H130,QuarterlyToMonthly!$A:$A,0),MATCH(P$1,QuarterlyToMonthly!$1:$1,0))</f>
        <v>3791.403652058857</v>
      </c>
    </row>
    <row r="131" spans="1:17" x14ac:dyDescent="0.2">
      <c r="A131">
        <f t="shared" si="6"/>
        <v>4</v>
      </c>
      <c r="B131" t="str">
        <f t="shared" si="7"/>
        <v>Jun</v>
      </c>
      <c r="C131">
        <f>INDEX([1]LookUps!B:B,MATCH(B131,[1]LookUps!A:A,0))</f>
        <v>6</v>
      </c>
      <c r="D131">
        <f t="shared" si="8"/>
        <v>2012</v>
      </c>
      <c r="E131">
        <f>INDEX([1]LookUps!C:C,MATCH(C131,[1]LookUps!B:B,0))</f>
        <v>2</v>
      </c>
      <c r="F131" t="str">
        <f t="shared" si="9"/>
        <v>Q2-2012</v>
      </c>
      <c r="G131" t="s">
        <v>144</v>
      </c>
      <c r="H131" s="4">
        <f t="shared" si="11"/>
        <v>41090</v>
      </c>
      <c r="I131">
        <v>19.600000000000001</v>
      </c>
      <c r="J131">
        <v>221.5</v>
      </c>
      <c r="K131">
        <v>25077</v>
      </c>
      <c r="N131">
        <f>INDEX(QuarterlyToMonthly!$A:$AA,MATCH($H131,QuarterlyToMonthly!$A:$A,0),MATCH(N$1,QuarterlyToMonthly!$1:$1,0))</f>
        <v>0</v>
      </c>
      <c r="O131">
        <f>INDEX(QuarterlyToMonthly!$A:$AA,MATCH($H131,QuarterlyToMonthly!$A:$A,0),MATCH(O$1,QuarterlyToMonthly!$1:$1,0))</f>
        <v>39312</v>
      </c>
      <c r="P131">
        <f>INDEX(QuarterlyToMonthly!$A:$AA,MATCH($H131,QuarterlyToMonthly!$A:$A,0),MATCH(P$1,QuarterlyToMonthly!$1:$1,0))</f>
        <v>3760</v>
      </c>
    </row>
    <row r="132" spans="1:17" x14ac:dyDescent="0.2">
      <c r="A132">
        <f t="shared" si="6"/>
        <v>4</v>
      </c>
      <c r="B132" t="str">
        <f t="shared" si="7"/>
        <v>Jul</v>
      </c>
      <c r="C132">
        <f>INDEX([1]LookUps!B:B,MATCH(B132,[1]LookUps!A:A,0))</f>
        <v>7</v>
      </c>
      <c r="D132">
        <f t="shared" si="8"/>
        <v>2012</v>
      </c>
      <c r="E132">
        <f>INDEX([1]LookUps!C:C,MATCH(C132,[1]LookUps!B:B,0))</f>
        <v>3</v>
      </c>
      <c r="F132" t="str">
        <f t="shared" si="9"/>
        <v>Q3-2012</v>
      </c>
      <c r="G132" t="s">
        <v>145</v>
      </c>
      <c r="H132" s="4">
        <f t="shared" si="11"/>
        <v>41121</v>
      </c>
      <c r="I132">
        <v>18.7</v>
      </c>
      <c r="J132">
        <v>219.6</v>
      </c>
      <c r="K132">
        <v>25812</v>
      </c>
      <c r="N132">
        <f>INDEX(QuarterlyToMonthly!$A:$AA,MATCH($H132,QuarterlyToMonthly!$A:$A,0),MATCH(N$1,QuarterlyToMonthly!$1:$1,0))</f>
        <v>0</v>
      </c>
      <c r="O132">
        <f>INDEX(QuarterlyToMonthly!$A:$AA,MATCH($H132,QuarterlyToMonthly!$A:$A,0),MATCH(O$1,QuarterlyToMonthly!$1:$1,0))</f>
        <v>39394.825374936947</v>
      </c>
      <c r="P132">
        <f>INDEX(QuarterlyToMonthly!$A:$AA,MATCH($H132,QuarterlyToMonthly!$A:$A,0),MATCH(P$1,QuarterlyToMonthly!$1:$1,0))</f>
        <v>3773.9481934382902</v>
      </c>
    </row>
    <row r="133" spans="1:17" x14ac:dyDescent="0.2">
      <c r="A133">
        <f t="shared" si="6"/>
        <v>4</v>
      </c>
      <c r="B133" t="str">
        <f t="shared" si="7"/>
        <v>Aug</v>
      </c>
      <c r="C133">
        <f>INDEX([1]LookUps!B:B,MATCH(B133,[1]LookUps!A:A,0))</f>
        <v>8</v>
      </c>
      <c r="D133">
        <f t="shared" si="8"/>
        <v>2012</v>
      </c>
      <c r="E133">
        <f>INDEX([1]LookUps!C:C,MATCH(C133,[1]LookUps!B:B,0))</f>
        <v>3</v>
      </c>
      <c r="F133" t="str">
        <f t="shared" si="9"/>
        <v>Q3-2012</v>
      </c>
      <c r="G133" t="s">
        <v>146</v>
      </c>
      <c r="H133" s="4">
        <f t="shared" si="11"/>
        <v>41152</v>
      </c>
      <c r="I133">
        <v>19</v>
      </c>
      <c r="J133">
        <v>221</v>
      </c>
      <c r="K133">
        <v>26935</v>
      </c>
      <c r="N133">
        <f>INDEX(QuarterlyToMonthly!$A:$AA,MATCH($H133,QuarterlyToMonthly!$A:$A,0),MATCH(N$1,QuarterlyToMonthly!$1:$1,0))</f>
        <v>0</v>
      </c>
      <c r="O133">
        <f>INDEX(QuarterlyToMonthly!$A:$AA,MATCH($H133,QuarterlyToMonthly!$A:$A,0),MATCH(O$1,QuarterlyToMonthly!$1:$1,0))</f>
        <v>39477.825252385432</v>
      </c>
      <c r="P133">
        <f>INDEX(QuarterlyToMonthly!$A:$AA,MATCH($H133,QuarterlyToMonthly!$A:$A,0),MATCH(P$1,QuarterlyToMonthly!$1:$1,0))</f>
        <v>3787.9481294564189</v>
      </c>
    </row>
    <row r="134" spans="1:17" x14ac:dyDescent="0.2">
      <c r="A134">
        <f t="shared" ref="A134:A197" si="12">FIND("-",G134)</f>
        <v>4</v>
      </c>
      <c r="B134" t="str">
        <f t="shared" ref="B134:B197" si="13">LEFT(G134,A134-1)</f>
        <v>Sep</v>
      </c>
      <c r="C134">
        <f>INDEX([1]LookUps!B:B,MATCH(B134,[1]LookUps!A:A,0))</f>
        <v>9</v>
      </c>
      <c r="D134">
        <f t="shared" ref="D134:D197" si="14">RIGHT(G134,LEN(G134)-A134)*1</f>
        <v>2012</v>
      </c>
      <c r="E134">
        <f>INDEX([1]LookUps!C:C,MATCH(C134,[1]LookUps!B:B,0))</f>
        <v>3</v>
      </c>
      <c r="F134" t="str">
        <f t="shared" ref="F134:F197" si="15">"Q"&amp;E134&amp;"-"&amp;D134</f>
        <v>Q3-2012</v>
      </c>
      <c r="G134" t="s">
        <v>147</v>
      </c>
      <c r="H134" s="4">
        <f t="shared" ref="H134:H165" si="16">EOMONTH(DATE(D134,C134,1),0)</f>
        <v>41182</v>
      </c>
      <c r="I134">
        <v>23.6</v>
      </c>
      <c r="J134">
        <v>231.5</v>
      </c>
      <c r="K134">
        <v>26501</v>
      </c>
      <c r="L134" s="42">
        <v>75.8</v>
      </c>
      <c r="M134" s="42">
        <v>523.5</v>
      </c>
      <c r="N134">
        <f>INDEX(QuarterlyToMonthly!$A:$AA,MATCH($H134,QuarterlyToMonthly!$A:$A,0),MATCH(N$1,QuarterlyToMonthly!$1:$1,0))</f>
        <v>50106</v>
      </c>
      <c r="O134">
        <f>INDEX(QuarterlyToMonthly!$A:$AA,MATCH($H134,QuarterlyToMonthly!$A:$A,0),MATCH(O$1,QuarterlyToMonthly!$1:$1,0))</f>
        <v>39561</v>
      </c>
      <c r="P134">
        <f>INDEX(QuarterlyToMonthly!$A:$AA,MATCH($H134,QuarterlyToMonthly!$A:$A,0),MATCH(P$1,QuarterlyToMonthly!$1:$1,0))</f>
        <v>3802</v>
      </c>
      <c r="Q134">
        <v>1.65</v>
      </c>
    </row>
    <row r="135" spans="1:17" x14ac:dyDescent="0.2">
      <c r="A135">
        <f t="shared" si="12"/>
        <v>4</v>
      </c>
      <c r="B135" t="str">
        <f t="shared" si="13"/>
        <v>Oct</v>
      </c>
      <c r="C135">
        <f>INDEX([1]LookUps!B:B,MATCH(B135,[1]LookUps!A:A,0))</f>
        <v>10</v>
      </c>
      <c r="D135">
        <f t="shared" si="14"/>
        <v>2012</v>
      </c>
      <c r="E135">
        <f>INDEX([1]LookUps!C:C,MATCH(C135,[1]LookUps!B:B,0))</f>
        <v>4</v>
      </c>
      <c r="F135" t="str">
        <f t="shared" si="15"/>
        <v>Q4-2012</v>
      </c>
      <c r="G135" t="s">
        <v>148</v>
      </c>
      <c r="H135" s="4">
        <f t="shared" si="16"/>
        <v>41213</v>
      </c>
      <c r="I135">
        <v>25.1</v>
      </c>
      <c r="J135">
        <v>237</v>
      </c>
      <c r="K135">
        <v>27771</v>
      </c>
      <c r="L135" s="42">
        <v>77</v>
      </c>
      <c r="M135" s="42">
        <v>528.79999999999995</v>
      </c>
      <c r="N135">
        <f>INDEX(QuarterlyToMonthly!$A:$AA,MATCH($H135,QuarterlyToMonthly!$A:$A,0),MATCH(N$1,QuarterlyToMonthly!$1:$1,0))</f>
        <v>50198.163705810832</v>
      </c>
      <c r="O135">
        <f>INDEX(QuarterlyToMonthly!$A:$AA,MATCH($H135,QuarterlyToMonthly!$A:$A,0),MATCH(O$1,QuarterlyToMonthly!$1:$1,0))</f>
        <v>39632.537229597772</v>
      </c>
      <c r="P135">
        <f>INDEX(QuarterlyToMonthly!$A:$AA,MATCH($H135,QuarterlyToMonthly!$A:$A,0),MATCH(P$1,QuarterlyToMonthly!$1:$1,0))</f>
        <v>3820.2456332643028</v>
      </c>
      <c r="Q135">
        <v>1.72</v>
      </c>
    </row>
    <row r="136" spans="1:17" x14ac:dyDescent="0.2">
      <c r="A136">
        <f t="shared" si="12"/>
        <v>4</v>
      </c>
      <c r="B136" t="str">
        <f t="shared" si="13"/>
        <v>Nov</v>
      </c>
      <c r="C136">
        <f>INDEX([1]LookUps!B:B,MATCH(B136,[1]LookUps!A:A,0))</f>
        <v>11</v>
      </c>
      <c r="D136">
        <f t="shared" si="14"/>
        <v>2012</v>
      </c>
      <c r="E136">
        <f>INDEX([1]LookUps!C:C,MATCH(C136,[1]LookUps!B:B,0))</f>
        <v>4</v>
      </c>
      <c r="F136" t="str">
        <f t="shared" si="15"/>
        <v>Q4-2012</v>
      </c>
      <c r="G136" t="s">
        <v>149</v>
      </c>
      <c r="H136" s="4">
        <f t="shared" si="16"/>
        <v>41243</v>
      </c>
      <c r="I136">
        <v>21.3</v>
      </c>
      <c r="J136">
        <v>247.7</v>
      </c>
      <c r="K136">
        <v>24338</v>
      </c>
      <c r="L136" s="42">
        <v>62.2</v>
      </c>
      <c r="M136" s="42">
        <v>535.20000000000005</v>
      </c>
      <c r="N136">
        <f>INDEX(QuarterlyToMonthly!$A:$AA,MATCH($H136,QuarterlyToMonthly!$A:$A,0),MATCH(N$1,QuarterlyToMonthly!$1:$1,0))</f>
        <v>50290.496935205039</v>
      </c>
      <c r="O136">
        <f>INDEX(QuarterlyToMonthly!$A:$AA,MATCH($H136,QuarterlyToMonthly!$A:$A,0),MATCH(O$1,QuarterlyToMonthly!$1:$1,0))</f>
        <v>39704.203818292095</v>
      </c>
      <c r="P136">
        <f>INDEX(QuarterlyToMonthly!$A:$AA,MATCH($H136,QuarterlyToMonthly!$A:$A,0),MATCH(P$1,QuarterlyToMonthly!$1:$1,0))</f>
        <v>3838.5788265320816</v>
      </c>
      <c r="Q136">
        <v>1.62</v>
      </c>
    </row>
    <row r="137" spans="1:17" x14ac:dyDescent="0.2">
      <c r="A137">
        <f t="shared" si="12"/>
        <v>4</v>
      </c>
      <c r="B137" t="str">
        <f t="shared" si="13"/>
        <v>Dec</v>
      </c>
      <c r="C137">
        <f>INDEX([1]LookUps!B:B,MATCH(B137,[1]LookUps!A:A,0))</f>
        <v>12</v>
      </c>
      <c r="D137">
        <f t="shared" si="14"/>
        <v>2012</v>
      </c>
      <c r="E137">
        <f>INDEX([1]LookUps!C:C,MATCH(C137,[1]LookUps!B:B,0))</f>
        <v>4</v>
      </c>
      <c r="F137" t="str">
        <f t="shared" si="15"/>
        <v>Q4-2012</v>
      </c>
      <c r="G137" t="s">
        <v>150</v>
      </c>
      <c r="H137" s="4">
        <f t="shared" si="16"/>
        <v>41274</v>
      </c>
      <c r="I137">
        <v>23.8</v>
      </c>
      <c r="J137">
        <v>255.7</v>
      </c>
      <c r="K137">
        <v>21860</v>
      </c>
      <c r="L137" s="42">
        <v>63.2</v>
      </c>
      <c r="M137" s="42">
        <v>532.5</v>
      </c>
      <c r="N137">
        <f>INDEX(QuarterlyToMonthly!$A:$AA,MATCH($H137,QuarterlyToMonthly!$A:$A,0),MATCH(N$1,QuarterlyToMonthly!$1:$1,0))</f>
        <v>50383</v>
      </c>
      <c r="O137">
        <f>INDEX(QuarterlyToMonthly!$A:$AA,MATCH($H137,QuarterlyToMonthly!$A:$A,0),MATCH(O$1,QuarterlyToMonthly!$1:$1,0))</f>
        <v>39776</v>
      </c>
      <c r="P137">
        <f>INDEX(QuarterlyToMonthly!$A:$AA,MATCH($H137,QuarterlyToMonthly!$A:$A,0),MATCH(P$1,QuarterlyToMonthly!$1:$1,0))</f>
        <v>3857</v>
      </c>
      <c r="Q137">
        <v>1.78</v>
      </c>
    </row>
    <row r="138" spans="1:17" x14ac:dyDescent="0.2">
      <c r="A138">
        <f t="shared" si="12"/>
        <v>4</v>
      </c>
      <c r="B138" t="str">
        <f t="shared" si="13"/>
        <v>Jan</v>
      </c>
      <c r="C138">
        <f>INDEX([1]LookUps!B:B,MATCH(B138,[1]LookUps!A:A,0))</f>
        <v>1</v>
      </c>
      <c r="D138">
        <f t="shared" si="14"/>
        <v>2013</v>
      </c>
      <c r="E138">
        <f>INDEX([1]LookUps!C:C,MATCH(C138,[1]LookUps!B:B,0))</f>
        <v>1</v>
      </c>
      <c r="F138" t="str">
        <f t="shared" si="15"/>
        <v>Q1-2013</v>
      </c>
      <c r="G138" t="s">
        <v>151</v>
      </c>
      <c r="H138" s="4">
        <f t="shared" si="16"/>
        <v>41305</v>
      </c>
      <c r="I138">
        <v>18.600000000000001</v>
      </c>
      <c r="J138">
        <v>262.89999999999998</v>
      </c>
      <c r="K138">
        <v>20401</v>
      </c>
      <c r="L138" s="42">
        <v>58.7</v>
      </c>
      <c r="M138" s="42">
        <v>543.1</v>
      </c>
      <c r="N138">
        <f>INDEX(QuarterlyToMonthly!$A:$AA,MATCH($H138,QuarterlyToMonthly!$A:$A,0),MATCH(N$1,QuarterlyToMonthly!$1:$1,0))</f>
        <v>49762.728427399699</v>
      </c>
      <c r="O138">
        <f>INDEX(QuarterlyToMonthly!$A:$AA,MATCH($H138,QuarterlyToMonthly!$A:$A,0),MATCH(O$1,QuarterlyToMonthly!$1:$1,0))</f>
        <v>39881.387194880554</v>
      </c>
      <c r="P138">
        <f>INDEX(QuarterlyToMonthly!$A:$AA,MATCH($H138,QuarterlyToMonthly!$A:$A,0),MATCH(P$1,QuarterlyToMonthly!$1:$1,0))</f>
        <v>3836.2215970783559</v>
      </c>
      <c r="Q138">
        <v>2.02</v>
      </c>
    </row>
    <row r="139" spans="1:17" x14ac:dyDescent="0.2">
      <c r="A139">
        <f t="shared" si="12"/>
        <v>4</v>
      </c>
      <c r="B139" t="str">
        <f t="shared" si="13"/>
        <v>Feb</v>
      </c>
      <c r="C139">
        <f>INDEX([1]LookUps!B:B,MATCH(B139,[1]LookUps!A:A,0))</f>
        <v>2</v>
      </c>
      <c r="D139">
        <f t="shared" si="14"/>
        <v>2013</v>
      </c>
      <c r="E139">
        <f>INDEX([1]LookUps!C:C,MATCH(C139,[1]LookUps!B:B,0))</f>
        <v>1</v>
      </c>
      <c r="F139" t="str">
        <f t="shared" si="15"/>
        <v>Q1-2013</v>
      </c>
      <c r="G139" t="s">
        <v>152</v>
      </c>
      <c r="H139" s="4">
        <f t="shared" si="16"/>
        <v>41333</v>
      </c>
      <c r="I139">
        <v>21.1</v>
      </c>
      <c r="J139">
        <v>278</v>
      </c>
      <c r="K139">
        <v>20279</v>
      </c>
      <c r="L139" s="42">
        <v>66.099999999999994</v>
      </c>
      <c r="M139" s="42">
        <v>563.6</v>
      </c>
      <c r="N139">
        <f>INDEX(QuarterlyToMonthly!$A:$AA,MATCH($H139,QuarterlyToMonthly!$A:$A,0),MATCH(N$1,QuarterlyToMonthly!$1:$1,0))</f>
        <v>49150.093097654644</v>
      </c>
      <c r="O139">
        <f>INDEX(QuarterlyToMonthly!$A:$AA,MATCH($H139,QuarterlyToMonthly!$A:$A,0),MATCH(O$1,QuarterlyToMonthly!$1:$1,0))</f>
        <v>39987.053614943245</v>
      </c>
      <c r="P139">
        <f>INDEX(QuarterlyToMonthly!$A:$AA,MATCH($H139,QuarterlyToMonthly!$A:$A,0),MATCH(P$1,QuarterlyToMonthly!$1:$1,0))</f>
        <v>3815.5551314209001</v>
      </c>
      <c r="Q139">
        <v>1.89</v>
      </c>
    </row>
    <row r="140" spans="1:17" x14ac:dyDescent="0.2">
      <c r="A140">
        <f t="shared" si="12"/>
        <v>4</v>
      </c>
      <c r="B140" t="str">
        <f t="shared" si="13"/>
        <v>Mar</v>
      </c>
      <c r="C140">
        <f>INDEX([1]LookUps!B:B,MATCH(B140,[1]LookUps!A:A,0))</f>
        <v>3</v>
      </c>
      <c r="D140">
        <f t="shared" si="14"/>
        <v>2013</v>
      </c>
      <c r="E140">
        <f>INDEX([1]LookUps!C:C,MATCH(C140,[1]LookUps!B:B,0))</f>
        <v>1</v>
      </c>
      <c r="F140" t="str">
        <f t="shared" si="15"/>
        <v>Q1-2013</v>
      </c>
      <c r="G140" t="s">
        <v>153</v>
      </c>
      <c r="H140" s="4">
        <f t="shared" si="16"/>
        <v>41364</v>
      </c>
      <c r="I140">
        <v>28.7</v>
      </c>
      <c r="J140">
        <v>291</v>
      </c>
      <c r="K140">
        <v>23883</v>
      </c>
      <c r="L140" s="42">
        <v>83.3</v>
      </c>
      <c r="M140" s="42">
        <v>584.29999999999995</v>
      </c>
      <c r="N140">
        <f>INDEX(QuarterlyToMonthly!$A:$AA,MATCH($H140,QuarterlyToMonthly!$A:$A,0),MATCH(N$1,QuarterlyToMonthly!$1:$1,0))</f>
        <v>48545</v>
      </c>
      <c r="O140">
        <f>INDEX(QuarterlyToMonthly!$A:$AA,MATCH($H140,QuarterlyToMonthly!$A:$A,0),MATCH(O$1,QuarterlyToMonthly!$1:$1,0))</f>
        <v>40093</v>
      </c>
      <c r="P140">
        <f>INDEX(QuarterlyToMonthly!$A:$AA,MATCH($H140,QuarterlyToMonthly!$A:$A,0),MATCH(P$1,QuarterlyToMonthly!$1:$1,0))</f>
        <v>3795</v>
      </c>
      <c r="Q140">
        <v>1.87</v>
      </c>
    </row>
    <row r="141" spans="1:17" x14ac:dyDescent="0.2">
      <c r="A141">
        <f t="shared" si="12"/>
        <v>4</v>
      </c>
      <c r="B141" t="str">
        <f t="shared" si="13"/>
        <v>Apr</v>
      </c>
      <c r="C141">
        <f>INDEX([1]LookUps!B:B,MATCH(B141,[1]LookUps!A:A,0))</f>
        <v>4</v>
      </c>
      <c r="D141">
        <f t="shared" si="14"/>
        <v>2013</v>
      </c>
      <c r="E141">
        <f>INDEX([1]LookUps!C:C,MATCH(C141,[1]LookUps!B:B,0))</f>
        <v>2</v>
      </c>
      <c r="F141" t="str">
        <f t="shared" si="15"/>
        <v>Q2-2013</v>
      </c>
      <c r="G141" t="s">
        <v>154</v>
      </c>
      <c r="H141" s="4">
        <f t="shared" si="16"/>
        <v>41394</v>
      </c>
      <c r="I141">
        <v>19.8</v>
      </c>
      <c r="J141">
        <v>295.60000000000002</v>
      </c>
      <c r="K141">
        <v>26333</v>
      </c>
      <c r="L141" s="42">
        <v>76.3</v>
      </c>
      <c r="M141" s="42">
        <v>605.29999999999995</v>
      </c>
      <c r="N141">
        <f>INDEX(QuarterlyToMonthly!$A:$AA,MATCH($H141,QuarterlyToMonthly!$A:$A,0),MATCH(N$1,QuarterlyToMonthly!$1:$1,0))</f>
        <v>49853.101734838172</v>
      </c>
      <c r="O141">
        <f>INDEX(QuarterlyToMonthly!$A:$AA,MATCH($H141,QuarterlyToMonthly!$A:$A,0),MATCH(O$1,QuarterlyToMonthly!$1:$1,0))</f>
        <v>40143.93526302134</v>
      </c>
      <c r="P141">
        <f>INDEX(QuarterlyToMonthly!$A:$AA,MATCH($H141,QuarterlyToMonthly!$A:$A,0),MATCH(P$1,QuarterlyToMonthly!$1:$1,0))</f>
        <v>3736.7780064941176</v>
      </c>
      <c r="Q141">
        <v>1.7</v>
      </c>
    </row>
    <row r="142" spans="1:17" x14ac:dyDescent="0.2">
      <c r="A142">
        <f t="shared" si="12"/>
        <v>4</v>
      </c>
      <c r="B142" t="str">
        <f t="shared" si="13"/>
        <v>May</v>
      </c>
      <c r="C142">
        <f>INDEX([1]LookUps!B:B,MATCH(B142,[1]LookUps!A:A,0))</f>
        <v>5</v>
      </c>
      <c r="D142">
        <f t="shared" si="14"/>
        <v>2013</v>
      </c>
      <c r="E142">
        <f>INDEX([1]LookUps!C:C,MATCH(C142,[1]LookUps!B:B,0))</f>
        <v>2</v>
      </c>
      <c r="F142" t="str">
        <f t="shared" si="15"/>
        <v>Q2-2013</v>
      </c>
      <c r="G142" t="s">
        <v>155</v>
      </c>
      <c r="H142" s="4">
        <f t="shared" si="16"/>
        <v>41425</v>
      </c>
      <c r="I142">
        <v>28.3</v>
      </c>
      <c r="J142">
        <v>307.7</v>
      </c>
      <c r="K142">
        <v>27976</v>
      </c>
      <c r="L142" s="42">
        <v>87.2</v>
      </c>
      <c r="M142" s="42">
        <v>627.70000000000005</v>
      </c>
      <c r="N142">
        <f>INDEX(QuarterlyToMonthly!$A:$AA,MATCH($H142,QuarterlyToMonthly!$A:$A,0),MATCH(N$1,QuarterlyToMonthly!$1:$1,0))</f>
        <v>51196.451799034396</v>
      </c>
      <c r="O142">
        <f>INDEX(QuarterlyToMonthly!$A:$AA,MATCH($H142,QuarterlyToMonthly!$A:$A,0),MATCH(O$1,QuarterlyToMonthly!$1:$1,0))</f>
        <v>40194.935235618395</v>
      </c>
      <c r="P142">
        <f>INDEX(QuarterlyToMonthly!$A:$AA,MATCH($H142,QuarterlyToMonthly!$A:$A,0),MATCH(P$1,QuarterlyToMonthly!$1:$1,0))</f>
        <v>3679.4492410588014</v>
      </c>
      <c r="Q142">
        <v>2.16</v>
      </c>
    </row>
    <row r="143" spans="1:17" x14ac:dyDescent="0.2">
      <c r="A143">
        <f t="shared" si="12"/>
        <v>4</v>
      </c>
      <c r="B143" t="str">
        <f t="shared" si="13"/>
        <v>Jun</v>
      </c>
      <c r="C143">
        <f>INDEX([1]LookUps!B:B,MATCH(B143,[1]LookUps!A:A,0))</f>
        <v>6</v>
      </c>
      <c r="D143">
        <f t="shared" si="14"/>
        <v>2013</v>
      </c>
      <c r="E143">
        <f>INDEX([1]LookUps!C:C,MATCH(C143,[1]LookUps!B:B,0))</f>
        <v>2</v>
      </c>
      <c r="F143" t="str">
        <f t="shared" si="15"/>
        <v>Q2-2013</v>
      </c>
      <c r="G143" t="s">
        <v>156</v>
      </c>
      <c r="H143" s="4">
        <f t="shared" si="16"/>
        <v>41455</v>
      </c>
      <c r="I143">
        <v>18.8</v>
      </c>
      <c r="J143">
        <v>307.10000000000002</v>
      </c>
      <c r="K143">
        <v>29795</v>
      </c>
      <c r="L143" s="42">
        <v>80.7</v>
      </c>
      <c r="M143" s="42">
        <v>640.4</v>
      </c>
      <c r="N143">
        <f>INDEX(QuarterlyToMonthly!$A:$AA,MATCH($H143,QuarterlyToMonthly!$A:$A,0),MATCH(N$1,QuarterlyToMonthly!$1:$1,0))</f>
        <v>52576</v>
      </c>
      <c r="O143">
        <f>INDEX(QuarterlyToMonthly!$A:$AA,MATCH($H143,QuarterlyToMonthly!$A:$A,0),MATCH(O$1,QuarterlyToMonthly!$1:$1,0))</f>
        <v>40246</v>
      </c>
      <c r="P143">
        <f>INDEX(QuarterlyToMonthly!$A:$AA,MATCH($H143,QuarterlyToMonthly!$A:$A,0),MATCH(P$1,QuarterlyToMonthly!$1:$1,0))</f>
        <v>3623</v>
      </c>
      <c r="Q143">
        <v>2.52</v>
      </c>
    </row>
    <row r="144" spans="1:17" x14ac:dyDescent="0.2">
      <c r="A144">
        <f t="shared" si="12"/>
        <v>4</v>
      </c>
      <c r="B144" t="str">
        <f t="shared" si="13"/>
        <v>Jul</v>
      </c>
      <c r="C144">
        <f>INDEX([1]LookUps!B:B,MATCH(B144,[1]LookUps!A:A,0))</f>
        <v>7</v>
      </c>
      <c r="D144">
        <f t="shared" si="14"/>
        <v>2013</v>
      </c>
      <c r="E144">
        <f>INDEX([1]LookUps!C:C,MATCH(C144,[1]LookUps!B:B,0))</f>
        <v>3</v>
      </c>
      <c r="F144" t="str">
        <f t="shared" si="15"/>
        <v>Q3-2013</v>
      </c>
      <c r="G144" t="s">
        <v>157</v>
      </c>
      <c r="H144" s="4">
        <f t="shared" si="16"/>
        <v>41486</v>
      </c>
      <c r="I144">
        <v>25</v>
      </c>
      <c r="J144">
        <v>312.7</v>
      </c>
      <c r="K144">
        <v>30732</v>
      </c>
      <c r="L144" s="42">
        <v>84</v>
      </c>
      <c r="M144" s="42">
        <v>655.6</v>
      </c>
      <c r="N144">
        <f>INDEX(QuarterlyToMonthly!$A:$AA,MATCH($H144,QuarterlyToMonthly!$A:$A,0),MATCH(N$1,QuarterlyToMonthly!$1:$1,0))</f>
        <v>52852.21301415476</v>
      </c>
      <c r="O144">
        <f>INDEX(QuarterlyToMonthly!$A:$AA,MATCH($H144,QuarterlyToMonthly!$A:$A,0),MATCH(O$1,QuarterlyToMonthly!$1:$1,0))</f>
        <v>40164.167053645571</v>
      </c>
      <c r="P144">
        <f>INDEX(QuarterlyToMonthly!$A:$AA,MATCH($H144,QuarterlyToMonthly!$A:$A,0),MATCH(P$1,QuarterlyToMonthly!$1:$1,0))</f>
        <v>3643.2202723233254</v>
      </c>
      <c r="Q144">
        <v>2.6</v>
      </c>
    </row>
    <row r="145" spans="1:17" x14ac:dyDescent="0.2">
      <c r="A145">
        <f t="shared" si="12"/>
        <v>4</v>
      </c>
      <c r="B145" t="str">
        <f t="shared" si="13"/>
        <v>Aug</v>
      </c>
      <c r="C145">
        <f>INDEX([1]LookUps!B:B,MATCH(B145,[1]LookUps!A:A,0))</f>
        <v>8</v>
      </c>
      <c r="D145">
        <f t="shared" si="14"/>
        <v>2013</v>
      </c>
      <c r="E145">
        <f>INDEX([1]LookUps!C:C,MATCH(C145,[1]LookUps!B:B,0))</f>
        <v>3</v>
      </c>
      <c r="F145" t="str">
        <f t="shared" si="15"/>
        <v>Q3-2013</v>
      </c>
      <c r="G145" t="s">
        <v>158</v>
      </c>
      <c r="H145" s="4">
        <f t="shared" si="16"/>
        <v>41517</v>
      </c>
      <c r="I145">
        <v>22.8</v>
      </c>
      <c r="J145">
        <v>316.7</v>
      </c>
      <c r="K145">
        <v>31565</v>
      </c>
      <c r="L145" s="42">
        <v>80.400000000000006</v>
      </c>
      <c r="M145" s="42">
        <v>665.1</v>
      </c>
      <c r="N145">
        <f>INDEX(QuarterlyToMonthly!$A:$AA,MATCH($H145,QuarterlyToMonthly!$A:$A,0),MATCH(N$1,QuarterlyToMonthly!$1:$1,0))</f>
        <v>53129.877139637661</v>
      </c>
      <c r="O145">
        <f>INDEX(QuarterlyToMonthly!$A:$AA,MATCH($H145,QuarterlyToMonthly!$A:$A,0),MATCH(O$1,QuarterlyToMonthly!$1:$1,0))</f>
        <v>40082.50049975521</v>
      </c>
      <c r="P145">
        <f>INDEX(QuarterlyToMonthly!$A:$AA,MATCH($H145,QuarterlyToMonthly!$A:$A,0),MATCH(P$1,QuarterlyToMonthly!$1:$1,0))</f>
        <v>3663.5533957128473</v>
      </c>
      <c r="Q145">
        <v>2.78</v>
      </c>
    </row>
    <row r="146" spans="1:17" x14ac:dyDescent="0.2">
      <c r="A146">
        <f t="shared" si="12"/>
        <v>4</v>
      </c>
      <c r="B146" t="str">
        <f t="shared" si="13"/>
        <v>Sep</v>
      </c>
      <c r="C146">
        <f>INDEX([1]LookUps!B:B,MATCH(B146,[1]LookUps!A:A,0))</f>
        <v>9</v>
      </c>
      <c r="D146">
        <f t="shared" si="14"/>
        <v>2013</v>
      </c>
      <c r="E146">
        <f>INDEX([1]LookUps!C:C,MATCH(C146,[1]LookUps!B:B,0))</f>
        <v>3</v>
      </c>
      <c r="F146" t="str">
        <f t="shared" si="15"/>
        <v>Q3-2013</v>
      </c>
      <c r="G146" t="s">
        <v>159</v>
      </c>
      <c r="H146" s="4">
        <f t="shared" si="16"/>
        <v>41547</v>
      </c>
      <c r="I146">
        <v>26.5</v>
      </c>
      <c r="J146">
        <v>325.5</v>
      </c>
      <c r="K146">
        <v>31120</v>
      </c>
      <c r="L146" s="42">
        <v>78.400000000000006</v>
      </c>
      <c r="M146" s="42">
        <v>673.6</v>
      </c>
      <c r="N146">
        <f>INDEX(QuarterlyToMonthly!$A:$AA,MATCH($H146,QuarterlyToMonthly!$A:$A,0),MATCH(N$1,QuarterlyToMonthly!$1:$1,0))</f>
        <v>53409</v>
      </c>
      <c r="O146">
        <f>INDEX(QuarterlyToMonthly!$A:$AA,MATCH($H146,QuarterlyToMonthly!$A:$A,0),MATCH(O$1,QuarterlyToMonthly!$1:$1,0))</f>
        <v>40001</v>
      </c>
      <c r="P146">
        <f>INDEX(QuarterlyToMonthly!$A:$AA,MATCH($H146,QuarterlyToMonthly!$A:$A,0),MATCH(P$1,QuarterlyToMonthly!$1:$1,0))</f>
        <v>3684</v>
      </c>
      <c r="Q146">
        <v>2.64</v>
      </c>
    </row>
    <row r="147" spans="1:17" x14ac:dyDescent="0.2">
      <c r="A147">
        <f t="shared" si="12"/>
        <v>4</v>
      </c>
      <c r="B147" t="str">
        <f t="shared" si="13"/>
        <v>Oct</v>
      </c>
      <c r="C147">
        <f>INDEX([1]LookUps!B:B,MATCH(B147,[1]LookUps!A:A,0))</f>
        <v>10</v>
      </c>
      <c r="D147">
        <f t="shared" si="14"/>
        <v>2013</v>
      </c>
      <c r="E147">
        <f>INDEX([1]LookUps!C:C,MATCH(C147,[1]LookUps!B:B,0))</f>
        <v>4</v>
      </c>
      <c r="F147" t="str">
        <f t="shared" si="15"/>
        <v>Q4-2013</v>
      </c>
      <c r="G147" t="s">
        <v>160</v>
      </c>
      <c r="H147" s="4">
        <f t="shared" si="16"/>
        <v>41578</v>
      </c>
      <c r="I147">
        <v>28.3</v>
      </c>
      <c r="J147">
        <v>336.4</v>
      </c>
      <c r="K147">
        <v>32103</v>
      </c>
      <c r="L147" s="42">
        <v>78.400000000000006</v>
      </c>
      <c r="M147" s="42">
        <v>677.5</v>
      </c>
      <c r="N147">
        <f>INDEX(QuarterlyToMonthly!$A:$AA,MATCH($H147,QuarterlyToMonthly!$A:$A,0),MATCH(N$1,QuarterlyToMonthly!$1:$1,0))</f>
        <v>53360.622860547781</v>
      </c>
      <c r="O147">
        <f>INDEX(QuarterlyToMonthly!$A:$AA,MATCH($H147,QuarterlyToMonthly!$A:$A,0),MATCH(O$1,QuarterlyToMonthly!$1:$1,0))</f>
        <v>40061.574889724681</v>
      </c>
      <c r="P147">
        <f>INDEX(QuarterlyToMonthly!$A:$AA,MATCH($H147,QuarterlyToMonthly!$A:$A,0),MATCH(P$1,QuarterlyToMonthly!$1:$1,0))</f>
        <v>3669.9464574052467</v>
      </c>
      <c r="Q147">
        <v>2.57</v>
      </c>
    </row>
    <row r="148" spans="1:17" x14ac:dyDescent="0.2">
      <c r="A148">
        <f t="shared" si="12"/>
        <v>4</v>
      </c>
      <c r="B148" t="str">
        <f t="shared" si="13"/>
        <v>Nov</v>
      </c>
      <c r="C148">
        <f>INDEX([1]LookUps!B:B,MATCH(B148,[1]LookUps!A:A,0))</f>
        <v>11</v>
      </c>
      <c r="D148">
        <f t="shared" si="14"/>
        <v>2013</v>
      </c>
      <c r="E148">
        <f>INDEX([1]LookUps!C:C,MATCH(C148,[1]LookUps!B:B,0))</f>
        <v>4</v>
      </c>
      <c r="F148" t="str">
        <f t="shared" si="15"/>
        <v>Q4-2013</v>
      </c>
      <c r="G148" t="s">
        <v>161</v>
      </c>
      <c r="H148" s="4">
        <f t="shared" si="16"/>
        <v>41608</v>
      </c>
      <c r="I148">
        <v>32.200000000000003</v>
      </c>
      <c r="J148">
        <v>350.5</v>
      </c>
      <c r="K148">
        <v>28767</v>
      </c>
      <c r="L148" s="42">
        <v>83.8</v>
      </c>
      <c r="M148" s="42">
        <v>690.1</v>
      </c>
      <c r="N148">
        <f>INDEX(QuarterlyToMonthly!$A:$AA,MATCH($H148,QuarterlyToMonthly!$A:$A,0),MATCH(N$1,QuarterlyToMonthly!$1:$1,0))</f>
        <v>53312.28954044477</v>
      </c>
      <c r="O148">
        <f>INDEX(QuarterlyToMonthly!$A:$AA,MATCH($H148,QuarterlyToMonthly!$A:$A,0),MATCH(O$1,QuarterlyToMonthly!$1:$1,0))</f>
        <v>40122.241510087726</v>
      </c>
      <c r="P148">
        <f>INDEX(QuarterlyToMonthly!$A:$AA,MATCH($H148,QuarterlyToMonthly!$A:$A,0),MATCH(P$1,QuarterlyToMonthly!$1:$1,0))</f>
        <v>3655.9465255758196</v>
      </c>
      <c r="Q148">
        <v>2.75</v>
      </c>
    </row>
    <row r="149" spans="1:17" x14ac:dyDescent="0.2">
      <c r="A149">
        <f t="shared" si="12"/>
        <v>4</v>
      </c>
      <c r="B149" t="str">
        <f t="shared" si="13"/>
        <v>Dec</v>
      </c>
      <c r="C149">
        <f>INDEX([1]LookUps!B:B,MATCH(B149,[1]LookUps!A:A,0))</f>
        <v>12</v>
      </c>
      <c r="D149">
        <f t="shared" si="14"/>
        <v>2013</v>
      </c>
      <c r="E149">
        <f>INDEX([1]LookUps!C:C,MATCH(C149,[1]LookUps!B:B,0))</f>
        <v>4</v>
      </c>
      <c r="F149" t="str">
        <f t="shared" si="15"/>
        <v>Q4-2013</v>
      </c>
      <c r="G149" t="s">
        <v>162</v>
      </c>
      <c r="H149" s="4">
        <f t="shared" si="16"/>
        <v>41639</v>
      </c>
      <c r="I149">
        <v>23.7</v>
      </c>
      <c r="J149">
        <v>359.3</v>
      </c>
      <c r="K149">
        <v>26264</v>
      </c>
      <c r="L149" s="42">
        <v>67.599999999999994</v>
      </c>
      <c r="M149" s="42">
        <v>688.7</v>
      </c>
      <c r="N149">
        <f>INDEX(QuarterlyToMonthly!$A:$AA,MATCH($H149,QuarterlyToMonthly!$A:$A,0),MATCH(N$1,QuarterlyToMonthly!$1:$1,0))</f>
        <v>53264</v>
      </c>
      <c r="O149">
        <f>INDEX(QuarterlyToMonthly!$A:$AA,MATCH($H149,QuarterlyToMonthly!$A:$A,0),MATCH(O$1,QuarterlyToMonthly!$1:$1,0))</f>
        <v>40183</v>
      </c>
      <c r="P149">
        <f>INDEX(QuarterlyToMonthly!$A:$AA,MATCH($H149,QuarterlyToMonthly!$A:$A,0),MATCH(P$1,QuarterlyToMonthly!$1:$1,0))</f>
        <v>3642</v>
      </c>
      <c r="Q149">
        <v>3.04</v>
      </c>
    </row>
    <row r="150" spans="1:17" x14ac:dyDescent="0.2">
      <c r="A150">
        <f t="shared" si="12"/>
        <v>4</v>
      </c>
      <c r="B150" t="str">
        <f t="shared" si="13"/>
        <v>Jan</v>
      </c>
      <c r="C150">
        <f>INDEX([1]LookUps!B:B,MATCH(B150,[1]LookUps!A:A,0))</f>
        <v>1</v>
      </c>
      <c r="D150">
        <f t="shared" si="14"/>
        <v>2014</v>
      </c>
      <c r="E150">
        <f>INDEX([1]LookUps!C:C,MATCH(C150,[1]LookUps!B:B,0))</f>
        <v>1</v>
      </c>
      <c r="F150" t="str">
        <f t="shared" si="15"/>
        <v>Q1-2014</v>
      </c>
      <c r="G150" t="s">
        <v>163</v>
      </c>
      <c r="H150" s="4">
        <f t="shared" si="16"/>
        <v>41670</v>
      </c>
      <c r="I150">
        <v>21.5</v>
      </c>
      <c r="J150">
        <v>366.7</v>
      </c>
      <c r="K150">
        <v>24487</v>
      </c>
      <c r="L150" s="42">
        <v>60.7</v>
      </c>
      <c r="M150" s="42">
        <v>693.4</v>
      </c>
      <c r="N150">
        <f>INDEX(QuarterlyToMonthly!$A:$AA,MATCH($H150,QuarterlyToMonthly!$A:$A,0),MATCH(N$1,QuarterlyToMonthly!$1:$1,0))</f>
        <v>53365.805292116122</v>
      </c>
      <c r="O150">
        <f>INDEX(QuarterlyToMonthly!$A:$AA,MATCH($H150,QuarterlyToMonthly!$A:$A,0),MATCH(O$1,QuarterlyToMonthly!$1:$1,0))</f>
        <v>40298.335308621412</v>
      </c>
      <c r="P150">
        <f>INDEX(QuarterlyToMonthly!$A:$AA,MATCH($H150,QuarterlyToMonthly!$A:$A,0),MATCH(P$1,QuarterlyToMonthly!$1:$1,0))</f>
        <v>3670.7720994801525</v>
      </c>
      <c r="Q150">
        <v>2.67</v>
      </c>
    </row>
    <row r="151" spans="1:17" x14ac:dyDescent="0.2">
      <c r="A151">
        <f t="shared" si="12"/>
        <v>4</v>
      </c>
      <c r="B151" t="str">
        <f t="shared" si="13"/>
        <v>Feb</v>
      </c>
      <c r="C151">
        <f>INDEX([1]LookUps!B:B,MATCH(B151,[1]LookUps!A:A,0))</f>
        <v>2</v>
      </c>
      <c r="D151">
        <f t="shared" si="14"/>
        <v>2014</v>
      </c>
      <c r="E151">
        <f>INDEX([1]LookUps!C:C,MATCH(C151,[1]LookUps!B:B,0))</f>
        <v>1</v>
      </c>
      <c r="F151" t="str">
        <f t="shared" si="15"/>
        <v>Q1-2014</v>
      </c>
      <c r="G151" t="s">
        <v>164</v>
      </c>
      <c r="H151" s="4">
        <f t="shared" si="16"/>
        <v>41698</v>
      </c>
      <c r="I151">
        <v>23.8</v>
      </c>
      <c r="J151">
        <v>369.5</v>
      </c>
      <c r="K151">
        <v>23867</v>
      </c>
      <c r="L151" s="42">
        <v>65.099999999999994</v>
      </c>
      <c r="M151" s="42">
        <v>694.9</v>
      </c>
      <c r="N151">
        <f>INDEX(QuarterlyToMonthly!$A:$AA,MATCH($H151,QuarterlyToMonthly!$A:$A,0),MATCH(N$1,QuarterlyToMonthly!$1:$1,0))</f>
        <v>53467.805168144507</v>
      </c>
      <c r="O151">
        <f>INDEX(QuarterlyToMonthly!$A:$AA,MATCH($H151,QuarterlyToMonthly!$A:$A,0),MATCH(O$1,QuarterlyToMonthly!$1:$1,0))</f>
        <v>40414.00165856415</v>
      </c>
      <c r="P151">
        <f>INDEX(QuarterlyToMonthly!$A:$AA,MATCH($H151,QuarterlyToMonthly!$A:$A,0),MATCH(P$1,QuarterlyToMonthly!$1:$1,0))</f>
        <v>3699.7715009121162</v>
      </c>
      <c r="Q151">
        <v>2.66</v>
      </c>
    </row>
    <row r="152" spans="1:17" x14ac:dyDescent="0.2">
      <c r="A152">
        <f t="shared" si="12"/>
        <v>4</v>
      </c>
      <c r="B152" t="str">
        <f t="shared" si="13"/>
        <v>Mar</v>
      </c>
      <c r="C152">
        <f>INDEX([1]LookUps!B:B,MATCH(B152,[1]LookUps!A:A,0))</f>
        <v>3</v>
      </c>
      <c r="D152">
        <f t="shared" si="14"/>
        <v>2014</v>
      </c>
      <c r="E152">
        <f>INDEX([1]LookUps!C:C,MATCH(C152,[1]LookUps!B:B,0))</f>
        <v>1</v>
      </c>
      <c r="F152" t="str">
        <f t="shared" si="15"/>
        <v>Q1-2014</v>
      </c>
      <c r="G152" t="s">
        <v>165</v>
      </c>
      <c r="H152" s="4">
        <f t="shared" si="16"/>
        <v>41729</v>
      </c>
      <c r="I152">
        <v>24.5</v>
      </c>
      <c r="J152">
        <v>379.6</v>
      </c>
      <c r="K152">
        <v>28360</v>
      </c>
      <c r="L152" s="42">
        <v>80.2</v>
      </c>
      <c r="M152" s="42">
        <v>711.9</v>
      </c>
      <c r="N152">
        <f>INDEX(QuarterlyToMonthly!$A:$AA,MATCH($H152,QuarterlyToMonthly!$A:$A,0),MATCH(N$1,QuarterlyToMonthly!$1:$1,0))</f>
        <v>53570</v>
      </c>
      <c r="O152">
        <f>INDEX(QuarterlyToMonthly!$A:$AA,MATCH($H152,QuarterlyToMonthly!$A:$A,0),MATCH(O$1,QuarterlyToMonthly!$1:$1,0))</f>
        <v>40530</v>
      </c>
      <c r="P152">
        <f>INDEX(QuarterlyToMonthly!$A:$AA,MATCH($H152,QuarterlyToMonthly!$A:$A,0),MATCH(P$1,QuarterlyToMonthly!$1:$1,0))</f>
        <v>3729</v>
      </c>
      <c r="Q152">
        <v>2.73</v>
      </c>
    </row>
    <row r="153" spans="1:17" x14ac:dyDescent="0.2">
      <c r="A153">
        <f t="shared" si="12"/>
        <v>4</v>
      </c>
      <c r="B153" t="str">
        <f t="shared" si="13"/>
        <v>Apr</v>
      </c>
      <c r="C153">
        <f>INDEX([1]LookUps!B:B,MATCH(B153,[1]LookUps!A:A,0))</f>
        <v>4</v>
      </c>
      <c r="D153">
        <f t="shared" si="14"/>
        <v>2014</v>
      </c>
      <c r="E153">
        <f>INDEX([1]LookUps!C:C,MATCH(C153,[1]LookUps!B:B,0))</f>
        <v>2</v>
      </c>
      <c r="F153" t="str">
        <f t="shared" si="15"/>
        <v>Q2-2014</v>
      </c>
      <c r="G153" t="s">
        <v>166</v>
      </c>
      <c r="H153" s="4">
        <f t="shared" si="16"/>
        <v>41759</v>
      </c>
      <c r="I153">
        <v>33.299999999999997</v>
      </c>
      <c r="J153">
        <v>396.3</v>
      </c>
      <c r="K153">
        <v>31002</v>
      </c>
      <c r="L153" s="42">
        <v>94.9</v>
      </c>
      <c r="M153" s="42">
        <v>742.4</v>
      </c>
      <c r="N153">
        <f>INDEX(QuarterlyToMonthly!$A:$AA,MATCH($H153,QuarterlyToMonthly!$A:$A,0),MATCH(N$1,QuarterlyToMonthly!$1:$1,0))</f>
        <v>54168.61913424066</v>
      </c>
      <c r="O153">
        <f>INDEX(QuarterlyToMonthly!$A:$AA,MATCH($H153,QuarterlyToMonthly!$A:$A,0),MATCH(O$1,QuarterlyToMonthly!$1:$1,0))</f>
        <v>40641.360412060567</v>
      </c>
      <c r="P153">
        <f>INDEX(QuarterlyToMonthly!$A:$AA,MATCH($H153,QuarterlyToMonthly!$A:$A,0),MATCH(P$1,QuarterlyToMonthly!$1:$1,0))</f>
        <v>3603.8465676797937</v>
      </c>
      <c r="Q153">
        <v>2.67</v>
      </c>
    </row>
    <row r="154" spans="1:17" x14ac:dyDescent="0.2">
      <c r="A154">
        <f t="shared" si="12"/>
        <v>4</v>
      </c>
      <c r="B154" t="str">
        <f t="shared" si="13"/>
        <v>May</v>
      </c>
      <c r="C154">
        <f>INDEX([1]LookUps!B:B,MATCH(B154,[1]LookUps!A:A,0))</f>
        <v>5</v>
      </c>
      <c r="D154">
        <f t="shared" si="14"/>
        <v>2014</v>
      </c>
      <c r="E154">
        <f>INDEX([1]LookUps!C:C,MATCH(C154,[1]LookUps!B:B,0))</f>
        <v>2</v>
      </c>
      <c r="F154" t="str">
        <f t="shared" si="15"/>
        <v>Q2-2014</v>
      </c>
      <c r="G154" t="s">
        <v>167</v>
      </c>
      <c r="H154" s="4">
        <f t="shared" si="16"/>
        <v>41790</v>
      </c>
      <c r="I154">
        <v>30.8</v>
      </c>
      <c r="J154">
        <v>407.3</v>
      </c>
      <c r="K154">
        <v>32678</v>
      </c>
      <c r="L154" s="42">
        <v>92.5</v>
      </c>
      <c r="M154" s="42">
        <v>760.9</v>
      </c>
      <c r="N154">
        <f>INDEX(QuarterlyToMonthly!$A:$AA,MATCH($H154,QuarterlyToMonthly!$A:$A,0),MATCH(N$1,QuarterlyToMonthly!$1:$1,0))</f>
        <v>54773.927551062596</v>
      </c>
      <c r="O154">
        <f>INDEX(QuarterlyToMonthly!$A:$AA,MATCH($H154,QuarterlyToMonthly!$A:$A,0),MATCH(O$1,QuarterlyToMonthly!$1:$1,0))</f>
        <v>40753.026798495041</v>
      </c>
      <c r="P154">
        <f>INDEX(QuarterlyToMonthly!$A:$AA,MATCH($H154,QuarterlyToMonthly!$A:$A,0),MATCH(P$1,QuarterlyToMonthly!$1:$1,0))</f>
        <v>3482.8935595005173</v>
      </c>
      <c r="Q154">
        <v>2.48</v>
      </c>
    </row>
    <row r="155" spans="1:17" x14ac:dyDescent="0.2">
      <c r="A155">
        <f t="shared" si="12"/>
        <v>4</v>
      </c>
      <c r="B155" t="str">
        <f t="shared" si="13"/>
        <v>Jun</v>
      </c>
      <c r="C155">
        <f>INDEX([1]LookUps!B:B,MATCH(B155,[1]LookUps!A:A,0))</f>
        <v>6</v>
      </c>
      <c r="D155">
        <f t="shared" si="14"/>
        <v>2014</v>
      </c>
      <c r="E155">
        <f>INDEX([1]LookUps!C:C,MATCH(C155,[1]LookUps!B:B,0))</f>
        <v>2</v>
      </c>
      <c r="F155" t="str">
        <f t="shared" si="15"/>
        <v>Q2-2014</v>
      </c>
      <c r="G155" t="s">
        <v>168</v>
      </c>
      <c r="H155" s="4">
        <f t="shared" si="16"/>
        <v>41820</v>
      </c>
      <c r="I155">
        <v>24.7</v>
      </c>
      <c r="J155">
        <v>418.5</v>
      </c>
      <c r="K155">
        <v>34143</v>
      </c>
      <c r="L155" s="42">
        <v>87.3</v>
      </c>
      <c r="M155" s="42">
        <v>782.8</v>
      </c>
      <c r="N155">
        <f>INDEX(QuarterlyToMonthly!$A:$AA,MATCH($H155,QuarterlyToMonthly!$A:$A,0),MATCH(N$1,QuarterlyToMonthly!$1:$1,0))</f>
        <v>55386</v>
      </c>
      <c r="O155">
        <f>INDEX(QuarterlyToMonthly!$A:$AA,MATCH($H155,QuarterlyToMonthly!$A:$A,0),MATCH(O$1,QuarterlyToMonthly!$1:$1,0))</f>
        <v>40865</v>
      </c>
      <c r="P155">
        <f>INDEX(QuarterlyToMonthly!$A:$AA,MATCH($H155,QuarterlyToMonthly!$A:$A,0),MATCH(P$1,QuarterlyToMonthly!$1:$1,0))</f>
        <v>3366</v>
      </c>
      <c r="Q155">
        <v>2.5299999999999998</v>
      </c>
    </row>
    <row r="156" spans="1:17" x14ac:dyDescent="0.2">
      <c r="A156">
        <f t="shared" si="12"/>
        <v>4</v>
      </c>
      <c r="B156" t="str">
        <f t="shared" si="13"/>
        <v>Jul</v>
      </c>
      <c r="C156">
        <f>INDEX([1]LookUps!B:B,MATCH(B156,[1]LookUps!A:A,0))</f>
        <v>7</v>
      </c>
      <c r="D156">
        <f t="shared" si="14"/>
        <v>2014</v>
      </c>
      <c r="E156">
        <f>INDEX([1]LookUps!C:C,MATCH(C156,[1]LookUps!B:B,0))</f>
        <v>3</v>
      </c>
      <c r="F156" t="str">
        <f t="shared" si="15"/>
        <v>Q3-2014</v>
      </c>
      <c r="G156" t="s">
        <v>169</v>
      </c>
      <c r="H156" s="4">
        <f t="shared" si="16"/>
        <v>41851</v>
      </c>
      <c r="I156">
        <v>38.299999999999997</v>
      </c>
      <c r="J156">
        <v>436.1</v>
      </c>
      <c r="K156">
        <v>34539</v>
      </c>
      <c r="L156" s="42">
        <v>101</v>
      </c>
      <c r="M156" s="42">
        <v>808.6</v>
      </c>
      <c r="N156">
        <f>INDEX(QuarterlyToMonthly!$A:$AA,MATCH($H156,QuarterlyToMonthly!$A:$A,0),MATCH(N$1,QuarterlyToMonthly!$1:$1,0))</f>
        <v>55855.017080937709</v>
      </c>
      <c r="O156">
        <f>INDEX(QuarterlyToMonthly!$A:$AA,MATCH($H156,QuarterlyToMonthly!$A:$A,0),MATCH(O$1,QuarterlyToMonthly!$1:$1,0))</f>
        <v>41006.17836899231</v>
      </c>
      <c r="P156">
        <f>INDEX(QuarterlyToMonthly!$A:$AA,MATCH($H156,QuarterlyToMonthly!$A:$A,0),MATCH(P$1,QuarterlyToMonthly!$1:$1,0))</f>
        <v>3365.3332012503824</v>
      </c>
      <c r="Q156">
        <v>2.58</v>
      </c>
    </row>
    <row r="157" spans="1:17" x14ac:dyDescent="0.2">
      <c r="A157">
        <f t="shared" si="12"/>
        <v>4</v>
      </c>
      <c r="B157" t="str">
        <f t="shared" si="13"/>
        <v>Aug</v>
      </c>
      <c r="C157">
        <f>INDEX([1]LookUps!B:B,MATCH(B157,[1]LookUps!A:A,0))</f>
        <v>8</v>
      </c>
      <c r="D157">
        <f t="shared" si="14"/>
        <v>2014</v>
      </c>
      <c r="E157">
        <f>INDEX([1]LookUps!C:C,MATCH(C157,[1]LookUps!B:B,0))</f>
        <v>3</v>
      </c>
      <c r="F157" t="str">
        <f t="shared" si="15"/>
        <v>Q3-2014</v>
      </c>
      <c r="G157" t="s">
        <v>170</v>
      </c>
      <c r="H157" s="4">
        <f t="shared" si="16"/>
        <v>41882</v>
      </c>
      <c r="I157">
        <v>26.7</v>
      </c>
      <c r="J157">
        <v>428.5</v>
      </c>
      <c r="K157">
        <v>34510</v>
      </c>
      <c r="L157" s="42">
        <v>86.2</v>
      </c>
      <c r="M157" s="42">
        <v>804.7</v>
      </c>
      <c r="N157">
        <f>INDEX(QuarterlyToMonthly!$A:$AA,MATCH($H157,QuarterlyToMonthly!$A:$A,0),MATCH(N$1,QuarterlyToMonthly!$1:$1,0))</f>
        <v>56328.005869928202</v>
      </c>
      <c r="O157">
        <f>INDEX(QuarterlyToMonthly!$A:$AA,MATCH($H157,QuarterlyToMonthly!$A:$A,0),MATCH(O$1,QuarterlyToMonthly!$1:$1,0))</f>
        <v>41147.844473990277</v>
      </c>
      <c r="P157">
        <f>INDEX(QuarterlyToMonthly!$A:$AA,MATCH($H157,QuarterlyToMonthly!$A:$A,0),MATCH(P$1,QuarterlyToMonthly!$1:$1,0))</f>
        <v>3364.666534592438</v>
      </c>
      <c r="Q157">
        <v>2.35</v>
      </c>
    </row>
    <row r="158" spans="1:17" x14ac:dyDescent="0.2">
      <c r="A158">
        <f t="shared" si="12"/>
        <v>4</v>
      </c>
      <c r="B158" t="str">
        <f t="shared" si="13"/>
        <v>Sep</v>
      </c>
      <c r="C158">
        <f>INDEX([1]LookUps!B:B,MATCH(B158,[1]LookUps!A:A,0))</f>
        <v>9</v>
      </c>
      <c r="D158">
        <f t="shared" si="14"/>
        <v>2014</v>
      </c>
      <c r="E158">
        <f>INDEX([1]LookUps!C:C,MATCH(C158,[1]LookUps!B:B,0))</f>
        <v>3</v>
      </c>
      <c r="F158" t="str">
        <f t="shared" si="15"/>
        <v>Q3-2014</v>
      </c>
      <c r="G158" t="s">
        <v>171</v>
      </c>
      <c r="H158" s="4">
        <f t="shared" si="16"/>
        <v>41912</v>
      </c>
      <c r="I158">
        <v>34.700000000000003</v>
      </c>
      <c r="J158">
        <v>433</v>
      </c>
      <c r="K158">
        <v>34604</v>
      </c>
      <c r="L158" s="42">
        <v>94.2</v>
      </c>
      <c r="M158" s="42">
        <v>810.2</v>
      </c>
      <c r="N158">
        <f>INDEX(QuarterlyToMonthly!$A:$AA,MATCH($H158,QuarterlyToMonthly!$A:$A,0),MATCH(N$1,QuarterlyToMonthly!$1:$1,0))</f>
        <v>56805</v>
      </c>
      <c r="O158">
        <f>INDEX(QuarterlyToMonthly!$A:$AA,MATCH($H158,QuarterlyToMonthly!$A:$A,0),MATCH(O$1,QuarterlyToMonthly!$1:$1,0))</f>
        <v>41290</v>
      </c>
      <c r="P158">
        <f>INDEX(QuarterlyToMonthly!$A:$AA,MATCH($H158,QuarterlyToMonthly!$A:$A,0),MATCH(P$1,QuarterlyToMonthly!$1:$1,0))</f>
        <v>3364</v>
      </c>
      <c r="Q158">
        <v>2.52</v>
      </c>
    </row>
    <row r="159" spans="1:17" x14ac:dyDescent="0.2">
      <c r="A159">
        <f t="shared" si="12"/>
        <v>4</v>
      </c>
      <c r="B159" t="str">
        <f t="shared" si="13"/>
        <v>Oct</v>
      </c>
      <c r="C159">
        <f>INDEX([1]LookUps!B:B,MATCH(B159,[1]LookUps!A:A,0))</f>
        <v>10</v>
      </c>
      <c r="D159">
        <f t="shared" si="14"/>
        <v>2014</v>
      </c>
      <c r="E159">
        <f>INDEX([1]LookUps!C:C,MATCH(C159,[1]LookUps!B:B,0))</f>
        <v>4</v>
      </c>
      <c r="F159" t="str">
        <f t="shared" si="15"/>
        <v>Q4-2014</v>
      </c>
      <c r="G159" t="s">
        <v>172</v>
      </c>
      <c r="H159" s="4">
        <f t="shared" si="16"/>
        <v>41943</v>
      </c>
      <c r="I159">
        <v>32</v>
      </c>
      <c r="J159">
        <v>436.3</v>
      </c>
      <c r="K159">
        <v>35218</v>
      </c>
      <c r="L159" s="42">
        <v>92</v>
      </c>
      <c r="M159" s="42">
        <v>814.7</v>
      </c>
      <c r="N159">
        <f>INDEX(QuarterlyToMonthly!$A:$AA,MATCH($H159,QuarterlyToMonthly!$A:$A,0),MATCH(N$1,QuarterlyToMonthly!$1:$1,0))</f>
        <v>56885.219993369938</v>
      </c>
      <c r="O159">
        <f>INDEX(QuarterlyToMonthly!$A:$AA,MATCH($H159,QuarterlyToMonthly!$A:$A,0),MATCH(O$1,QuarterlyToMonthly!$1:$1,0))</f>
        <v>41621.334077920525</v>
      </c>
      <c r="P159">
        <f>INDEX(QuarterlyToMonthly!$A:$AA,MATCH($H159,QuarterlyToMonthly!$A:$A,0),MATCH(P$1,QuarterlyToMonthly!$1:$1,0))</f>
        <v>3319.7539242785729</v>
      </c>
      <c r="Q159">
        <v>2.35</v>
      </c>
    </row>
    <row r="160" spans="1:17" x14ac:dyDescent="0.2">
      <c r="A160">
        <f t="shared" si="12"/>
        <v>4</v>
      </c>
      <c r="B160" t="str">
        <f t="shared" si="13"/>
        <v>Nov</v>
      </c>
      <c r="C160">
        <f>INDEX([1]LookUps!B:B,MATCH(B160,[1]LookUps!A:A,0))</f>
        <v>11</v>
      </c>
      <c r="D160">
        <f t="shared" si="14"/>
        <v>2014</v>
      </c>
      <c r="E160">
        <f>INDEX([1]LookUps!C:C,MATCH(C160,[1]LookUps!B:B,0))</f>
        <v>4</v>
      </c>
      <c r="F160" t="str">
        <f t="shared" si="15"/>
        <v>Q4-2014</v>
      </c>
      <c r="G160" t="s">
        <v>173</v>
      </c>
      <c r="H160" s="4">
        <f t="shared" si="16"/>
        <v>41973</v>
      </c>
      <c r="I160">
        <v>27.8</v>
      </c>
      <c r="J160">
        <v>446.7</v>
      </c>
      <c r="K160">
        <v>32033</v>
      </c>
      <c r="L160" s="42">
        <v>75.8</v>
      </c>
      <c r="M160" s="42">
        <v>818.4</v>
      </c>
      <c r="N160">
        <f>INDEX(QuarterlyToMonthly!$A:$AA,MATCH($H160,QuarterlyToMonthly!$A:$A,0),MATCH(N$1,QuarterlyToMonthly!$1:$1,0))</f>
        <v>56965.553273375495</v>
      </c>
      <c r="O160">
        <f>INDEX(QuarterlyToMonthly!$A:$AA,MATCH($H160,QuarterlyToMonthly!$A:$A,0),MATCH(O$1,QuarterlyToMonthly!$1:$1,0))</f>
        <v>41955.326965993423</v>
      </c>
      <c r="P160">
        <f>INDEX(QuarterlyToMonthly!$A:$AA,MATCH($H160,QuarterlyToMonthly!$A:$A,0),MATCH(P$1,QuarterlyToMonthly!$1:$1,0))</f>
        <v>3276.0898090853107</v>
      </c>
      <c r="Q160">
        <v>2.1800000000000002</v>
      </c>
    </row>
    <row r="161" spans="1:17" x14ac:dyDescent="0.2">
      <c r="A161">
        <f t="shared" si="12"/>
        <v>4</v>
      </c>
      <c r="B161" t="str">
        <f t="shared" si="13"/>
        <v>Dec</v>
      </c>
      <c r="C161">
        <f>INDEX([1]LookUps!B:B,MATCH(B161,[1]LookUps!A:A,0))</f>
        <v>12</v>
      </c>
      <c r="D161">
        <f t="shared" si="14"/>
        <v>2014</v>
      </c>
      <c r="E161">
        <f>INDEX([1]LookUps!C:C,MATCH(C161,[1]LookUps!B:B,0))</f>
        <v>4</v>
      </c>
      <c r="F161" t="str">
        <f t="shared" si="15"/>
        <v>Q4-2014</v>
      </c>
      <c r="G161" t="s">
        <v>174</v>
      </c>
      <c r="H161" s="4">
        <f t="shared" si="16"/>
        <v>42004</v>
      </c>
      <c r="I161">
        <v>23.8</v>
      </c>
      <c r="J161">
        <v>450.2</v>
      </c>
      <c r="K161">
        <v>29418</v>
      </c>
      <c r="L161" s="42">
        <v>73.400000000000006</v>
      </c>
      <c r="M161" s="42">
        <v>806.6</v>
      </c>
      <c r="N161">
        <f>INDEX(QuarterlyToMonthly!$A:$AA,MATCH($H161,QuarterlyToMonthly!$A:$A,0),MATCH(N$1,QuarterlyToMonthly!$1:$1,0))</f>
        <v>57046</v>
      </c>
      <c r="O161">
        <f>INDEX(QuarterlyToMonthly!$A:$AA,MATCH($H161,QuarterlyToMonthly!$A:$A,0),MATCH(O$1,QuarterlyToMonthly!$1:$1,0))</f>
        <v>42292</v>
      </c>
      <c r="P161">
        <f>INDEX(QuarterlyToMonthly!$A:$AA,MATCH($H161,QuarterlyToMonthly!$A:$A,0),MATCH(P$1,QuarterlyToMonthly!$1:$1,0))</f>
        <v>3233</v>
      </c>
      <c r="Q161">
        <v>2.17</v>
      </c>
    </row>
    <row r="162" spans="1:17" x14ac:dyDescent="0.2">
      <c r="A162">
        <f t="shared" si="12"/>
        <v>4</v>
      </c>
      <c r="B162" t="str">
        <f t="shared" si="13"/>
        <v>Jan</v>
      </c>
      <c r="C162">
        <f>INDEX([1]LookUps!B:B,MATCH(B162,[1]LookUps!A:A,0))</f>
        <v>1</v>
      </c>
      <c r="D162">
        <f t="shared" si="14"/>
        <v>2015</v>
      </c>
      <c r="E162">
        <f>INDEX([1]LookUps!C:C,MATCH(C162,[1]LookUps!B:B,0))</f>
        <v>1</v>
      </c>
      <c r="F162" t="str">
        <f t="shared" si="15"/>
        <v>Q1-2015</v>
      </c>
      <c r="G162" t="s">
        <v>175</v>
      </c>
      <c r="H162" s="4">
        <f t="shared" si="16"/>
        <v>42035</v>
      </c>
      <c r="I162">
        <v>26.2</v>
      </c>
      <c r="J162">
        <v>454.5</v>
      </c>
      <c r="K162">
        <v>27167</v>
      </c>
      <c r="L162" s="42">
        <v>73</v>
      </c>
      <c r="M162" s="42">
        <v>811.3</v>
      </c>
      <c r="N162">
        <f>INDEX(QuarterlyToMonthly!$A:$AA,MATCH($H162,QuarterlyToMonthly!$A:$A,0),MATCH(N$1,QuarterlyToMonthly!$1:$1,0))</f>
        <v>56523.902900676025</v>
      </c>
      <c r="O162">
        <f>INDEX(QuarterlyToMonthly!$A:$AA,MATCH($H162,QuarterlyToMonthly!$A:$A,0),MATCH(O$1,QuarterlyToMonthly!$1:$1,0))</f>
        <v>42361.8844574045</v>
      </c>
      <c r="P162">
        <f>INDEX(QuarterlyToMonthly!$A:$AA,MATCH($H162,QuarterlyToMonthly!$A:$A,0),MATCH(P$1,QuarterlyToMonthly!$1:$1,0))</f>
        <v>3255.509581247185</v>
      </c>
      <c r="Q162">
        <v>1.68</v>
      </c>
    </row>
    <row r="163" spans="1:17" x14ac:dyDescent="0.2">
      <c r="A163">
        <f t="shared" si="12"/>
        <v>4</v>
      </c>
      <c r="B163" t="str">
        <f t="shared" si="13"/>
        <v>Feb</v>
      </c>
      <c r="C163">
        <f>INDEX([1]LookUps!B:B,MATCH(B163,[1]LookUps!A:A,0))</f>
        <v>2</v>
      </c>
      <c r="D163">
        <f t="shared" si="14"/>
        <v>2015</v>
      </c>
      <c r="E163">
        <f>INDEX([1]LookUps!C:C,MATCH(C163,[1]LookUps!B:B,0))</f>
        <v>1</v>
      </c>
      <c r="F163" t="str">
        <f t="shared" si="15"/>
        <v>Q1-2015</v>
      </c>
      <c r="G163" t="s">
        <v>176</v>
      </c>
      <c r="H163" s="4">
        <f t="shared" si="16"/>
        <v>42063</v>
      </c>
      <c r="I163">
        <v>20.7</v>
      </c>
      <c r="J163">
        <v>459.4</v>
      </c>
      <c r="K163">
        <v>27329</v>
      </c>
      <c r="L163" s="42">
        <v>61.9</v>
      </c>
      <c r="M163" s="42">
        <v>808.8</v>
      </c>
      <c r="N163">
        <f>INDEX(QuarterlyToMonthly!$A:$AA,MATCH($H163,QuarterlyToMonthly!$A:$A,0),MATCH(N$1,QuarterlyToMonthly!$1:$1,0))</f>
        <v>56006.58414481386</v>
      </c>
      <c r="O163">
        <f>INDEX(QuarterlyToMonthly!$A:$AA,MATCH($H163,QuarterlyToMonthly!$A:$A,0),MATCH(O$1,QuarterlyToMonthly!$1:$1,0))</f>
        <v>42431.88439379762</v>
      </c>
      <c r="P163">
        <f>INDEX(QuarterlyToMonthly!$A:$AA,MATCH($H163,QuarterlyToMonthly!$A:$A,0),MATCH(P$1,QuarterlyToMonthly!$1:$1,0))</f>
        <v>3278.1758841918413</v>
      </c>
      <c r="Q163">
        <v>2</v>
      </c>
    </row>
    <row r="164" spans="1:17" x14ac:dyDescent="0.2">
      <c r="A164">
        <f t="shared" si="12"/>
        <v>4</v>
      </c>
      <c r="B164" t="str">
        <f t="shared" si="13"/>
        <v>Mar</v>
      </c>
      <c r="C164">
        <f>INDEX([1]LookUps!B:B,MATCH(B164,[1]LookUps!A:A,0))</f>
        <v>3</v>
      </c>
      <c r="D164">
        <f t="shared" si="14"/>
        <v>2015</v>
      </c>
      <c r="E164">
        <f>INDEX([1]LookUps!C:C,MATCH(C164,[1]LookUps!B:B,0))</f>
        <v>1</v>
      </c>
      <c r="F164" t="str">
        <f t="shared" si="15"/>
        <v>Q1-2015</v>
      </c>
      <c r="G164" t="s">
        <v>177</v>
      </c>
      <c r="H164" s="4">
        <f t="shared" si="16"/>
        <v>42094</v>
      </c>
      <c r="I164">
        <v>25.2</v>
      </c>
      <c r="J164">
        <v>471.1</v>
      </c>
      <c r="K164">
        <v>32097</v>
      </c>
      <c r="L164" s="42">
        <v>79.7</v>
      </c>
      <c r="M164" s="42">
        <v>827.6</v>
      </c>
      <c r="N164">
        <f>INDEX(QuarterlyToMonthly!$A:$AA,MATCH($H164,QuarterlyToMonthly!$A:$A,0),MATCH(N$1,QuarterlyToMonthly!$1:$1,0))</f>
        <v>55494</v>
      </c>
      <c r="O164">
        <f>INDEX(QuarterlyToMonthly!$A:$AA,MATCH($H164,QuarterlyToMonthly!$A:$A,0),MATCH(O$1,QuarterlyToMonthly!$1:$1,0))</f>
        <v>42502</v>
      </c>
      <c r="P164">
        <f>INDEX(QuarterlyToMonthly!$A:$AA,MATCH($H164,QuarterlyToMonthly!$A:$A,0),MATCH(P$1,QuarterlyToMonthly!$1:$1,0))</f>
        <v>3301</v>
      </c>
      <c r="Q164">
        <v>1.94</v>
      </c>
    </row>
    <row r="165" spans="1:17" x14ac:dyDescent="0.2">
      <c r="A165">
        <f t="shared" si="12"/>
        <v>4</v>
      </c>
      <c r="B165" t="str">
        <f t="shared" si="13"/>
        <v>Apr</v>
      </c>
      <c r="C165">
        <f>INDEX([1]LookUps!B:B,MATCH(B165,[1]LookUps!A:A,0))</f>
        <v>4</v>
      </c>
      <c r="D165">
        <f t="shared" si="14"/>
        <v>2015</v>
      </c>
      <c r="E165">
        <f>INDEX([1]LookUps!C:C,MATCH(C165,[1]LookUps!B:B,0))</f>
        <v>2</v>
      </c>
      <c r="F165" t="str">
        <f t="shared" si="15"/>
        <v>Q2-2015</v>
      </c>
      <c r="G165" t="s">
        <v>178</v>
      </c>
      <c r="H165" s="4">
        <f t="shared" si="16"/>
        <v>42124</v>
      </c>
      <c r="I165">
        <v>37.4</v>
      </c>
      <c r="J165">
        <v>492.5</v>
      </c>
      <c r="K165">
        <v>34446</v>
      </c>
      <c r="L165" s="42">
        <v>108.5</v>
      </c>
      <c r="M165" s="42">
        <v>866.2</v>
      </c>
      <c r="N165">
        <f>INDEX(QuarterlyToMonthly!$A:$AA,MATCH($H165,QuarterlyToMonthly!$A:$A,0),MATCH(N$1,QuarterlyToMonthly!$1:$1,0))</f>
        <v>57070.774138002627</v>
      </c>
      <c r="O165">
        <f>INDEX(QuarterlyToMonthly!$A:$AA,MATCH($H165,QuarterlyToMonthly!$A:$A,0),MATCH(O$1,QuarterlyToMonthly!$1:$1,0))</f>
        <v>42631.935693470688</v>
      </c>
      <c r="P165">
        <f>INDEX(QuarterlyToMonthly!$A:$AA,MATCH($H165,QuarterlyToMonthly!$A:$A,0),MATCH(P$1,QuarterlyToMonthly!$1:$1,0))</f>
        <v>3265.9627592935003</v>
      </c>
      <c r="Q165">
        <v>2.0499999999999998</v>
      </c>
    </row>
    <row r="166" spans="1:17" x14ac:dyDescent="0.2">
      <c r="A166">
        <f t="shared" si="12"/>
        <v>4</v>
      </c>
      <c r="B166" t="str">
        <f t="shared" si="13"/>
        <v>May</v>
      </c>
      <c r="C166">
        <f>INDEX([1]LookUps!B:B,MATCH(B166,[1]LookUps!A:A,0))</f>
        <v>5</v>
      </c>
      <c r="D166">
        <f t="shared" si="14"/>
        <v>2015</v>
      </c>
      <c r="E166">
        <f>INDEX([1]LookUps!C:C,MATCH(C166,[1]LookUps!B:B,0))</f>
        <v>2</v>
      </c>
      <c r="F166" t="str">
        <f t="shared" si="15"/>
        <v>Q2-2015</v>
      </c>
      <c r="G166" t="s">
        <v>179</v>
      </c>
      <c r="H166" s="4">
        <f t="shared" ref="H166:H200" si="17">EOMONTH(DATE(D166,C166,1),0)</f>
        <v>42155</v>
      </c>
      <c r="I166">
        <v>32.299999999999997</v>
      </c>
      <c r="J166">
        <v>500.1</v>
      </c>
      <c r="K166">
        <v>36721</v>
      </c>
      <c r="L166" s="42">
        <v>99.6</v>
      </c>
      <c r="M166" s="42">
        <v>885.9</v>
      </c>
      <c r="N166">
        <f>INDEX(QuarterlyToMonthly!$A:$AA,MATCH($H166,QuarterlyToMonthly!$A:$A,0),MATCH(N$1,QuarterlyToMonthly!$1:$1,0))</f>
        <v>58692.349816392933</v>
      </c>
      <c r="O166">
        <f>INDEX(QuarterlyToMonthly!$A:$AA,MATCH($H166,QuarterlyToMonthly!$A:$A,0),MATCH(O$1,QuarterlyToMonthly!$1:$1,0))</f>
        <v>42762.268621999436</v>
      </c>
      <c r="P166">
        <f>INDEX(QuarterlyToMonthly!$A:$AA,MATCH($H166,QuarterlyToMonthly!$A:$A,0),MATCH(P$1,QuarterlyToMonthly!$1:$1,0))</f>
        <v>3231.2974083889771</v>
      </c>
      <c r="Q166">
        <v>2.12</v>
      </c>
    </row>
    <row r="167" spans="1:17" x14ac:dyDescent="0.2">
      <c r="A167">
        <f t="shared" si="12"/>
        <v>4</v>
      </c>
      <c r="B167" t="str">
        <f t="shared" si="13"/>
        <v>Jun</v>
      </c>
      <c r="C167">
        <f>INDEX([1]LookUps!B:B,MATCH(B167,[1]LookUps!A:A,0))</f>
        <v>6</v>
      </c>
      <c r="D167">
        <f t="shared" si="14"/>
        <v>2015</v>
      </c>
      <c r="E167">
        <f>INDEX([1]LookUps!C:C,MATCH(C167,[1]LookUps!B:B,0))</f>
        <v>2</v>
      </c>
      <c r="F167" t="str">
        <f t="shared" si="15"/>
        <v>Q2-2015</v>
      </c>
      <c r="G167" t="s">
        <v>180</v>
      </c>
      <c r="H167" s="4">
        <f t="shared" si="17"/>
        <v>42185</v>
      </c>
      <c r="I167">
        <v>41.8</v>
      </c>
      <c r="J167">
        <v>509.7</v>
      </c>
      <c r="K167">
        <v>39765</v>
      </c>
      <c r="L167" s="42">
        <v>112.3</v>
      </c>
      <c r="M167" s="42">
        <v>908.5</v>
      </c>
      <c r="N167">
        <f>INDEX(QuarterlyToMonthly!$A:$AA,MATCH($H167,QuarterlyToMonthly!$A:$A,0),MATCH(N$1,QuarterlyToMonthly!$1:$1,0))</f>
        <v>60360</v>
      </c>
      <c r="O167">
        <f>INDEX(QuarterlyToMonthly!$A:$AA,MATCH($H167,QuarterlyToMonthly!$A:$A,0),MATCH(O$1,QuarterlyToMonthly!$1:$1,0))</f>
        <v>42893</v>
      </c>
      <c r="P167">
        <f>INDEX(QuarterlyToMonthly!$A:$AA,MATCH($H167,QuarterlyToMonthly!$A:$A,0),MATCH(P$1,QuarterlyToMonthly!$1:$1,0))</f>
        <v>3197</v>
      </c>
      <c r="Q167">
        <v>2.35</v>
      </c>
    </row>
    <row r="168" spans="1:17" x14ac:dyDescent="0.2">
      <c r="A168">
        <f t="shared" si="12"/>
        <v>4</v>
      </c>
      <c r="B168" t="str">
        <f t="shared" si="13"/>
        <v>Jul</v>
      </c>
      <c r="C168">
        <f>INDEX([1]LookUps!B:B,MATCH(B168,[1]LookUps!A:A,0))</f>
        <v>7</v>
      </c>
      <c r="D168">
        <f t="shared" si="14"/>
        <v>2015</v>
      </c>
      <c r="E168">
        <f>INDEX([1]LookUps!C:C,MATCH(C168,[1]LookUps!B:B,0))</f>
        <v>3</v>
      </c>
      <c r="F168" t="str">
        <f t="shared" si="15"/>
        <v>Q3-2015</v>
      </c>
      <c r="G168" t="s">
        <v>181</v>
      </c>
      <c r="H168" s="4">
        <f t="shared" si="17"/>
        <v>42216</v>
      </c>
      <c r="I168">
        <v>34.5</v>
      </c>
      <c r="J168">
        <v>510.1</v>
      </c>
      <c r="K168">
        <v>40808</v>
      </c>
      <c r="L168" s="42">
        <v>107.2</v>
      </c>
      <c r="M168" s="42">
        <v>926.8</v>
      </c>
      <c r="N168">
        <f>INDEX(QuarterlyToMonthly!$A:$AA,MATCH($H168,QuarterlyToMonthly!$A:$A,0),MATCH(N$1,QuarterlyToMonthly!$1:$1,0))</f>
        <v>60321.642296193226</v>
      </c>
      <c r="O168">
        <f>INDEX(QuarterlyToMonthly!$A:$AA,MATCH($H168,QuarterlyToMonthly!$A:$A,0),MATCH(O$1,QuarterlyToMonthly!$1:$1,0))</f>
        <v>42805.153543351014</v>
      </c>
      <c r="P168">
        <f>INDEX(QuarterlyToMonthly!$A:$AA,MATCH($H168,QuarterlyToMonthly!$A:$A,0),MATCH(P$1,QuarterlyToMonthly!$1:$1,0))</f>
        <v>3261.0418883966154</v>
      </c>
      <c r="Q168">
        <v>2.2000000000000002</v>
      </c>
    </row>
    <row r="169" spans="1:17" x14ac:dyDescent="0.2">
      <c r="A169">
        <f t="shared" si="12"/>
        <v>4</v>
      </c>
      <c r="B169" t="str">
        <f t="shared" si="13"/>
        <v>Aug</v>
      </c>
      <c r="C169">
        <f>INDEX([1]LookUps!B:B,MATCH(B169,[1]LookUps!A:A,0))</f>
        <v>8</v>
      </c>
      <c r="D169">
        <f t="shared" si="14"/>
        <v>2015</v>
      </c>
      <c r="E169">
        <f>INDEX([1]LookUps!C:C,MATCH(C169,[1]LookUps!B:B,0))</f>
        <v>3</v>
      </c>
      <c r="F169" t="str">
        <f t="shared" si="15"/>
        <v>Q3-2015</v>
      </c>
      <c r="G169" t="s">
        <v>182</v>
      </c>
      <c r="H169" s="4">
        <f t="shared" si="17"/>
        <v>42247</v>
      </c>
      <c r="I169">
        <v>32.200000000000003</v>
      </c>
      <c r="J169">
        <v>509</v>
      </c>
      <c r="K169">
        <v>40293</v>
      </c>
      <c r="L169" s="42">
        <v>99.2</v>
      </c>
      <c r="M169" s="42">
        <v>932.6</v>
      </c>
      <c r="N169">
        <f>INDEX(QuarterlyToMonthly!$A:$AA,MATCH($H169,QuarterlyToMonthly!$A:$A,0),MATCH(N$1,QuarterlyToMonthly!$1:$1,0))</f>
        <v>60283.308968023324</v>
      </c>
      <c r="O169">
        <f>INDEX(QuarterlyToMonthly!$A:$AA,MATCH($H169,QuarterlyToMonthly!$A:$A,0),MATCH(O$1,QuarterlyToMonthly!$1:$1,0))</f>
        <v>42717.486999507048</v>
      </c>
      <c r="P169">
        <f>INDEX(QuarterlyToMonthly!$A:$AA,MATCH($H169,QuarterlyToMonthly!$A:$A,0),MATCH(P$1,QuarterlyToMonthly!$1:$1,0))</f>
        <v>3326.3666555762784</v>
      </c>
      <c r="Q169">
        <v>2.21</v>
      </c>
    </row>
    <row r="170" spans="1:17" x14ac:dyDescent="0.2">
      <c r="A170">
        <f t="shared" si="12"/>
        <v>4</v>
      </c>
      <c r="B170" t="str">
        <f t="shared" si="13"/>
        <v>Sep</v>
      </c>
      <c r="C170">
        <f>INDEX([1]LookUps!B:B,MATCH(B170,[1]LookUps!A:A,0))</f>
        <v>9</v>
      </c>
      <c r="D170">
        <f t="shared" si="14"/>
        <v>2015</v>
      </c>
      <c r="E170">
        <f>INDEX([1]LookUps!C:C,MATCH(C170,[1]LookUps!B:B,0))</f>
        <v>3</v>
      </c>
      <c r="F170" t="str">
        <f t="shared" si="15"/>
        <v>Q3-2015</v>
      </c>
      <c r="G170" t="s">
        <v>183</v>
      </c>
      <c r="H170" s="4">
        <f t="shared" si="17"/>
        <v>42277</v>
      </c>
      <c r="I170">
        <v>45.5</v>
      </c>
      <c r="J170">
        <v>524.4</v>
      </c>
      <c r="K170">
        <v>40158</v>
      </c>
      <c r="L170" s="42">
        <v>111.6</v>
      </c>
      <c r="M170" s="42">
        <v>953.1</v>
      </c>
      <c r="N170">
        <f>INDEX(QuarterlyToMonthly!$A:$AA,MATCH($H170,QuarterlyToMonthly!$A:$A,0),MATCH(N$1,QuarterlyToMonthly!$1:$1,0))</f>
        <v>60245</v>
      </c>
      <c r="O170">
        <f>INDEX(QuarterlyToMonthly!$A:$AA,MATCH($H170,QuarterlyToMonthly!$A:$A,0),MATCH(O$1,QuarterlyToMonthly!$1:$1,0))</f>
        <v>42630</v>
      </c>
      <c r="P170">
        <f>INDEX(QuarterlyToMonthly!$A:$AA,MATCH($H170,QuarterlyToMonthly!$A:$A,0),MATCH(P$1,QuarterlyToMonthly!$1:$1,0))</f>
        <v>3393</v>
      </c>
      <c r="Q170">
        <v>2.06</v>
      </c>
    </row>
    <row r="171" spans="1:17" x14ac:dyDescent="0.2">
      <c r="A171">
        <f t="shared" si="12"/>
        <v>4</v>
      </c>
      <c r="B171" t="str">
        <f t="shared" si="13"/>
        <v>Oct</v>
      </c>
      <c r="C171">
        <f>INDEX([1]LookUps!B:B,MATCH(B171,[1]LookUps!A:A,0))</f>
        <v>10</v>
      </c>
      <c r="D171">
        <f t="shared" si="14"/>
        <v>2015</v>
      </c>
      <c r="E171">
        <f>INDEX([1]LookUps!C:C,MATCH(C171,[1]LookUps!B:B,0))</f>
        <v>4</v>
      </c>
      <c r="F171" t="str">
        <f t="shared" si="15"/>
        <v>Q4-2015</v>
      </c>
      <c r="G171" t="s">
        <v>184</v>
      </c>
      <c r="H171" s="4">
        <f t="shared" si="17"/>
        <v>42308</v>
      </c>
      <c r="I171">
        <v>30.9</v>
      </c>
      <c r="J171">
        <v>525.5</v>
      </c>
      <c r="K171">
        <v>40327</v>
      </c>
      <c r="L171" s="42">
        <v>90.9</v>
      </c>
      <c r="M171" s="42">
        <v>951.7</v>
      </c>
      <c r="N171">
        <f>INDEX(QuarterlyToMonthly!$A:$AA,MATCH($H171,QuarterlyToMonthly!$A:$A,0),MATCH(N$1,QuarterlyToMonthly!$1:$1,0))</f>
        <v>60915.835765567303</v>
      </c>
      <c r="O171">
        <f>INDEX(QuarterlyToMonthly!$A:$AA,MATCH($H171,QuarterlyToMonthly!$A:$A,0),MATCH(O$1,QuarterlyToMonthly!$1:$1,0))</f>
        <v>42624.332579914917</v>
      </c>
      <c r="P171">
        <f>INDEX(QuarterlyToMonthly!$A:$AA,MATCH($H171,QuarterlyToMonthly!$A:$A,0),MATCH(P$1,QuarterlyToMonthly!$1:$1,0))</f>
        <v>3339.8380694080297</v>
      </c>
      <c r="Q171">
        <v>2.16</v>
      </c>
    </row>
    <row r="172" spans="1:17" x14ac:dyDescent="0.2">
      <c r="A172">
        <f t="shared" si="12"/>
        <v>4</v>
      </c>
      <c r="B172" t="str">
        <f t="shared" si="13"/>
        <v>Nov</v>
      </c>
      <c r="C172">
        <f>INDEX([1]LookUps!B:B,MATCH(B172,[1]LookUps!A:A,0))</f>
        <v>11</v>
      </c>
      <c r="D172">
        <f t="shared" si="14"/>
        <v>2015</v>
      </c>
      <c r="E172">
        <f>INDEX([1]LookUps!C:C,MATCH(C172,[1]LookUps!B:B,0))</f>
        <v>4</v>
      </c>
      <c r="F172" t="str">
        <f t="shared" si="15"/>
        <v>Q4-2015</v>
      </c>
      <c r="G172" t="s">
        <v>185</v>
      </c>
      <c r="H172" s="4">
        <f t="shared" si="17"/>
        <v>42338</v>
      </c>
      <c r="I172">
        <v>32.5</v>
      </c>
      <c r="J172">
        <v>540.70000000000005</v>
      </c>
      <c r="K172">
        <v>36672</v>
      </c>
      <c r="L172" s="42">
        <v>89.9</v>
      </c>
      <c r="M172" s="42">
        <v>967.7</v>
      </c>
      <c r="N172">
        <f>INDEX(QuarterlyToMonthly!$A:$AA,MATCH($H172,QuarterlyToMonthly!$A:$A,0),MATCH(N$1,QuarterlyToMonthly!$1:$1,0))</f>
        <v>61594.141373019644</v>
      </c>
      <c r="O172">
        <f>INDEX(QuarterlyToMonthly!$A:$AA,MATCH($H172,QuarterlyToMonthly!$A:$A,0),MATCH(O$1,QuarterlyToMonthly!$1:$1,0))</f>
        <v>42618.665913281642</v>
      </c>
      <c r="P172">
        <f>INDEX(QuarterlyToMonthly!$A:$AA,MATCH($H172,QuarterlyToMonthly!$A:$A,0),MATCH(P$1,QuarterlyToMonthly!$1:$1,0))</f>
        <v>3287.5090863151063</v>
      </c>
      <c r="Q172">
        <v>2.21</v>
      </c>
    </row>
    <row r="173" spans="1:17" x14ac:dyDescent="0.2">
      <c r="A173">
        <f t="shared" si="12"/>
        <v>4</v>
      </c>
      <c r="B173" t="str">
        <f t="shared" si="13"/>
        <v>Dec</v>
      </c>
      <c r="C173">
        <f>INDEX([1]LookUps!B:B,MATCH(B173,[1]LookUps!A:A,0))</f>
        <v>12</v>
      </c>
      <c r="D173">
        <f t="shared" si="14"/>
        <v>2015</v>
      </c>
      <c r="E173">
        <f>INDEX([1]LookUps!C:C,MATCH(C173,[1]LookUps!B:B,0))</f>
        <v>4</v>
      </c>
      <c r="F173" t="str">
        <f t="shared" si="15"/>
        <v>Q4-2015</v>
      </c>
      <c r="G173" t="s">
        <v>186</v>
      </c>
      <c r="H173" s="4">
        <f t="shared" si="17"/>
        <v>42369</v>
      </c>
      <c r="I173">
        <v>26.7</v>
      </c>
      <c r="J173">
        <v>542.29999999999995</v>
      </c>
      <c r="K173">
        <v>32979</v>
      </c>
      <c r="L173" s="42">
        <v>78.099999999999994</v>
      </c>
      <c r="M173" s="42">
        <v>950.8</v>
      </c>
      <c r="N173">
        <f>INDEX(QuarterlyToMonthly!$A:$AA,MATCH($H173,QuarterlyToMonthly!$A:$A,0),MATCH(N$1,QuarterlyToMonthly!$1:$1,0))</f>
        <v>62280</v>
      </c>
      <c r="O173">
        <f>INDEX(QuarterlyToMonthly!$A:$AA,MATCH($H173,QuarterlyToMonthly!$A:$A,0),MATCH(O$1,QuarterlyToMonthly!$1:$1,0))</f>
        <v>42613</v>
      </c>
      <c r="P173">
        <f>INDEX(QuarterlyToMonthly!$A:$AA,MATCH($H173,QuarterlyToMonthly!$A:$A,0),MATCH(P$1,QuarterlyToMonthly!$1:$1,0))</f>
        <v>3236</v>
      </c>
      <c r="Q173">
        <v>2.27</v>
      </c>
    </row>
    <row r="174" spans="1:17" x14ac:dyDescent="0.2">
      <c r="A174">
        <f t="shared" si="12"/>
        <v>4</v>
      </c>
      <c r="B174" t="str">
        <f t="shared" si="13"/>
        <v>Jan</v>
      </c>
      <c r="C174">
        <f>INDEX([1]LookUps!B:B,MATCH(B174,[1]LookUps!A:A,0))</f>
        <v>1</v>
      </c>
      <c r="D174">
        <f t="shared" si="14"/>
        <v>2016</v>
      </c>
      <c r="E174">
        <f>INDEX([1]LookUps!C:C,MATCH(C174,[1]LookUps!B:B,0))</f>
        <v>1</v>
      </c>
      <c r="F174" t="str">
        <f t="shared" si="15"/>
        <v>Q1-2016</v>
      </c>
      <c r="G174" t="s">
        <v>187</v>
      </c>
      <c r="H174" s="4">
        <f t="shared" si="17"/>
        <v>42400</v>
      </c>
      <c r="I174">
        <v>22.9</v>
      </c>
      <c r="J174">
        <v>540.29999999999995</v>
      </c>
      <c r="K174">
        <v>29959</v>
      </c>
      <c r="L174" s="42">
        <v>74.3</v>
      </c>
      <c r="M174" s="42">
        <v>950.2</v>
      </c>
      <c r="N174">
        <f>INDEX(QuarterlyToMonthly!$A:$AA,MATCH($H174,QuarterlyToMonthly!$A:$A,0),MATCH(N$1,QuarterlyToMonthly!$1:$1,0))</f>
        <v>61840.235425613013</v>
      </c>
      <c r="O174">
        <f>INDEX(QuarterlyToMonthly!$A:$AA,MATCH($H174,QuarterlyToMonthly!$A:$A,0),MATCH(O$1,QuarterlyToMonthly!$1:$1,0))</f>
        <v>42707.125272645964</v>
      </c>
      <c r="P174">
        <f>INDEX(QuarterlyToMonthly!$A:$AA,MATCH($H174,QuarterlyToMonthly!$A:$A,0),MATCH(P$1,QuarterlyToMonthly!$1:$1,0))</f>
        <v>3247.2938710615385</v>
      </c>
      <c r="Q174">
        <v>1.94</v>
      </c>
    </row>
    <row r="175" spans="1:17" x14ac:dyDescent="0.2">
      <c r="A175">
        <f t="shared" si="12"/>
        <v>4</v>
      </c>
      <c r="B175" t="str">
        <f t="shared" si="13"/>
        <v>Feb</v>
      </c>
      <c r="C175">
        <f>INDEX([1]LookUps!B:B,MATCH(B175,[1]LookUps!A:A,0))</f>
        <v>2</v>
      </c>
      <c r="D175">
        <f t="shared" si="14"/>
        <v>2016</v>
      </c>
      <c r="E175">
        <f>INDEX([1]LookUps!C:C,MATCH(C175,[1]LookUps!B:B,0))</f>
        <v>1</v>
      </c>
      <c r="F175" t="str">
        <f t="shared" si="15"/>
        <v>Q1-2016</v>
      </c>
      <c r="G175" t="s">
        <v>188</v>
      </c>
      <c r="H175" s="4">
        <f t="shared" si="17"/>
        <v>42429</v>
      </c>
      <c r="I175">
        <v>25.3</v>
      </c>
      <c r="J175">
        <v>543.79999999999995</v>
      </c>
      <c r="K175">
        <v>30831</v>
      </c>
      <c r="L175" s="42">
        <v>84.1</v>
      </c>
      <c r="M175" s="42">
        <v>958.6</v>
      </c>
      <c r="N175">
        <f>INDEX(QuarterlyToMonthly!$A:$AA,MATCH($H175,QuarterlyToMonthly!$A:$A,0),MATCH(N$1,QuarterlyToMonthly!$1:$1,0))</f>
        <v>61403.57606768213</v>
      </c>
      <c r="O175">
        <f>INDEX(QuarterlyToMonthly!$A:$AA,MATCH($H175,QuarterlyToMonthly!$A:$A,0),MATCH(O$1,QuarterlyToMonthly!$1:$1,0))</f>
        <v>42801.458452901126</v>
      </c>
      <c r="P175">
        <f>INDEX(QuarterlyToMonthly!$A:$AA,MATCH($H175,QuarterlyToMonthly!$A:$A,0),MATCH(P$1,QuarterlyToMonthly!$1:$1,0))</f>
        <v>3258.6271585395029</v>
      </c>
      <c r="Q175">
        <v>1.74</v>
      </c>
    </row>
    <row r="176" spans="1:17" x14ac:dyDescent="0.2">
      <c r="A176">
        <f t="shared" si="12"/>
        <v>4</v>
      </c>
      <c r="B176" t="str">
        <f t="shared" si="13"/>
        <v>Mar</v>
      </c>
      <c r="C176">
        <f>INDEX([1]LookUps!B:B,MATCH(B176,[1]LookUps!A:A,0))</f>
        <v>3</v>
      </c>
      <c r="D176">
        <f t="shared" si="14"/>
        <v>2016</v>
      </c>
      <c r="E176">
        <f>INDEX([1]LookUps!C:C,MATCH(C176,[1]LookUps!B:B,0))</f>
        <v>1</v>
      </c>
      <c r="F176" t="str">
        <f t="shared" si="15"/>
        <v>Q1-2016</v>
      </c>
      <c r="G176" t="s">
        <v>189</v>
      </c>
      <c r="H176" s="4">
        <f t="shared" si="17"/>
        <v>42460</v>
      </c>
      <c r="I176">
        <v>27.8</v>
      </c>
      <c r="J176">
        <v>550.79999999999995</v>
      </c>
      <c r="K176">
        <v>36699</v>
      </c>
      <c r="L176" s="42">
        <v>90.7</v>
      </c>
      <c r="M176" s="42">
        <v>969.4</v>
      </c>
      <c r="N176">
        <f>INDEX(QuarterlyToMonthly!$A:$AA,MATCH($H176,QuarterlyToMonthly!$A:$A,0),MATCH(N$1,QuarterlyToMonthly!$1:$1,0))</f>
        <v>60970</v>
      </c>
      <c r="O176">
        <f>INDEX(QuarterlyToMonthly!$A:$AA,MATCH($H176,QuarterlyToMonthly!$A:$A,0),MATCH(O$1,QuarterlyToMonthly!$1:$1,0))</f>
        <v>42896</v>
      </c>
      <c r="P176">
        <f>INDEX(QuarterlyToMonthly!$A:$AA,MATCH($H176,QuarterlyToMonthly!$A:$A,0),MATCH(P$1,QuarterlyToMonthly!$1:$1,0))</f>
        <v>3270</v>
      </c>
      <c r="Q176">
        <v>1.78</v>
      </c>
    </row>
    <row r="177" spans="1:17" x14ac:dyDescent="0.2">
      <c r="A177">
        <f t="shared" si="12"/>
        <v>4</v>
      </c>
      <c r="B177" t="str">
        <f t="shared" si="13"/>
        <v>Apr</v>
      </c>
      <c r="C177">
        <f>INDEX([1]LookUps!B:B,MATCH(B177,[1]LookUps!A:A,0))</f>
        <v>4</v>
      </c>
      <c r="D177">
        <f t="shared" si="14"/>
        <v>2016</v>
      </c>
      <c r="E177">
        <f>INDEX([1]LookUps!C:C,MATCH(C177,[1]LookUps!B:B,0))</f>
        <v>2</v>
      </c>
      <c r="F177" t="str">
        <f t="shared" si="15"/>
        <v>Q2-2016</v>
      </c>
      <c r="G177" t="s">
        <v>190</v>
      </c>
      <c r="H177" s="4">
        <f t="shared" si="17"/>
        <v>42490</v>
      </c>
      <c r="I177">
        <v>32.6</v>
      </c>
      <c r="J177">
        <v>559.9</v>
      </c>
      <c r="K177">
        <v>38186</v>
      </c>
      <c r="L177" s="42">
        <v>106.2</v>
      </c>
      <c r="M177" s="42">
        <v>994.2</v>
      </c>
      <c r="N177">
        <f>INDEX(QuarterlyToMonthly!$A:$AA,MATCH($H177,QuarterlyToMonthly!$A:$A,0),MATCH(N$1,QuarterlyToMonthly!$1:$1,0))</f>
        <v>61284.046289339996</v>
      </c>
      <c r="O177">
        <f>INDEX(QuarterlyToMonthly!$A:$AA,MATCH($H177,QuarterlyToMonthly!$A:$A,0),MATCH(O$1,QuarterlyToMonthly!$1:$1,0))</f>
        <v>43223.16505590584</v>
      </c>
      <c r="P177">
        <f>INDEX(QuarterlyToMonthly!$A:$AA,MATCH($H177,QuarterlyToMonthly!$A:$A,0),MATCH(P$1,QuarterlyToMonthly!$1:$1,0))</f>
        <v>3251.8999982865325</v>
      </c>
      <c r="Q177">
        <v>1.83</v>
      </c>
    </row>
    <row r="178" spans="1:17" x14ac:dyDescent="0.2">
      <c r="A178">
        <f t="shared" si="12"/>
        <v>4</v>
      </c>
      <c r="B178" t="str">
        <f t="shared" si="13"/>
        <v>May</v>
      </c>
      <c r="C178">
        <f>INDEX([1]LookUps!B:B,MATCH(B178,[1]LookUps!A:A,0))</f>
        <v>5</v>
      </c>
      <c r="D178">
        <f t="shared" si="14"/>
        <v>2016</v>
      </c>
      <c r="E178">
        <f>INDEX([1]LookUps!C:C,MATCH(C178,[1]LookUps!B:B,0))</f>
        <v>2</v>
      </c>
      <c r="F178" t="str">
        <f t="shared" si="15"/>
        <v>Q2-2016</v>
      </c>
      <c r="G178" t="s">
        <v>191</v>
      </c>
      <c r="H178" s="4">
        <f t="shared" si="17"/>
        <v>42521</v>
      </c>
      <c r="I178">
        <v>34.299999999999997</v>
      </c>
      <c r="J178">
        <v>576.20000000000005</v>
      </c>
      <c r="K178">
        <v>40441</v>
      </c>
      <c r="L178" s="42">
        <v>105</v>
      </c>
      <c r="M178" s="42">
        <v>1018.4</v>
      </c>
      <c r="N178">
        <f>INDEX(QuarterlyToMonthly!$A:$AA,MATCH($H178,QuarterlyToMonthly!$A:$A,0),MATCH(N$1,QuarterlyToMonthly!$1:$1,0))</f>
        <v>61599.710178677502</v>
      </c>
      <c r="O178">
        <f>INDEX(QuarterlyToMonthly!$A:$AA,MATCH($H178,QuarterlyToMonthly!$A:$A,0),MATCH(O$1,QuarterlyToMonthly!$1:$1,0))</f>
        <v>43552.825378825059</v>
      </c>
      <c r="P178">
        <f>INDEX(QuarterlyToMonthly!$A:$AA,MATCH($H178,QuarterlyToMonthly!$A:$A,0),MATCH(P$1,QuarterlyToMonthly!$1:$1,0))</f>
        <v>3233.9001831363762</v>
      </c>
      <c r="Q178">
        <v>1.84</v>
      </c>
    </row>
    <row r="179" spans="1:17" x14ac:dyDescent="0.2">
      <c r="A179">
        <f t="shared" si="12"/>
        <v>4</v>
      </c>
      <c r="B179" t="str">
        <f t="shared" si="13"/>
        <v>Jun</v>
      </c>
      <c r="C179">
        <f>INDEX([1]LookUps!B:B,MATCH(B179,[1]LookUps!A:A,0))</f>
        <v>6</v>
      </c>
      <c r="D179">
        <f t="shared" si="14"/>
        <v>2016</v>
      </c>
      <c r="E179">
        <f>INDEX([1]LookUps!C:C,MATCH(C179,[1]LookUps!B:B,0))</f>
        <v>2</v>
      </c>
      <c r="F179" t="str">
        <f t="shared" si="15"/>
        <v>Q2-2016</v>
      </c>
      <c r="G179" t="s">
        <v>192</v>
      </c>
      <c r="H179" s="4">
        <f t="shared" si="17"/>
        <v>42551</v>
      </c>
      <c r="I179">
        <v>35</v>
      </c>
      <c r="J179">
        <v>577.1</v>
      </c>
      <c r="K179">
        <v>43255</v>
      </c>
      <c r="L179" s="42">
        <v>111.6</v>
      </c>
      <c r="M179" s="42">
        <v>1028.5999999999999</v>
      </c>
      <c r="N179">
        <f>INDEX(QuarterlyToMonthly!$A:$AA,MATCH($H179,QuarterlyToMonthly!$A:$A,0),MATCH(N$1,QuarterlyToMonthly!$1:$1,0))</f>
        <v>61917</v>
      </c>
      <c r="O179">
        <f>INDEX(QuarterlyToMonthly!$A:$AA,MATCH($H179,QuarterlyToMonthly!$A:$A,0),MATCH(O$1,QuarterlyToMonthly!$1:$1,0))</f>
        <v>43885</v>
      </c>
      <c r="P179">
        <f>INDEX(QuarterlyToMonthly!$A:$AA,MATCH($H179,QuarterlyToMonthly!$A:$A,0),MATCH(P$1,QuarterlyToMonthly!$1:$1,0))</f>
        <v>3216</v>
      </c>
      <c r="Q179">
        <v>1.49</v>
      </c>
    </row>
    <row r="180" spans="1:17" x14ac:dyDescent="0.2">
      <c r="A180">
        <f t="shared" si="12"/>
        <v>4</v>
      </c>
      <c r="B180" t="str">
        <f t="shared" si="13"/>
        <v>Jul</v>
      </c>
      <c r="C180">
        <f>INDEX([1]LookUps!B:B,MATCH(B180,[1]LookUps!A:A,0))</f>
        <v>7</v>
      </c>
      <c r="D180">
        <f t="shared" si="14"/>
        <v>2016</v>
      </c>
      <c r="E180">
        <f>INDEX([1]LookUps!C:C,MATCH(C180,[1]LookUps!B:B,0))</f>
        <v>3</v>
      </c>
      <c r="F180" t="str">
        <f t="shared" si="15"/>
        <v>Q3-2016</v>
      </c>
      <c r="G180" t="s">
        <v>193</v>
      </c>
      <c r="H180" s="4">
        <f t="shared" si="17"/>
        <v>42582</v>
      </c>
      <c r="I180">
        <v>41.8</v>
      </c>
      <c r="J180">
        <v>590.29999999999995</v>
      </c>
      <c r="K180">
        <v>44412</v>
      </c>
      <c r="L180" s="42">
        <v>115.2</v>
      </c>
      <c r="M180" s="42">
        <v>1050.8</v>
      </c>
      <c r="N180">
        <f>INDEX(QuarterlyToMonthly!$A:$AA,MATCH($H180,QuarterlyToMonthly!$A:$A,0),MATCH(N$1,QuarterlyToMonthly!$1:$1,0))</f>
        <v>62312.46873252021</v>
      </c>
      <c r="O180">
        <f>INDEX(QuarterlyToMonthly!$A:$AA,MATCH($H180,QuarterlyToMonthly!$A:$A,0),MATCH(O$1,QuarterlyToMonthly!$1:$1,0))</f>
        <v>43684.754342770662</v>
      </c>
      <c r="P180">
        <f>INDEX(QuarterlyToMonthly!$A:$AA,MATCH($H180,QuarterlyToMonthly!$A:$A,0),MATCH(P$1,QuarterlyToMonthly!$1:$1,0))</f>
        <v>3216.3332987898252</v>
      </c>
      <c r="Q180">
        <v>1.46</v>
      </c>
    </row>
    <row r="181" spans="1:17" x14ac:dyDescent="0.2">
      <c r="A181">
        <f t="shared" si="12"/>
        <v>4</v>
      </c>
      <c r="B181" t="str">
        <f t="shared" si="13"/>
        <v>Aug</v>
      </c>
      <c r="C181">
        <f>INDEX([1]LookUps!B:B,MATCH(B181,[1]LookUps!A:A,0))</f>
        <v>8</v>
      </c>
      <c r="D181">
        <f t="shared" si="14"/>
        <v>2016</v>
      </c>
      <c r="E181">
        <f>INDEX([1]LookUps!C:C,MATCH(C181,[1]LookUps!B:B,0))</f>
        <v>3</v>
      </c>
      <c r="F181" t="str">
        <f t="shared" si="15"/>
        <v>Q3-2016</v>
      </c>
      <c r="G181" t="s">
        <v>194</v>
      </c>
      <c r="H181" s="4">
        <f t="shared" si="17"/>
        <v>42613</v>
      </c>
      <c r="I181">
        <v>34.799999999999997</v>
      </c>
      <c r="J181">
        <v>590.5</v>
      </c>
      <c r="K181">
        <v>43568</v>
      </c>
      <c r="L181" s="42">
        <v>102.8</v>
      </c>
      <c r="M181" s="42">
        <v>1049.4000000000001</v>
      </c>
      <c r="N181">
        <f>INDEX(QuarterlyToMonthly!$A:$AA,MATCH($H181,QuarterlyToMonthly!$A:$A,0),MATCH(N$1,QuarterlyToMonthly!$1:$1,0))</f>
        <v>62710.463354834843</v>
      </c>
      <c r="O181">
        <f>INDEX(QuarterlyToMonthly!$A:$AA,MATCH($H181,QuarterlyToMonthly!$A:$A,0),MATCH(O$1,QuarterlyToMonthly!$1:$1,0))</f>
        <v>43485.422399184696</v>
      </c>
      <c r="P181">
        <f>INDEX(QuarterlyToMonthly!$A:$AA,MATCH($H181,QuarterlyToMonthly!$A:$A,0),MATCH(P$1,QuarterlyToMonthly!$1:$1,0))</f>
        <v>3216.666632121965</v>
      </c>
      <c r="Q181">
        <v>1.58</v>
      </c>
    </row>
    <row r="182" spans="1:17" x14ac:dyDescent="0.2">
      <c r="A182">
        <f t="shared" si="12"/>
        <v>4</v>
      </c>
      <c r="B182" t="str">
        <f t="shared" si="13"/>
        <v>Sep</v>
      </c>
      <c r="C182">
        <f>INDEX([1]LookUps!B:B,MATCH(B182,[1]LookUps!A:A,0))</f>
        <v>9</v>
      </c>
      <c r="D182">
        <f t="shared" si="14"/>
        <v>2016</v>
      </c>
      <c r="E182">
        <f>INDEX([1]LookUps!C:C,MATCH(C182,[1]LookUps!B:B,0))</f>
        <v>3</v>
      </c>
      <c r="F182" t="str">
        <f t="shared" si="15"/>
        <v>Q3-2016</v>
      </c>
      <c r="G182" t="s">
        <v>195</v>
      </c>
      <c r="H182" s="4">
        <f t="shared" si="17"/>
        <v>42643</v>
      </c>
      <c r="I182">
        <v>26.2</v>
      </c>
      <c r="J182">
        <v>589.5</v>
      </c>
      <c r="K182">
        <v>43227</v>
      </c>
      <c r="L182" s="42">
        <v>95</v>
      </c>
      <c r="M182" s="42">
        <v>1051.5999999999999</v>
      </c>
      <c r="N182">
        <f>INDEX(QuarterlyToMonthly!$A:$AA,MATCH($H182,QuarterlyToMonthly!$A:$A,0),MATCH(N$1,QuarterlyToMonthly!$1:$1,0))</f>
        <v>63111</v>
      </c>
      <c r="O182">
        <f>INDEX(QuarterlyToMonthly!$A:$AA,MATCH($H182,QuarterlyToMonthly!$A:$A,0),MATCH(O$1,QuarterlyToMonthly!$1:$1,0))</f>
        <v>43287</v>
      </c>
      <c r="P182">
        <f>INDEX(QuarterlyToMonthly!$A:$AA,MATCH($H182,QuarterlyToMonthly!$A:$A,0),MATCH(P$1,QuarterlyToMonthly!$1:$1,0))</f>
        <v>3217</v>
      </c>
      <c r="Q182">
        <v>1.6</v>
      </c>
    </row>
    <row r="183" spans="1:17" x14ac:dyDescent="0.2">
      <c r="A183">
        <f t="shared" si="12"/>
        <v>4</v>
      </c>
      <c r="B183" t="str">
        <f t="shared" si="13"/>
        <v>Oct</v>
      </c>
      <c r="C183">
        <f>INDEX([1]LookUps!B:B,MATCH(B183,[1]LookUps!A:A,0))</f>
        <v>10</v>
      </c>
      <c r="D183">
        <f t="shared" si="14"/>
        <v>2016</v>
      </c>
      <c r="E183">
        <f>INDEX([1]LookUps!C:C,MATCH(C183,[1]LookUps!B:B,0))</f>
        <v>4</v>
      </c>
      <c r="F183" t="str">
        <f t="shared" si="15"/>
        <v>Q4-2016</v>
      </c>
      <c r="G183" t="s">
        <v>196</v>
      </c>
      <c r="H183" s="4">
        <f t="shared" si="17"/>
        <v>42674</v>
      </c>
      <c r="I183">
        <v>40.200000000000003</v>
      </c>
      <c r="J183">
        <v>596.5</v>
      </c>
      <c r="K183">
        <v>44447</v>
      </c>
      <c r="L183" s="42">
        <v>114.5</v>
      </c>
      <c r="M183" s="42">
        <v>1061.4000000000001</v>
      </c>
      <c r="N183">
        <f>INDEX(QuarterlyToMonthly!$A:$AA,MATCH($H183,QuarterlyToMonthly!$A:$A,0),MATCH(N$1,QuarterlyToMonthly!$1:$1,0))</f>
        <v>63620.869702595766</v>
      </c>
      <c r="O183">
        <f>INDEX(QuarterlyToMonthly!$A:$AA,MATCH($H183,QuarterlyToMonthly!$A:$A,0),MATCH(O$1,QuarterlyToMonthly!$1:$1,0))</f>
        <v>43216.552077587789</v>
      </c>
      <c r="P183">
        <f>INDEX(QuarterlyToMonthly!$A:$AA,MATCH($H183,QuarterlyToMonthly!$A:$A,0),MATCH(P$1,QuarterlyToMonthly!$1:$1,0))</f>
        <v>3217.3332988005614</v>
      </c>
      <c r="Q183">
        <v>1.84</v>
      </c>
    </row>
    <row r="184" spans="1:17" x14ac:dyDescent="0.2">
      <c r="A184">
        <f t="shared" si="12"/>
        <v>4</v>
      </c>
      <c r="B184" t="str">
        <f t="shared" si="13"/>
        <v>Nov</v>
      </c>
      <c r="C184">
        <f>INDEX([1]LookUps!B:B,MATCH(B184,[1]LookUps!A:A,0))</f>
        <v>11</v>
      </c>
      <c r="D184">
        <f t="shared" si="14"/>
        <v>2016</v>
      </c>
      <c r="E184">
        <f>INDEX([1]LookUps!C:C,MATCH(C184,[1]LookUps!B:B,0))</f>
        <v>4</v>
      </c>
      <c r="F184" t="str">
        <f t="shared" si="15"/>
        <v>Q4-2016</v>
      </c>
      <c r="G184" t="s">
        <v>197</v>
      </c>
      <c r="H184" s="4">
        <f t="shared" si="17"/>
        <v>42704</v>
      </c>
      <c r="I184">
        <v>27</v>
      </c>
      <c r="J184">
        <v>590.79999999999995</v>
      </c>
      <c r="K184">
        <v>41176</v>
      </c>
      <c r="L184" s="42">
        <v>87.8</v>
      </c>
      <c r="M184" s="42">
        <v>1049.9000000000001</v>
      </c>
      <c r="N184">
        <f>INDEX(QuarterlyToMonthly!$A:$AA,MATCH($H184,QuarterlyToMonthly!$A:$A,0),MATCH(N$1,QuarterlyToMonthly!$1:$1,0))</f>
        <v>64134.858609666589</v>
      </c>
      <c r="O184">
        <f>INDEX(QuarterlyToMonthly!$A:$AA,MATCH($H184,QuarterlyToMonthly!$A:$A,0),MATCH(O$1,QuarterlyToMonthly!$1:$1,0))</f>
        <v>43146.218806451296</v>
      </c>
      <c r="P184">
        <f>INDEX(QuarterlyToMonthly!$A:$AA,MATCH($H184,QuarterlyToMonthly!$A:$A,0),MATCH(P$1,QuarterlyToMonthly!$1:$1,0))</f>
        <v>3217.6666321327016</v>
      </c>
      <c r="Q184">
        <v>2.37</v>
      </c>
    </row>
    <row r="185" spans="1:17" x14ac:dyDescent="0.2">
      <c r="A185">
        <f t="shared" si="12"/>
        <v>4</v>
      </c>
      <c r="B185" t="str">
        <f t="shared" si="13"/>
        <v>Dec</v>
      </c>
      <c r="C185">
        <f>INDEX([1]LookUps!B:B,MATCH(B185,[1]LookUps!A:A,0))</f>
        <v>12</v>
      </c>
      <c r="D185">
        <f t="shared" si="14"/>
        <v>2016</v>
      </c>
      <c r="E185">
        <f>INDEX([1]LookUps!C:C,MATCH(C185,[1]LookUps!B:B,0))</f>
        <v>4</v>
      </c>
      <c r="F185" t="str">
        <f t="shared" si="15"/>
        <v>Q4-2016</v>
      </c>
      <c r="G185" t="s">
        <v>198</v>
      </c>
      <c r="H185" s="4">
        <f t="shared" si="17"/>
        <v>42735</v>
      </c>
      <c r="I185">
        <v>32.799999999999997</v>
      </c>
      <c r="J185">
        <v>600.70000000000005</v>
      </c>
      <c r="K185">
        <v>36962</v>
      </c>
      <c r="L185" s="42">
        <v>86.5</v>
      </c>
      <c r="M185" s="42">
        <v>1039</v>
      </c>
      <c r="N185">
        <f>INDEX(QuarterlyToMonthly!$A:$AA,MATCH($H185,QuarterlyToMonthly!$A:$A,0),MATCH(N$1,QuarterlyToMonthly!$1:$1,0))</f>
        <v>64653</v>
      </c>
      <c r="O185">
        <f>INDEX(QuarterlyToMonthly!$A:$AA,MATCH($H185,QuarterlyToMonthly!$A:$A,0),MATCH(O$1,QuarterlyToMonthly!$1:$1,0))</f>
        <v>43076</v>
      </c>
      <c r="P185">
        <f>INDEX(QuarterlyToMonthly!$A:$AA,MATCH($H185,QuarterlyToMonthly!$A:$A,0),MATCH(P$1,QuarterlyToMonthly!$1:$1,0))</f>
        <v>3218</v>
      </c>
      <c r="Q185">
        <v>2.4500000000000002</v>
      </c>
    </row>
    <row r="186" spans="1:17" x14ac:dyDescent="0.2">
      <c r="A186">
        <f t="shared" si="12"/>
        <v>4</v>
      </c>
      <c r="B186" t="str">
        <f t="shared" si="13"/>
        <v>Jan</v>
      </c>
      <c r="C186">
        <f>INDEX([1]LookUps!B:B,MATCH(B186,[1]LookUps!A:A,0))</f>
        <v>1</v>
      </c>
      <c r="D186">
        <f t="shared" si="14"/>
        <v>2017</v>
      </c>
      <c r="E186">
        <f>INDEX([1]LookUps!C:C,MATCH(C186,[1]LookUps!B:B,0))</f>
        <v>1</v>
      </c>
      <c r="F186" t="str">
        <f t="shared" si="15"/>
        <v>Q1-2017</v>
      </c>
      <c r="G186" t="s">
        <v>199</v>
      </c>
      <c r="H186" s="4">
        <f t="shared" si="17"/>
        <v>42766</v>
      </c>
      <c r="I186">
        <v>29</v>
      </c>
      <c r="J186">
        <v>610.9</v>
      </c>
      <c r="K186">
        <v>33735</v>
      </c>
      <c r="L186" s="42">
        <v>82.3</v>
      </c>
      <c r="M186" s="42">
        <v>1045.8</v>
      </c>
      <c r="N186">
        <f>INDEX(QuarterlyToMonthly!$A:$AA,MATCH($H186,QuarterlyToMonthly!$A:$A,0),MATCH(N$1,QuarterlyToMonthly!$1:$1,0))</f>
        <v>64556.85710059476</v>
      </c>
      <c r="O186">
        <f>INDEX(QuarterlyToMonthly!$A:$AA,MATCH($H186,QuarterlyToMonthly!$A:$A,0),MATCH(O$1,QuarterlyToMonthly!$1:$1,0))</f>
        <v>43146.218806451303</v>
      </c>
      <c r="P186">
        <f>INDEX(QuarterlyToMonthly!$A:$AA,MATCH($H186,QuarterlyToMonthly!$A:$A,0),MATCH(P$1,QuarterlyToMonthly!$1:$1,0))</f>
        <v>3241.1661615311468</v>
      </c>
      <c r="Q186">
        <v>2.4500000000000002</v>
      </c>
    </row>
    <row r="187" spans="1:17" x14ac:dyDescent="0.2">
      <c r="A187">
        <f t="shared" si="12"/>
        <v>4</v>
      </c>
      <c r="B187" t="str">
        <f t="shared" si="13"/>
        <v>Feb</v>
      </c>
      <c r="C187">
        <f>INDEX([1]LookUps!B:B,MATCH(B187,[1]LookUps!A:A,0))</f>
        <v>2</v>
      </c>
      <c r="D187">
        <f t="shared" si="14"/>
        <v>2017</v>
      </c>
      <c r="E187">
        <f>INDEX([1]LookUps!C:C,MATCH(C187,[1]LookUps!B:B,0))</f>
        <v>1</v>
      </c>
      <c r="F187" t="str">
        <f t="shared" si="15"/>
        <v>Q1-2017</v>
      </c>
      <c r="G187" t="s">
        <v>200</v>
      </c>
      <c r="H187" s="4">
        <f t="shared" si="17"/>
        <v>42794</v>
      </c>
      <c r="I187">
        <v>27.7</v>
      </c>
      <c r="J187">
        <v>609.5</v>
      </c>
      <c r="K187">
        <v>34436</v>
      </c>
      <c r="L187" s="42">
        <v>87.8</v>
      </c>
      <c r="M187" s="42">
        <v>1051.0999999999999</v>
      </c>
      <c r="N187">
        <f>INDEX(QuarterlyToMonthly!$A:$AA,MATCH($H187,QuarterlyToMonthly!$A:$A,0),MATCH(N$1,QuarterlyToMonthly!$1:$1,0))</f>
        <v>64460.857171463227</v>
      </c>
      <c r="O187">
        <f>INDEX(QuarterlyToMonthly!$A:$AA,MATCH($H187,QuarterlyToMonthly!$A:$A,0),MATCH(O$1,QuarterlyToMonthly!$1:$1,0))</f>
        <v>43216.552077587796</v>
      </c>
      <c r="P187">
        <f>INDEX(QuarterlyToMonthly!$A:$AA,MATCH($H187,QuarterlyToMonthly!$A:$A,0),MATCH(P$1,QuarterlyToMonthly!$1:$1,0))</f>
        <v>3264.4990946720163</v>
      </c>
      <c r="Q187">
        <v>2.36</v>
      </c>
    </row>
    <row r="188" spans="1:17" x14ac:dyDescent="0.2">
      <c r="A188">
        <f t="shared" si="12"/>
        <v>4</v>
      </c>
      <c r="B188" t="str">
        <f t="shared" si="13"/>
        <v>Mar</v>
      </c>
      <c r="C188">
        <f>INDEX([1]LookUps!B:B,MATCH(B188,[1]LookUps!A:A,0))</f>
        <v>3</v>
      </c>
      <c r="D188">
        <f t="shared" si="14"/>
        <v>2017</v>
      </c>
      <c r="E188">
        <f>INDEX([1]LookUps!C:C,MATCH(C188,[1]LookUps!B:B,0))</f>
        <v>1</v>
      </c>
      <c r="F188" t="str">
        <f t="shared" si="15"/>
        <v>Q1-2017</v>
      </c>
      <c r="G188" t="s">
        <v>201</v>
      </c>
      <c r="H188" s="4">
        <f t="shared" si="17"/>
        <v>42825</v>
      </c>
      <c r="I188">
        <v>27</v>
      </c>
      <c r="J188">
        <v>607.20000000000005</v>
      </c>
      <c r="K188">
        <v>41359</v>
      </c>
      <c r="L188" s="42">
        <v>97.1</v>
      </c>
      <c r="M188" s="42">
        <v>1052.5999999999999</v>
      </c>
      <c r="N188">
        <f>INDEX(QuarterlyToMonthly!$A:$AA,MATCH($H188,QuarterlyToMonthly!$A:$A,0),MATCH(N$1,QuarterlyToMonthly!$1:$1,0))</f>
        <v>64365</v>
      </c>
      <c r="O188">
        <f>INDEX(QuarterlyToMonthly!$A:$AA,MATCH($H188,QuarterlyToMonthly!$A:$A,0),MATCH(O$1,QuarterlyToMonthly!$1:$1,0))</f>
        <v>43287</v>
      </c>
      <c r="P188">
        <f>INDEX(QuarterlyToMonthly!$A:$AA,MATCH($H188,QuarterlyToMonthly!$A:$A,0),MATCH(P$1,QuarterlyToMonthly!$1:$1,0))</f>
        <v>3288</v>
      </c>
      <c r="Q188">
        <v>2.4</v>
      </c>
    </row>
    <row r="189" spans="1:17" x14ac:dyDescent="0.2">
      <c r="A189">
        <f t="shared" si="12"/>
        <v>4</v>
      </c>
      <c r="B189" t="str">
        <f t="shared" si="13"/>
        <v>Apr</v>
      </c>
      <c r="C189">
        <f>INDEX([1]LookUps!B:B,MATCH(B189,[1]LookUps!A:A,0))</f>
        <v>4</v>
      </c>
      <c r="D189">
        <f t="shared" si="14"/>
        <v>2017</v>
      </c>
      <c r="E189">
        <f>INDEX([1]LookUps!C:C,MATCH(C189,[1]LookUps!B:B,0))</f>
        <v>2</v>
      </c>
      <c r="F189" t="str">
        <f t="shared" si="15"/>
        <v>Q2-2017</v>
      </c>
      <c r="G189" t="s">
        <v>202</v>
      </c>
      <c r="H189" s="4">
        <f t="shared" si="17"/>
        <v>42855</v>
      </c>
      <c r="I189">
        <v>26.8</v>
      </c>
      <c r="J189">
        <v>610.6</v>
      </c>
      <c r="K189">
        <v>42813</v>
      </c>
      <c r="L189" s="42">
        <v>105.2</v>
      </c>
      <c r="M189" s="42">
        <v>1071.4000000000001</v>
      </c>
      <c r="N189">
        <f>INDEX(QuarterlyToMonthly!$A:$AA,MATCH($H189,QuarterlyToMonthly!$A:$A,0),MATCH(N$1,QuarterlyToMonthly!$1:$1,0))</f>
        <v>64877.573922892734</v>
      </c>
      <c r="O189">
        <f>INDEX(QuarterlyToMonthly!$A:$AA,MATCH($H189,QuarterlyToMonthly!$A:$A,0),MATCH(O$1,QuarterlyToMonthly!$1:$1,0))</f>
        <v>43252.305533198487</v>
      </c>
      <c r="P189">
        <f>INDEX(QuarterlyToMonthly!$A:$AA,MATCH($H189,QuarterlyToMonthly!$A:$A,0),MATCH(P$1,QuarterlyToMonthly!$1:$1,0))</f>
        <v>3347.580511241069</v>
      </c>
      <c r="Q189">
        <v>2.29</v>
      </c>
    </row>
    <row r="190" spans="1:17" x14ac:dyDescent="0.2">
      <c r="A190">
        <f t="shared" si="12"/>
        <v>4</v>
      </c>
      <c r="B190" t="str">
        <f t="shared" si="13"/>
        <v>May</v>
      </c>
      <c r="C190">
        <f>INDEX([1]LookUps!B:B,MATCH(B190,[1]LookUps!A:A,0))</f>
        <v>5</v>
      </c>
      <c r="D190">
        <f t="shared" si="14"/>
        <v>2017</v>
      </c>
      <c r="E190">
        <f>INDEX([1]LookUps!C:C,MATCH(C190,[1]LookUps!B:B,0))</f>
        <v>2</v>
      </c>
      <c r="F190" t="str">
        <f t="shared" si="15"/>
        <v>Q2-2017</v>
      </c>
      <c r="G190" t="s">
        <v>203</v>
      </c>
      <c r="H190" s="4">
        <f t="shared" si="17"/>
        <v>42886</v>
      </c>
      <c r="I190">
        <v>28</v>
      </c>
      <c r="J190">
        <v>606.1</v>
      </c>
      <c r="K190">
        <v>45108</v>
      </c>
      <c r="L190" s="42">
        <v>106</v>
      </c>
      <c r="M190" s="42">
        <v>1077.5</v>
      </c>
      <c r="N190">
        <f>INDEX(QuarterlyToMonthly!$A:$AA,MATCH($H190,QuarterlyToMonthly!$A:$A,0),MATCH(N$1,QuarterlyToMonthly!$1:$1,0))</f>
        <v>65394.229754065273</v>
      </c>
      <c r="O190">
        <f>INDEX(QuarterlyToMonthly!$A:$AA,MATCH($H190,QuarterlyToMonthly!$A:$A,0),MATCH(O$1,QuarterlyToMonthly!$1:$1,0))</f>
        <v>43217.638873961056</v>
      </c>
      <c r="P190">
        <f>INDEX(QuarterlyToMonthly!$A:$AA,MATCH($H190,QuarterlyToMonthly!$A:$A,0),MATCH(P$1,QuarterlyToMonthly!$1:$1,0))</f>
        <v>3408.2406567034718</v>
      </c>
      <c r="Q190">
        <v>2.21</v>
      </c>
    </row>
    <row r="191" spans="1:17" x14ac:dyDescent="0.2">
      <c r="A191">
        <f t="shared" si="12"/>
        <v>4</v>
      </c>
      <c r="B191" t="str">
        <f t="shared" si="13"/>
        <v>Jun</v>
      </c>
      <c r="C191">
        <f>INDEX([1]LookUps!B:B,MATCH(B191,[1]LookUps!A:A,0))</f>
        <v>6</v>
      </c>
      <c r="D191">
        <f t="shared" si="14"/>
        <v>2017</v>
      </c>
      <c r="E191">
        <f>INDEX([1]LookUps!C:C,MATCH(C191,[1]LookUps!B:B,0))</f>
        <v>2</v>
      </c>
      <c r="F191" t="str">
        <f t="shared" si="15"/>
        <v>Q2-2017</v>
      </c>
      <c r="G191" t="s">
        <v>204</v>
      </c>
      <c r="H191" s="4">
        <f t="shared" si="17"/>
        <v>42916</v>
      </c>
      <c r="I191">
        <v>31.9</v>
      </c>
      <c r="J191">
        <v>601</v>
      </c>
      <c r="K191">
        <v>49081</v>
      </c>
      <c r="L191" s="42">
        <v>116.3</v>
      </c>
      <c r="M191" s="42">
        <v>1083.4000000000001</v>
      </c>
      <c r="N191">
        <f>INDEX(QuarterlyToMonthly!$A:$AA,MATCH($H191,QuarterlyToMonthly!$A:$A,0),MATCH(N$1,QuarterlyToMonthly!$1:$1,0))</f>
        <v>65915</v>
      </c>
      <c r="O191">
        <f>INDEX(QuarterlyToMonthly!$A:$AA,MATCH($H191,QuarterlyToMonthly!$A:$A,0),MATCH(O$1,QuarterlyToMonthly!$1:$1,0))</f>
        <v>43183</v>
      </c>
      <c r="P191">
        <f>INDEX(QuarterlyToMonthly!$A:$AA,MATCH($H191,QuarterlyToMonthly!$A:$A,0),MATCH(P$1,QuarterlyToMonthly!$1:$1,0))</f>
        <v>3470</v>
      </c>
      <c r="Q191">
        <v>2.31</v>
      </c>
    </row>
    <row r="192" spans="1:17" x14ac:dyDescent="0.2">
      <c r="A192">
        <f t="shared" si="12"/>
        <v>4</v>
      </c>
      <c r="B192" t="str">
        <f t="shared" si="13"/>
        <v>Jul</v>
      </c>
      <c r="C192">
        <f>INDEX([1]LookUps!B:B,MATCH(B192,[1]LookUps!A:A,0))</f>
        <v>7</v>
      </c>
      <c r="D192">
        <f t="shared" si="14"/>
        <v>2017</v>
      </c>
      <c r="E192">
        <f>INDEX([1]LookUps!C:C,MATCH(C192,[1]LookUps!B:B,0))</f>
        <v>3</v>
      </c>
      <c r="F192" t="str">
        <f t="shared" si="15"/>
        <v>Q3-2017</v>
      </c>
      <c r="G192" t="s">
        <v>205</v>
      </c>
      <c r="H192" s="4">
        <f t="shared" si="17"/>
        <v>42947</v>
      </c>
      <c r="I192">
        <v>31.9</v>
      </c>
      <c r="J192">
        <v>600.70000000000005</v>
      </c>
      <c r="K192">
        <v>49191</v>
      </c>
      <c r="L192" s="42">
        <v>112.3</v>
      </c>
      <c r="M192" s="42">
        <v>1092.5999999999999</v>
      </c>
      <c r="N192">
        <f>INDEX(QuarterlyToMonthly!$A:$AA,MATCH($H192,QuarterlyToMonthly!$A:$A,0),MATCH(N$1,QuarterlyToMonthly!$1:$1,0))</f>
        <v>66243.361521215076</v>
      </c>
      <c r="O192">
        <f>INDEX(QuarterlyToMonthly!$A:$AA,MATCH($H192,QuarterlyToMonthly!$A:$A,0),MATCH(O$1,QuarterlyToMonthly!$1:$1,0))</f>
        <v>43101.512996122168</v>
      </c>
      <c r="P192">
        <f>INDEX(QuarterlyToMonthly!$A:$AA,MATCH($H192,QuarterlyToMonthly!$A:$A,0),MATCH(P$1,QuarterlyToMonthly!$1:$1,0))</f>
        <v>3496.7925963236289</v>
      </c>
      <c r="Q192">
        <v>2.2999999999999998</v>
      </c>
    </row>
    <row r="193" spans="1:17" x14ac:dyDescent="0.2">
      <c r="A193">
        <f t="shared" si="12"/>
        <v>4</v>
      </c>
      <c r="B193" t="str">
        <f t="shared" si="13"/>
        <v>Aug</v>
      </c>
      <c r="C193">
        <f>INDEX([1]LookUps!B:B,MATCH(B193,[1]LookUps!A:A,0))</f>
        <v>8</v>
      </c>
      <c r="D193">
        <f t="shared" si="14"/>
        <v>2017</v>
      </c>
      <c r="E193">
        <f>INDEX([1]LookUps!C:C,MATCH(C193,[1]LookUps!B:B,0))</f>
        <v>3</v>
      </c>
      <c r="F193" t="str">
        <f t="shared" si="15"/>
        <v>Q3-2017</v>
      </c>
      <c r="G193" t="s">
        <v>206</v>
      </c>
      <c r="H193" s="4">
        <f t="shared" si="17"/>
        <v>42978</v>
      </c>
      <c r="I193">
        <v>23.8</v>
      </c>
      <c r="J193">
        <v>592.6</v>
      </c>
      <c r="K193">
        <v>48394</v>
      </c>
      <c r="L193" s="42">
        <v>102.6</v>
      </c>
      <c r="M193" s="42">
        <v>1095.9000000000001</v>
      </c>
      <c r="N193">
        <f>INDEX(QuarterlyToMonthly!$A:$AA,MATCH($H193,QuarterlyToMonthly!$A:$A,0),MATCH(N$1,QuarterlyToMonthly!$1:$1,0))</f>
        <v>66573.358804982156</v>
      </c>
      <c r="O193">
        <f>INDEX(QuarterlyToMonthly!$A:$AA,MATCH($H193,QuarterlyToMonthly!$A:$A,0),MATCH(O$1,QuarterlyToMonthly!$1:$1,0))</f>
        <v>43020.17975950925</v>
      </c>
      <c r="P193">
        <f>INDEX(QuarterlyToMonthly!$A:$AA,MATCH($H193,QuarterlyToMonthly!$A:$A,0),MATCH(P$1,QuarterlyToMonthly!$1:$1,0))</f>
        <v>3523.7920638915693</v>
      </c>
      <c r="Q193">
        <v>2.12</v>
      </c>
    </row>
    <row r="194" spans="1:17" x14ac:dyDescent="0.2">
      <c r="A194">
        <f t="shared" si="12"/>
        <v>4</v>
      </c>
      <c r="B194" t="str">
        <f t="shared" si="13"/>
        <v>Sep</v>
      </c>
      <c r="C194">
        <f>INDEX([1]LookUps!B:B,MATCH(B194,[1]LookUps!A:A,0))</f>
        <v>9</v>
      </c>
      <c r="D194">
        <f t="shared" si="14"/>
        <v>2017</v>
      </c>
      <c r="E194">
        <f>INDEX([1]LookUps!C:C,MATCH(C194,[1]LookUps!B:B,0))</f>
        <v>3</v>
      </c>
      <c r="F194" t="str">
        <f t="shared" si="15"/>
        <v>Q3-2017</v>
      </c>
      <c r="G194" t="s">
        <v>207</v>
      </c>
      <c r="H194" s="4">
        <f t="shared" si="17"/>
        <v>43008</v>
      </c>
      <c r="I194">
        <v>30.2</v>
      </c>
      <c r="J194">
        <v>598</v>
      </c>
      <c r="K194">
        <v>48257</v>
      </c>
      <c r="L194" s="42">
        <v>104.4</v>
      </c>
      <c r="M194" s="42">
        <v>1106.4000000000001</v>
      </c>
      <c r="N194">
        <f>INDEX(QuarterlyToMonthly!$A:$AA,MATCH($H194,QuarterlyToMonthly!$A:$A,0),MATCH(N$1,QuarterlyToMonthly!$1:$1,0))</f>
        <v>66905</v>
      </c>
      <c r="O194">
        <f>INDEX(QuarterlyToMonthly!$A:$AA,MATCH($H194,QuarterlyToMonthly!$A:$A,0),MATCH(O$1,QuarterlyToMonthly!$1:$1,0))</f>
        <v>42939</v>
      </c>
      <c r="P194">
        <f>INDEX(QuarterlyToMonthly!$A:$AA,MATCH($H194,QuarterlyToMonthly!$A:$A,0),MATCH(P$1,QuarterlyToMonthly!$1:$1,0))</f>
        <v>3551</v>
      </c>
      <c r="Q194">
        <v>2.33</v>
      </c>
    </row>
    <row r="195" spans="1:17" x14ac:dyDescent="0.2">
      <c r="A195">
        <f t="shared" si="12"/>
        <v>4</v>
      </c>
      <c r="B195" t="str">
        <f t="shared" si="13"/>
        <v>Oct</v>
      </c>
      <c r="C195">
        <f>INDEX([1]LookUps!B:B,MATCH(B195,[1]LookUps!A:A,0))</f>
        <v>10</v>
      </c>
      <c r="D195">
        <f t="shared" si="14"/>
        <v>2017</v>
      </c>
      <c r="E195">
        <f>INDEX([1]LookUps!C:C,MATCH(C195,[1]LookUps!B:B,0))</f>
        <v>4</v>
      </c>
      <c r="F195" t="str">
        <f t="shared" si="15"/>
        <v>Q4-2017</v>
      </c>
      <c r="G195" t="s">
        <v>208</v>
      </c>
      <c r="H195" s="4">
        <f t="shared" si="17"/>
        <v>43039</v>
      </c>
      <c r="I195">
        <v>32.299999999999997</v>
      </c>
      <c r="J195">
        <v>598.79999999999995</v>
      </c>
      <c r="K195">
        <v>47251</v>
      </c>
      <c r="L195" s="42">
        <v>109.6</v>
      </c>
      <c r="M195" s="42">
        <v>1110.3</v>
      </c>
      <c r="N195">
        <f>INDEX(QuarterlyToMonthly!$A:$AA,MATCH($H195,QuarterlyToMonthly!$A:$A,0),MATCH(N$1,QuarterlyToMonthly!$1:$1,0))</f>
        <v>67425.93339927918</v>
      </c>
      <c r="O195">
        <f>INDEX(QuarterlyToMonthly!$A:$AA,MATCH($H195,QuarterlyToMonthly!$A:$A,0),MATCH(O$1,QuarterlyToMonthly!$1:$1,0))</f>
        <v>42959.323712279074</v>
      </c>
      <c r="P195">
        <f>INDEX(QuarterlyToMonthly!$A:$AA,MATCH($H195,QuarterlyToMonthly!$A:$A,0),MATCH(P$1,QuarterlyToMonthly!$1:$1,0))</f>
        <v>3435.6253210480149</v>
      </c>
      <c r="Q195">
        <v>2.38</v>
      </c>
    </row>
    <row r="196" spans="1:17" x14ac:dyDescent="0.2">
      <c r="A196">
        <f t="shared" si="12"/>
        <v>4</v>
      </c>
      <c r="B196" t="str">
        <f t="shared" si="13"/>
        <v>Nov</v>
      </c>
      <c r="C196">
        <f>INDEX([1]LookUps!B:B,MATCH(B196,[1]LookUps!A:A,0))</f>
        <v>11</v>
      </c>
      <c r="D196">
        <f t="shared" si="14"/>
        <v>2017</v>
      </c>
      <c r="E196">
        <f>INDEX([1]LookUps!C:C,MATCH(C196,[1]LookUps!B:B,0))</f>
        <v>4</v>
      </c>
      <c r="F196" t="str">
        <f t="shared" si="15"/>
        <v>Q4-2017</v>
      </c>
      <c r="G196" t="s">
        <v>209</v>
      </c>
      <c r="H196" s="4">
        <f t="shared" si="17"/>
        <v>43069</v>
      </c>
      <c r="I196">
        <v>28.1</v>
      </c>
      <c r="J196">
        <v>601.20000000000005</v>
      </c>
      <c r="K196">
        <v>44531</v>
      </c>
      <c r="L196" s="42">
        <v>97.9</v>
      </c>
      <c r="M196" s="42">
        <v>1113.2</v>
      </c>
      <c r="N196">
        <f>INDEX(QuarterlyToMonthly!$A:$AA,MATCH($H196,QuarterlyToMonthly!$A:$A,0),MATCH(N$1,QuarterlyToMonthly!$1:$1,0))</f>
        <v>67950.922872192386</v>
      </c>
      <c r="O196">
        <f>INDEX(QuarterlyToMonthly!$A:$AA,MATCH($H196,QuarterlyToMonthly!$A:$A,0),MATCH(O$1,QuarterlyToMonthly!$1:$1,0))</f>
        <v>42979.657044094718</v>
      </c>
      <c r="P196">
        <f>INDEX(QuarterlyToMonthly!$A:$AA,MATCH($H196,QuarterlyToMonthly!$A:$A,0),MATCH(P$1,QuarterlyToMonthly!$1:$1,0))</f>
        <v>3323.999252781266</v>
      </c>
      <c r="Q196">
        <v>2.42</v>
      </c>
    </row>
    <row r="197" spans="1:17" x14ac:dyDescent="0.2">
      <c r="A197">
        <f t="shared" si="12"/>
        <v>4</v>
      </c>
      <c r="B197" t="str">
        <f t="shared" si="13"/>
        <v>Dec</v>
      </c>
      <c r="C197">
        <f>INDEX([1]LookUps!B:B,MATCH(B197,[1]LookUps!A:A,0))</f>
        <v>12</v>
      </c>
      <c r="D197">
        <f t="shared" si="14"/>
        <v>2017</v>
      </c>
      <c r="E197">
        <f>INDEX([1]LookUps!C:C,MATCH(C197,[1]LookUps!B:B,0))</f>
        <v>4</v>
      </c>
      <c r="F197" t="str">
        <f t="shared" si="15"/>
        <v>Q4-2017</v>
      </c>
      <c r="G197" t="s">
        <v>210</v>
      </c>
      <c r="H197" s="4">
        <f t="shared" si="17"/>
        <v>43100</v>
      </c>
      <c r="I197">
        <v>26.1</v>
      </c>
      <c r="J197">
        <v>593.70000000000005</v>
      </c>
      <c r="K197">
        <v>39821</v>
      </c>
      <c r="L197" s="42">
        <v>81.400000000000006</v>
      </c>
      <c r="M197" s="42">
        <v>1080.5</v>
      </c>
      <c r="N197">
        <f>INDEX(QuarterlyToMonthly!$A:$AA,MATCH($H197,QuarterlyToMonthly!$A:$A,0),MATCH(N$1,QuarterlyToMonthly!$1:$1,0))</f>
        <v>68480</v>
      </c>
      <c r="O197">
        <f>INDEX(QuarterlyToMonthly!$A:$AA,MATCH($H197,QuarterlyToMonthly!$A:$A,0),MATCH(O$1,QuarterlyToMonthly!$1:$1,0))</f>
        <v>43000</v>
      </c>
      <c r="P197">
        <f>INDEX(QuarterlyToMonthly!$A:$AA,MATCH($H197,QuarterlyToMonthly!$A:$A,0),MATCH(P$1,QuarterlyToMonthly!$1:$1,0))</f>
        <v>3216</v>
      </c>
      <c r="Q197">
        <v>2.4</v>
      </c>
    </row>
    <row r="198" spans="1:17" x14ac:dyDescent="0.2">
      <c r="A198">
        <f t="shared" ref="A198:A209" si="18">FIND("-",G198)</f>
        <v>4</v>
      </c>
      <c r="B198" t="str">
        <f t="shared" ref="B198:B209" si="19">LEFT(G198,A198-1)</f>
        <v>Jan</v>
      </c>
      <c r="C198">
        <f>INDEX([1]LookUps!B:B,MATCH(B198,[1]LookUps!A:A,0))</f>
        <v>1</v>
      </c>
      <c r="D198">
        <f t="shared" ref="D198:D209" si="20">RIGHT(G198,LEN(G198)-A198)*1</f>
        <v>2018</v>
      </c>
      <c r="E198">
        <f>INDEX([1]LookUps!C:C,MATCH(C198,[1]LookUps!B:B,0))</f>
        <v>1</v>
      </c>
      <c r="F198" t="str">
        <f t="shared" ref="F198:F209" si="21">"Q"&amp;E198&amp;"-"&amp;D198</f>
        <v>Q1-2018</v>
      </c>
      <c r="G198" t="s">
        <v>211</v>
      </c>
      <c r="H198" s="4">
        <f t="shared" si="17"/>
        <v>43131</v>
      </c>
      <c r="I198">
        <v>30.8</v>
      </c>
      <c r="J198">
        <v>601.9</v>
      </c>
      <c r="K198">
        <v>37034</v>
      </c>
      <c r="L198" s="42">
        <v>91.6</v>
      </c>
      <c r="M198" s="42">
        <v>1088.5</v>
      </c>
      <c r="N198">
        <f>INDEX(QuarterlyToMonthly!$A:$AA,MATCH($H198,QuarterlyToMonthly!$A:$A,0),MATCH(N$1,QuarterlyToMonthly!$1:$1,0))</f>
        <v>68249.22315822923</v>
      </c>
      <c r="O198">
        <f>INDEX(QuarterlyToMonthly!$A:$AA,MATCH($H198,QuarterlyToMonthly!$A:$A,0),MATCH(O$1,QuarterlyToMonthly!$1:$1,0))</f>
        <v>43000.333330749389</v>
      </c>
      <c r="P198">
        <f>INDEX(QuarterlyToMonthly!$A:$AA,MATCH($H198,QuarterlyToMonthly!$A:$A,0),MATCH(P$1,QuarterlyToMonthly!$1:$1,0))</f>
        <v>3232.2510751588579</v>
      </c>
      <c r="Q198">
        <v>2.72</v>
      </c>
    </row>
    <row r="199" spans="1:17" x14ac:dyDescent="0.2">
      <c r="A199">
        <f t="shared" si="18"/>
        <v>4</v>
      </c>
      <c r="B199" t="str">
        <f t="shared" si="19"/>
        <v>Feb</v>
      </c>
      <c r="C199">
        <f>INDEX([1]LookUps!B:B,MATCH(B199,[1]LookUps!A:A,0))</f>
        <v>2</v>
      </c>
      <c r="D199">
        <f t="shared" si="20"/>
        <v>2018</v>
      </c>
      <c r="E199">
        <f>INDEX([1]LookUps!C:C,MATCH(C199,[1]LookUps!B:B,0))</f>
        <v>1</v>
      </c>
      <c r="F199" t="str">
        <f t="shared" si="21"/>
        <v>Q1-2018</v>
      </c>
      <c r="G199" t="s">
        <v>212</v>
      </c>
      <c r="H199" s="4">
        <f t="shared" si="17"/>
        <v>43159</v>
      </c>
      <c r="I199">
        <v>26.1</v>
      </c>
      <c r="J199">
        <v>602</v>
      </c>
      <c r="K199">
        <v>37919</v>
      </c>
      <c r="L199" s="42">
        <v>89.7</v>
      </c>
      <c r="M199" s="42">
        <v>1090.7</v>
      </c>
      <c r="N199">
        <f>INDEX(QuarterlyToMonthly!$A:$AA,MATCH($H199,QuarterlyToMonthly!$A:$A,0),MATCH(N$1,QuarterlyToMonthly!$1:$1,0))</f>
        <v>68019.224031859994</v>
      </c>
      <c r="O199">
        <f>INDEX(QuarterlyToMonthly!$A:$AA,MATCH($H199,QuarterlyToMonthly!$A:$A,0),MATCH(O$1,QuarterlyToMonthly!$1:$1,0))</f>
        <v>43000.666664082717</v>
      </c>
      <c r="P199">
        <f>INDEX(QuarterlyToMonthly!$A:$AA,MATCH($H199,QuarterlyToMonthly!$A:$A,0),MATCH(P$1,QuarterlyToMonthly!$1:$1,0))</f>
        <v>3248.5842701696497</v>
      </c>
      <c r="Q199">
        <v>2.87</v>
      </c>
    </row>
    <row r="200" spans="1:17" x14ac:dyDescent="0.2">
      <c r="A200">
        <f t="shared" si="18"/>
        <v>4</v>
      </c>
      <c r="B200" t="str">
        <f t="shared" si="19"/>
        <v>Mar</v>
      </c>
      <c r="C200">
        <f>INDEX([1]LookUps!B:B,MATCH(B200,[1]LookUps!A:A,0))</f>
        <v>3</v>
      </c>
      <c r="D200">
        <f t="shared" si="20"/>
        <v>2018</v>
      </c>
      <c r="E200">
        <f>INDEX([1]LookUps!C:C,MATCH(C200,[1]LookUps!B:B,0))</f>
        <v>1</v>
      </c>
      <c r="F200" t="str">
        <f t="shared" si="21"/>
        <v>Q1-2018</v>
      </c>
      <c r="G200" t="s">
        <v>213</v>
      </c>
      <c r="H200" s="4">
        <f t="shared" si="17"/>
        <v>43190</v>
      </c>
      <c r="I200">
        <v>33.299999999999997</v>
      </c>
      <c r="J200">
        <v>607.20000000000005</v>
      </c>
      <c r="K200">
        <v>43450</v>
      </c>
      <c r="L200" s="42">
        <v>107.5</v>
      </c>
      <c r="M200" s="42">
        <v>1102.0999999999999</v>
      </c>
      <c r="N200">
        <f>INDEX(QuarterlyToMonthly!$A:$AA,MATCH($H200,QuarterlyToMonthly!$A:$A,0),MATCH(N$1,QuarterlyToMonthly!$1:$1,0))</f>
        <v>67790</v>
      </c>
      <c r="O200">
        <f>INDEX(QuarterlyToMonthly!$A:$AA,MATCH($H200,QuarterlyToMonthly!$A:$A,0),MATCH(O$1,QuarterlyToMonthly!$1:$1,0))</f>
        <v>43001</v>
      </c>
      <c r="P200">
        <f>INDEX(QuarterlyToMonthly!$A:$AA,MATCH($H200,QuarterlyToMonthly!$A:$A,0),MATCH(P$1,QuarterlyToMonthly!$1:$1,0))</f>
        <v>3265</v>
      </c>
      <c r="Q200">
        <v>2.74</v>
      </c>
    </row>
    <row r="201" spans="1:17" x14ac:dyDescent="0.2">
      <c r="A201">
        <f t="shared" si="18"/>
        <v>4</v>
      </c>
      <c r="B201" t="str">
        <f t="shared" si="19"/>
        <v>Apr</v>
      </c>
      <c r="C201">
        <f>INDEX([1]LookUps!B:B,MATCH(B201,[1]LookUps!A:A,0))</f>
        <v>4</v>
      </c>
      <c r="D201">
        <f t="shared" si="20"/>
        <v>2018</v>
      </c>
      <c r="E201">
        <f>INDEX([1]LookUps!C:C,MATCH(C201,[1]LookUps!B:B,0))</f>
        <v>2</v>
      </c>
      <c r="F201" t="str">
        <f t="shared" si="21"/>
        <v>Q2-2018</v>
      </c>
      <c r="G201" t="s">
        <v>214</v>
      </c>
      <c r="Q201">
        <v>2.95</v>
      </c>
    </row>
    <row r="202" spans="1:17" x14ac:dyDescent="0.2">
      <c r="A202">
        <f t="shared" si="18"/>
        <v>4</v>
      </c>
      <c r="B202" t="str">
        <f t="shared" si="19"/>
        <v>May</v>
      </c>
      <c r="C202">
        <f>INDEX([1]LookUps!B:B,MATCH(B202,[1]LookUps!A:A,0))</f>
        <v>5</v>
      </c>
      <c r="D202">
        <f t="shared" si="20"/>
        <v>2018</v>
      </c>
      <c r="E202">
        <f>INDEX([1]LookUps!C:C,MATCH(C202,[1]LookUps!B:B,0))</f>
        <v>2</v>
      </c>
      <c r="F202" t="str">
        <f t="shared" si="21"/>
        <v>Q2-2018</v>
      </c>
      <c r="G202" t="s">
        <v>215</v>
      </c>
    </row>
    <row r="203" spans="1:17" x14ac:dyDescent="0.2">
      <c r="A203">
        <f t="shared" si="18"/>
        <v>4</v>
      </c>
      <c r="B203" t="str">
        <f t="shared" si="19"/>
        <v>Jun</v>
      </c>
      <c r="C203">
        <f>INDEX([1]LookUps!B:B,MATCH(B203,[1]LookUps!A:A,0))</f>
        <v>6</v>
      </c>
      <c r="D203">
        <f t="shared" si="20"/>
        <v>2018</v>
      </c>
      <c r="E203">
        <f>INDEX([1]LookUps!C:C,MATCH(C203,[1]LookUps!B:B,0))</f>
        <v>2</v>
      </c>
      <c r="F203" t="str">
        <f t="shared" si="21"/>
        <v>Q2-2018</v>
      </c>
      <c r="G203" t="s">
        <v>216</v>
      </c>
    </row>
    <row r="204" spans="1:17" x14ac:dyDescent="0.2">
      <c r="A204">
        <f t="shared" si="18"/>
        <v>4</v>
      </c>
      <c r="B204" t="str">
        <f t="shared" si="19"/>
        <v>Jul</v>
      </c>
      <c r="C204">
        <f>INDEX([1]LookUps!B:B,MATCH(B204,[1]LookUps!A:A,0))</f>
        <v>7</v>
      </c>
      <c r="D204">
        <f t="shared" si="20"/>
        <v>2018</v>
      </c>
      <c r="E204">
        <f>INDEX([1]LookUps!C:C,MATCH(C204,[1]LookUps!B:B,0))</f>
        <v>3</v>
      </c>
      <c r="F204" t="str">
        <f t="shared" si="21"/>
        <v>Q3-2018</v>
      </c>
      <c r="G204" t="s">
        <v>217</v>
      </c>
    </row>
    <row r="205" spans="1:17" x14ac:dyDescent="0.2">
      <c r="A205">
        <f t="shared" si="18"/>
        <v>4</v>
      </c>
      <c r="B205" t="str">
        <f t="shared" si="19"/>
        <v>Aug</v>
      </c>
      <c r="C205">
        <f>INDEX([1]LookUps!B:B,MATCH(B205,[1]LookUps!A:A,0))</f>
        <v>8</v>
      </c>
      <c r="D205">
        <f t="shared" si="20"/>
        <v>2018</v>
      </c>
      <c r="E205">
        <f>INDEX([1]LookUps!C:C,MATCH(C205,[1]LookUps!B:B,0))</f>
        <v>3</v>
      </c>
      <c r="F205" t="str">
        <f t="shared" si="21"/>
        <v>Q3-2018</v>
      </c>
      <c r="G205" t="s">
        <v>218</v>
      </c>
    </row>
    <row r="206" spans="1:17" x14ac:dyDescent="0.2">
      <c r="A206">
        <f t="shared" si="18"/>
        <v>4</v>
      </c>
      <c r="B206" t="str">
        <f t="shared" si="19"/>
        <v>Sep</v>
      </c>
      <c r="C206">
        <f>INDEX([1]LookUps!B:B,MATCH(B206,[1]LookUps!A:A,0))</f>
        <v>9</v>
      </c>
      <c r="D206">
        <f t="shared" si="20"/>
        <v>2018</v>
      </c>
      <c r="E206">
        <f>INDEX([1]LookUps!C:C,MATCH(C206,[1]LookUps!B:B,0))</f>
        <v>3</v>
      </c>
      <c r="F206" t="str">
        <f t="shared" si="21"/>
        <v>Q3-2018</v>
      </c>
      <c r="G206" t="s">
        <v>219</v>
      </c>
    </row>
    <row r="207" spans="1:17" x14ac:dyDescent="0.2">
      <c r="A207">
        <f t="shared" si="18"/>
        <v>4</v>
      </c>
      <c r="B207" t="str">
        <f t="shared" si="19"/>
        <v>Oct</v>
      </c>
      <c r="C207">
        <f>INDEX([1]LookUps!B:B,MATCH(B207,[1]LookUps!A:A,0))</f>
        <v>10</v>
      </c>
      <c r="D207">
        <f t="shared" si="20"/>
        <v>2018</v>
      </c>
      <c r="E207">
        <f>INDEX([1]LookUps!C:C,MATCH(C207,[1]LookUps!B:B,0))</f>
        <v>4</v>
      </c>
      <c r="F207" t="str">
        <f t="shared" si="21"/>
        <v>Q4-2018</v>
      </c>
      <c r="G207" t="s">
        <v>220</v>
      </c>
    </row>
    <row r="208" spans="1:17" x14ac:dyDescent="0.2">
      <c r="A208">
        <f t="shared" si="18"/>
        <v>4</v>
      </c>
      <c r="B208" t="str">
        <f t="shared" si="19"/>
        <v>Nov</v>
      </c>
      <c r="C208">
        <f>INDEX([1]LookUps!B:B,MATCH(B208,[1]LookUps!A:A,0))</f>
        <v>11</v>
      </c>
      <c r="D208">
        <f t="shared" si="20"/>
        <v>2018</v>
      </c>
      <c r="E208">
        <f>INDEX([1]LookUps!C:C,MATCH(C208,[1]LookUps!B:B,0))</f>
        <v>4</v>
      </c>
      <c r="F208" t="str">
        <f t="shared" si="21"/>
        <v>Q4-2018</v>
      </c>
      <c r="G208" t="s">
        <v>221</v>
      </c>
    </row>
    <row r="209" spans="1:7" x14ac:dyDescent="0.2">
      <c r="A209">
        <f t="shared" si="18"/>
        <v>4</v>
      </c>
      <c r="B209" t="str">
        <f t="shared" si="19"/>
        <v>Dec</v>
      </c>
      <c r="C209">
        <f>INDEX([1]LookUps!B:B,MATCH(B209,[1]LookUps!A:A,0))</f>
        <v>12</v>
      </c>
      <c r="D209">
        <f t="shared" si="20"/>
        <v>2018</v>
      </c>
      <c r="E209">
        <f>INDEX([1]LookUps!C:C,MATCH(C209,[1]LookUps!B:B,0))</f>
        <v>4</v>
      </c>
      <c r="F209" t="str">
        <f t="shared" si="21"/>
        <v>Q4-2018</v>
      </c>
      <c r="G209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50FB-8D3C-46A7-9099-EBCCA2243509}">
  <dimension ref="A3:J71"/>
  <sheetViews>
    <sheetView topLeftCell="D1" workbookViewId="0">
      <selection activeCell="J3" sqref="I3:J3"/>
    </sheetView>
  </sheetViews>
  <sheetFormatPr baseColWidth="10" defaultColWidth="8.83203125" defaultRowHeight="15" x14ac:dyDescent="0.2"/>
  <cols>
    <col min="1" max="1" width="12.1640625" bestFit="1" customWidth="1"/>
    <col min="2" max="2" width="30" bestFit="1" customWidth="1"/>
    <col min="3" max="3" width="37.6640625" bestFit="1" customWidth="1"/>
    <col min="4" max="4" width="24.1640625" bestFit="1" customWidth="1"/>
    <col min="5" max="5" width="18.5" bestFit="1" customWidth="1"/>
    <col min="6" max="6" width="17.83203125" bestFit="1" customWidth="1"/>
    <col min="7" max="7" width="19.83203125" bestFit="1" customWidth="1"/>
    <col min="8" max="8" width="16" bestFit="1" customWidth="1"/>
    <col min="9" max="9" width="28.33203125" bestFit="1" customWidth="1"/>
    <col min="10" max="10" width="26.6640625" bestFit="1" customWidth="1"/>
  </cols>
  <sheetData>
    <row r="3" spans="1:10" x14ac:dyDescent="0.2">
      <c r="A3" s="26" t="s">
        <v>331</v>
      </c>
      <c r="B3" s="42" t="s">
        <v>333</v>
      </c>
      <c r="C3" s="42" t="s">
        <v>334</v>
      </c>
      <c r="D3" s="42" t="s">
        <v>335</v>
      </c>
      <c r="E3" s="42" t="s">
        <v>336</v>
      </c>
      <c r="F3" s="42" t="s">
        <v>339</v>
      </c>
      <c r="G3" s="42" t="s">
        <v>346</v>
      </c>
      <c r="H3" s="42" t="s">
        <v>347</v>
      </c>
      <c r="I3" s="42" t="s">
        <v>358</v>
      </c>
      <c r="J3" s="42" t="s">
        <v>359</v>
      </c>
    </row>
    <row r="4" spans="1:10" x14ac:dyDescent="0.2">
      <c r="A4" s="27">
        <v>41182</v>
      </c>
      <c r="B4" s="28">
        <v>23.6</v>
      </c>
      <c r="C4" s="28">
        <v>231.5</v>
      </c>
      <c r="D4" s="28">
        <v>26501</v>
      </c>
      <c r="E4" s="28">
        <v>50106</v>
      </c>
      <c r="F4" s="28">
        <v>3802</v>
      </c>
      <c r="G4" s="28">
        <v>39561</v>
      </c>
      <c r="H4" s="28">
        <v>1.65</v>
      </c>
      <c r="I4" s="28">
        <v>523.5</v>
      </c>
      <c r="J4" s="28">
        <v>75.8</v>
      </c>
    </row>
    <row r="5" spans="1:10" x14ac:dyDescent="0.2">
      <c r="A5" s="27">
        <v>41213</v>
      </c>
      <c r="B5" s="28">
        <v>25.1</v>
      </c>
      <c r="C5" s="28">
        <v>237</v>
      </c>
      <c r="D5" s="28">
        <v>27771</v>
      </c>
      <c r="E5" s="28">
        <v>50198.163705810832</v>
      </c>
      <c r="F5" s="28">
        <v>3820.2456332643028</v>
      </c>
      <c r="G5" s="28">
        <v>39632.537229597772</v>
      </c>
      <c r="H5" s="28">
        <v>1.72</v>
      </c>
      <c r="I5" s="28">
        <v>528.79999999999995</v>
      </c>
      <c r="J5" s="28">
        <v>77</v>
      </c>
    </row>
    <row r="6" spans="1:10" x14ac:dyDescent="0.2">
      <c r="A6" s="27">
        <v>41243</v>
      </c>
      <c r="B6" s="28">
        <v>21.3</v>
      </c>
      <c r="C6" s="28">
        <v>247.7</v>
      </c>
      <c r="D6" s="28">
        <v>24338</v>
      </c>
      <c r="E6" s="28">
        <v>50290.496935205039</v>
      </c>
      <c r="F6" s="28">
        <v>3838.5788265320816</v>
      </c>
      <c r="G6" s="28">
        <v>39704.203818292095</v>
      </c>
      <c r="H6" s="28">
        <v>1.62</v>
      </c>
      <c r="I6" s="28">
        <v>535.20000000000005</v>
      </c>
      <c r="J6" s="28">
        <v>62.2</v>
      </c>
    </row>
    <row r="7" spans="1:10" x14ac:dyDescent="0.2">
      <c r="A7" s="27">
        <v>41274</v>
      </c>
      <c r="B7" s="28">
        <v>23.8</v>
      </c>
      <c r="C7" s="28">
        <v>255.7</v>
      </c>
      <c r="D7" s="28">
        <v>21860</v>
      </c>
      <c r="E7" s="28">
        <v>50383</v>
      </c>
      <c r="F7" s="28">
        <v>3857</v>
      </c>
      <c r="G7" s="28">
        <v>39776</v>
      </c>
      <c r="H7" s="28">
        <v>1.78</v>
      </c>
      <c r="I7" s="28">
        <v>532.5</v>
      </c>
      <c r="J7" s="28">
        <v>63.2</v>
      </c>
    </row>
    <row r="8" spans="1:10" x14ac:dyDescent="0.2">
      <c r="A8" s="27">
        <v>41305</v>
      </c>
      <c r="B8" s="28">
        <v>18.600000000000001</v>
      </c>
      <c r="C8" s="28">
        <v>262.89999999999998</v>
      </c>
      <c r="D8" s="28">
        <v>20401</v>
      </c>
      <c r="E8" s="28">
        <v>49762.728427399699</v>
      </c>
      <c r="F8" s="28">
        <v>3836.2215970783559</v>
      </c>
      <c r="G8" s="28">
        <v>39881.387194880554</v>
      </c>
      <c r="H8" s="28">
        <v>2.02</v>
      </c>
      <c r="I8" s="28">
        <v>543.1</v>
      </c>
      <c r="J8" s="28">
        <v>58.7</v>
      </c>
    </row>
    <row r="9" spans="1:10" x14ac:dyDescent="0.2">
      <c r="A9" s="27">
        <v>41333</v>
      </c>
      <c r="B9" s="28">
        <v>21.1</v>
      </c>
      <c r="C9" s="28">
        <v>278</v>
      </c>
      <c r="D9" s="28">
        <v>20279</v>
      </c>
      <c r="E9" s="28">
        <v>49150.093097654644</v>
      </c>
      <c r="F9" s="28">
        <v>3815.5551314209001</v>
      </c>
      <c r="G9" s="28">
        <v>39987.053614943245</v>
      </c>
      <c r="H9" s="28">
        <v>1.89</v>
      </c>
      <c r="I9" s="28">
        <v>563.6</v>
      </c>
      <c r="J9" s="28">
        <v>66.099999999999994</v>
      </c>
    </row>
    <row r="10" spans="1:10" x14ac:dyDescent="0.2">
      <c r="A10" s="27">
        <v>41364</v>
      </c>
      <c r="B10" s="28">
        <v>28.7</v>
      </c>
      <c r="C10" s="28">
        <v>291</v>
      </c>
      <c r="D10" s="28">
        <v>23883</v>
      </c>
      <c r="E10" s="28">
        <v>48545</v>
      </c>
      <c r="F10" s="28">
        <v>3795</v>
      </c>
      <c r="G10" s="28">
        <v>40093</v>
      </c>
      <c r="H10" s="28">
        <v>1.87</v>
      </c>
      <c r="I10" s="28">
        <v>584.29999999999995</v>
      </c>
      <c r="J10" s="28">
        <v>83.3</v>
      </c>
    </row>
    <row r="11" spans="1:10" x14ac:dyDescent="0.2">
      <c r="A11" s="27">
        <v>41394</v>
      </c>
      <c r="B11" s="28">
        <v>19.8</v>
      </c>
      <c r="C11" s="28">
        <v>295.60000000000002</v>
      </c>
      <c r="D11" s="28">
        <v>26333</v>
      </c>
      <c r="E11" s="28">
        <v>49853.101734838172</v>
      </c>
      <c r="F11" s="28">
        <v>3736.7780064941176</v>
      </c>
      <c r="G11" s="28">
        <v>40143.93526302134</v>
      </c>
      <c r="H11" s="28">
        <v>1.7</v>
      </c>
      <c r="I11" s="28">
        <v>605.29999999999995</v>
      </c>
      <c r="J11" s="28">
        <v>76.3</v>
      </c>
    </row>
    <row r="12" spans="1:10" x14ac:dyDescent="0.2">
      <c r="A12" s="27">
        <v>41425</v>
      </c>
      <c r="B12" s="28">
        <v>28.3</v>
      </c>
      <c r="C12" s="28">
        <v>307.7</v>
      </c>
      <c r="D12" s="28">
        <v>27976</v>
      </c>
      <c r="E12" s="28">
        <v>51196.451799034396</v>
      </c>
      <c r="F12" s="28">
        <v>3679.4492410588014</v>
      </c>
      <c r="G12" s="28">
        <v>40194.935235618395</v>
      </c>
      <c r="H12" s="28">
        <v>2.16</v>
      </c>
      <c r="I12" s="28">
        <v>627.70000000000005</v>
      </c>
      <c r="J12" s="28">
        <v>87.2</v>
      </c>
    </row>
    <row r="13" spans="1:10" x14ac:dyDescent="0.2">
      <c r="A13" s="27">
        <v>41455</v>
      </c>
      <c r="B13" s="28">
        <v>18.8</v>
      </c>
      <c r="C13" s="28">
        <v>307.10000000000002</v>
      </c>
      <c r="D13" s="28">
        <v>29795</v>
      </c>
      <c r="E13" s="28">
        <v>52576</v>
      </c>
      <c r="F13" s="28">
        <v>3623</v>
      </c>
      <c r="G13" s="28">
        <v>40246</v>
      </c>
      <c r="H13" s="28">
        <v>2.52</v>
      </c>
      <c r="I13" s="28">
        <v>640.4</v>
      </c>
      <c r="J13" s="28">
        <v>80.7</v>
      </c>
    </row>
    <row r="14" spans="1:10" x14ac:dyDescent="0.2">
      <c r="A14" s="27">
        <v>41486</v>
      </c>
      <c r="B14" s="28">
        <v>25</v>
      </c>
      <c r="C14" s="28">
        <v>312.7</v>
      </c>
      <c r="D14" s="28">
        <v>30732</v>
      </c>
      <c r="E14" s="28">
        <v>52852.21301415476</v>
      </c>
      <c r="F14" s="28">
        <v>3643.2202723233254</v>
      </c>
      <c r="G14" s="28">
        <v>40164.167053645571</v>
      </c>
      <c r="H14" s="28">
        <v>2.6</v>
      </c>
      <c r="I14" s="28">
        <v>655.6</v>
      </c>
      <c r="J14" s="28">
        <v>84</v>
      </c>
    </row>
    <row r="15" spans="1:10" x14ac:dyDescent="0.2">
      <c r="A15" s="27">
        <v>41517</v>
      </c>
      <c r="B15" s="28">
        <v>22.8</v>
      </c>
      <c r="C15" s="28">
        <v>316.7</v>
      </c>
      <c r="D15" s="28">
        <v>31565</v>
      </c>
      <c r="E15" s="28">
        <v>53129.877139637661</v>
      </c>
      <c r="F15" s="28">
        <v>3663.5533957128473</v>
      </c>
      <c r="G15" s="28">
        <v>40082.50049975521</v>
      </c>
      <c r="H15" s="28">
        <v>2.78</v>
      </c>
      <c r="I15" s="28">
        <v>665.1</v>
      </c>
      <c r="J15" s="28">
        <v>80.400000000000006</v>
      </c>
    </row>
    <row r="16" spans="1:10" x14ac:dyDescent="0.2">
      <c r="A16" s="27">
        <v>41547</v>
      </c>
      <c r="B16" s="28">
        <v>26.5</v>
      </c>
      <c r="C16" s="28">
        <v>325.5</v>
      </c>
      <c r="D16" s="28">
        <v>31120</v>
      </c>
      <c r="E16" s="28">
        <v>53409</v>
      </c>
      <c r="F16" s="28">
        <v>3684</v>
      </c>
      <c r="G16" s="28">
        <v>40001</v>
      </c>
      <c r="H16" s="28">
        <v>2.64</v>
      </c>
      <c r="I16" s="28">
        <v>673.6</v>
      </c>
      <c r="J16" s="28">
        <v>78.400000000000006</v>
      </c>
    </row>
    <row r="17" spans="1:10" x14ac:dyDescent="0.2">
      <c r="A17" s="27">
        <v>41578</v>
      </c>
      <c r="B17" s="28">
        <v>28.3</v>
      </c>
      <c r="C17" s="28">
        <v>336.4</v>
      </c>
      <c r="D17" s="28">
        <v>32103</v>
      </c>
      <c r="E17" s="28">
        <v>53360.622860547781</v>
      </c>
      <c r="F17" s="28">
        <v>3669.9464574052467</v>
      </c>
      <c r="G17" s="28">
        <v>40061.574889724681</v>
      </c>
      <c r="H17" s="28">
        <v>2.57</v>
      </c>
      <c r="I17" s="28">
        <v>677.5</v>
      </c>
      <c r="J17" s="28">
        <v>78.400000000000006</v>
      </c>
    </row>
    <row r="18" spans="1:10" x14ac:dyDescent="0.2">
      <c r="A18" s="27">
        <v>41608</v>
      </c>
      <c r="B18" s="28">
        <v>32.200000000000003</v>
      </c>
      <c r="C18" s="28">
        <v>350.5</v>
      </c>
      <c r="D18" s="28">
        <v>28767</v>
      </c>
      <c r="E18" s="28">
        <v>53312.28954044477</v>
      </c>
      <c r="F18" s="28">
        <v>3655.9465255758196</v>
      </c>
      <c r="G18" s="28">
        <v>40122.241510087726</v>
      </c>
      <c r="H18" s="28">
        <v>2.75</v>
      </c>
      <c r="I18" s="28">
        <v>690.1</v>
      </c>
      <c r="J18" s="28">
        <v>83.8</v>
      </c>
    </row>
    <row r="19" spans="1:10" x14ac:dyDescent="0.2">
      <c r="A19" s="27">
        <v>41639</v>
      </c>
      <c r="B19" s="28">
        <v>23.7</v>
      </c>
      <c r="C19" s="28">
        <v>359.3</v>
      </c>
      <c r="D19" s="28">
        <v>26264</v>
      </c>
      <c r="E19" s="28">
        <v>53264</v>
      </c>
      <c r="F19" s="28">
        <v>3642</v>
      </c>
      <c r="G19" s="28">
        <v>40183</v>
      </c>
      <c r="H19" s="28">
        <v>3.04</v>
      </c>
      <c r="I19" s="28">
        <v>688.7</v>
      </c>
      <c r="J19" s="28">
        <v>67.599999999999994</v>
      </c>
    </row>
    <row r="20" spans="1:10" x14ac:dyDescent="0.2">
      <c r="A20" s="27">
        <v>41670</v>
      </c>
      <c r="B20" s="28">
        <v>21.5</v>
      </c>
      <c r="C20" s="28">
        <v>366.7</v>
      </c>
      <c r="D20" s="28">
        <v>24487</v>
      </c>
      <c r="E20" s="28">
        <v>53365.805292116122</v>
      </c>
      <c r="F20" s="28">
        <v>3670.7720994801525</v>
      </c>
      <c r="G20" s="28">
        <v>40298.335308621412</v>
      </c>
      <c r="H20" s="28">
        <v>2.67</v>
      </c>
      <c r="I20" s="28">
        <v>693.4</v>
      </c>
      <c r="J20" s="28">
        <v>60.7</v>
      </c>
    </row>
    <row r="21" spans="1:10" x14ac:dyDescent="0.2">
      <c r="A21" s="27">
        <v>41698</v>
      </c>
      <c r="B21" s="28">
        <v>23.8</v>
      </c>
      <c r="C21" s="28">
        <v>369.5</v>
      </c>
      <c r="D21" s="28">
        <v>23867</v>
      </c>
      <c r="E21" s="28">
        <v>53467.805168144507</v>
      </c>
      <c r="F21" s="28">
        <v>3699.7715009121162</v>
      </c>
      <c r="G21" s="28">
        <v>40414.00165856415</v>
      </c>
      <c r="H21" s="28">
        <v>2.66</v>
      </c>
      <c r="I21" s="28">
        <v>694.9</v>
      </c>
      <c r="J21" s="28">
        <v>65.099999999999994</v>
      </c>
    </row>
    <row r="22" spans="1:10" x14ac:dyDescent="0.2">
      <c r="A22" s="27">
        <v>41729</v>
      </c>
      <c r="B22" s="28">
        <v>24.5</v>
      </c>
      <c r="C22" s="28">
        <v>379.6</v>
      </c>
      <c r="D22" s="28">
        <v>28360</v>
      </c>
      <c r="E22" s="28">
        <v>53570</v>
      </c>
      <c r="F22" s="28">
        <v>3729</v>
      </c>
      <c r="G22" s="28">
        <v>40530</v>
      </c>
      <c r="H22" s="28">
        <v>2.73</v>
      </c>
      <c r="I22" s="28">
        <v>711.9</v>
      </c>
      <c r="J22" s="28">
        <v>80.2</v>
      </c>
    </row>
    <row r="23" spans="1:10" x14ac:dyDescent="0.2">
      <c r="A23" s="27">
        <v>41759</v>
      </c>
      <c r="B23" s="28">
        <v>33.299999999999997</v>
      </c>
      <c r="C23" s="28">
        <v>396.3</v>
      </c>
      <c r="D23" s="28">
        <v>31002</v>
      </c>
      <c r="E23" s="28">
        <v>54168.61913424066</v>
      </c>
      <c r="F23" s="28">
        <v>3603.8465676797937</v>
      </c>
      <c r="G23" s="28">
        <v>40641.360412060567</v>
      </c>
      <c r="H23" s="28">
        <v>2.67</v>
      </c>
      <c r="I23" s="28">
        <v>742.4</v>
      </c>
      <c r="J23" s="28">
        <v>94.9</v>
      </c>
    </row>
    <row r="24" spans="1:10" x14ac:dyDescent="0.2">
      <c r="A24" s="27">
        <v>41790</v>
      </c>
      <c r="B24" s="28">
        <v>30.8</v>
      </c>
      <c r="C24" s="28">
        <v>407.3</v>
      </c>
      <c r="D24" s="28">
        <v>32678</v>
      </c>
      <c r="E24" s="28">
        <v>54773.927551062596</v>
      </c>
      <c r="F24" s="28">
        <v>3482.8935595005173</v>
      </c>
      <c r="G24" s="28">
        <v>40753.026798495041</v>
      </c>
      <c r="H24" s="28">
        <v>2.48</v>
      </c>
      <c r="I24" s="28">
        <v>760.9</v>
      </c>
      <c r="J24" s="28">
        <v>92.5</v>
      </c>
    </row>
    <row r="25" spans="1:10" x14ac:dyDescent="0.2">
      <c r="A25" s="27">
        <v>41820</v>
      </c>
      <c r="B25" s="28">
        <v>24.7</v>
      </c>
      <c r="C25" s="28">
        <v>418.5</v>
      </c>
      <c r="D25" s="28">
        <v>34143</v>
      </c>
      <c r="E25" s="28">
        <v>55386</v>
      </c>
      <c r="F25" s="28">
        <v>3366</v>
      </c>
      <c r="G25" s="28">
        <v>40865</v>
      </c>
      <c r="H25" s="28">
        <v>2.5299999999999998</v>
      </c>
      <c r="I25" s="28">
        <v>782.8</v>
      </c>
      <c r="J25" s="28">
        <v>87.3</v>
      </c>
    </row>
    <row r="26" spans="1:10" x14ac:dyDescent="0.2">
      <c r="A26" s="27">
        <v>41851</v>
      </c>
      <c r="B26" s="28">
        <v>38.299999999999997</v>
      </c>
      <c r="C26" s="28">
        <v>436.1</v>
      </c>
      <c r="D26" s="28">
        <v>34539</v>
      </c>
      <c r="E26" s="28">
        <v>55855.017080937709</v>
      </c>
      <c r="F26" s="28">
        <v>3365.3332012503824</v>
      </c>
      <c r="G26" s="28">
        <v>41006.17836899231</v>
      </c>
      <c r="H26" s="28">
        <v>2.58</v>
      </c>
      <c r="I26" s="28">
        <v>808.6</v>
      </c>
      <c r="J26" s="28">
        <v>101</v>
      </c>
    </row>
    <row r="27" spans="1:10" x14ac:dyDescent="0.2">
      <c r="A27" s="27">
        <v>41882</v>
      </c>
      <c r="B27" s="28">
        <v>26.7</v>
      </c>
      <c r="C27" s="28">
        <v>428.5</v>
      </c>
      <c r="D27" s="28">
        <v>34510</v>
      </c>
      <c r="E27" s="28">
        <v>56328.005869928202</v>
      </c>
      <c r="F27" s="28">
        <v>3364.666534592438</v>
      </c>
      <c r="G27" s="28">
        <v>41147.844473990277</v>
      </c>
      <c r="H27" s="28">
        <v>2.35</v>
      </c>
      <c r="I27" s="28">
        <v>804.7</v>
      </c>
      <c r="J27" s="28">
        <v>86.2</v>
      </c>
    </row>
    <row r="28" spans="1:10" x14ac:dyDescent="0.2">
      <c r="A28" s="27">
        <v>41912</v>
      </c>
      <c r="B28" s="28">
        <v>34.700000000000003</v>
      </c>
      <c r="C28" s="28">
        <v>433</v>
      </c>
      <c r="D28" s="28">
        <v>34604</v>
      </c>
      <c r="E28" s="28">
        <v>56805</v>
      </c>
      <c r="F28" s="28">
        <v>3364</v>
      </c>
      <c r="G28" s="28">
        <v>41290</v>
      </c>
      <c r="H28" s="28">
        <v>2.52</v>
      </c>
      <c r="I28" s="28">
        <v>810.2</v>
      </c>
      <c r="J28" s="28">
        <v>94.2</v>
      </c>
    </row>
    <row r="29" spans="1:10" x14ac:dyDescent="0.2">
      <c r="A29" s="27">
        <v>41943</v>
      </c>
      <c r="B29" s="28">
        <v>32</v>
      </c>
      <c r="C29" s="28">
        <v>436.3</v>
      </c>
      <c r="D29" s="28">
        <v>35218</v>
      </c>
      <c r="E29" s="28">
        <v>56885.219993369938</v>
      </c>
      <c r="F29" s="28">
        <v>3319.7539242785729</v>
      </c>
      <c r="G29" s="28">
        <v>41621.334077920525</v>
      </c>
      <c r="H29" s="28">
        <v>2.35</v>
      </c>
      <c r="I29" s="28">
        <v>814.7</v>
      </c>
      <c r="J29" s="28">
        <v>92</v>
      </c>
    </row>
    <row r="30" spans="1:10" x14ac:dyDescent="0.2">
      <c r="A30" s="27">
        <v>41973</v>
      </c>
      <c r="B30" s="28">
        <v>27.8</v>
      </c>
      <c r="C30" s="28">
        <v>446.7</v>
      </c>
      <c r="D30" s="28">
        <v>32033</v>
      </c>
      <c r="E30" s="28">
        <v>56965.553273375495</v>
      </c>
      <c r="F30" s="28">
        <v>3276.0898090853107</v>
      </c>
      <c r="G30" s="28">
        <v>41955.326965993423</v>
      </c>
      <c r="H30" s="28">
        <v>2.1800000000000002</v>
      </c>
      <c r="I30" s="28">
        <v>818.4</v>
      </c>
      <c r="J30" s="28">
        <v>75.8</v>
      </c>
    </row>
    <row r="31" spans="1:10" x14ac:dyDescent="0.2">
      <c r="A31" s="27">
        <v>42004</v>
      </c>
      <c r="B31" s="28">
        <v>23.8</v>
      </c>
      <c r="C31" s="28">
        <v>450.2</v>
      </c>
      <c r="D31" s="28">
        <v>29418</v>
      </c>
      <c r="E31" s="28">
        <v>57046</v>
      </c>
      <c r="F31" s="28">
        <v>3233</v>
      </c>
      <c r="G31" s="28">
        <v>42292</v>
      </c>
      <c r="H31" s="28">
        <v>2.17</v>
      </c>
      <c r="I31" s="28">
        <v>806.6</v>
      </c>
      <c r="J31" s="28">
        <v>73.400000000000006</v>
      </c>
    </row>
    <row r="32" spans="1:10" x14ac:dyDescent="0.2">
      <c r="A32" s="27">
        <v>42035</v>
      </c>
      <c r="B32" s="28">
        <v>26.2</v>
      </c>
      <c r="C32" s="28">
        <v>454.5</v>
      </c>
      <c r="D32" s="28">
        <v>27167</v>
      </c>
      <c r="E32" s="28">
        <v>56523.902900676025</v>
      </c>
      <c r="F32" s="28">
        <v>3255.509581247185</v>
      </c>
      <c r="G32" s="28">
        <v>42361.8844574045</v>
      </c>
      <c r="H32" s="28">
        <v>1.68</v>
      </c>
      <c r="I32" s="28">
        <v>811.3</v>
      </c>
      <c r="J32" s="28">
        <v>73</v>
      </c>
    </row>
    <row r="33" spans="1:10" x14ac:dyDescent="0.2">
      <c r="A33" s="27">
        <v>42063</v>
      </c>
      <c r="B33" s="28">
        <v>20.7</v>
      </c>
      <c r="C33" s="28">
        <v>459.4</v>
      </c>
      <c r="D33" s="28">
        <v>27329</v>
      </c>
      <c r="E33" s="28">
        <v>56006.58414481386</v>
      </c>
      <c r="F33" s="28">
        <v>3278.1758841918413</v>
      </c>
      <c r="G33" s="28">
        <v>42431.88439379762</v>
      </c>
      <c r="H33" s="28">
        <v>2</v>
      </c>
      <c r="I33" s="28">
        <v>808.8</v>
      </c>
      <c r="J33" s="28">
        <v>61.9</v>
      </c>
    </row>
    <row r="34" spans="1:10" x14ac:dyDescent="0.2">
      <c r="A34" s="27">
        <v>42094</v>
      </c>
      <c r="B34" s="28">
        <v>25.2</v>
      </c>
      <c r="C34" s="28">
        <v>471.1</v>
      </c>
      <c r="D34" s="28">
        <v>32097</v>
      </c>
      <c r="E34" s="28">
        <v>55494</v>
      </c>
      <c r="F34" s="28">
        <v>3301</v>
      </c>
      <c r="G34" s="28">
        <v>42502</v>
      </c>
      <c r="H34" s="28">
        <v>1.94</v>
      </c>
      <c r="I34" s="28">
        <v>827.6</v>
      </c>
      <c r="J34" s="28">
        <v>79.7</v>
      </c>
    </row>
    <row r="35" spans="1:10" x14ac:dyDescent="0.2">
      <c r="A35" s="27">
        <v>42124</v>
      </c>
      <c r="B35" s="28">
        <v>37.4</v>
      </c>
      <c r="C35" s="28">
        <v>492.5</v>
      </c>
      <c r="D35" s="28">
        <v>34446</v>
      </c>
      <c r="E35" s="28">
        <v>57070.774138002627</v>
      </c>
      <c r="F35" s="28">
        <v>3265.9627592935003</v>
      </c>
      <c r="G35" s="28">
        <v>42631.935693470688</v>
      </c>
      <c r="H35" s="28">
        <v>2.0499999999999998</v>
      </c>
      <c r="I35" s="28">
        <v>866.2</v>
      </c>
      <c r="J35" s="28">
        <v>108.5</v>
      </c>
    </row>
    <row r="36" spans="1:10" x14ac:dyDescent="0.2">
      <c r="A36" s="27">
        <v>42155</v>
      </c>
      <c r="B36" s="28">
        <v>32.299999999999997</v>
      </c>
      <c r="C36" s="28">
        <v>500.1</v>
      </c>
      <c r="D36" s="28">
        <v>36721</v>
      </c>
      <c r="E36" s="28">
        <v>58692.349816392933</v>
      </c>
      <c r="F36" s="28">
        <v>3231.2974083889771</v>
      </c>
      <c r="G36" s="28">
        <v>42762.268621999436</v>
      </c>
      <c r="H36" s="28">
        <v>2.12</v>
      </c>
      <c r="I36" s="28">
        <v>885.9</v>
      </c>
      <c r="J36" s="28">
        <v>99.6</v>
      </c>
    </row>
    <row r="37" spans="1:10" x14ac:dyDescent="0.2">
      <c r="A37" s="27">
        <v>42185</v>
      </c>
      <c r="B37" s="28">
        <v>41.8</v>
      </c>
      <c r="C37" s="28">
        <v>509.7</v>
      </c>
      <c r="D37" s="28">
        <v>39765</v>
      </c>
      <c r="E37" s="28">
        <v>60360</v>
      </c>
      <c r="F37" s="28">
        <v>3197</v>
      </c>
      <c r="G37" s="28">
        <v>42893</v>
      </c>
      <c r="H37" s="28">
        <v>2.35</v>
      </c>
      <c r="I37" s="28">
        <v>908.5</v>
      </c>
      <c r="J37" s="28">
        <v>112.3</v>
      </c>
    </row>
    <row r="38" spans="1:10" x14ac:dyDescent="0.2">
      <c r="A38" s="27">
        <v>42216</v>
      </c>
      <c r="B38" s="28">
        <v>34.5</v>
      </c>
      <c r="C38" s="28">
        <v>510.1</v>
      </c>
      <c r="D38" s="28">
        <v>40808</v>
      </c>
      <c r="E38" s="28">
        <v>60321.642296193226</v>
      </c>
      <c r="F38" s="28">
        <v>3261.0418883966154</v>
      </c>
      <c r="G38" s="28">
        <v>42805.153543351014</v>
      </c>
      <c r="H38" s="28">
        <v>2.2000000000000002</v>
      </c>
      <c r="I38" s="28">
        <v>926.8</v>
      </c>
      <c r="J38" s="28">
        <v>107.2</v>
      </c>
    </row>
    <row r="39" spans="1:10" x14ac:dyDescent="0.2">
      <c r="A39" s="27">
        <v>42247</v>
      </c>
      <c r="B39" s="28">
        <v>32.200000000000003</v>
      </c>
      <c r="C39" s="28">
        <v>509</v>
      </c>
      <c r="D39" s="28">
        <v>40293</v>
      </c>
      <c r="E39" s="28">
        <v>60283.308968023324</v>
      </c>
      <c r="F39" s="28">
        <v>3326.3666555762784</v>
      </c>
      <c r="G39" s="28">
        <v>42717.486999507048</v>
      </c>
      <c r="H39" s="28">
        <v>2.21</v>
      </c>
      <c r="I39" s="28">
        <v>932.6</v>
      </c>
      <c r="J39" s="28">
        <v>99.2</v>
      </c>
    </row>
    <row r="40" spans="1:10" x14ac:dyDescent="0.2">
      <c r="A40" s="27">
        <v>42277</v>
      </c>
      <c r="B40" s="28">
        <v>45.5</v>
      </c>
      <c r="C40" s="28">
        <v>524.4</v>
      </c>
      <c r="D40" s="28">
        <v>40158</v>
      </c>
      <c r="E40" s="28">
        <v>60245</v>
      </c>
      <c r="F40" s="28">
        <v>3393</v>
      </c>
      <c r="G40" s="28">
        <v>42630</v>
      </c>
      <c r="H40" s="28">
        <v>2.06</v>
      </c>
      <c r="I40" s="28">
        <v>953.1</v>
      </c>
      <c r="J40" s="28">
        <v>111.6</v>
      </c>
    </row>
    <row r="41" spans="1:10" x14ac:dyDescent="0.2">
      <c r="A41" s="27">
        <v>42308</v>
      </c>
      <c r="B41" s="28">
        <v>30.9</v>
      </c>
      <c r="C41" s="28">
        <v>525.5</v>
      </c>
      <c r="D41" s="28">
        <v>40327</v>
      </c>
      <c r="E41" s="28">
        <v>60915.835765567303</v>
      </c>
      <c r="F41" s="28">
        <v>3339.8380694080297</v>
      </c>
      <c r="G41" s="28">
        <v>42624.332579914917</v>
      </c>
      <c r="H41" s="28">
        <v>2.16</v>
      </c>
      <c r="I41" s="28">
        <v>951.7</v>
      </c>
      <c r="J41" s="28">
        <v>90.9</v>
      </c>
    </row>
    <row r="42" spans="1:10" x14ac:dyDescent="0.2">
      <c r="A42" s="27">
        <v>42338</v>
      </c>
      <c r="B42" s="28">
        <v>32.5</v>
      </c>
      <c r="C42" s="28">
        <v>540.70000000000005</v>
      </c>
      <c r="D42" s="28">
        <v>36672</v>
      </c>
      <c r="E42" s="28">
        <v>61594.141373019644</v>
      </c>
      <c r="F42" s="28">
        <v>3287.5090863151063</v>
      </c>
      <c r="G42" s="28">
        <v>42618.665913281642</v>
      </c>
      <c r="H42" s="28">
        <v>2.21</v>
      </c>
      <c r="I42" s="28">
        <v>967.7</v>
      </c>
      <c r="J42" s="28">
        <v>89.9</v>
      </c>
    </row>
    <row r="43" spans="1:10" x14ac:dyDescent="0.2">
      <c r="A43" s="27">
        <v>42369</v>
      </c>
      <c r="B43" s="28">
        <v>26.7</v>
      </c>
      <c r="C43" s="28">
        <v>542.29999999999995</v>
      </c>
      <c r="D43" s="28">
        <v>32979</v>
      </c>
      <c r="E43" s="28">
        <v>62280</v>
      </c>
      <c r="F43" s="28">
        <v>3236</v>
      </c>
      <c r="G43" s="28">
        <v>42613</v>
      </c>
      <c r="H43" s="28">
        <v>2.27</v>
      </c>
      <c r="I43" s="28">
        <v>950.8</v>
      </c>
      <c r="J43" s="28">
        <v>78.099999999999994</v>
      </c>
    </row>
    <row r="44" spans="1:10" x14ac:dyDescent="0.2">
      <c r="A44" s="27">
        <v>42400</v>
      </c>
      <c r="B44" s="28">
        <v>22.9</v>
      </c>
      <c r="C44" s="28">
        <v>540.29999999999995</v>
      </c>
      <c r="D44" s="28">
        <v>29959</v>
      </c>
      <c r="E44" s="28">
        <v>61840.235425613013</v>
      </c>
      <c r="F44" s="28">
        <v>3247.2938710615385</v>
      </c>
      <c r="G44" s="28">
        <v>42707.125272645964</v>
      </c>
      <c r="H44" s="28">
        <v>1.94</v>
      </c>
      <c r="I44" s="28">
        <v>950.2</v>
      </c>
      <c r="J44" s="28">
        <v>74.3</v>
      </c>
    </row>
    <row r="45" spans="1:10" x14ac:dyDescent="0.2">
      <c r="A45" s="27">
        <v>42429</v>
      </c>
      <c r="B45" s="28">
        <v>25.3</v>
      </c>
      <c r="C45" s="28">
        <v>543.79999999999995</v>
      </c>
      <c r="D45" s="28">
        <v>30831</v>
      </c>
      <c r="E45" s="28">
        <v>61403.57606768213</v>
      </c>
      <c r="F45" s="28">
        <v>3258.6271585395029</v>
      </c>
      <c r="G45" s="28">
        <v>42801.458452901126</v>
      </c>
      <c r="H45" s="28">
        <v>1.74</v>
      </c>
      <c r="I45" s="28">
        <v>958.6</v>
      </c>
      <c r="J45" s="28">
        <v>84.1</v>
      </c>
    </row>
    <row r="46" spans="1:10" x14ac:dyDescent="0.2">
      <c r="A46" s="27">
        <v>42460</v>
      </c>
      <c r="B46" s="28">
        <v>27.8</v>
      </c>
      <c r="C46" s="28">
        <v>550.79999999999995</v>
      </c>
      <c r="D46" s="28">
        <v>36699</v>
      </c>
      <c r="E46" s="28">
        <v>60970</v>
      </c>
      <c r="F46" s="28">
        <v>3270</v>
      </c>
      <c r="G46" s="28">
        <v>42896</v>
      </c>
      <c r="H46" s="28">
        <v>1.78</v>
      </c>
      <c r="I46" s="28">
        <v>969.4</v>
      </c>
      <c r="J46" s="28">
        <v>90.7</v>
      </c>
    </row>
    <row r="47" spans="1:10" x14ac:dyDescent="0.2">
      <c r="A47" s="27">
        <v>42490</v>
      </c>
      <c r="B47" s="28">
        <v>32.6</v>
      </c>
      <c r="C47" s="28">
        <v>559.9</v>
      </c>
      <c r="D47" s="28">
        <v>38186</v>
      </c>
      <c r="E47" s="28">
        <v>61284.046289339996</v>
      </c>
      <c r="F47" s="28">
        <v>3251.8999982865325</v>
      </c>
      <c r="G47" s="28">
        <v>43223.16505590584</v>
      </c>
      <c r="H47" s="28">
        <v>1.83</v>
      </c>
      <c r="I47" s="28">
        <v>994.2</v>
      </c>
      <c r="J47" s="28">
        <v>106.2</v>
      </c>
    </row>
    <row r="48" spans="1:10" x14ac:dyDescent="0.2">
      <c r="A48" s="27">
        <v>42521</v>
      </c>
      <c r="B48" s="28">
        <v>34.299999999999997</v>
      </c>
      <c r="C48" s="28">
        <v>576.20000000000005</v>
      </c>
      <c r="D48" s="28">
        <v>40441</v>
      </c>
      <c r="E48" s="28">
        <v>61599.710178677502</v>
      </c>
      <c r="F48" s="28">
        <v>3233.9001831363762</v>
      </c>
      <c r="G48" s="28">
        <v>43552.825378825059</v>
      </c>
      <c r="H48" s="28">
        <v>1.84</v>
      </c>
      <c r="I48" s="28">
        <v>1018.4</v>
      </c>
      <c r="J48" s="28">
        <v>105</v>
      </c>
    </row>
    <row r="49" spans="1:10" x14ac:dyDescent="0.2">
      <c r="A49" s="27">
        <v>42551</v>
      </c>
      <c r="B49" s="28">
        <v>35</v>
      </c>
      <c r="C49" s="28">
        <v>577.1</v>
      </c>
      <c r="D49" s="28">
        <v>43255</v>
      </c>
      <c r="E49" s="28">
        <v>61917</v>
      </c>
      <c r="F49" s="28">
        <v>3216</v>
      </c>
      <c r="G49" s="28">
        <v>43885</v>
      </c>
      <c r="H49" s="28">
        <v>1.49</v>
      </c>
      <c r="I49" s="28">
        <v>1028.5999999999999</v>
      </c>
      <c r="J49" s="28">
        <v>111.6</v>
      </c>
    </row>
    <row r="50" spans="1:10" x14ac:dyDescent="0.2">
      <c r="A50" s="27">
        <v>42582</v>
      </c>
      <c r="B50" s="28">
        <v>41.8</v>
      </c>
      <c r="C50" s="28">
        <v>590.29999999999995</v>
      </c>
      <c r="D50" s="28">
        <v>44412</v>
      </c>
      <c r="E50" s="28">
        <v>62312.46873252021</v>
      </c>
      <c r="F50" s="28">
        <v>3216.3332987898252</v>
      </c>
      <c r="G50" s="28">
        <v>43684.754342770662</v>
      </c>
      <c r="H50" s="28">
        <v>1.46</v>
      </c>
      <c r="I50" s="28">
        <v>1050.8</v>
      </c>
      <c r="J50" s="28">
        <v>115.2</v>
      </c>
    </row>
    <row r="51" spans="1:10" x14ac:dyDescent="0.2">
      <c r="A51" s="27">
        <v>42613</v>
      </c>
      <c r="B51" s="28">
        <v>34.799999999999997</v>
      </c>
      <c r="C51" s="28">
        <v>590.5</v>
      </c>
      <c r="D51" s="28">
        <v>43568</v>
      </c>
      <c r="E51" s="28">
        <v>62710.463354834843</v>
      </c>
      <c r="F51" s="28">
        <v>3216.666632121965</v>
      </c>
      <c r="G51" s="28">
        <v>43485.422399184696</v>
      </c>
      <c r="H51" s="28">
        <v>1.58</v>
      </c>
      <c r="I51" s="28">
        <v>1049.4000000000001</v>
      </c>
      <c r="J51" s="28">
        <v>102.8</v>
      </c>
    </row>
    <row r="52" spans="1:10" x14ac:dyDescent="0.2">
      <c r="A52" s="27">
        <v>42643</v>
      </c>
      <c r="B52" s="28">
        <v>26.2</v>
      </c>
      <c r="C52" s="28">
        <v>589.5</v>
      </c>
      <c r="D52" s="28">
        <v>43227</v>
      </c>
      <c r="E52" s="28">
        <v>63111</v>
      </c>
      <c r="F52" s="28">
        <v>3217</v>
      </c>
      <c r="G52" s="28">
        <v>43287</v>
      </c>
      <c r="H52" s="28">
        <v>1.6</v>
      </c>
      <c r="I52" s="28">
        <v>1051.5999999999999</v>
      </c>
      <c r="J52" s="28">
        <v>95</v>
      </c>
    </row>
    <row r="53" spans="1:10" x14ac:dyDescent="0.2">
      <c r="A53" s="27">
        <v>42674</v>
      </c>
      <c r="B53" s="28">
        <v>40.200000000000003</v>
      </c>
      <c r="C53" s="28">
        <v>596.5</v>
      </c>
      <c r="D53" s="28">
        <v>44447</v>
      </c>
      <c r="E53" s="28">
        <v>63620.869702595766</v>
      </c>
      <c r="F53" s="28">
        <v>3217.3332988005614</v>
      </c>
      <c r="G53" s="28">
        <v>43216.552077587789</v>
      </c>
      <c r="H53" s="28">
        <v>1.84</v>
      </c>
      <c r="I53" s="28">
        <v>1061.4000000000001</v>
      </c>
      <c r="J53" s="28">
        <v>114.5</v>
      </c>
    </row>
    <row r="54" spans="1:10" x14ac:dyDescent="0.2">
      <c r="A54" s="27">
        <v>42704</v>
      </c>
      <c r="B54" s="28">
        <v>27</v>
      </c>
      <c r="C54" s="28">
        <v>590.79999999999995</v>
      </c>
      <c r="D54" s="28">
        <v>41176</v>
      </c>
      <c r="E54" s="28">
        <v>64134.858609666589</v>
      </c>
      <c r="F54" s="28">
        <v>3217.6666321327016</v>
      </c>
      <c r="G54" s="28">
        <v>43146.218806451296</v>
      </c>
      <c r="H54" s="28">
        <v>2.37</v>
      </c>
      <c r="I54" s="28">
        <v>1049.9000000000001</v>
      </c>
      <c r="J54" s="28">
        <v>87.8</v>
      </c>
    </row>
    <row r="55" spans="1:10" x14ac:dyDescent="0.2">
      <c r="A55" s="27">
        <v>42735</v>
      </c>
      <c r="B55" s="28">
        <v>32.799999999999997</v>
      </c>
      <c r="C55" s="28">
        <v>600.70000000000005</v>
      </c>
      <c r="D55" s="28">
        <v>36962</v>
      </c>
      <c r="E55" s="28">
        <v>64653</v>
      </c>
      <c r="F55" s="28">
        <v>3218</v>
      </c>
      <c r="G55" s="28">
        <v>43076</v>
      </c>
      <c r="H55" s="28">
        <v>2.4500000000000002</v>
      </c>
      <c r="I55" s="28">
        <v>1039</v>
      </c>
      <c r="J55" s="28">
        <v>86.5</v>
      </c>
    </row>
    <row r="56" spans="1:10" x14ac:dyDescent="0.2">
      <c r="A56" s="27">
        <v>42766</v>
      </c>
      <c r="B56" s="28">
        <v>29</v>
      </c>
      <c r="C56" s="28">
        <v>610.9</v>
      </c>
      <c r="D56" s="28">
        <v>33735</v>
      </c>
      <c r="E56" s="28">
        <v>64556.85710059476</v>
      </c>
      <c r="F56" s="28">
        <v>3241.1661615311468</v>
      </c>
      <c r="G56" s="28">
        <v>43146.218806451303</v>
      </c>
      <c r="H56" s="28">
        <v>2.4500000000000002</v>
      </c>
      <c r="I56" s="28">
        <v>1045.8</v>
      </c>
      <c r="J56" s="28">
        <v>82.3</v>
      </c>
    </row>
    <row r="57" spans="1:10" x14ac:dyDescent="0.2">
      <c r="A57" s="27">
        <v>42794</v>
      </c>
      <c r="B57" s="28">
        <v>27.7</v>
      </c>
      <c r="C57" s="28">
        <v>609.5</v>
      </c>
      <c r="D57" s="28">
        <v>34436</v>
      </c>
      <c r="E57" s="28">
        <v>64460.857171463227</v>
      </c>
      <c r="F57" s="28">
        <v>3264.4990946720163</v>
      </c>
      <c r="G57" s="28">
        <v>43216.552077587796</v>
      </c>
      <c r="H57" s="28">
        <v>2.36</v>
      </c>
      <c r="I57" s="28">
        <v>1051.0999999999999</v>
      </c>
      <c r="J57" s="28">
        <v>87.8</v>
      </c>
    </row>
    <row r="58" spans="1:10" x14ac:dyDescent="0.2">
      <c r="A58" s="27">
        <v>42825</v>
      </c>
      <c r="B58" s="28">
        <v>27</v>
      </c>
      <c r="C58" s="28">
        <v>607.20000000000005</v>
      </c>
      <c r="D58" s="28">
        <v>41359</v>
      </c>
      <c r="E58" s="28">
        <v>64365</v>
      </c>
      <c r="F58" s="28">
        <v>3288</v>
      </c>
      <c r="G58" s="28">
        <v>43287</v>
      </c>
      <c r="H58" s="28">
        <v>2.4</v>
      </c>
      <c r="I58" s="28">
        <v>1052.5999999999999</v>
      </c>
      <c r="J58" s="28">
        <v>97.1</v>
      </c>
    </row>
    <row r="59" spans="1:10" x14ac:dyDescent="0.2">
      <c r="A59" s="27">
        <v>42855</v>
      </c>
      <c r="B59" s="28">
        <v>26.8</v>
      </c>
      <c r="C59" s="28">
        <v>610.6</v>
      </c>
      <c r="D59" s="28">
        <v>42813</v>
      </c>
      <c r="E59" s="28">
        <v>64877.573922892734</v>
      </c>
      <c r="F59" s="28">
        <v>3347.580511241069</v>
      </c>
      <c r="G59" s="28">
        <v>43252.305533198487</v>
      </c>
      <c r="H59" s="28">
        <v>2.29</v>
      </c>
      <c r="I59" s="28">
        <v>1071.4000000000001</v>
      </c>
      <c r="J59" s="28">
        <v>105.2</v>
      </c>
    </row>
    <row r="60" spans="1:10" x14ac:dyDescent="0.2">
      <c r="A60" s="27">
        <v>42886</v>
      </c>
      <c r="B60" s="28">
        <v>28</v>
      </c>
      <c r="C60" s="28">
        <v>606.1</v>
      </c>
      <c r="D60" s="28">
        <v>45108</v>
      </c>
      <c r="E60" s="28">
        <v>65394.229754065273</v>
      </c>
      <c r="F60" s="28">
        <v>3408.2406567034718</v>
      </c>
      <c r="G60" s="28">
        <v>43217.638873961056</v>
      </c>
      <c r="H60" s="28">
        <v>2.21</v>
      </c>
      <c r="I60" s="28">
        <v>1077.5</v>
      </c>
      <c r="J60" s="28">
        <v>106</v>
      </c>
    </row>
    <row r="61" spans="1:10" x14ac:dyDescent="0.2">
      <c r="A61" s="27">
        <v>42916</v>
      </c>
      <c r="B61" s="28">
        <v>31.9</v>
      </c>
      <c r="C61" s="28">
        <v>601</v>
      </c>
      <c r="D61" s="28">
        <v>49081</v>
      </c>
      <c r="E61" s="28">
        <v>65915</v>
      </c>
      <c r="F61" s="28">
        <v>3470</v>
      </c>
      <c r="G61" s="28">
        <v>43183</v>
      </c>
      <c r="H61" s="28">
        <v>2.31</v>
      </c>
      <c r="I61" s="28">
        <v>1083.4000000000001</v>
      </c>
      <c r="J61" s="28">
        <v>116.3</v>
      </c>
    </row>
    <row r="62" spans="1:10" x14ac:dyDescent="0.2">
      <c r="A62" s="27">
        <v>42947</v>
      </c>
      <c r="B62" s="28">
        <v>31.9</v>
      </c>
      <c r="C62" s="28">
        <v>600.70000000000005</v>
      </c>
      <c r="D62" s="28">
        <v>49191</v>
      </c>
      <c r="E62" s="28">
        <v>66243.361521215076</v>
      </c>
      <c r="F62" s="28">
        <v>3496.7925963236289</v>
      </c>
      <c r="G62" s="28">
        <v>43101.512996122168</v>
      </c>
      <c r="H62" s="28">
        <v>2.2999999999999998</v>
      </c>
      <c r="I62" s="28">
        <v>1092.5999999999999</v>
      </c>
      <c r="J62" s="28">
        <v>112.3</v>
      </c>
    </row>
    <row r="63" spans="1:10" x14ac:dyDescent="0.2">
      <c r="A63" s="27">
        <v>42978</v>
      </c>
      <c r="B63" s="28">
        <v>23.8</v>
      </c>
      <c r="C63" s="28">
        <v>592.6</v>
      </c>
      <c r="D63" s="28">
        <v>48394</v>
      </c>
      <c r="E63" s="28">
        <v>66573.358804982156</v>
      </c>
      <c r="F63" s="28">
        <v>3523.7920638915693</v>
      </c>
      <c r="G63" s="28">
        <v>43020.17975950925</v>
      </c>
      <c r="H63" s="28">
        <v>2.12</v>
      </c>
      <c r="I63" s="28">
        <v>1095.9000000000001</v>
      </c>
      <c r="J63" s="28">
        <v>102.6</v>
      </c>
    </row>
    <row r="64" spans="1:10" x14ac:dyDescent="0.2">
      <c r="A64" s="27">
        <v>43008</v>
      </c>
      <c r="B64" s="28">
        <v>30.2</v>
      </c>
      <c r="C64" s="28">
        <v>598</v>
      </c>
      <c r="D64" s="28">
        <v>48257</v>
      </c>
      <c r="E64" s="28">
        <v>66905</v>
      </c>
      <c r="F64" s="28">
        <v>3551</v>
      </c>
      <c r="G64" s="28">
        <v>42939</v>
      </c>
      <c r="H64" s="28">
        <v>2.33</v>
      </c>
      <c r="I64" s="28">
        <v>1106.4000000000001</v>
      </c>
      <c r="J64" s="28">
        <v>104.4</v>
      </c>
    </row>
    <row r="65" spans="1:10" x14ac:dyDescent="0.2">
      <c r="A65" s="27">
        <v>43039</v>
      </c>
      <c r="B65" s="28">
        <v>32.299999999999997</v>
      </c>
      <c r="C65" s="28">
        <v>598.79999999999995</v>
      </c>
      <c r="D65" s="28">
        <v>47251</v>
      </c>
      <c r="E65" s="28">
        <v>67425.93339927918</v>
      </c>
      <c r="F65" s="28">
        <v>3435.6253210480149</v>
      </c>
      <c r="G65" s="28">
        <v>42959.323712279074</v>
      </c>
      <c r="H65" s="28">
        <v>2.38</v>
      </c>
      <c r="I65" s="28">
        <v>1110.3</v>
      </c>
      <c r="J65" s="28">
        <v>109.6</v>
      </c>
    </row>
    <row r="66" spans="1:10" x14ac:dyDescent="0.2">
      <c r="A66" s="27">
        <v>43069</v>
      </c>
      <c r="B66" s="28">
        <v>28.1</v>
      </c>
      <c r="C66" s="28">
        <v>601.20000000000005</v>
      </c>
      <c r="D66" s="28">
        <v>44531</v>
      </c>
      <c r="E66" s="28">
        <v>67950.922872192386</v>
      </c>
      <c r="F66" s="28">
        <v>3323.999252781266</v>
      </c>
      <c r="G66" s="28">
        <v>42979.657044094718</v>
      </c>
      <c r="H66" s="28">
        <v>2.42</v>
      </c>
      <c r="I66" s="28">
        <v>1113.2</v>
      </c>
      <c r="J66" s="28">
        <v>97.9</v>
      </c>
    </row>
    <row r="67" spans="1:10" x14ac:dyDescent="0.2">
      <c r="A67" s="27">
        <v>43100</v>
      </c>
      <c r="B67" s="28">
        <v>26.1</v>
      </c>
      <c r="C67" s="28">
        <v>593.70000000000005</v>
      </c>
      <c r="D67" s="28">
        <v>39821</v>
      </c>
      <c r="E67" s="28">
        <v>68480</v>
      </c>
      <c r="F67" s="28">
        <v>3216</v>
      </c>
      <c r="G67" s="28">
        <v>43000</v>
      </c>
      <c r="H67" s="28">
        <v>2.4</v>
      </c>
      <c r="I67" s="28">
        <v>1080.5</v>
      </c>
      <c r="J67" s="28">
        <v>81.400000000000006</v>
      </c>
    </row>
    <row r="68" spans="1:10" x14ac:dyDescent="0.2">
      <c r="A68" s="27">
        <v>43131</v>
      </c>
      <c r="B68" s="28">
        <v>30.8</v>
      </c>
      <c r="C68" s="28">
        <v>601.9</v>
      </c>
      <c r="D68" s="28">
        <v>37034</v>
      </c>
      <c r="E68" s="28">
        <v>68249.22315822923</v>
      </c>
      <c r="F68" s="28">
        <v>3232.2510751588579</v>
      </c>
      <c r="G68" s="28">
        <v>43000.333330749389</v>
      </c>
      <c r="H68" s="28">
        <v>2.72</v>
      </c>
      <c r="I68" s="28">
        <v>1088.5</v>
      </c>
      <c r="J68" s="28">
        <v>91.6</v>
      </c>
    </row>
    <row r="69" spans="1:10" x14ac:dyDescent="0.2">
      <c r="A69" s="27">
        <v>43159</v>
      </c>
      <c r="B69" s="28">
        <v>26.1</v>
      </c>
      <c r="C69" s="28">
        <v>602</v>
      </c>
      <c r="D69" s="28">
        <v>37919</v>
      </c>
      <c r="E69" s="28">
        <v>68019.224031859994</v>
      </c>
      <c r="F69" s="28">
        <v>3248.5842701696497</v>
      </c>
      <c r="G69" s="28">
        <v>43000.666664082717</v>
      </c>
      <c r="H69" s="28">
        <v>2.87</v>
      </c>
      <c r="I69" s="28">
        <v>1090.7</v>
      </c>
      <c r="J69" s="28">
        <v>89.7</v>
      </c>
    </row>
    <row r="70" spans="1:10" x14ac:dyDescent="0.2">
      <c r="A70" s="27">
        <v>43190</v>
      </c>
      <c r="B70" s="28">
        <v>33.299999999999997</v>
      </c>
      <c r="C70" s="28">
        <v>607.20000000000005</v>
      </c>
      <c r="D70" s="28">
        <v>43450</v>
      </c>
      <c r="E70" s="28">
        <v>67790</v>
      </c>
      <c r="F70" s="28">
        <v>3265</v>
      </c>
      <c r="G70" s="28">
        <v>43001</v>
      </c>
      <c r="H70" s="28">
        <v>2.74</v>
      </c>
      <c r="I70" s="28">
        <v>1102.0999999999999</v>
      </c>
      <c r="J70" s="28">
        <v>107.5</v>
      </c>
    </row>
    <row r="71" spans="1:10" x14ac:dyDescent="0.2">
      <c r="A71" s="27" t="s">
        <v>332</v>
      </c>
      <c r="B71" s="28">
        <v>1929.1</v>
      </c>
      <c r="C71" s="28">
        <v>31671.100000000002</v>
      </c>
      <c r="D71" s="28">
        <v>2348852</v>
      </c>
      <c r="E71" s="28">
        <v>3942557.3011182956</v>
      </c>
      <c r="F71" s="28">
        <v>229703.57569285229</v>
      </c>
      <c r="G71" s="28">
        <v>2809506.4671612401</v>
      </c>
      <c r="H71" s="28">
        <v>148.67000000000002</v>
      </c>
      <c r="I71" s="28">
        <v>58259</v>
      </c>
      <c r="J71" s="28">
        <v>5983.7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41EF-9B86-42DE-A6CA-37255889EC03}">
  <dimension ref="A1:Z115"/>
  <sheetViews>
    <sheetView tabSelected="1" topLeftCell="P14" zoomScale="131" workbookViewId="0">
      <selection activeCell="AI2" sqref="AI2"/>
    </sheetView>
  </sheetViews>
  <sheetFormatPr baseColWidth="10" defaultColWidth="9" defaultRowHeight="15" x14ac:dyDescent="0.2"/>
  <cols>
    <col min="1" max="1" width="9.83203125" style="30" bestFit="1" customWidth="1"/>
    <col min="2" max="3" width="7.6640625" style="42" customWidth="1"/>
    <col min="4" max="5" width="7.6640625" style="32" customWidth="1"/>
    <col min="6" max="10" width="7.6640625" style="42" customWidth="1"/>
    <col min="11" max="12" width="9" style="42"/>
    <col min="13" max="13" width="9.83203125" style="36" bestFit="1" customWidth="1"/>
    <col min="14" max="14" width="12.33203125" style="37" customWidth="1"/>
    <col min="15" max="16" width="7" style="42" customWidth="1"/>
    <col min="17" max="17" width="29.83203125" style="42" bestFit="1" customWidth="1"/>
    <col min="18" max="18" width="13.1640625" style="47" customWidth="1"/>
    <col min="19" max="19" width="7" style="42" customWidth="1"/>
    <col min="20" max="21" width="9" style="42"/>
    <col min="22" max="22" width="17.1640625" style="42" bestFit="1" customWidth="1"/>
    <col min="23" max="16384" width="9" style="42"/>
  </cols>
  <sheetData>
    <row r="1" spans="1:26" x14ac:dyDescent="0.2">
      <c r="A1" s="30" t="s">
        <v>342</v>
      </c>
      <c r="G1"/>
      <c r="H1"/>
      <c r="I1"/>
      <c r="J1"/>
      <c r="W1" s="42" t="s">
        <v>351</v>
      </c>
      <c r="X1" s="42" t="s">
        <v>352</v>
      </c>
      <c r="Y1" s="42" t="s">
        <v>354</v>
      </c>
      <c r="Z1" s="42" t="s">
        <v>355</v>
      </c>
    </row>
    <row r="2" spans="1:26" x14ac:dyDescent="0.2">
      <c r="A2" s="49">
        <v>0.05</v>
      </c>
      <c r="B2" s="49"/>
      <c r="G2"/>
      <c r="H2"/>
      <c r="I2"/>
      <c r="J2"/>
      <c r="V2" s="42" t="s">
        <v>350</v>
      </c>
      <c r="W2" s="42" t="s">
        <v>343</v>
      </c>
      <c r="X2" s="42" t="s">
        <v>344</v>
      </c>
      <c r="Y2" s="42">
        <f ca="1">SLOPE(INDIRECT(X2),INDIRECT(W2))</f>
        <v>-3.029189157578361E-4</v>
      </c>
      <c r="Z2" s="42">
        <f ca="1">INTERCEPT(INDIRECT(X2),INDIRECT(W2))</f>
        <v>2.4392270016046842</v>
      </c>
    </row>
    <row r="3" spans="1:26" x14ac:dyDescent="0.2">
      <c r="E3" s="32" t="s">
        <v>349</v>
      </c>
      <c r="V3" s="42" t="s">
        <v>353</v>
      </c>
      <c r="W3" s="42" t="s">
        <v>348</v>
      </c>
      <c r="X3" s="42" t="s">
        <v>344</v>
      </c>
      <c r="Y3" s="42">
        <f ca="1">SLOPE(INDIRECT(X3),INDIRECT(W3))</f>
        <v>5.0150107502255611E-2</v>
      </c>
      <c r="Z3" s="42">
        <f ca="1">INTERCEPT(INDIRECT(X3),INDIRECT(W3))</f>
        <v>0.42577444927124042</v>
      </c>
    </row>
    <row r="4" spans="1:26" x14ac:dyDescent="0.2">
      <c r="A4" s="41" t="s">
        <v>16</v>
      </c>
      <c r="B4" s="42" t="s">
        <v>373</v>
      </c>
      <c r="C4" s="42" t="s">
        <v>372</v>
      </c>
      <c r="D4" s="32" t="s">
        <v>340</v>
      </c>
      <c r="E4" s="32" t="s">
        <v>335</v>
      </c>
      <c r="F4" s="42" t="s">
        <v>341</v>
      </c>
      <c r="G4" s="42" t="s">
        <v>343</v>
      </c>
      <c r="H4" s="42" t="s">
        <v>345</v>
      </c>
      <c r="I4" s="42" t="s">
        <v>360</v>
      </c>
      <c r="J4" s="42" t="s">
        <v>361</v>
      </c>
      <c r="K4" s="35" t="s">
        <v>374</v>
      </c>
      <c r="L4" s="35" t="s">
        <v>370</v>
      </c>
      <c r="M4" s="35" t="s">
        <v>344</v>
      </c>
      <c r="N4" s="38" t="s">
        <v>348</v>
      </c>
      <c r="O4" s="29" t="s">
        <v>362</v>
      </c>
      <c r="P4" s="29" t="s">
        <v>371</v>
      </c>
      <c r="Q4" s="29" t="s">
        <v>367</v>
      </c>
      <c r="R4" s="48" t="s">
        <v>368</v>
      </c>
      <c r="S4" s="29" t="s">
        <v>369</v>
      </c>
      <c r="V4" s="42" t="s">
        <v>363</v>
      </c>
      <c r="W4" s="42" t="s">
        <v>348</v>
      </c>
      <c r="X4" s="42" t="s">
        <v>364</v>
      </c>
      <c r="Y4" s="42">
        <f ca="1">SLOPE(INDIRECT(X4),INDIRECT(W4))</f>
        <v>-0.33571366194378999</v>
      </c>
      <c r="Z4" s="42">
        <f ca="1">INTERCEPT(INDIRECT(X4),INDIRECT(W4))</f>
        <v>43.248373284159811</v>
      </c>
    </row>
    <row r="5" spans="1:26" x14ac:dyDescent="0.2">
      <c r="A5" s="31">
        <v>41182</v>
      </c>
      <c r="B5" s="43">
        <f>GETPIVOTDATA("Sum of NewConstructionMultiFamily",Pivot!$A$3,"Date",$A5)+0</f>
        <v>23.6</v>
      </c>
      <c r="C5" s="43">
        <f>GETPIVOTDATA("Sum of NewConstructionInProcessMultiFamily",Pivot!$A$3,"Date",$A5)</f>
        <v>231.5</v>
      </c>
      <c r="D5" s="32">
        <f>GETPIVOTDATA("Sum of LessorRevenue",Pivot!$A$3,"Date",$A5)</f>
        <v>50106</v>
      </c>
      <c r="E5" s="33">
        <f>GETPIVOTDATA("Sum of ConstructionSpending",Pivot!$A$3,"Date",$A5)</f>
        <v>26501</v>
      </c>
      <c r="F5" s="34">
        <f>GETPIVOTDATA("Sum of 10yrTeasury",Pivot!$A$3,"Date",$A5)/100+$A$2</f>
        <v>6.6500000000000004E-2</v>
      </c>
      <c r="G5" s="1">
        <f>GETPIVOTDATA("Sum of VacantRentals",Pivot!$A$3,"Date",$A5)</f>
        <v>3802</v>
      </c>
      <c r="H5" s="1">
        <f>GETPIVOTDATA("Sum of OccupiedRentals",Pivot!$A$3,"Date",$A5)</f>
        <v>39561</v>
      </c>
      <c r="I5" s="1">
        <f>GETPIVOTDATA("Sum of ConstructionStartedTotal",Pivot!$A$3,"Date",$A5)</f>
        <v>75.8</v>
      </c>
      <c r="J5" s="1">
        <f>GETPIVOTDATA("Sum of ConstructionInProcessTotal",Pivot!$A$3,"Date",$A5)</f>
        <v>523.5</v>
      </c>
      <c r="K5" s="45">
        <f>SUM(B5:C5)</f>
        <v>255.1</v>
      </c>
      <c r="L5" s="45">
        <f>SUM(I5:J5)</f>
        <v>599.29999999999995</v>
      </c>
      <c r="M5" s="36">
        <f>D5/H5</f>
        <v>1.2665503905361342</v>
      </c>
      <c r="N5" s="39">
        <f>M5/(F5+$B$2)</f>
        <v>19.045870534377958</v>
      </c>
      <c r="O5" s="40">
        <f>E5/(SUM(I5:J5))</f>
        <v>44.219923243784422</v>
      </c>
      <c r="P5" s="44">
        <f ca="1">N5*$Y$4+$Z$4</f>
        <v>36.85441434215646</v>
      </c>
      <c r="Q5" s="44">
        <f ca="1">P5*$Y$5+$Z$5</f>
        <v>915.98481819774861</v>
      </c>
      <c r="R5" s="47">
        <f ca="1">Q5*(K5/L5)</f>
        <v>389.90109648297295</v>
      </c>
      <c r="S5" s="44">
        <f ca="1">G5*$Y$2+$Z$2</f>
        <v>1.2875292838933914</v>
      </c>
      <c r="V5" s="42" t="s">
        <v>365</v>
      </c>
      <c r="W5" s="42" t="s">
        <v>366</v>
      </c>
      <c r="X5" s="42" t="s">
        <v>370</v>
      </c>
      <c r="Y5" s="42">
        <f ca="1">SLOPE(INDIRECT(X5),INDIRECT(W5))</f>
        <v>-323.87443869565686</v>
      </c>
      <c r="Z5" s="42">
        <f ca="1">INTERCEPT(INDIRECT(X5),INDIRECT(W5))</f>
        <v>12852.187576720838</v>
      </c>
    </row>
    <row r="6" spans="1:26" x14ac:dyDescent="0.2">
      <c r="A6" s="31">
        <v>41213</v>
      </c>
      <c r="B6" s="43">
        <f>GETPIVOTDATA("Sum of NewConstructionMultiFamily",Pivot!$A$3,"Date",$A6)+0</f>
        <v>25.1</v>
      </c>
      <c r="C6" s="43">
        <f>GETPIVOTDATA("Sum of NewConstructionInProcessMultiFamily",Pivot!$A$3,"Date",$A6)</f>
        <v>237</v>
      </c>
      <c r="D6" s="32">
        <f>GETPIVOTDATA("Sum of LessorRevenue",Pivot!$A$3,"Date",$A6)</f>
        <v>50198.163705810832</v>
      </c>
      <c r="E6" s="33">
        <f>GETPIVOTDATA("Sum of ConstructionSpending",Pivot!$A$3,"Date",$A6)</f>
        <v>27771</v>
      </c>
      <c r="F6" s="34">
        <f>GETPIVOTDATA("Sum of 10yrTeasury",Pivot!$A$3,"Date",$A6)/100+$A$2</f>
        <v>6.720000000000001E-2</v>
      </c>
      <c r="G6" s="1">
        <f>GETPIVOTDATA("Sum of VacantRentals",Pivot!$A$3,"Date",$A6)</f>
        <v>3820.2456332643028</v>
      </c>
      <c r="H6" s="1">
        <f>GETPIVOTDATA("Sum of OccupiedRentals",Pivot!$A$3,"Date",$A6)</f>
        <v>39632.537229597772</v>
      </c>
      <c r="I6" s="1">
        <f>GETPIVOTDATA("Sum of ConstructionStartedTotal",Pivot!$A$3,"Date",$A6)</f>
        <v>77</v>
      </c>
      <c r="J6" s="1">
        <f>GETPIVOTDATA("Sum of ConstructionInProcessTotal",Pivot!$A$3,"Date",$A6)</f>
        <v>528.79999999999995</v>
      </c>
      <c r="K6" s="45">
        <f t="shared" ref="K6:K69" si="0">SUM(B6:C6)</f>
        <v>262.10000000000002</v>
      </c>
      <c r="L6" s="45">
        <f t="shared" ref="L6:L69" si="1">SUM(I6:J6)</f>
        <v>605.79999999999995</v>
      </c>
      <c r="M6" s="36">
        <f>D6/H6</f>
        <v>1.2665897067100362</v>
      </c>
      <c r="N6" s="39">
        <f>M6/(F6+$B$2)</f>
        <v>18.84806111175649</v>
      </c>
      <c r="O6" s="40">
        <f t="shared" ref="O6:O69" si="2">E6/(SUM(I6:J6))</f>
        <v>45.841862000660285</v>
      </c>
      <c r="P6" s="44">
        <f ca="1">N6*$Y$4+$Z$4</f>
        <v>36.920821667791699</v>
      </c>
      <c r="Q6" s="44">
        <f t="shared" ref="Q6:Q69" ca="1" si="3">P6*$Y$5+$Z$5</f>
        <v>894.47718288235592</v>
      </c>
      <c r="R6" s="47">
        <f t="shared" ref="R6:R69" ca="1" si="4">Q6*(K6/L6)</f>
        <v>386.99648338307281</v>
      </c>
      <c r="S6" s="44">
        <f t="shared" ref="S6:S69" ca="1" si="5">G6*$Y$2+$Z$2</f>
        <v>1.2820023364476536</v>
      </c>
    </row>
    <row r="7" spans="1:26" x14ac:dyDescent="0.2">
      <c r="A7" s="31">
        <v>41243</v>
      </c>
      <c r="B7" s="43">
        <f>GETPIVOTDATA("Sum of NewConstructionMultiFamily",Pivot!$A$3,"Date",$A7)+0</f>
        <v>21.3</v>
      </c>
      <c r="C7" s="43">
        <f>GETPIVOTDATA("Sum of NewConstructionInProcessMultiFamily",Pivot!$A$3,"Date",$A7)</f>
        <v>247.7</v>
      </c>
      <c r="D7" s="32">
        <f>GETPIVOTDATA("Sum of LessorRevenue",Pivot!$A$3,"Date",$A7)</f>
        <v>50290.496935205039</v>
      </c>
      <c r="E7" s="33">
        <f>GETPIVOTDATA("Sum of ConstructionSpending",Pivot!$A$3,"Date",$A7)</f>
        <v>24338</v>
      </c>
      <c r="F7" s="34">
        <f>GETPIVOTDATA("Sum of 10yrTeasury",Pivot!$A$3,"Date",$A7)/100+$A$2</f>
        <v>6.6200000000000009E-2</v>
      </c>
      <c r="G7" s="1">
        <f>GETPIVOTDATA("Sum of VacantRentals",Pivot!$A$3,"Date",$A7)</f>
        <v>3838.5788265320816</v>
      </c>
      <c r="H7" s="1">
        <f>GETPIVOTDATA("Sum of OccupiedRentals",Pivot!$A$3,"Date",$A7)</f>
        <v>39704.203818292095</v>
      </c>
      <c r="I7" s="1">
        <f>GETPIVOTDATA("Sum of ConstructionStartedTotal",Pivot!$A$3,"Date",$A7)</f>
        <v>62.2</v>
      </c>
      <c r="J7" s="1">
        <f>GETPIVOTDATA("Sum of ConstructionInProcessTotal",Pivot!$A$3,"Date",$A7)</f>
        <v>535.20000000000005</v>
      </c>
      <c r="K7" s="45">
        <f t="shared" si="0"/>
        <v>269</v>
      </c>
      <c r="L7" s="45">
        <f t="shared" si="1"/>
        <v>597.40000000000009</v>
      </c>
      <c r="M7" s="36">
        <f>D7/H7</f>
        <v>1.2666290241043883</v>
      </c>
      <c r="N7" s="39">
        <f>M7/(F7+$B$2)</f>
        <v>19.133368944175047</v>
      </c>
      <c r="O7" s="40">
        <f t="shared" si="2"/>
        <v>40.739872782055571</v>
      </c>
      <c r="P7" s="44">
        <f ca="1">N7*$Y$4+$Z$4</f>
        <v>36.82503993058922</v>
      </c>
      <c r="Q7" s="44">
        <f t="shared" ca="1" si="3"/>
        <v>925.49843925610367</v>
      </c>
      <c r="R7" s="47">
        <f t="shared" ca="1" si="4"/>
        <v>416.73766347487759</v>
      </c>
      <c r="S7" s="44">
        <f t="shared" ca="1" si="5"/>
        <v>1.2764488654205992</v>
      </c>
    </row>
    <row r="8" spans="1:26" x14ac:dyDescent="0.2">
      <c r="A8" s="31">
        <v>41274</v>
      </c>
      <c r="B8" s="43">
        <f>GETPIVOTDATA("Sum of NewConstructionMultiFamily",Pivot!$A$3,"Date",$A8)+0</f>
        <v>23.8</v>
      </c>
      <c r="C8" s="43">
        <f>GETPIVOTDATA("Sum of NewConstructionInProcessMultiFamily",Pivot!$A$3,"Date",$A8)</f>
        <v>255.7</v>
      </c>
      <c r="D8" s="32">
        <f>GETPIVOTDATA("Sum of LessorRevenue",Pivot!$A$3,"Date",$A8)</f>
        <v>50383</v>
      </c>
      <c r="E8" s="33">
        <f>GETPIVOTDATA("Sum of ConstructionSpending",Pivot!$A$3,"Date",$A8)</f>
        <v>21860</v>
      </c>
      <c r="F8" s="34">
        <f>GETPIVOTDATA("Sum of 10yrTeasury",Pivot!$A$3,"Date",$A8)/100+$A$2</f>
        <v>6.7799999999999999E-2</v>
      </c>
      <c r="G8" s="1">
        <f>GETPIVOTDATA("Sum of VacantRentals",Pivot!$A$3,"Date",$A8)</f>
        <v>3857</v>
      </c>
      <c r="H8" s="1">
        <f>GETPIVOTDATA("Sum of OccupiedRentals",Pivot!$A$3,"Date",$A8)</f>
        <v>39776</v>
      </c>
      <c r="I8" s="1">
        <f>GETPIVOTDATA("Sum of ConstructionStartedTotal",Pivot!$A$3,"Date",$A8)</f>
        <v>63.2</v>
      </c>
      <c r="J8" s="1">
        <f>GETPIVOTDATA("Sum of ConstructionInProcessTotal",Pivot!$A$3,"Date",$A8)</f>
        <v>532.5</v>
      </c>
      <c r="K8" s="45">
        <f t="shared" si="0"/>
        <v>279.5</v>
      </c>
      <c r="L8" s="45">
        <f t="shared" si="1"/>
        <v>595.70000000000005</v>
      </c>
      <c r="M8" s="36">
        <f>D8/H8</f>
        <v>1.2666683427192276</v>
      </c>
      <c r="N8" s="39">
        <f>M8/(F8+$B$2)</f>
        <v>18.68242393391191</v>
      </c>
      <c r="O8" s="40">
        <f t="shared" si="2"/>
        <v>36.696323652845386</v>
      </c>
      <c r="P8" s="44">
        <f ca="1">N8*$Y$4+$Z$4</f>
        <v>36.976428331319937</v>
      </c>
      <c r="Q8" s="44">
        <f t="shared" ca="1" si="3"/>
        <v>876.46760594441002</v>
      </c>
      <c r="R8" s="47">
        <f t="shared" ca="1" si="4"/>
        <v>411.23501067897024</v>
      </c>
      <c r="S8" s="44">
        <f t="shared" ca="1" si="5"/>
        <v>1.2708687435267103</v>
      </c>
    </row>
    <row r="9" spans="1:26" x14ac:dyDescent="0.2">
      <c r="A9" s="31">
        <v>41305</v>
      </c>
      <c r="B9" s="43">
        <f>GETPIVOTDATA("Sum of NewConstructionMultiFamily",Pivot!$A$3,"Date",$A9)+0</f>
        <v>18.600000000000001</v>
      </c>
      <c r="C9" s="43">
        <f>GETPIVOTDATA("Sum of NewConstructionInProcessMultiFamily",Pivot!$A$3,"Date",$A9)</f>
        <v>262.89999999999998</v>
      </c>
      <c r="D9" s="32">
        <f>GETPIVOTDATA("Sum of LessorRevenue",Pivot!$A$3,"Date",$A9)</f>
        <v>49762.728427399699</v>
      </c>
      <c r="E9" s="33">
        <f>GETPIVOTDATA("Sum of ConstructionSpending",Pivot!$A$3,"Date",$A9)</f>
        <v>20401</v>
      </c>
      <c r="F9" s="34">
        <f>GETPIVOTDATA("Sum of 10yrTeasury",Pivot!$A$3,"Date",$A9)/100+$A$2</f>
        <v>7.0199999999999999E-2</v>
      </c>
      <c r="G9" s="1">
        <f>GETPIVOTDATA("Sum of VacantRentals",Pivot!$A$3,"Date",$A9)</f>
        <v>3836.2215970783559</v>
      </c>
      <c r="H9" s="1">
        <f>GETPIVOTDATA("Sum of OccupiedRentals",Pivot!$A$3,"Date",$A9)</f>
        <v>39881.387194880554</v>
      </c>
      <c r="I9" s="1">
        <f>GETPIVOTDATA("Sum of ConstructionStartedTotal",Pivot!$A$3,"Date",$A9)</f>
        <v>58.7</v>
      </c>
      <c r="J9" s="1">
        <f>GETPIVOTDATA("Sum of ConstructionInProcessTotal",Pivot!$A$3,"Date",$A9)</f>
        <v>543.1</v>
      </c>
      <c r="K9" s="45">
        <f t="shared" si="0"/>
        <v>281.5</v>
      </c>
      <c r="L9" s="45">
        <f t="shared" si="1"/>
        <v>601.80000000000007</v>
      </c>
      <c r="M9" s="36">
        <f>D9/H9</f>
        <v>1.247768242970936</v>
      </c>
      <c r="N9" s="39">
        <f>M9/(F9+$B$2)</f>
        <v>17.774476395597379</v>
      </c>
      <c r="O9" s="40">
        <f t="shared" si="2"/>
        <v>33.899966766367562</v>
      </c>
      <c r="P9" s="44">
        <f ca="1">N9*$Y$4+$Z$4</f>
        <v>37.281238724260362</v>
      </c>
      <c r="Q9" s="44">
        <f t="shared" ca="1" si="3"/>
        <v>777.74731102222722</v>
      </c>
      <c r="R9" s="47">
        <f t="shared" ca="1" si="4"/>
        <v>363.80170829637245</v>
      </c>
      <c r="S9" s="44">
        <f t="shared" ca="1" si="5"/>
        <v>1.2771629148109143</v>
      </c>
    </row>
    <row r="10" spans="1:26" x14ac:dyDescent="0.2">
      <c r="A10" s="31">
        <v>41333</v>
      </c>
      <c r="B10" s="43">
        <f>GETPIVOTDATA("Sum of NewConstructionMultiFamily",Pivot!$A$3,"Date",$A10)+0</f>
        <v>21.1</v>
      </c>
      <c r="C10" s="43">
        <f>GETPIVOTDATA("Sum of NewConstructionInProcessMultiFamily",Pivot!$A$3,"Date",$A10)</f>
        <v>278</v>
      </c>
      <c r="D10" s="32">
        <f>GETPIVOTDATA("Sum of LessorRevenue",Pivot!$A$3,"Date",$A10)</f>
        <v>49150.093097654644</v>
      </c>
      <c r="E10" s="33">
        <f>GETPIVOTDATA("Sum of ConstructionSpending",Pivot!$A$3,"Date",$A10)</f>
        <v>20279</v>
      </c>
      <c r="F10" s="34">
        <f>GETPIVOTDATA("Sum of 10yrTeasury",Pivot!$A$3,"Date",$A10)/100+$A$2</f>
        <v>6.8900000000000003E-2</v>
      </c>
      <c r="G10" s="1">
        <f>GETPIVOTDATA("Sum of VacantRentals",Pivot!$A$3,"Date",$A10)</f>
        <v>3815.5551314209001</v>
      </c>
      <c r="H10" s="1">
        <f>GETPIVOTDATA("Sum of OccupiedRentals",Pivot!$A$3,"Date",$A10)</f>
        <v>39987.053614943245</v>
      </c>
      <c r="I10" s="1">
        <f>GETPIVOTDATA("Sum of ConstructionStartedTotal",Pivot!$A$3,"Date",$A10)</f>
        <v>66.099999999999994</v>
      </c>
      <c r="J10" s="1">
        <f>GETPIVOTDATA("Sum of ConstructionInProcessTotal",Pivot!$A$3,"Date",$A10)</f>
        <v>563.6</v>
      </c>
      <c r="K10" s="45">
        <f t="shared" si="0"/>
        <v>299.10000000000002</v>
      </c>
      <c r="L10" s="45">
        <f t="shared" si="1"/>
        <v>629.70000000000005</v>
      </c>
      <c r="M10" s="36">
        <f>D10/H10</f>
        <v>1.2291501537209322</v>
      </c>
      <c r="N10" s="39">
        <f>M10/(F10+$B$2)</f>
        <v>17.839624872582469</v>
      </c>
      <c r="O10" s="40">
        <f t="shared" si="2"/>
        <v>32.204224233762105</v>
      </c>
      <c r="P10" s="44">
        <f ca="1">N10*$Y$4+$Z$4</f>
        <v>37.25936749048163</v>
      </c>
      <c r="Q10" s="44">
        <f t="shared" ca="1" si="3"/>
        <v>784.83084458589474</v>
      </c>
      <c r="R10" s="47">
        <f t="shared" ca="1" si="4"/>
        <v>372.78530350268557</v>
      </c>
      <c r="S10" s="44">
        <f t="shared" ca="1" si="5"/>
        <v>1.2834231781804173</v>
      </c>
    </row>
    <row r="11" spans="1:26" x14ac:dyDescent="0.2">
      <c r="A11" s="31">
        <v>41364</v>
      </c>
      <c r="B11" s="43">
        <f>GETPIVOTDATA("Sum of NewConstructionMultiFamily",Pivot!$A$3,"Date",$A11)+0</f>
        <v>28.7</v>
      </c>
      <c r="C11" s="43">
        <f>GETPIVOTDATA("Sum of NewConstructionInProcessMultiFamily",Pivot!$A$3,"Date",$A11)</f>
        <v>291</v>
      </c>
      <c r="D11" s="32">
        <f>GETPIVOTDATA("Sum of LessorRevenue",Pivot!$A$3,"Date",$A11)</f>
        <v>48545</v>
      </c>
      <c r="E11" s="33">
        <f>GETPIVOTDATA("Sum of ConstructionSpending",Pivot!$A$3,"Date",$A11)</f>
        <v>23883</v>
      </c>
      <c r="F11" s="34">
        <f>GETPIVOTDATA("Sum of 10yrTeasury",Pivot!$A$3,"Date",$A11)/100+$A$2</f>
        <v>6.8700000000000011E-2</v>
      </c>
      <c r="G11" s="1">
        <f>GETPIVOTDATA("Sum of VacantRentals",Pivot!$A$3,"Date",$A11)</f>
        <v>3795</v>
      </c>
      <c r="H11" s="1">
        <f>GETPIVOTDATA("Sum of OccupiedRentals",Pivot!$A$3,"Date",$A11)</f>
        <v>40093</v>
      </c>
      <c r="I11" s="1">
        <f>GETPIVOTDATA("Sum of ConstructionStartedTotal",Pivot!$A$3,"Date",$A11)</f>
        <v>83.3</v>
      </c>
      <c r="J11" s="1">
        <f>GETPIVOTDATA("Sum of ConstructionInProcessTotal",Pivot!$A$3,"Date",$A11)</f>
        <v>584.29999999999995</v>
      </c>
      <c r="K11" s="45">
        <f t="shared" si="0"/>
        <v>319.7</v>
      </c>
      <c r="L11" s="45">
        <f t="shared" si="1"/>
        <v>667.59999999999991</v>
      </c>
      <c r="M11" s="36">
        <f>D11/H11</f>
        <v>1.2108098670590877</v>
      </c>
      <c r="N11" s="39">
        <f>M11/(F11+$B$2)</f>
        <v>17.624597773785844</v>
      </c>
      <c r="O11" s="40">
        <f t="shared" si="2"/>
        <v>35.774415817855008</v>
      </c>
      <c r="P11" s="44">
        <f ca="1">N11*$Y$4+$Z$4</f>
        <v>37.331555025235794</v>
      </c>
      <c r="Q11" s="44">
        <f t="shared" ca="1" si="3"/>
        <v>761.45114728656699</v>
      </c>
      <c r="R11" s="47">
        <f t="shared" ca="1" si="4"/>
        <v>364.64339692557746</v>
      </c>
      <c r="S11" s="44">
        <f t="shared" ca="1" si="5"/>
        <v>1.2896497163036962</v>
      </c>
    </row>
    <row r="12" spans="1:26" x14ac:dyDescent="0.2">
      <c r="A12" s="31">
        <v>41394</v>
      </c>
      <c r="B12" s="43">
        <f>GETPIVOTDATA("Sum of NewConstructionMultiFamily",Pivot!$A$3,"Date",$A12)+0</f>
        <v>19.8</v>
      </c>
      <c r="C12" s="43">
        <f>GETPIVOTDATA("Sum of NewConstructionInProcessMultiFamily",Pivot!$A$3,"Date",$A12)</f>
        <v>295.60000000000002</v>
      </c>
      <c r="D12" s="32">
        <f>GETPIVOTDATA("Sum of LessorRevenue",Pivot!$A$3,"Date",$A12)</f>
        <v>49853.101734838172</v>
      </c>
      <c r="E12" s="33">
        <f>GETPIVOTDATA("Sum of ConstructionSpending",Pivot!$A$3,"Date",$A12)</f>
        <v>26333</v>
      </c>
      <c r="F12" s="34">
        <f>GETPIVOTDATA("Sum of 10yrTeasury",Pivot!$A$3,"Date",$A12)/100+$A$2</f>
        <v>6.7000000000000004E-2</v>
      </c>
      <c r="G12" s="1">
        <f>GETPIVOTDATA("Sum of VacantRentals",Pivot!$A$3,"Date",$A12)</f>
        <v>3736.7780064941176</v>
      </c>
      <c r="H12" s="1">
        <f>GETPIVOTDATA("Sum of OccupiedRentals",Pivot!$A$3,"Date",$A12)</f>
        <v>40143.93526302134</v>
      </c>
      <c r="I12" s="1">
        <f>GETPIVOTDATA("Sum of ConstructionStartedTotal",Pivot!$A$3,"Date",$A12)</f>
        <v>76.3</v>
      </c>
      <c r="J12" s="1">
        <f>GETPIVOTDATA("Sum of ConstructionInProcessTotal",Pivot!$A$3,"Date",$A12)</f>
        <v>605.29999999999995</v>
      </c>
      <c r="K12" s="45">
        <f t="shared" si="0"/>
        <v>315.40000000000003</v>
      </c>
      <c r="L12" s="45">
        <f t="shared" si="1"/>
        <v>681.59999999999991</v>
      </c>
      <c r="M12" s="36">
        <f>D12/H12</f>
        <v>1.2418588613249495</v>
      </c>
      <c r="N12" s="39">
        <f>M12/(F12+$B$2)</f>
        <v>18.535206885447007</v>
      </c>
      <c r="O12" s="40">
        <f t="shared" si="2"/>
        <v>38.634096244131463</v>
      </c>
      <c r="P12" s="44">
        <f ca="1">N12*$Y$4+$Z$4</f>
        <v>37.025851105760644</v>
      </c>
      <c r="Q12" s="44">
        <f t="shared" ca="1" si="3"/>
        <v>860.46083261364402</v>
      </c>
      <c r="R12" s="47">
        <f t="shared" ca="1" si="4"/>
        <v>398.1651211947526</v>
      </c>
      <c r="S12" s="44">
        <f t="shared" ca="1" si="5"/>
        <v>1.3072862594497578</v>
      </c>
    </row>
    <row r="13" spans="1:26" x14ac:dyDescent="0.2">
      <c r="A13" s="31">
        <v>41425</v>
      </c>
      <c r="B13" s="43">
        <f>GETPIVOTDATA("Sum of NewConstructionMultiFamily",Pivot!$A$3,"Date",$A13)+0</f>
        <v>28.3</v>
      </c>
      <c r="C13" s="43">
        <f>GETPIVOTDATA("Sum of NewConstructionInProcessMultiFamily",Pivot!$A$3,"Date",$A13)</f>
        <v>307.7</v>
      </c>
      <c r="D13" s="32">
        <f>GETPIVOTDATA("Sum of LessorRevenue",Pivot!$A$3,"Date",$A13)</f>
        <v>51196.451799034396</v>
      </c>
      <c r="E13" s="33">
        <f>GETPIVOTDATA("Sum of ConstructionSpending",Pivot!$A$3,"Date",$A13)</f>
        <v>27976</v>
      </c>
      <c r="F13" s="34">
        <f>GETPIVOTDATA("Sum of 10yrTeasury",Pivot!$A$3,"Date",$A13)/100+$A$2</f>
        <v>7.1599999999999997E-2</v>
      </c>
      <c r="G13" s="1">
        <f>GETPIVOTDATA("Sum of VacantRentals",Pivot!$A$3,"Date",$A13)</f>
        <v>3679.4492410588014</v>
      </c>
      <c r="H13" s="1">
        <f>GETPIVOTDATA("Sum of OccupiedRentals",Pivot!$A$3,"Date",$A13)</f>
        <v>40194.935235618395</v>
      </c>
      <c r="I13" s="1">
        <f>GETPIVOTDATA("Sum of ConstructionStartedTotal",Pivot!$A$3,"Date",$A13)</f>
        <v>87.2</v>
      </c>
      <c r="J13" s="1">
        <f>GETPIVOTDATA("Sum of ConstructionInProcessTotal",Pivot!$A$3,"Date",$A13)</f>
        <v>627.70000000000005</v>
      </c>
      <c r="K13" s="45">
        <f t="shared" si="0"/>
        <v>336</v>
      </c>
      <c r="L13" s="45">
        <f t="shared" si="1"/>
        <v>714.90000000000009</v>
      </c>
      <c r="M13" s="36">
        <f>D13/H13</f>
        <v>1.273704049998496</v>
      </c>
      <c r="N13" s="39">
        <f>M13/(F13+$B$2)</f>
        <v>17.789162709476201</v>
      </c>
      <c r="O13" s="40">
        <f t="shared" si="2"/>
        <v>39.13274583857882</v>
      </c>
      <c r="P13" s="44">
        <f ca="1">N13*$Y$4+$Z$4</f>
        <v>37.276308328047641</v>
      </c>
      <c r="Q13" s="44">
        <f t="shared" ca="1" si="3"/>
        <v>779.34414032816858</v>
      </c>
      <c r="R13" s="47">
        <f t="shared" ca="1" si="4"/>
        <v>366.28847552142207</v>
      </c>
      <c r="S13" s="44">
        <f t="shared" ca="1" si="5"/>
        <v>1.3246522269171592</v>
      </c>
    </row>
    <row r="14" spans="1:26" x14ac:dyDescent="0.2">
      <c r="A14" s="31">
        <v>41455</v>
      </c>
      <c r="B14" s="43">
        <f>GETPIVOTDATA("Sum of NewConstructionMultiFamily",Pivot!$A$3,"Date",$A14)+0</f>
        <v>18.8</v>
      </c>
      <c r="C14" s="43">
        <f>GETPIVOTDATA("Sum of NewConstructionInProcessMultiFamily",Pivot!$A$3,"Date",$A14)</f>
        <v>307.10000000000002</v>
      </c>
      <c r="D14" s="32">
        <f>GETPIVOTDATA("Sum of LessorRevenue",Pivot!$A$3,"Date",$A14)</f>
        <v>52576</v>
      </c>
      <c r="E14" s="33">
        <f>GETPIVOTDATA("Sum of ConstructionSpending",Pivot!$A$3,"Date",$A14)</f>
        <v>29795</v>
      </c>
      <c r="F14" s="34">
        <f>GETPIVOTDATA("Sum of 10yrTeasury",Pivot!$A$3,"Date",$A14)/100+$A$2</f>
        <v>7.5200000000000003E-2</v>
      </c>
      <c r="G14" s="1">
        <f>GETPIVOTDATA("Sum of VacantRentals",Pivot!$A$3,"Date",$A14)</f>
        <v>3623</v>
      </c>
      <c r="H14" s="1">
        <f>GETPIVOTDATA("Sum of OccupiedRentals",Pivot!$A$3,"Date",$A14)</f>
        <v>40246</v>
      </c>
      <c r="I14" s="1">
        <f>GETPIVOTDATA("Sum of ConstructionStartedTotal",Pivot!$A$3,"Date",$A14)</f>
        <v>80.7</v>
      </c>
      <c r="J14" s="1">
        <f>GETPIVOTDATA("Sum of ConstructionInProcessTotal",Pivot!$A$3,"Date",$A14)</f>
        <v>640.4</v>
      </c>
      <c r="K14" s="45">
        <f t="shared" si="0"/>
        <v>325.90000000000003</v>
      </c>
      <c r="L14" s="45">
        <f t="shared" si="1"/>
        <v>721.1</v>
      </c>
      <c r="M14" s="36">
        <f>D14/H14</f>
        <v>1.3063658500223625</v>
      </c>
      <c r="N14" s="39">
        <f>M14/(F14+$B$2)</f>
        <v>17.371886303488861</v>
      </c>
      <c r="O14" s="40">
        <f t="shared" si="2"/>
        <v>41.318818471779224</v>
      </c>
      <c r="P14" s="44">
        <f ca="1">N14*$Y$4+$Z$4</f>
        <v>37.416393718344395</v>
      </c>
      <c r="Q14" s="44">
        <f t="shared" ca="1" si="3"/>
        <v>733.97406317634704</v>
      </c>
      <c r="R14" s="47">
        <f t="shared" ca="1" si="4"/>
        <v>331.7184124104445</v>
      </c>
      <c r="S14" s="44">
        <f t="shared" ca="1" si="5"/>
        <v>1.341751769814044</v>
      </c>
    </row>
    <row r="15" spans="1:26" x14ac:dyDescent="0.2">
      <c r="A15" s="31">
        <v>41486</v>
      </c>
      <c r="B15" s="43">
        <f>GETPIVOTDATA("Sum of NewConstructionMultiFamily",Pivot!$A$3,"Date",$A15)+0</f>
        <v>25</v>
      </c>
      <c r="C15" s="43">
        <f>GETPIVOTDATA("Sum of NewConstructionInProcessMultiFamily",Pivot!$A$3,"Date",$A15)</f>
        <v>312.7</v>
      </c>
      <c r="D15" s="32">
        <f>GETPIVOTDATA("Sum of LessorRevenue",Pivot!$A$3,"Date",$A15)</f>
        <v>52852.21301415476</v>
      </c>
      <c r="E15" s="33">
        <f>GETPIVOTDATA("Sum of ConstructionSpending",Pivot!$A$3,"Date",$A15)</f>
        <v>30732</v>
      </c>
      <c r="F15" s="34">
        <f>GETPIVOTDATA("Sum of 10yrTeasury",Pivot!$A$3,"Date",$A15)/100+$A$2</f>
        <v>7.6000000000000012E-2</v>
      </c>
      <c r="G15" s="1">
        <f>GETPIVOTDATA("Sum of VacantRentals",Pivot!$A$3,"Date",$A15)</f>
        <v>3643.2202723233254</v>
      </c>
      <c r="H15" s="1">
        <f>GETPIVOTDATA("Sum of OccupiedRentals",Pivot!$A$3,"Date",$A15)</f>
        <v>40164.167053645571</v>
      </c>
      <c r="I15" s="1">
        <f>GETPIVOTDATA("Sum of ConstructionStartedTotal",Pivot!$A$3,"Date",$A15)</f>
        <v>84</v>
      </c>
      <c r="J15" s="1">
        <f>GETPIVOTDATA("Sum of ConstructionInProcessTotal",Pivot!$A$3,"Date",$A15)</f>
        <v>655.6</v>
      </c>
      <c r="K15" s="45">
        <f t="shared" si="0"/>
        <v>337.7</v>
      </c>
      <c r="L15" s="45">
        <f t="shared" si="1"/>
        <v>739.6</v>
      </c>
      <c r="M15" s="36">
        <f>D15/H15</f>
        <v>1.3159046207422229</v>
      </c>
      <c r="N15" s="39">
        <f>M15/(F15+$B$2)</f>
        <v>17.314534483450299</v>
      </c>
      <c r="O15" s="40">
        <f t="shared" si="2"/>
        <v>41.552190373174689</v>
      </c>
      <c r="P15" s="44">
        <f ca="1">N15*$Y$4+$Z$4</f>
        <v>37.43564750786868</v>
      </c>
      <c r="Q15" s="44">
        <f t="shared" ca="1" si="3"/>
        <v>727.73825290140485</v>
      </c>
      <c r="R15" s="47">
        <f t="shared" ca="1" si="4"/>
        <v>332.28394808653923</v>
      </c>
      <c r="S15" s="44">
        <f t="shared" ca="1" si="5"/>
        <v>1.3356266668455341</v>
      </c>
    </row>
    <row r="16" spans="1:26" x14ac:dyDescent="0.2">
      <c r="A16" s="31">
        <v>41517</v>
      </c>
      <c r="B16" s="43">
        <f>GETPIVOTDATA("Sum of NewConstructionMultiFamily",Pivot!$A$3,"Date",$A16)+0</f>
        <v>22.8</v>
      </c>
      <c r="C16" s="43">
        <f>GETPIVOTDATA("Sum of NewConstructionInProcessMultiFamily",Pivot!$A$3,"Date",$A16)</f>
        <v>316.7</v>
      </c>
      <c r="D16" s="32">
        <f>GETPIVOTDATA("Sum of LessorRevenue",Pivot!$A$3,"Date",$A16)</f>
        <v>53129.877139637661</v>
      </c>
      <c r="E16" s="33">
        <f>GETPIVOTDATA("Sum of ConstructionSpending",Pivot!$A$3,"Date",$A16)</f>
        <v>31565</v>
      </c>
      <c r="F16" s="34">
        <f>GETPIVOTDATA("Sum of 10yrTeasury",Pivot!$A$3,"Date",$A16)/100+$A$2</f>
        <v>7.7800000000000008E-2</v>
      </c>
      <c r="G16" s="1">
        <f>GETPIVOTDATA("Sum of VacantRentals",Pivot!$A$3,"Date",$A16)</f>
        <v>3663.5533957128473</v>
      </c>
      <c r="H16" s="1">
        <f>GETPIVOTDATA("Sum of OccupiedRentals",Pivot!$A$3,"Date",$A16)</f>
        <v>40082.50049975521</v>
      </c>
      <c r="I16" s="1">
        <f>GETPIVOTDATA("Sum of ConstructionStartedTotal",Pivot!$A$3,"Date",$A16)</f>
        <v>80.400000000000006</v>
      </c>
      <c r="J16" s="1">
        <f>GETPIVOTDATA("Sum of ConstructionInProcessTotal",Pivot!$A$3,"Date",$A16)</f>
        <v>665.1</v>
      </c>
      <c r="K16" s="45">
        <f t="shared" si="0"/>
        <v>339.5</v>
      </c>
      <c r="L16" s="45">
        <f t="shared" si="1"/>
        <v>745.5</v>
      </c>
      <c r="M16" s="36">
        <f>D16/H16</f>
        <v>1.3255130412824951</v>
      </c>
      <c r="N16" s="39">
        <f>M16/(F16+$B$2)</f>
        <v>17.037442690006362</v>
      </c>
      <c r="O16" s="40">
        <f t="shared" si="2"/>
        <v>42.34071093226023</v>
      </c>
      <c r="P16" s="44">
        <f ca="1">N16*$Y$4+$Z$4</f>
        <v>37.528671008540321</v>
      </c>
      <c r="Q16" s="44">
        <f t="shared" ca="1" si="3"/>
        <v>697.6103188358702</v>
      </c>
      <c r="R16" s="47">
        <f t="shared" ca="1" si="4"/>
        <v>317.69108416469209</v>
      </c>
      <c r="S16" s="44">
        <f t="shared" ca="1" si="5"/>
        <v>1.3294673791544098</v>
      </c>
    </row>
    <row r="17" spans="1:19" x14ac:dyDescent="0.2">
      <c r="A17" s="31">
        <v>41547</v>
      </c>
      <c r="B17" s="43">
        <f>GETPIVOTDATA("Sum of NewConstructionMultiFamily",Pivot!$A$3,"Date",$A17)+0</f>
        <v>26.5</v>
      </c>
      <c r="C17" s="43">
        <f>GETPIVOTDATA("Sum of NewConstructionInProcessMultiFamily",Pivot!$A$3,"Date",$A17)</f>
        <v>325.5</v>
      </c>
      <c r="D17" s="32">
        <f>GETPIVOTDATA("Sum of LessorRevenue",Pivot!$A$3,"Date",$A17)</f>
        <v>53409</v>
      </c>
      <c r="E17" s="33">
        <f>GETPIVOTDATA("Sum of ConstructionSpending",Pivot!$A$3,"Date",$A17)</f>
        <v>31120</v>
      </c>
      <c r="F17" s="34">
        <f>GETPIVOTDATA("Sum of 10yrTeasury",Pivot!$A$3,"Date",$A17)/100+$A$2</f>
        <v>7.6399999999999996E-2</v>
      </c>
      <c r="G17" s="1">
        <f>GETPIVOTDATA("Sum of VacantRentals",Pivot!$A$3,"Date",$A17)</f>
        <v>3684</v>
      </c>
      <c r="H17" s="1">
        <f>GETPIVOTDATA("Sum of OccupiedRentals",Pivot!$A$3,"Date",$A17)</f>
        <v>40001</v>
      </c>
      <c r="I17" s="1">
        <f>GETPIVOTDATA("Sum of ConstructionStartedTotal",Pivot!$A$3,"Date",$A17)</f>
        <v>78.400000000000006</v>
      </c>
      <c r="J17" s="1">
        <f>GETPIVOTDATA("Sum of ConstructionInProcessTotal",Pivot!$A$3,"Date",$A17)</f>
        <v>673.6</v>
      </c>
      <c r="K17" s="45">
        <f t="shared" si="0"/>
        <v>352</v>
      </c>
      <c r="L17" s="45">
        <f t="shared" si="1"/>
        <v>752</v>
      </c>
      <c r="M17" s="36">
        <f>D17/H17</f>
        <v>1.3351916202094947</v>
      </c>
      <c r="N17" s="39">
        <f>M17/(F17+$B$2)</f>
        <v>17.476330107454121</v>
      </c>
      <c r="O17" s="40">
        <f t="shared" si="2"/>
        <v>41.382978723404257</v>
      </c>
      <c r="P17" s="44">
        <f ca="1">N17*$Y$4+$Z$4</f>
        <v>37.381330506447881</v>
      </c>
      <c r="Q17" s="44">
        <f t="shared" ca="1" si="3"/>
        <v>745.33014124819601</v>
      </c>
      <c r="R17" s="47">
        <f t="shared" ca="1" si="4"/>
        <v>348.87793845660241</v>
      </c>
      <c r="S17" s="44">
        <f t="shared" ca="1" si="5"/>
        <v>1.3232737159528161</v>
      </c>
    </row>
    <row r="18" spans="1:19" x14ac:dyDescent="0.2">
      <c r="A18" s="31">
        <v>41578</v>
      </c>
      <c r="B18" s="43">
        <f>GETPIVOTDATA("Sum of NewConstructionMultiFamily",Pivot!$A$3,"Date",$A18)+0</f>
        <v>28.3</v>
      </c>
      <c r="C18" s="43">
        <f>GETPIVOTDATA("Sum of NewConstructionInProcessMultiFamily",Pivot!$A$3,"Date",$A18)</f>
        <v>336.4</v>
      </c>
      <c r="D18" s="32">
        <f>GETPIVOTDATA("Sum of LessorRevenue",Pivot!$A$3,"Date",$A18)</f>
        <v>53360.622860547781</v>
      </c>
      <c r="E18" s="33">
        <f>GETPIVOTDATA("Sum of ConstructionSpending",Pivot!$A$3,"Date",$A18)</f>
        <v>32103</v>
      </c>
      <c r="F18" s="34">
        <f>GETPIVOTDATA("Sum of 10yrTeasury",Pivot!$A$3,"Date",$A18)/100+$A$2</f>
        <v>7.5700000000000003E-2</v>
      </c>
      <c r="G18" s="1">
        <f>GETPIVOTDATA("Sum of VacantRentals",Pivot!$A$3,"Date",$A18)</f>
        <v>3669.9464574052467</v>
      </c>
      <c r="H18" s="1">
        <f>GETPIVOTDATA("Sum of OccupiedRentals",Pivot!$A$3,"Date",$A18)</f>
        <v>40061.574889724681</v>
      </c>
      <c r="I18" s="1">
        <f>GETPIVOTDATA("Sum of ConstructionStartedTotal",Pivot!$A$3,"Date",$A18)</f>
        <v>78.400000000000006</v>
      </c>
      <c r="J18" s="1">
        <f>GETPIVOTDATA("Sum of ConstructionInProcessTotal",Pivot!$A$3,"Date",$A18)</f>
        <v>677.5</v>
      </c>
      <c r="K18" s="45">
        <f t="shared" si="0"/>
        <v>364.7</v>
      </c>
      <c r="L18" s="45">
        <f t="shared" si="1"/>
        <v>755.9</v>
      </c>
      <c r="M18" s="36">
        <f>D18/H18</f>
        <v>1.3319651812848263</v>
      </c>
      <c r="N18" s="39">
        <f>M18/(F18+$B$2)</f>
        <v>17.595312830711048</v>
      </c>
      <c r="O18" s="40">
        <f t="shared" si="2"/>
        <v>42.469903426379155</v>
      </c>
      <c r="P18" s="44">
        <f ca="1">N18*$Y$4+$Z$4</f>
        <v>37.34138638071525</v>
      </c>
      <c r="Q18" s="44">
        <f t="shared" ca="1" si="3"/>
        <v>758.26702254904194</v>
      </c>
      <c r="R18" s="47">
        <f t="shared" ca="1" si="4"/>
        <v>365.84202027204071</v>
      </c>
      <c r="S18" s="44">
        <f t="shared" ca="1" si="5"/>
        <v>1.3275307998381751</v>
      </c>
    </row>
    <row r="19" spans="1:19" x14ac:dyDescent="0.2">
      <c r="A19" s="31">
        <v>41608</v>
      </c>
      <c r="B19" s="43">
        <f>GETPIVOTDATA("Sum of NewConstructionMultiFamily",Pivot!$A$3,"Date",$A19)+0</f>
        <v>32.200000000000003</v>
      </c>
      <c r="C19" s="43">
        <f>GETPIVOTDATA("Sum of NewConstructionInProcessMultiFamily",Pivot!$A$3,"Date",$A19)</f>
        <v>350.5</v>
      </c>
      <c r="D19" s="32">
        <f>GETPIVOTDATA("Sum of LessorRevenue",Pivot!$A$3,"Date",$A19)</f>
        <v>53312.28954044477</v>
      </c>
      <c r="E19" s="33">
        <f>GETPIVOTDATA("Sum of ConstructionSpending",Pivot!$A$3,"Date",$A19)</f>
        <v>28767</v>
      </c>
      <c r="F19" s="34">
        <f>GETPIVOTDATA("Sum of 10yrTeasury",Pivot!$A$3,"Date",$A19)/100+$A$2</f>
        <v>7.7499999999999999E-2</v>
      </c>
      <c r="G19" s="1">
        <f>GETPIVOTDATA("Sum of VacantRentals",Pivot!$A$3,"Date",$A19)</f>
        <v>3655.9465255758196</v>
      </c>
      <c r="H19" s="1">
        <f>GETPIVOTDATA("Sum of OccupiedRentals",Pivot!$A$3,"Date",$A19)</f>
        <v>40122.241510087726</v>
      </c>
      <c r="I19" s="1">
        <f>GETPIVOTDATA("Sum of ConstructionStartedTotal",Pivot!$A$3,"Date",$A19)</f>
        <v>83.8</v>
      </c>
      <c r="J19" s="1">
        <f>GETPIVOTDATA("Sum of ConstructionInProcessTotal",Pivot!$A$3,"Date",$A19)</f>
        <v>690.1</v>
      </c>
      <c r="K19" s="45">
        <f t="shared" si="0"/>
        <v>382.7</v>
      </c>
      <c r="L19" s="45">
        <f t="shared" si="1"/>
        <v>773.9</v>
      </c>
      <c r="M19" s="36">
        <f>D19/H19</f>
        <v>1.3287465389250683</v>
      </c>
      <c r="N19" s="39">
        <f>M19/(F19+$B$2)</f>
        <v>17.145116631291206</v>
      </c>
      <c r="O19" s="40">
        <f t="shared" si="2"/>
        <v>37.171469182064868</v>
      </c>
      <c r="P19" s="44">
        <f ca="1">N19*$Y$4+$Z$4</f>
        <v>37.492523395415667</v>
      </c>
      <c r="Q19" s="44">
        <f t="shared" ca="1" si="3"/>
        <v>709.31760674680663</v>
      </c>
      <c r="R19" s="47">
        <f t="shared" ca="1" si="4"/>
        <v>350.76346828014334</v>
      </c>
      <c r="S19" s="44">
        <f t="shared" ca="1" si="5"/>
        <v>1.3317716440086289</v>
      </c>
    </row>
    <row r="20" spans="1:19" x14ac:dyDescent="0.2">
      <c r="A20" s="31">
        <v>41639</v>
      </c>
      <c r="B20" s="43">
        <f>GETPIVOTDATA("Sum of NewConstructionMultiFamily",Pivot!$A$3,"Date",$A20)+0</f>
        <v>23.7</v>
      </c>
      <c r="C20" s="43">
        <f>GETPIVOTDATA("Sum of NewConstructionInProcessMultiFamily",Pivot!$A$3,"Date",$A20)</f>
        <v>359.3</v>
      </c>
      <c r="D20" s="32">
        <f>GETPIVOTDATA("Sum of LessorRevenue",Pivot!$A$3,"Date",$A20)</f>
        <v>53264</v>
      </c>
      <c r="E20" s="33">
        <f>GETPIVOTDATA("Sum of ConstructionSpending",Pivot!$A$3,"Date",$A20)</f>
        <v>26264</v>
      </c>
      <c r="F20" s="34">
        <f>GETPIVOTDATA("Sum of 10yrTeasury",Pivot!$A$3,"Date",$A20)/100+$A$2</f>
        <v>8.0399999999999999E-2</v>
      </c>
      <c r="G20" s="1">
        <f>GETPIVOTDATA("Sum of VacantRentals",Pivot!$A$3,"Date",$A20)</f>
        <v>3642</v>
      </c>
      <c r="H20" s="1">
        <f>GETPIVOTDATA("Sum of OccupiedRentals",Pivot!$A$3,"Date",$A20)</f>
        <v>40183</v>
      </c>
      <c r="I20" s="1">
        <f>GETPIVOTDATA("Sum of ConstructionStartedTotal",Pivot!$A$3,"Date",$A20)</f>
        <v>67.599999999999994</v>
      </c>
      <c r="J20" s="1">
        <f>GETPIVOTDATA("Sum of ConstructionInProcessTotal",Pivot!$A$3,"Date",$A20)</f>
        <v>688.7</v>
      </c>
      <c r="K20" s="45">
        <f t="shared" si="0"/>
        <v>383</v>
      </c>
      <c r="L20" s="45">
        <f t="shared" si="1"/>
        <v>756.30000000000007</v>
      </c>
      <c r="M20" s="36">
        <f>D20/H20</f>
        <v>1.3255356742901228</v>
      </c>
      <c r="N20" s="39">
        <f>M20/(F20+$B$2)</f>
        <v>16.486762118036353</v>
      </c>
      <c r="O20" s="40">
        <f t="shared" si="2"/>
        <v>34.726960200978446</v>
      </c>
      <c r="P20" s="44">
        <f ca="1">N20*$Y$4+$Z$4</f>
        <v>37.713541999917673</v>
      </c>
      <c r="Q20" s="44">
        <f t="shared" ca="1" si="3"/>
        <v>637.73533027242229</v>
      </c>
      <c r="R20" s="47">
        <f t="shared" ca="1" si="4"/>
        <v>322.95733372251448</v>
      </c>
      <c r="S20" s="44">
        <f t="shared" ca="1" si="5"/>
        <v>1.3359963104146451</v>
      </c>
    </row>
    <row r="21" spans="1:19" x14ac:dyDescent="0.2">
      <c r="A21" s="31">
        <v>41670</v>
      </c>
      <c r="B21" s="43">
        <f>GETPIVOTDATA("Sum of NewConstructionMultiFamily",Pivot!$A$3,"Date",$A21)+0</f>
        <v>21.5</v>
      </c>
      <c r="C21" s="43">
        <f>GETPIVOTDATA("Sum of NewConstructionInProcessMultiFamily",Pivot!$A$3,"Date",$A21)</f>
        <v>366.7</v>
      </c>
      <c r="D21" s="32">
        <f>GETPIVOTDATA("Sum of LessorRevenue",Pivot!$A$3,"Date",$A21)</f>
        <v>53365.805292116122</v>
      </c>
      <c r="E21" s="33">
        <f>GETPIVOTDATA("Sum of ConstructionSpending",Pivot!$A$3,"Date",$A21)</f>
        <v>24487</v>
      </c>
      <c r="F21" s="34">
        <f>GETPIVOTDATA("Sum of 10yrTeasury",Pivot!$A$3,"Date",$A21)/100+$A$2</f>
        <v>7.6700000000000004E-2</v>
      </c>
      <c r="G21" s="1">
        <f>GETPIVOTDATA("Sum of VacantRentals",Pivot!$A$3,"Date",$A21)</f>
        <v>3670.7720994801525</v>
      </c>
      <c r="H21" s="1">
        <f>GETPIVOTDATA("Sum of OccupiedRentals",Pivot!$A$3,"Date",$A21)</f>
        <v>40298.335308621412</v>
      </c>
      <c r="I21" s="1">
        <f>GETPIVOTDATA("Sum of ConstructionStartedTotal",Pivot!$A$3,"Date",$A21)</f>
        <v>60.7</v>
      </c>
      <c r="J21" s="1">
        <f>GETPIVOTDATA("Sum of ConstructionInProcessTotal",Pivot!$A$3,"Date",$A21)</f>
        <v>693.4</v>
      </c>
      <c r="K21" s="45">
        <f t="shared" si="0"/>
        <v>388.2</v>
      </c>
      <c r="L21" s="45">
        <f t="shared" si="1"/>
        <v>754.1</v>
      </c>
      <c r="M21" s="36">
        <f>D21/H21</f>
        <v>1.3242682330031399</v>
      </c>
      <c r="N21" s="39">
        <f>M21/(F21+$B$2)</f>
        <v>17.265557144760624</v>
      </c>
      <c r="O21" s="40">
        <f t="shared" si="2"/>
        <v>32.471820713433232</v>
      </c>
      <c r="P21" s="44">
        <f ca="1">N21*$Y$4+$Z$4</f>
        <v>37.452089869592456</v>
      </c>
      <c r="Q21" s="44">
        <f t="shared" ca="1" si="3"/>
        <v>722.41299222728594</v>
      </c>
      <c r="R21" s="47">
        <f t="shared" ca="1" si="4"/>
        <v>371.887977168323</v>
      </c>
      <c r="S21" s="44">
        <f t="shared" ca="1" si="5"/>
        <v>1.3272806972360407</v>
      </c>
    </row>
    <row r="22" spans="1:19" x14ac:dyDescent="0.2">
      <c r="A22" s="31">
        <v>41698</v>
      </c>
      <c r="B22" s="43">
        <f>GETPIVOTDATA("Sum of NewConstructionMultiFamily",Pivot!$A$3,"Date",$A22)+0</f>
        <v>23.8</v>
      </c>
      <c r="C22" s="43">
        <f>GETPIVOTDATA("Sum of NewConstructionInProcessMultiFamily",Pivot!$A$3,"Date",$A22)</f>
        <v>369.5</v>
      </c>
      <c r="D22" s="32">
        <f>GETPIVOTDATA("Sum of LessorRevenue",Pivot!$A$3,"Date",$A22)</f>
        <v>53467.805168144507</v>
      </c>
      <c r="E22" s="33">
        <f>GETPIVOTDATA("Sum of ConstructionSpending",Pivot!$A$3,"Date",$A22)</f>
        <v>23867</v>
      </c>
      <c r="F22" s="34">
        <f>GETPIVOTDATA("Sum of 10yrTeasury",Pivot!$A$3,"Date",$A22)/100+$A$2</f>
        <v>7.6600000000000001E-2</v>
      </c>
      <c r="G22" s="1">
        <f>GETPIVOTDATA("Sum of VacantRentals",Pivot!$A$3,"Date",$A22)</f>
        <v>3699.7715009121162</v>
      </c>
      <c r="H22" s="1">
        <f>GETPIVOTDATA("Sum of OccupiedRentals",Pivot!$A$3,"Date",$A22)</f>
        <v>40414.00165856415</v>
      </c>
      <c r="I22" s="1">
        <f>GETPIVOTDATA("Sum of ConstructionStartedTotal",Pivot!$A$3,"Date",$A22)</f>
        <v>65.099999999999994</v>
      </c>
      <c r="J22" s="1">
        <f>GETPIVOTDATA("Sum of ConstructionInProcessTotal",Pivot!$A$3,"Date",$A22)</f>
        <v>694.9</v>
      </c>
      <c r="K22" s="45">
        <f t="shared" si="0"/>
        <v>393.3</v>
      </c>
      <c r="L22" s="45">
        <f t="shared" si="1"/>
        <v>760</v>
      </c>
      <c r="M22" s="36">
        <f>D22/H22</f>
        <v>1.3230020036091654</v>
      </c>
      <c r="N22" s="39">
        <f>M22/(F22+$B$2)</f>
        <v>17.271566626751508</v>
      </c>
      <c r="O22" s="40">
        <f t="shared" si="2"/>
        <v>31.403947368421054</v>
      </c>
      <c r="P22" s="44">
        <f ca="1">N22*$Y$4+$Z$4</f>
        <v>37.450072404386908</v>
      </c>
      <c r="Q22" s="44">
        <f t="shared" ca="1" si="3"/>
        <v>723.06639763832027</v>
      </c>
      <c r="R22" s="47">
        <f t="shared" ca="1" si="4"/>
        <v>374.1868607778307</v>
      </c>
      <c r="S22" s="44">
        <f t="shared" ca="1" si="5"/>
        <v>1.3184962299966441</v>
      </c>
    </row>
    <row r="23" spans="1:19" x14ac:dyDescent="0.2">
      <c r="A23" s="31">
        <v>41729</v>
      </c>
      <c r="B23" s="43">
        <f>GETPIVOTDATA("Sum of NewConstructionMultiFamily",Pivot!$A$3,"Date",$A23)+0</f>
        <v>24.5</v>
      </c>
      <c r="C23" s="43">
        <f>GETPIVOTDATA("Sum of NewConstructionInProcessMultiFamily",Pivot!$A$3,"Date",$A23)</f>
        <v>379.6</v>
      </c>
      <c r="D23" s="32">
        <f>GETPIVOTDATA("Sum of LessorRevenue",Pivot!$A$3,"Date",$A23)</f>
        <v>53570</v>
      </c>
      <c r="E23" s="33">
        <f>GETPIVOTDATA("Sum of ConstructionSpending",Pivot!$A$3,"Date",$A23)</f>
        <v>28360</v>
      </c>
      <c r="F23" s="34">
        <f>GETPIVOTDATA("Sum of 10yrTeasury",Pivot!$A$3,"Date",$A23)/100+$A$2</f>
        <v>7.7300000000000008E-2</v>
      </c>
      <c r="G23" s="1">
        <f>GETPIVOTDATA("Sum of VacantRentals",Pivot!$A$3,"Date",$A23)</f>
        <v>3729</v>
      </c>
      <c r="H23" s="1">
        <f>GETPIVOTDATA("Sum of OccupiedRentals",Pivot!$A$3,"Date",$A23)</f>
        <v>40530</v>
      </c>
      <c r="I23" s="1">
        <f>GETPIVOTDATA("Sum of ConstructionStartedTotal",Pivot!$A$3,"Date",$A23)</f>
        <v>80.2</v>
      </c>
      <c r="J23" s="1">
        <f>GETPIVOTDATA("Sum of ConstructionInProcessTotal",Pivot!$A$3,"Date",$A23)</f>
        <v>711.9</v>
      </c>
      <c r="K23" s="45">
        <f t="shared" si="0"/>
        <v>404.1</v>
      </c>
      <c r="L23" s="45">
        <f t="shared" si="1"/>
        <v>792.1</v>
      </c>
      <c r="M23" s="36">
        <f>D23/H23</f>
        <v>1.3217369849494203</v>
      </c>
      <c r="N23" s="39">
        <f>M23/(F23+$B$2)</f>
        <v>17.098796700509961</v>
      </c>
      <c r="O23" s="40">
        <f t="shared" si="2"/>
        <v>35.803560156545892</v>
      </c>
      <c r="P23" s="44">
        <f ca="1">N23*$Y$4+$Z$4</f>
        <v>37.50807362899922</v>
      </c>
      <c r="Q23" s="44">
        <f t="shared" ca="1" si="3"/>
        <v>704.28128357334754</v>
      </c>
      <c r="R23" s="47">
        <f t="shared" ca="1" si="4"/>
        <v>359.29815262213077</v>
      </c>
      <c r="S23" s="44">
        <f t="shared" ca="1" si="5"/>
        <v>1.3096423647437134</v>
      </c>
    </row>
    <row r="24" spans="1:19" x14ac:dyDescent="0.2">
      <c r="A24" s="31">
        <v>41759</v>
      </c>
      <c r="B24" s="43">
        <f>GETPIVOTDATA("Sum of NewConstructionMultiFamily",Pivot!$A$3,"Date",$A24)+0</f>
        <v>33.299999999999997</v>
      </c>
      <c r="C24" s="43">
        <f>GETPIVOTDATA("Sum of NewConstructionInProcessMultiFamily",Pivot!$A$3,"Date",$A24)</f>
        <v>396.3</v>
      </c>
      <c r="D24" s="32">
        <f>GETPIVOTDATA("Sum of LessorRevenue",Pivot!$A$3,"Date",$A24)</f>
        <v>54168.61913424066</v>
      </c>
      <c r="E24" s="33">
        <f>GETPIVOTDATA("Sum of ConstructionSpending",Pivot!$A$3,"Date",$A24)</f>
        <v>31002</v>
      </c>
      <c r="F24" s="34">
        <f>GETPIVOTDATA("Sum of 10yrTeasury",Pivot!$A$3,"Date",$A24)/100+$A$2</f>
        <v>7.6700000000000004E-2</v>
      </c>
      <c r="G24" s="1">
        <f>GETPIVOTDATA("Sum of VacantRentals",Pivot!$A$3,"Date",$A24)</f>
        <v>3603.8465676797937</v>
      </c>
      <c r="H24" s="1">
        <f>GETPIVOTDATA("Sum of OccupiedRentals",Pivot!$A$3,"Date",$A24)</f>
        <v>40641.360412060567</v>
      </c>
      <c r="I24" s="1">
        <f>GETPIVOTDATA("Sum of ConstructionStartedTotal",Pivot!$A$3,"Date",$A24)</f>
        <v>94.9</v>
      </c>
      <c r="J24" s="1">
        <f>GETPIVOTDATA("Sum of ConstructionInProcessTotal",Pivot!$A$3,"Date",$A24)</f>
        <v>742.4</v>
      </c>
      <c r="K24" s="45">
        <f t="shared" si="0"/>
        <v>429.6</v>
      </c>
      <c r="L24" s="45">
        <f t="shared" si="1"/>
        <v>837.3</v>
      </c>
      <c r="M24" s="36">
        <f>D24/H24</f>
        <v>1.3328446337678648</v>
      </c>
      <c r="N24" s="39">
        <f>M24/(F24+$B$2)</f>
        <v>17.377374625395888</v>
      </c>
      <c r="O24" s="40">
        <f t="shared" si="2"/>
        <v>37.026155499820852</v>
      </c>
      <c r="P24" s="44">
        <f ca="1">N24*$Y$4+$Z$4</f>
        <v>37.414551213699063</v>
      </c>
      <c r="Q24" s="44">
        <f t="shared" ca="1" si="3"/>
        <v>734.57080333414706</v>
      </c>
      <c r="R24" s="47">
        <f t="shared" ca="1" si="4"/>
        <v>376.89193492457855</v>
      </c>
      <c r="S24" s="44">
        <f t="shared" ca="1" si="5"/>
        <v>1.3475537067655221</v>
      </c>
    </row>
    <row r="25" spans="1:19" x14ac:dyDescent="0.2">
      <c r="A25" s="31">
        <v>41790</v>
      </c>
      <c r="B25" s="43">
        <f>GETPIVOTDATA("Sum of NewConstructionMultiFamily",Pivot!$A$3,"Date",$A25)+0</f>
        <v>30.8</v>
      </c>
      <c r="C25" s="43">
        <f>GETPIVOTDATA("Sum of NewConstructionInProcessMultiFamily",Pivot!$A$3,"Date",$A25)</f>
        <v>407.3</v>
      </c>
      <c r="D25" s="32">
        <f>GETPIVOTDATA("Sum of LessorRevenue",Pivot!$A$3,"Date",$A25)</f>
        <v>54773.927551062596</v>
      </c>
      <c r="E25" s="33">
        <f>GETPIVOTDATA("Sum of ConstructionSpending",Pivot!$A$3,"Date",$A25)</f>
        <v>32678</v>
      </c>
      <c r="F25" s="34">
        <f>GETPIVOTDATA("Sum of 10yrTeasury",Pivot!$A$3,"Date",$A25)/100+$A$2</f>
        <v>7.4800000000000005E-2</v>
      </c>
      <c r="G25" s="1">
        <f>GETPIVOTDATA("Sum of VacantRentals",Pivot!$A$3,"Date",$A25)</f>
        <v>3482.8935595005173</v>
      </c>
      <c r="H25" s="1">
        <f>GETPIVOTDATA("Sum of OccupiedRentals",Pivot!$A$3,"Date",$A25)</f>
        <v>40753.026798495041</v>
      </c>
      <c r="I25" s="1">
        <f>GETPIVOTDATA("Sum of ConstructionStartedTotal",Pivot!$A$3,"Date",$A25)</f>
        <v>92.5</v>
      </c>
      <c r="J25" s="1">
        <f>GETPIVOTDATA("Sum of ConstructionInProcessTotal",Pivot!$A$3,"Date",$A25)</f>
        <v>760.9</v>
      </c>
      <c r="K25" s="45">
        <f t="shared" si="0"/>
        <v>438.1</v>
      </c>
      <c r="L25" s="45">
        <f t="shared" si="1"/>
        <v>853.4</v>
      </c>
      <c r="M25" s="36">
        <f>D25/H25</f>
        <v>1.3440456293441578</v>
      </c>
      <c r="N25" s="39">
        <f>M25/(F25+$B$2)</f>
        <v>17.968524456472696</v>
      </c>
      <c r="O25" s="40">
        <f t="shared" si="2"/>
        <v>38.291539723459103</v>
      </c>
      <c r="P25" s="44">
        <f ca="1">N25*$Y$4+$Z$4</f>
        <v>37.216094139150812</v>
      </c>
      <c r="Q25" s="44">
        <f t="shared" ca="1" si="3"/>
        <v>798.84597695864431</v>
      </c>
      <c r="R25" s="47">
        <f t="shared" ca="1" si="4"/>
        <v>410.09423776140386</v>
      </c>
      <c r="S25" s="44">
        <f t="shared" ca="1" si="5"/>
        <v>1.384192660860837</v>
      </c>
    </row>
    <row r="26" spans="1:19" x14ac:dyDescent="0.2">
      <c r="A26" s="31">
        <v>41820</v>
      </c>
      <c r="B26" s="43">
        <f>GETPIVOTDATA("Sum of NewConstructionMultiFamily",Pivot!$A$3,"Date",$A26)+0</f>
        <v>24.7</v>
      </c>
      <c r="C26" s="43">
        <f>GETPIVOTDATA("Sum of NewConstructionInProcessMultiFamily",Pivot!$A$3,"Date",$A26)</f>
        <v>418.5</v>
      </c>
      <c r="D26" s="32">
        <f>GETPIVOTDATA("Sum of LessorRevenue",Pivot!$A$3,"Date",$A26)</f>
        <v>55386</v>
      </c>
      <c r="E26" s="33">
        <f>GETPIVOTDATA("Sum of ConstructionSpending",Pivot!$A$3,"Date",$A26)</f>
        <v>34143</v>
      </c>
      <c r="F26" s="34">
        <f>GETPIVOTDATA("Sum of 10yrTeasury",Pivot!$A$3,"Date",$A26)/100+$A$2</f>
        <v>7.5300000000000006E-2</v>
      </c>
      <c r="G26" s="1">
        <f>GETPIVOTDATA("Sum of VacantRentals",Pivot!$A$3,"Date",$A26)</f>
        <v>3366</v>
      </c>
      <c r="H26" s="1">
        <f>GETPIVOTDATA("Sum of OccupiedRentals",Pivot!$A$3,"Date",$A26)</f>
        <v>40865</v>
      </c>
      <c r="I26" s="1">
        <f>GETPIVOTDATA("Sum of ConstructionStartedTotal",Pivot!$A$3,"Date",$A26)</f>
        <v>87.3</v>
      </c>
      <c r="J26" s="1">
        <f>GETPIVOTDATA("Sum of ConstructionInProcessTotal",Pivot!$A$3,"Date",$A26)</f>
        <v>782.8</v>
      </c>
      <c r="K26" s="45">
        <f t="shared" si="0"/>
        <v>443.2</v>
      </c>
      <c r="L26" s="45">
        <f t="shared" si="1"/>
        <v>870.09999999999991</v>
      </c>
      <c r="M26" s="36">
        <f>D26/H26</f>
        <v>1.3553407561482931</v>
      </c>
      <c r="N26" s="39">
        <f>M26/(F26+$B$2)</f>
        <v>17.999213229060995</v>
      </c>
      <c r="O26" s="40">
        <f t="shared" si="2"/>
        <v>39.240317204918981</v>
      </c>
      <c r="P26" s="44">
        <f ca="1">N26*$Y$4+$Z$4</f>
        <v>37.205791498924633</v>
      </c>
      <c r="Q26" s="44">
        <f t="shared" ca="1" si="3"/>
        <v>802.18273877898173</v>
      </c>
      <c r="R26" s="47">
        <f t="shared" ca="1" si="4"/>
        <v>408.60520609912044</v>
      </c>
      <c r="S26" s="44">
        <f t="shared" ca="1" si="5"/>
        <v>1.419601931163808</v>
      </c>
    </row>
    <row r="27" spans="1:19" x14ac:dyDescent="0.2">
      <c r="A27" s="31">
        <v>41851</v>
      </c>
      <c r="B27" s="43">
        <f>GETPIVOTDATA("Sum of NewConstructionMultiFamily",Pivot!$A$3,"Date",$A27)+0</f>
        <v>38.299999999999997</v>
      </c>
      <c r="C27" s="43">
        <f>GETPIVOTDATA("Sum of NewConstructionInProcessMultiFamily",Pivot!$A$3,"Date",$A27)</f>
        <v>436.1</v>
      </c>
      <c r="D27" s="32">
        <f>GETPIVOTDATA("Sum of LessorRevenue",Pivot!$A$3,"Date",$A27)</f>
        <v>55855.017080937709</v>
      </c>
      <c r="E27" s="33">
        <f>GETPIVOTDATA("Sum of ConstructionSpending",Pivot!$A$3,"Date",$A27)</f>
        <v>34539</v>
      </c>
      <c r="F27" s="34">
        <f>GETPIVOTDATA("Sum of 10yrTeasury",Pivot!$A$3,"Date",$A27)/100+$A$2</f>
        <v>7.5800000000000006E-2</v>
      </c>
      <c r="G27" s="1">
        <f>GETPIVOTDATA("Sum of VacantRentals",Pivot!$A$3,"Date",$A27)</f>
        <v>3365.3332012503824</v>
      </c>
      <c r="H27" s="1">
        <f>GETPIVOTDATA("Sum of OccupiedRentals",Pivot!$A$3,"Date",$A27)</f>
        <v>41006.17836899231</v>
      </c>
      <c r="I27" s="1">
        <f>GETPIVOTDATA("Sum of ConstructionStartedTotal",Pivot!$A$3,"Date",$A27)</f>
        <v>101</v>
      </c>
      <c r="J27" s="1">
        <f>GETPIVOTDATA("Sum of ConstructionInProcessTotal",Pivot!$A$3,"Date",$A27)</f>
        <v>808.6</v>
      </c>
      <c r="K27" s="45">
        <f t="shared" si="0"/>
        <v>474.40000000000003</v>
      </c>
      <c r="L27" s="45">
        <f t="shared" si="1"/>
        <v>909.6</v>
      </c>
      <c r="M27" s="36">
        <f>D27/H27</f>
        <v>1.3621122304626578</v>
      </c>
      <c r="N27" s="39">
        <f>M27/(F27+$B$2)</f>
        <v>17.969818343834536</v>
      </c>
      <c r="O27" s="40">
        <f t="shared" si="2"/>
        <v>37.971635883905009</v>
      </c>
      <c r="P27" s="44">
        <f ca="1">N27*$Y$4+$Z$4</f>
        <v>37.215659763486428</v>
      </c>
      <c r="Q27" s="44">
        <f t="shared" ca="1" si="3"/>
        <v>798.98666013312868</v>
      </c>
      <c r="R27" s="47">
        <f t="shared" ca="1" si="4"/>
        <v>416.70984121279275</v>
      </c>
      <c r="S27" s="44">
        <f t="shared" ca="1" si="5"/>
        <v>1.4198039171180707</v>
      </c>
    </row>
    <row r="28" spans="1:19" x14ac:dyDescent="0.2">
      <c r="A28" s="31">
        <v>41882</v>
      </c>
      <c r="B28" s="43">
        <f>GETPIVOTDATA("Sum of NewConstructionMultiFamily",Pivot!$A$3,"Date",$A28)+0</f>
        <v>26.7</v>
      </c>
      <c r="C28" s="43">
        <f>GETPIVOTDATA("Sum of NewConstructionInProcessMultiFamily",Pivot!$A$3,"Date",$A28)</f>
        <v>428.5</v>
      </c>
      <c r="D28" s="32">
        <f>GETPIVOTDATA("Sum of LessorRevenue",Pivot!$A$3,"Date",$A28)</f>
        <v>56328.005869928202</v>
      </c>
      <c r="E28" s="33">
        <f>GETPIVOTDATA("Sum of ConstructionSpending",Pivot!$A$3,"Date",$A28)</f>
        <v>34510</v>
      </c>
      <c r="F28" s="34">
        <f>GETPIVOTDATA("Sum of 10yrTeasury",Pivot!$A$3,"Date",$A28)/100+$A$2</f>
        <v>7.350000000000001E-2</v>
      </c>
      <c r="G28" s="1">
        <f>GETPIVOTDATA("Sum of VacantRentals",Pivot!$A$3,"Date",$A28)</f>
        <v>3364.666534592438</v>
      </c>
      <c r="H28" s="1">
        <f>GETPIVOTDATA("Sum of OccupiedRentals",Pivot!$A$3,"Date",$A28)</f>
        <v>41147.844473990277</v>
      </c>
      <c r="I28" s="1">
        <f>GETPIVOTDATA("Sum of ConstructionStartedTotal",Pivot!$A$3,"Date",$A28)</f>
        <v>86.2</v>
      </c>
      <c r="J28" s="1">
        <f>GETPIVOTDATA("Sum of ConstructionInProcessTotal",Pivot!$A$3,"Date",$A28)</f>
        <v>804.7</v>
      </c>
      <c r="K28" s="45">
        <f t="shared" si="0"/>
        <v>455.2</v>
      </c>
      <c r="L28" s="45">
        <f t="shared" si="1"/>
        <v>890.90000000000009</v>
      </c>
      <c r="M28" s="36">
        <f>D28/H28</f>
        <v>1.3689175360214401</v>
      </c>
      <c r="N28" s="39">
        <f>M28/(F28+$B$2)</f>
        <v>18.624728381244079</v>
      </c>
      <c r="O28" s="40">
        <f t="shared" si="2"/>
        <v>38.736109552138281</v>
      </c>
      <c r="P28" s="44">
        <f ca="1">N28*$Y$4+$Z$4</f>
        <v>36.995797516583927</v>
      </c>
      <c r="Q28" s="44">
        <f t="shared" ca="1" si="3"/>
        <v>870.19442193904251</v>
      </c>
      <c r="R28" s="47">
        <f t="shared" ca="1" si="4"/>
        <v>444.62060934633752</v>
      </c>
      <c r="S28" s="44">
        <f t="shared" ca="1" si="5"/>
        <v>1.4200058630592671</v>
      </c>
    </row>
    <row r="29" spans="1:19" x14ac:dyDescent="0.2">
      <c r="A29" s="31">
        <v>41912</v>
      </c>
      <c r="B29" s="43">
        <f>GETPIVOTDATA("Sum of NewConstructionMultiFamily",Pivot!$A$3,"Date",$A29)+0</f>
        <v>34.700000000000003</v>
      </c>
      <c r="C29" s="43">
        <f>GETPIVOTDATA("Sum of NewConstructionInProcessMultiFamily",Pivot!$A$3,"Date",$A29)</f>
        <v>433</v>
      </c>
      <c r="D29" s="32">
        <f>GETPIVOTDATA("Sum of LessorRevenue",Pivot!$A$3,"Date",$A29)</f>
        <v>56805</v>
      </c>
      <c r="E29" s="33">
        <f>GETPIVOTDATA("Sum of ConstructionSpending",Pivot!$A$3,"Date",$A29)</f>
        <v>34604</v>
      </c>
      <c r="F29" s="34">
        <f>GETPIVOTDATA("Sum of 10yrTeasury",Pivot!$A$3,"Date",$A29)/100+$A$2</f>
        <v>7.5200000000000003E-2</v>
      </c>
      <c r="G29" s="1">
        <f>GETPIVOTDATA("Sum of VacantRentals",Pivot!$A$3,"Date",$A29)</f>
        <v>3364</v>
      </c>
      <c r="H29" s="1">
        <f>GETPIVOTDATA("Sum of OccupiedRentals",Pivot!$A$3,"Date",$A29)</f>
        <v>41290</v>
      </c>
      <c r="I29" s="1">
        <f>GETPIVOTDATA("Sum of ConstructionStartedTotal",Pivot!$A$3,"Date",$A29)</f>
        <v>94.2</v>
      </c>
      <c r="J29" s="1">
        <f>GETPIVOTDATA("Sum of ConstructionInProcessTotal",Pivot!$A$3,"Date",$A29)</f>
        <v>810.2</v>
      </c>
      <c r="K29" s="45">
        <f t="shared" si="0"/>
        <v>467.7</v>
      </c>
      <c r="L29" s="45">
        <f t="shared" si="1"/>
        <v>904.40000000000009</v>
      </c>
      <c r="M29" s="36">
        <f>D29/H29</f>
        <v>1.375756841850327</v>
      </c>
      <c r="N29" s="39">
        <f>M29/(F29+$B$2)</f>
        <v>18.294638854392645</v>
      </c>
      <c r="O29" s="40">
        <f t="shared" si="2"/>
        <v>38.261831048208755</v>
      </c>
      <c r="P29" s="44">
        <f ca="1">N29*$Y$4+$Z$4</f>
        <v>37.106613080412515</v>
      </c>
      <c r="Q29" s="44">
        <f t="shared" ca="1" si="3"/>
        <v>834.30409340531696</v>
      </c>
      <c r="R29" s="47">
        <f t="shared" ca="1" si="4"/>
        <v>431.45071261130767</v>
      </c>
      <c r="S29" s="44">
        <f t="shared" ca="1" si="5"/>
        <v>1.4202077689953236</v>
      </c>
    </row>
    <row r="30" spans="1:19" x14ac:dyDescent="0.2">
      <c r="A30" s="31">
        <v>41943</v>
      </c>
      <c r="B30" s="43">
        <f>GETPIVOTDATA("Sum of NewConstructionMultiFamily",Pivot!$A$3,"Date",$A30)+0</f>
        <v>32</v>
      </c>
      <c r="C30" s="43">
        <f>GETPIVOTDATA("Sum of NewConstructionInProcessMultiFamily",Pivot!$A$3,"Date",$A30)</f>
        <v>436.3</v>
      </c>
      <c r="D30" s="32">
        <f>GETPIVOTDATA("Sum of LessorRevenue",Pivot!$A$3,"Date",$A30)</f>
        <v>56885.219993369938</v>
      </c>
      <c r="E30" s="33">
        <f>GETPIVOTDATA("Sum of ConstructionSpending",Pivot!$A$3,"Date",$A30)</f>
        <v>35218</v>
      </c>
      <c r="F30" s="34">
        <f>GETPIVOTDATA("Sum of 10yrTeasury",Pivot!$A$3,"Date",$A30)/100+$A$2</f>
        <v>7.350000000000001E-2</v>
      </c>
      <c r="G30" s="1">
        <f>GETPIVOTDATA("Sum of VacantRentals",Pivot!$A$3,"Date",$A30)</f>
        <v>3319.7539242785729</v>
      </c>
      <c r="H30" s="1">
        <f>GETPIVOTDATA("Sum of OccupiedRentals",Pivot!$A$3,"Date",$A30)</f>
        <v>41621.334077920525</v>
      </c>
      <c r="I30" s="1">
        <f>GETPIVOTDATA("Sum of ConstructionStartedTotal",Pivot!$A$3,"Date",$A30)</f>
        <v>92</v>
      </c>
      <c r="J30" s="1">
        <f>GETPIVOTDATA("Sum of ConstructionInProcessTotal",Pivot!$A$3,"Date",$A30)</f>
        <v>814.7</v>
      </c>
      <c r="K30" s="45">
        <f t="shared" si="0"/>
        <v>468.3</v>
      </c>
      <c r="L30" s="45">
        <f t="shared" si="1"/>
        <v>906.7</v>
      </c>
      <c r="M30" s="36">
        <f>D30/H30</f>
        <v>1.366732260116253</v>
      </c>
      <c r="N30" s="39">
        <f>M30/(F30+$B$2)</f>
        <v>18.594996736275551</v>
      </c>
      <c r="O30" s="40">
        <f t="shared" si="2"/>
        <v>38.841954339913968</v>
      </c>
      <c r="P30" s="44">
        <f ca="1">N30*$Y$4+$Z$4</f>
        <v>37.005778835991926</v>
      </c>
      <c r="Q30" s="44">
        <f t="shared" ca="1" si="3"/>
        <v>866.96172771833517</v>
      </c>
      <c r="R30" s="47">
        <f t="shared" ca="1" si="4"/>
        <v>447.77564474522592</v>
      </c>
      <c r="S30" s="44">
        <f t="shared" ca="1" si="5"/>
        <v>1.4336107422793973</v>
      </c>
    </row>
    <row r="31" spans="1:19" x14ac:dyDescent="0.2">
      <c r="A31" s="31">
        <v>41973</v>
      </c>
      <c r="B31" s="43">
        <f>GETPIVOTDATA("Sum of NewConstructionMultiFamily",Pivot!$A$3,"Date",$A31)+0</f>
        <v>27.8</v>
      </c>
      <c r="C31" s="43">
        <f>GETPIVOTDATA("Sum of NewConstructionInProcessMultiFamily",Pivot!$A$3,"Date",$A31)</f>
        <v>446.7</v>
      </c>
      <c r="D31" s="32">
        <f>GETPIVOTDATA("Sum of LessorRevenue",Pivot!$A$3,"Date",$A31)</f>
        <v>56965.553273375495</v>
      </c>
      <c r="E31" s="33">
        <f>GETPIVOTDATA("Sum of ConstructionSpending",Pivot!$A$3,"Date",$A31)</f>
        <v>32033</v>
      </c>
      <c r="F31" s="34">
        <f>GETPIVOTDATA("Sum of 10yrTeasury",Pivot!$A$3,"Date",$A31)/100+$A$2</f>
        <v>7.1800000000000003E-2</v>
      </c>
      <c r="G31" s="1">
        <f>GETPIVOTDATA("Sum of VacantRentals",Pivot!$A$3,"Date",$A31)</f>
        <v>3276.0898090853107</v>
      </c>
      <c r="H31" s="1">
        <f>GETPIVOTDATA("Sum of OccupiedRentals",Pivot!$A$3,"Date",$A31)</f>
        <v>41955.326965993423</v>
      </c>
      <c r="I31" s="1">
        <f>GETPIVOTDATA("Sum of ConstructionStartedTotal",Pivot!$A$3,"Date",$A31)</f>
        <v>75.8</v>
      </c>
      <c r="J31" s="1">
        <f>GETPIVOTDATA("Sum of ConstructionInProcessTotal",Pivot!$A$3,"Date",$A31)</f>
        <v>818.4</v>
      </c>
      <c r="K31" s="45">
        <f t="shared" si="0"/>
        <v>474.5</v>
      </c>
      <c r="L31" s="45">
        <f t="shared" si="1"/>
        <v>894.19999999999993</v>
      </c>
      <c r="M31" s="36">
        <f>D31/H31</f>
        <v>1.3577668771250073</v>
      </c>
      <c r="N31" s="39">
        <f>M31/(F31+$B$2)</f>
        <v>18.910402188370576</v>
      </c>
      <c r="O31" s="40">
        <f t="shared" si="2"/>
        <v>35.823082084544851</v>
      </c>
      <c r="P31" s="44">
        <f ca="1">N31*$Y$4+$Z$4</f>
        <v>36.899892916672066</v>
      </c>
      <c r="Q31" s="44">
        <f t="shared" ca="1" si="3"/>
        <v>901.25547040382844</v>
      </c>
      <c r="R31" s="47">
        <f t="shared" ca="1" si="4"/>
        <v>478.24392832321251</v>
      </c>
      <c r="S31" s="44">
        <f t="shared" ca="1" si="5"/>
        <v>1.4468374287112655</v>
      </c>
    </row>
    <row r="32" spans="1:19" x14ac:dyDescent="0.2">
      <c r="A32" s="31">
        <v>42004</v>
      </c>
      <c r="B32" s="43">
        <f>GETPIVOTDATA("Sum of NewConstructionMultiFamily",Pivot!$A$3,"Date",$A32)+0</f>
        <v>23.8</v>
      </c>
      <c r="C32" s="43">
        <f>GETPIVOTDATA("Sum of NewConstructionInProcessMultiFamily",Pivot!$A$3,"Date",$A32)</f>
        <v>450.2</v>
      </c>
      <c r="D32" s="32">
        <f>GETPIVOTDATA("Sum of LessorRevenue",Pivot!$A$3,"Date",$A32)</f>
        <v>57046</v>
      </c>
      <c r="E32" s="33">
        <f>GETPIVOTDATA("Sum of ConstructionSpending",Pivot!$A$3,"Date",$A32)</f>
        <v>29418</v>
      </c>
      <c r="F32" s="34">
        <f>GETPIVOTDATA("Sum of 10yrTeasury",Pivot!$A$3,"Date",$A32)/100+$A$2</f>
        <v>7.17E-2</v>
      </c>
      <c r="G32" s="1">
        <f>GETPIVOTDATA("Sum of VacantRentals",Pivot!$A$3,"Date",$A32)</f>
        <v>3233</v>
      </c>
      <c r="H32" s="1">
        <f>GETPIVOTDATA("Sum of OccupiedRentals",Pivot!$A$3,"Date",$A32)</f>
        <v>42292</v>
      </c>
      <c r="I32" s="1">
        <f>GETPIVOTDATA("Sum of ConstructionStartedTotal",Pivot!$A$3,"Date",$A32)</f>
        <v>73.400000000000006</v>
      </c>
      <c r="J32" s="1">
        <f>GETPIVOTDATA("Sum of ConstructionInProcessTotal",Pivot!$A$3,"Date",$A32)</f>
        <v>806.6</v>
      </c>
      <c r="K32" s="45">
        <f t="shared" si="0"/>
        <v>474</v>
      </c>
      <c r="L32" s="45">
        <f t="shared" si="1"/>
        <v>880</v>
      </c>
      <c r="M32" s="36">
        <f>D32/H32</f>
        <v>1.3488603045493237</v>
      </c>
      <c r="N32" s="39">
        <f>M32/(F32+$B$2)</f>
        <v>18.812556548805073</v>
      </c>
      <c r="O32" s="40">
        <f t="shared" si="2"/>
        <v>33.429545454545455</v>
      </c>
      <c r="P32" s="44">
        <f ca="1">N32*$Y$4+$Z$4</f>
        <v>36.932741034635832</v>
      </c>
      <c r="Q32" s="44">
        <f t="shared" ca="1" si="3"/>
        <v>890.61680463610537</v>
      </c>
      <c r="R32" s="47">
        <f t="shared" ca="1" si="4"/>
        <v>479.71859704262954</v>
      </c>
      <c r="S32" s="44">
        <f t="shared" ca="1" si="5"/>
        <v>1.4598901469596002</v>
      </c>
    </row>
    <row r="33" spans="1:19" x14ac:dyDescent="0.2">
      <c r="A33" s="31">
        <v>42035</v>
      </c>
      <c r="B33" s="43">
        <f>GETPIVOTDATA("Sum of NewConstructionMultiFamily",Pivot!$A$3,"Date",$A33)+0</f>
        <v>26.2</v>
      </c>
      <c r="C33" s="43">
        <f>GETPIVOTDATA("Sum of NewConstructionInProcessMultiFamily",Pivot!$A$3,"Date",$A33)</f>
        <v>454.5</v>
      </c>
      <c r="D33" s="32">
        <f>GETPIVOTDATA("Sum of LessorRevenue",Pivot!$A$3,"Date",$A33)</f>
        <v>56523.902900676025</v>
      </c>
      <c r="E33" s="33">
        <f>GETPIVOTDATA("Sum of ConstructionSpending",Pivot!$A$3,"Date",$A33)</f>
        <v>27167</v>
      </c>
      <c r="F33" s="34">
        <f>GETPIVOTDATA("Sum of 10yrTeasury",Pivot!$A$3,"Date",$A33)/100+$A$2</f>
        <v>6.6799999999999998E-2</v>
      </c>
      <c r="G33" s="1">
        <f>GETPIVOTDATA("Sum of VacantRentals",Pivot!$A$3,"Date",$A33)</f>
        <v>3255.509581247185</v>
      </c>
      <c r="H33" s="1">
        <f>GETPIVOTDATA("Sum of OccupiedRentals",Pivot!$A$3,"Date",$A33)</f>
        <v>42361.8844574045</v>
      </c>
      <c r="I33" s="1">
        <f>GETPIVOTDATA("Sum of ConstructionStartedTotal",Pivot!$A$3,"Date",$A33)</f>
        <v>73</v>
      </c>
      <c r="J33" s="1">
        <f>GETPIVOTDATA("Sum of ConstructionInProcessTotal",Pivot!$A$3,"Date",$A33)</f>
        <v>811.3</v>
      </c>
      <c r="K33" s="45">
        <f t="shared" si="0"/>
        <v>480.7</v>
      </c>
      <c r="L33" s="45">
        <f t="shared" si="1"/>
        <v>884.3</v>
      </c>
      <c r="M33" s="36">
        <f>D33/H33</f>
        <v>1.3343103977707045</v>
      </c>
      <c r="N33" s="39">
        <f>M33/(F33+$B$2)</f>
        <v>19.974706553453661</v>
      </c>
      <c r="O33" s="40">
        <f t="shared" si="2"/>
        <v>30.721474612688002</v>
      </c>
      <c r="P33" s="44">
        <f ca="1">N33*$Y$4+$Z$4</f>
        <v>36.542591400847265</v>
      </c>
      <c r="Q33" s="44">
        <f t="shared" ca="1" si="3"/>
        <v>1016.9762982866941</v>
      </c>
      <c r="R33" s="47">
        <f t="shared" ca="1" si="4"/>
        <v>552.82201355469169</v>
      </c>
      <c r="S33" s="44">
        <f t="shared" ca="1" si="5"/>
        <v>1.4530715690140399</v>
      </c>
    </row>
    <row r="34" spans="1:19" x14ac:dyDescent="0.2">
      <c r="A34" s="31">
        <v>42063</v>
      </c>
      <c r="B34" s="43">
        <f>GETPIVOTDATA("Sum of NewConstructionMultiFamily",Pivot!$A$3,"Date",$A34)+0</f>
        <v>20.7</v>
      </c>
      <c r="C34" s="43">
        <f>GETPIVOTDATA("Sum of NewConstructionInProcessMultiFamily",Pivot!$A$3,"Date",$A34)</f>
        <v>459.4</v>
      </c>
      <c r="D34" s="32">
        <f>GETPIVOTDATA("Sum of LessorRevenue",Pivot!$A$3,"Date",$A34)</f>
        <v>56006.58414481386</v>
      </c>
      <c r="E34" s="33">
        <f>GETPIVOTDATA("Sum of ConstructionSpending",Pivot!$A$3,"Date",$A34)</f>
        <v>27329</v>
      </c>
      <c r="F34" s="34">
        <f>GETPIVOTDATA("Sum of 10yrTeasury",Pivot!$A$3,"Date",$A34)/100+$A$2</f>
        <v>7.0000000000000007E-2</v>
      </c>
      <c r="G34" s="1">
        <f>GETPIVOTDATA("Sum of VacantRentals",Pivot!$A$3,"Date",$A34)</f>
        <v>3278.1758841918413</v>
      </c>
      <c r="H34" s="1">
        <f>GETPIVOTDATA("Sum of OccupiedRentals",Pivot!$A$3,"Date",$A34)</f>
        <v>42431.88439379762</v>
      </c>
      <c r="I34" s="1">
        <f>GETPIVOTDATA("Sum of ConstructionStartedTotal",Pivot!$A$3,"Date",$A34)</f>
        <v>61.9</v>
      </c>
      <c r="J34" s="1">
        <f>GETPIVOTDATA("Sum of ConstructionInProcessTotal",Pivot!$A$3,"Date",$A34)</f>
        <v>808.8</v>
      </c>
      <c r="K34" s="45">
        <f t="shared" si="0"/>
        <v>480.09999999999997</v>
      </c>
      <c r="L34" s="45">
        <f t="shared" si="1"/>
        <v>870.69999999999993</v>
      </c>
      <c r="M34" s="36">
        <f>D34/H34</f>
        <v>1.3199174381470669</v>
      </c>
      <c r="N34" s="39">
        <f>M34/(F34+$B$2)</f>
        <v>18.855963402100954</v>
      </c>
      <c r="O34" s="40">
        <f t="shared" si="2"/>
        <v>31.387389456758932</v>
      </c>
      <c r="P34" s="44">
        <f ca="1">N34*$Y$4+$Z$4</f>
        <v>36.918168760962416</v>
      </c>
      <c r="Q34" s="44">
        <f t="shared" ca="1" si="3"/>
        <v>895.33639159260201</v>
      </c>
      <c r="R34" s="47">
        <f t="shared" ca="1" si="4"/>
        <v>493.68439371035748</v>
      </c>
      <c r="S34" s="44">
        <f t="shared" ca="1" si="5"/>
        <v>1.4462055171018058</v>
      </c>
    </row>
    <row r="35" spans="1:19" x14ac:dyDescent="0.2">
      <c r="A35" s="31">
        <v>42094</v>
      </c>
      <c r="B35" s="43">
        <f>GETPIVOTDATA("Sum of NewConstructionMultiFamily",Pivot!$A$3,"Date",$A35)+0</f>
        <v>25.2</v>
      </c>
      <c r="C35" s="43">
        <f>GETPIVOTDATA("Sum of NewConstructionInProcessMultiFamily",Pivot!$A$3,"Date",$A35)</f>
        <v>471.1</v>
      </c>
      <c r="D35" s="32">
        <f>GETPIVOTDATA("Sum of LessorRevenue",Pivot!$A$3,"Date",$A35)</f>
        <v>55494</v>
      </c>
      <c r="E35" s="33">
        <f>GETPIVOTDATA("Sum of ConstructionSpending",Pivot!$A$3,"Date",$A35)</f>
        <v>32097</v>
      </c>
      <c r="F35" s="34">
        <f>GETPIVOTDATA("Sum of 10yrTeasury",Pivot!$A$3,"Date",$A35)/100+$A$2</f>
        <v>6.9400000000000003E-2</v>
      </c>
      <c r="G35" s="1">
        <f>GETPIVOTDATA("Sum of VacantRentals",Pivot!$A$3,"Date",$A35)</f>
        <v>3301</v>
      </c>
      <c r="H35" s="1">
        <f>GETPIVOTDATA("Sum of OccupiedRentals",Pivot!$A$3,"Date",$A35)</f>
        <v>42502</v>
      </c>
      <c r="I35" s="1">
        <f>GETPIVOTDATA("Sum of ConstructionStartedTotal",Pivot!$A$3,"Date",$A35)</f>
        <v>79.7</v>
      </c>
      <c r="J35" s="1">
        <f>GETPIVOTDATA("Sum of ConstructionInProcessTotal",Pivot!$A$3,"Date",$A35)</f>
        <v>827.6</v>
      </c>
      <c r="K35" s="45">
        <f t="shared" si="0"/>
        <v>496.3</v>
      </c>
      <c r="L35" s="45">
        <f t="shared" si="1"/>
        <v>907.30000000000007</v>
      </c>
      <c r="M35" s="36">
        <f>D35/H35</f>
        <v>1.3056797327184604</v>
      </c>
      <c r="N35" s="39">
        <f>M35/(F35+$B$2)</f>
        <v>18.813829001706921</v>
      </c>
      <c r="O35" s="40">
        <f t="shared" si="2"/>
        <v>35.376391491237733</v>
      </c>
      <c r="P35" s="44">
        <f ca="1">N35*$Y$4+$Z$4</f>
        <v>36.932313854812506</v>
      </c>
      <c r="Q35" s="44">
        <f t="shared" ca="1" si="3"/>
        <v>890.75515726160666</v>
      </c>
      <c r="R35" s="47">
        <f t="shared" ca="1" si="4"/>
        <v>487.24984519887062</v>
      </c>
      <c r="S35" s="44">
        <f t="shared" ca="1" si="5"/>
        <v>1.4392916606880672</v>
      </c>
    </row>
    <row r="36" spans="1:19" x14ac:dyDescent="0.2">
      <c r="A36" s="31">
        <v>42124</v>
      </c>
      <c r="B36" s="43">
        <f>GETPIVOTDATA("Sum of NewConstructionMultiFamily",Pivot!$A$3,"Date",$A36)+0</f>
        <v>37.4</v>
      </c>
      <c r="C36" s="43">
        <f>GETPIVOTDATA("Sum of NewConstructionInProcessMultiFamily",Pivot!$A$3,"Date",$A36)</f>
        <v>492.5</v>
      </c>
      <c r="D36" s="32">
        <f>GETPIVOTDATA("Sum of LessorRevenue",Pivot!$A$3,"Date",$A36)</f>
        <v>57070.774138002627</v>
      </c>
      <c r="E36" s="33">
        <f>GETPIVOTDATA("Sum of ConstructionSpending",Pivot!$A$3,"Date",$A36)</f>
        <v>34446</v>
      </c>
      <c r="F36" s="34">
        <f>GETPIVOTDATA("Sum of 10yrTeasury",Pivot!$A$3,"Date",$A36)/100+$A$2</f>
        <v>7.0500000000000007E-2</v>
      </c>
      <c r="G36" s="1">
        <f>GETPIVOTDATA("Sum of VacantRentals",Pivot!$A$3,"Date",$A36)</f>
        <v>3265.9627592935003</v>
      </c>
      <c r="H36" s="1">
        <f>GETPIVOTDATA("Sum of OccupiedRentals",Pivot!$A$3,"Date",$A36)</f>
        <v>42631.935693470688</v>
      </c>
      <c r="I36" s="1">
        <f>GETPIVOTDATA("Sum of ConstructionStartedTotal",Pivot!$A$3,"Date",$A36)</f>
        <v>108.5</v>
      </c>
      <c r="J36" s="1">
        <f>GETPIVOTDATA("Sum of ConstructionInProcessTotal",Pivot!$A$3,"Date",$A36)</f>
        <v>866.2</v>
      </c>
      <c r="K36" s="45">
        <f t="shared" si="0"/>
        <v>529.9</v>
      </c>
      <c r="L36" s="45">
        <f t="shared" si="1"/>
        <v>974.7</v>
      </c>
      <c r="M36" s="36">
        <f>D36/H36</f>
        <v>1.3386859688555808</v>
      </c>
      <c r="N36" s="39">
        <f>M36/(F36+$B$2)</f>
        <v>18.988453458944406</v>
      </c>
      <c r="O36" s="40">
        <f t="shared" si="2"/>
        <v>35.340104647583871</v>
      </c>
      <c r="P36" s="44">
        <f ca="1">N36*$Y$4+$Z$4</f>
        <v>36.873690038808363</v>
      </c>
      <c r="Q36" s="44">
        <f t="shared" ca="1" si="3"/>
        <v>909.74191276414604</v>
      </c>
      <c r="R36" s="47">
        <f t="shared" ca="1" si="4"/>
        <v>494.58524630524363</v>
      </c>
      <c r="S36" s="44">
        <f t="shared" ca="1" si="5"/>
        <v>1.4499051036540265</v>
      </c>
    </row>
    <row r="37" spans="1:19" x14ac:dyDescent="0.2">
      <c r="A37" s="31">
        <v>42155</v>
      </c>
      <c r="B37" s="43">
        <f>GETPIVOTDATA("Sum of NewConstructionMultiFamily",Pivot!$A$3,"Date",$A37)+0</f>
        <v>32.299999999999997</v>
      </c>
      <c r="C37" s="43">
        <f>GETPIVOTDATA("Sum of NewConstructionInProcessMultiFamily",Pivot!$A$3,"Date",$A37)</f>
        <v>500.1</v>
      </c>
      <c r="D37" s="32">
        <f>GETPIVOTDATA("Sum of LessorRevenue",Pivot!$A$3,"Date",$A37)</f>
        <v>58692.349816392933</v>
      </c>
      <c r="E37" s="33">
        <f>GETPIVOTDATA("Sum of ConstructionSpending",Pivot!$A$3,"Date",$A37)</f>
        <v>36721</v>
      </c>
      <c r="F37" s="34">
        <f>GETPIVOTDATA("Sum of 10yrTeasury",Pivot!$A$3,"Date",$A37)/100+$A$2</f>
        <v>7.1199999999999999E-2</v>
      </c>
      <c r="G37" s="1">
        <f>GETPIVOTDATA("Sum of VacantRentals",Pivot!$A$3,"Date",$A37)</f>
        <v>3231.2974083889771</v>
      </c>
      <c r="H37" s="1">
        <f>GETPIVOTDATA("Sum of OccupiedRentals",Pivot!$A$3,"Date",$A37)</f>
        <v>42762.268621999436</v>
      </c>
      <c r="I37" s="1">
        <f>GETPIVOTDATA("Sum of ConstructionStartedTotal",Pivot!$A$3,"Date",$A37)</f>
        <v>99.6</v>
      </c>
      <c r="J37" s="1">
        <f>GETPIVOTDATA("Sum of ConstructionInProcessTotal",Pivot!$A$3,"Date",$A37)</f>
        <v>885.9</v>
      </c>
      <c r="K37" s="45">
        <f t="shared" si="0"/>
        <v>532.4</v>
      </c>
      <c r="L37" s="45">
        <f t="shared" si="1"/>
        <v>985.5</v>
      </c>
      <c r="M37" s="36">
        <f>D37/H37</f>
        <v>1.3725265685786867</v>
      </c>
      <c r="N37" s="39">
        <f>M37/(F37+$B$2)</f>
        <v>19.277058547453464</v>
      </c>
      <c r="O37" s="40">
        <f t="shared" si="2"/>
        <v>37.261288685946219</v>
      </c>
      <c r="P37" s="44">
        <f ca="1">N37*$Y$4+$Z$4</f>
        <v>36.776801367689373</v>
      </c>
      <c r="Q37" s="44">
        <f t="shared" ca="1" si="3"/>
        <v>941.12167673877775</v>
      </c>
      <c r="R37" s="47">
        <f t="shared" ca="1" si="4"/>
        <v>508.42534824528184</v>
      </c>
      <c r="S37" s="44">
        <f t="shared" ca="1" si="5"/>
        <v>1.4604058941643894</v>
      </c>
    </row>
    <row r="38" spans="1:19" x14ac:dyDescent="0.2">
      <c r="A38" s="31">
        <v>42185</v>
      </c>
      <c r="B38" s="43">
        <f>GETPIVOTDATA("Sum of NewConstructionMultiFamily",Pivot!$A$3,"Date",$A38)+0</f>
        <v>41.8</v>
      </c>
      <c r="C38" s="43">
        <f>GETPIVOTDATA("Sum of NewConstructionInProcessMultiFamily",Pivot!$A$3,"Date",$A38)</f>
        <v>509.7</v>
      </c>
      <c r="D38" s="32">
        <f>GETPIVOTDATA("Sum of LessorRevenue",Pivot!$A$3,"Date",$A38)</f>
        <v>60360</v>
      </c>
      <c r="E38" s="33">
        <f>GETPIVOTDATA("Sum of ConstructionSpending",Pivot!$A$3,"Date",$A38)</f>
        <v>39765</v>
      </c>
      <c r="F38" s="34">
        <f>GETPIVOTDATA("Sum of 10yrTeasury",Pivot!$A$3,"Date",$A38)/100+$A$2</f>
        <v>7.350000000000001E-2</v>
      </c>
      <c r="G38" s="1">
        <f>GETPIVOTDATA("Sum of VacantRentals",Pivot!$A$3,"Date",$A38)</f>
        <v>3197</v>
      </c>
      <c r="H38" s="1">
        <f>GETPIVOTDATA("Sum of OccupiedRentals",Pivot!$A$3,"Date",$A38)</f>
        <v>42893</v>
      </c>
      <c r="I38" s="1">
        <f>GETPIVOTDATA("Sum of ConstructionStartedTotal",Pivot!$A$3,"Date",$A38)</f>
        <v>112.3</v>
      </c>
      <c r="J38" s="1">
        <f>GETPIVOTDATA("Sum of ConstructionInProcessTotal",Pivot!$A$3,"Date",$A38)</f>
        <v>908.5</v>
      </c>
      <c r="K38" s="45">
        <f t="shared" si="0"/>
        <v>551.5</v>
      </c>
      <c r="L38" s="45">
        <f t="shared" si="1"/>
        <v>1020.8</v>
      </c>
      <c r="M38" s="36">
        <f>D38/H38</f>
        <v>1.4072226237381391</v>
      </c>
      <c r="N38" s="39">
        <f>M38/(F38+$B$2)</f>
        <v>19.14588603725359</v>
      </c>
      <c r="O38" s="40">
        <f t="shared" si="2"/>
        <v>38.954741379310349</v>
      </c>
      <c r="P38" s="44">
        <f ca="1">N38*$Y$4+$Z$4</f>
        <v>36.820837771434931</v>
      </c>
      <c r="Q38" s="44">
        <f t="shared" ca="1" si="3"/>
        <v>926.859411193509</v>
      </c>
      <c r="R38" s="47">
        <f t="shared" ca="1" si="4"/>
        <v>500.74741895887564</v>
      </c>
      <c r="S38" s="44">
        <f t="shared" ca="1" si="5"/>
        <v>1.4707952279268821</v>
      </c>
    </row>
    <row r="39" spans="1:19" x14ac:dyDescent="0.2">
      <c r="A39" s="31">
        <v>42216</v>
      </c>
      <c r="B39" s="43">
        <f>GETPIVOTDATA("Sum of NewConstructionMultiFamily",Pivot!$A$3,"Date",$A39)+0</f>
        <v>34.5</v>
      </c>
      <c r="C39" s="43">
        <f>GETPIVOTDATA("Sum of NewConstructionInProcessMultiFamily",Pivot!$A$3,"Date",$A39)</f>
        <v>510.1</v>
      </c>
      <c r="D39" s="32">
        <f>GETPIVOTDATA("Sum of LessorRevenue",Pivot!$A$3,"Date",$A39)</f>
        <v>60321.642296193226</v>
      </c>
      <c r="E39" s="33">
        <f>GETPIVOTDATA("Sum of ConstructionSpending",Pivot!$A$3,"Date",$A39)</f>
        <v>40808</v>
      </c>
      <c r="F39" s="34">
        <f>GETPIVOTDATA("Sum of 10yrTeasury",Pivot!$A$3,"Date",$A39)/100+$A$2</f>
        <v>7.2000000000000008E-2</v>
      </c>
      <c r="G39" s="1">
        <f>GETPIVOTDATA("Sum of VacantRentals",Pivot!$A$3,"Date",$A39)</f>
        <v>3261.0418883966154</v>
      </c>
      <c r="H39" s="1">
        <f>GETPIVOTDATA("Sum of OccupiedRentals",Pivot!$A$3,"Date",$A39)</f>
        <v>42805.153543351014</v>
      </c>
      <c r="I39" s="1">
        <f>GETPIVOTDATA("Sum of ConstructionStartedTotal",Pivot!$A$3,"Date",$A39)</f>
        <v>107.2</v>
      </c>
      <c r="J39" s="1">
        <f>GETPIVOTDATA("Sum of ConstructionInProcessTotal",Pivot!$A$3,"Date",$A39)</f>
        <v>926.8</v>
      </c>
      <c r="K39" s="45">
        <f t="shared" si="0"/>
        <v>544.6</v>
      </c>
      <c r="L39" s="45">
        <f t="shared" si="1"/>
        <v>1034</v>
      </c>
      <c r="M39" s="36">
        <f>D39/H39</f>
        <v>1.4092144824361474</v>
      </c>
      <c r="N39" s="39">
        <f>M39/(F39+$B$2)</f>
        <v>19.572423367168714</v>
      </c>
      <c r="O39" s="40">
        <f t="shared" si="2"/>
        <v>39.466150870406189</v>
      </c>
      <c r="P39" s="44">
        <f ca="1">N39*$Y$4+$Z$4</f>
        <v>36.677643362453395</v>
      </c>
      <c r="Q39" s="44">
        <f t="shared" ca="1" si="3"/>
        <v>973.23642002676024</v>
      </c>
      <c r="R39" s="47">
        <f t="shared" ca="1" si="4"/>
        <v>512.59628079939421</v>
      </c>
      <c r="S39" s="44">
        <f t="shared" ca="1" si="5"/>
        <v>1.4513957285306951</v>
      </c>
    </row>
    <row r="40" spans="1:19" x14ac:dyDescent="0.2">
      <c r="A40" s="31">
        <v>42247</v>
      </c>
      <c r="B40" s="43">
        <f>GETPIVOTDATA("Sum of NewConstructionMultiFamily",Pivot!$A$3,"Date",$A40)+0</f>
        <v>32.200000000000003</v>
      </c>
      <c r="C40" s="43">
        <f>GETPIVOTDATA("Sum of NewConstructionInProcessMultiFamily",Pivot!$A$3,"Date",$A40)</f>
        <v>509</v>
      </c>
      <c r="D40" s="32">
        <f>GETPIVOTDATA("Sum of LessorRevenue",Pivot!$A$3,"Date",$A40)</f>
        <v>60283.308968023324</v>
      </c>
      <c r="E40" s="33">
        <f>GETPIVOTDATA("Sum of ConstructionSpending",Pivot!$A$3,"Date",$A40)</f>
        <v>40293</v>
      </c>
      <c r="F40" s="34">
        <f>GETPIVOTDATA("Sum of 10yrTeasury",Pivot!$A$3,"Date",$A40)/100+$A$2</f>
        <v>7.2099999999999997E-2</v>
      </c>
      <c r="G40" s="1">
        <f>GETPIVOTDATA("Sum of VacantRentals",Pivot!$A$3,"Date",$A40)</f>
        <v>3326.3666555762784</v>
      </c>
      <c r="H40" s="1">
        <f>GETPIVOTDATA("Sum of OccupiedRentals",Pivot!$A$3,"Date",$A40)</f>
        <v>42717.486999507048</v>
      </c>
      <c r="I40" s="1">
        <f>GETPIVOTDATA("Sum of ConstructionStartedTotal",Pivot!$A$3,"Date",$A40)</f>
        <v>99.2</v>
      </c>
      <c r="J40" s="1">
        <f>GETPIVOTDATA("Sum of ConstructionInProcessTotal",Pivot!$A$3,"Date",$A40)</f>
        <v>932.6</v>
      </c>
      <c r="K40" s="45">
        <f t="shared" si="0"/>
        <v>541.20000000000005</v>
      </c>
      <c r="L40" s="45">
        <f t="shared" si="1"/>
        <v>1031.8</v>
      </c>
      <c r="M40" s="36">
        <f>D40/H40</f>
        <v>1.4112091605182435</v>
      </c>
      <c r="N40" s="39">
        <f>M40/(F40+$B$2)</f>
        <v>19.57294258693819</v>
      </c>
      <c r="O40" s="40">
        <f t="shared" si="2"/>
        <v>39.05117270788913</v>
      </c>
      <c r="P40" s="44">
        <f ca="1">N40*$Y$4+$Z$4</f>
        <v>36.677469053283232</v>
      </c>
      <c r="Q40" s="44">
        <f t="shared" ca="1" si="3"/>
        <v>973.29287431140619</v>
      </c>
      <c r="R40" s="47">
        <f t="shared" ca="1" si="4"/>
        <v>510.51182746397865</v>
      </c>
      <c r="S40" s="44">
        <f t="shared" ca="1" si="5"/>
        <v>1.4316076208844986</v>
      </c>
    </row>
    <row r="41" spans="1:19" x14ac:dyDescent="0.2">
      <c r="A41" s="31">
        <v>42277</v>
      </c>
      <c r="B41" s="43">
        <f>GETPIVOTDATA("Sum of NewConstructionMultiFamily",Pivot!$A$3,"Date",$A41)+0</f>
        <v>45.5</v>
      </c>
      <c r="C41" s="43">
        <f>GETPIVOTDATA("Sum of NewConstructionInProcessMultiFamily",Pivot!$A$3,"Date",$A41)</f>
        <v>524.4</v>
      </c>
      <c r="D41" s="32">
        <f>GETPIVOTDATA("Sum of LessorRevenue",Pivot!$A$3,"Date",$A41)</f>
        <v>60245</v>
      </c>
      <c r="E41" s="33">
        <f>GETPIVOTDATA("Sum of ConstructionSpending",Pivot!$A$3,"Date",$A41)</f>
        <v>40158</v>
      </c>
      <c r="F41" s="34">
        <f>GETPIVOTDATA("Sum of 10yrTeasury",Pivot!$A$3,"Date",$A41)/100+$A$2</f>
        <v>7.0599999999999996E-2</v>
      </c>
      <c r="G41" s="1">
        <f>GETPIVOTDATA("Sum of VacantRentals",Pivot!$A$3,"Date",$A41)</f>
        <v>3393</v>
      </c>
      <c r="H41" s="1">
        <f>GETPIVOTDATA("Sum of OccupiedRentals",Pivot!$A$3,"Date",$A41)</f>
        <v>42630</v>
      </c>
      <c r="I41" s="1">
        <f>GETPIVOTDATA("Sum of ConstructionStartedTotal",Pivot!$A$3,"Date",$A41)</f>
        <v>111.6</v>
      </c>
      <c r="J41" s="1">
        <f>GETPIVOTDATA("Sum of ConstructionInProcessTotal",Pivot!$A$3,"Date",$A41)</f>
        <v>953.1</v>
      </c>
      <c r="K41" s="45">
        <f t="shared" si="0"/>
        <v>569.9</v>
      </c>
      <c r="L41" s="45">
        <f t="shared" si="1"/>
        <v>1064.7</v>
      </c>
      <c r="M41" s="36">
        <f>D41/H41</f>
        <v>1.4132066619751349</v>
      </c>
      <c r="N41" s="39">
        <f>M41/(F41+$B$2)</f>
        <v>20.017091529392847</v>
      </c>
      <c r="O41" s="40">
        <f t="shared" si="2"/>
        <v>37.717666948436175</v>
      </c>
      <c r="P41" s="44">
        <f ca="1">N41*$Y$4+$Z$4</f>
        <v>36.528362185363321</v>
      </c>
      <c r="Q41" s="44">
        <f t="shared" ca="1" si="3"/>
        <v>1021.5847774646354</v>
      </c>
      <c r="R41" s="47">
        <f t="shared" ca="1" si="4"/>
        <v>546.82179456851293</v>
      </c>
      <c r="S41" s="44">
        <f t="shared" ca="1" si="5"/>
        <v>1.4114231204383463</v>
      </c>
    </row>
    <row r="42" spans="1:19" x14ac:dyDescent="0.2">
      <c r="A42" s="31">
        <v>42308</v>
      </c>
      <c r="B42" s="43">
        <f>GETPIVOTDATA("Sum of NewConstructionMultiFamily",Pivot!$A$3,"Date",$A42)+0</f>
        <v>30.9</v>
      </c>
      <c r="C42" s="43">
        <f>GETPIVOTDATA("Sum of NewConstructionInProcessMultiFamily",Pivot!$A$3,"Date",$A42)</f>
        <v>525.5</v>
      </c>
      <c r="D42" s="32">
        <f>GETPIVOTDATA("Sum of LessorRevenue",Pivot!$A$3,"Date",$A42)</f>
        <v>60915.835765567303</v>
      </c>
      <c r="E42" s="33">
        <f>GETPIVOTDATA("Sum of ConstructionSpending",Pivot!$A$3,"Date",$A42)</f>
        <v>40327</v>
      </c>
      <c r="F42" s="34">
        <f>GETPIVOTDATA("Sum of 10yrTeasury",Pivot!$A$3,"Date",$A42)/100+$A$2</f>
        <v>7.1599999999999997E-2</v>
      </c>
      <c r="G42" s="1">
        <f>GETPIVOTDATA("Sum of VacantRentals",Pivot!$A$3,"Date",$A42)</f>
        <v>3339.8380694080297</v>
      </c>
      <c r="H42" s="1">
        <f>GETPIVOTDATA("Sum of OccupiedRentals",Pivot!$A$3,"Date",$A42)</f>
        <v>42624.332579914917</v>
      </c>
      <c r="I42" s="1">
        <f>GETPIVOTDATA("Sum of ConstructionStartedTotal",Pivot!$A$3,"Date",$A42)</f>
        <v>90.9</v>
      </c>
      <c r="J42" s="1">
        <f>GETPIVOTDATA("Sum of ConstructionInProcessTotal",Pivot!$A$3,"Date",$A42)</f>
        <v>951.7</v>
      </c>
      <c r="K42" s="45">
        <f t="shared" si="0"/>
        <v>556.4</v>
      </c>
      <c r="L42" s="45">
        <f t="shared" si="1"/>
        <v>1042.6000000000001</v>
      </c>
      <c r="M42" s="36">
        <f>D42/H42</f>
        <v>1.4291328937845129</v>
      </c>
      <c r="N42" s="39">
        <f>M42/(F42+$B$2)</f>
        <v>19.959956617102137</v>
      </c>
      <c r="O42" s="40">
        <f t="shared" si="2"/>
        <v>38.679263380011506</v>
      </c>
      <c r="P42" s="44">
        <f ca="1">N42*$Y$4+$Z$4</f>
        <v>36.547543155993267</v>
      </c>
      <c r="Q42" s="44">
        <f t="shared" ca="1" si="3"/>
        <v>1015.3725513682239</v>
      </c>
      <c r="R42" s="47">
        <f t="shared" ca="1" si="4"/>
        <v>541.86964087980027</v>
      </c>
      <c r="S42" s="44">
        <f t="shared" ca="1" si="5"/>
        <v>1.4275268748128593</v>
      </c>
    </row>
    <row r="43" spans="1:19" x14ac:dyDescent="0.2">
      <c r="A43" s="31">
        <v>42338</v>
      </c>
      <c r="B43" s="43">
        <f>GETPIVOTDATA("Sum of NewConstructionMultiFamily",Pivot!$A$3,"Date",$A43)+0</f>
        <v>32.5</v>
      </c>
      <c r="C43" s="43">
        <f>GETPIVOTDATA("Sum of NewConstructionInProcessMultiFamily",Pivot!$A$3,"Date",$A43)</f>
        <v>540.70000000000005</v>
      </c>
      <c r="D43" s="32">
        <f>GETPIVOTDATA("Sum of LessorRevenue",Pivot!$A$3,"Date",$A43)</f>
        <v>61594.141373019644</v>
      </c>
      <c r="E43" s="33">
        <f>GETPIVOTDATA("Sum of ConstructionSpending",Pivot!$A$3,"Date",$A43)</f>
        <v>36672</v>
      </c>
      <c r="F43" s="34">
        <f>GETPIVOTDATA("Sum of 10yrTeasury",Pivot!$A$3,"Date",$A43)/100+$A$2</f>
        <v>7.2099999999999997E-2</v>
      </c>
      <c r="G43" s="1">
        <f>GETPIVOTDATA("Sum of VacantRentals",Pivot!$A$3,"Date",$A43)</f>
        <v>3287.5090863151063</v>
      </c>
      <c r="H43" s="1">
        <f>GETPIVOTDATA("Sum of OccupiedRentals",Pivot!$A$3,"Date",$A43)</f>
        <v>42618.665913281642</v>
      </c>
      <c r="I43" s="1">
        <f>GETPIVOTDATA("Sum of ConstructionStartedTotal",Pivot!$A$3,"Date",$A43)</f>
        <v>89.9</v>
      </c>
      <c r="J43" s="1">
        <f>GETPIVOTDATA("Sum of ConstructionInProcessTotal",Pivot!$A$3,"Date",$A43)</f>
        <v>967.7</v>
      </c>
      <c r="K43" s="45">
        <f t="shared" si="0"/>
        <v>573.20000000000005</v>
      </c>
      <c r="L43" s="45">
        <f t="shared" si="1"/>
        <v>1057.6000000000001</v>
      </c>
      <c r="M43" s="36">
        <f>D43/H43</f>
        <v>1.4452386073826986</v>
      </c>
      <c r="N43" s="39">
        <f>M43/(F43+$B$2)</f>
        <v>20.044918271604697</v>
      </c>
      <c r="O43" s="40">
        <f t="shared" si="2"/>
        <v>34.674735249621783</v>
      </c>
      <c r="P43" s="44">
        <f ca="1">N43*$Y$4+$Z$4</f>
        <v>36.51902036783541</v>
      </c>
      <c r="Q43" s="44">
        <f t="shared" ca="1" si="3"/>
        <v>1024.6103533728856</v>
      </c>
      <c r="R43" s="47">
        <f t="shared" ca="1" si="4"/>
        <v>555.32021043243003</v>
      </c>
      <c r="S43" s="44">
        <f t="shared" ca="1" si="5"/>
        <v>1.4433783136340779</v>
      </c>
    </row>
    <row r="44" spans="1:19" x14ac:dyDescent="0.2">
      <c r="A44" s="31">
        <v>42369</v>
      </c>
      <c r="B44" s="43">
        <f>GETPIVOTDATA("Sum of NewConstructionMultiFamily",Pivot!$A$3,"Date",$A44)+0</f>
        <v>26.7</v>
      </c>
      <c r="C44" s="43">
        <f>GETPIVOTDATA("Sum of NewConstructionInProcessMultiFamily",Pivot!$A$3,"Date",$A44)</f>
        <v>542.29999999999995</v>
      </c>
      <c r="D44" s="32">
        <f>GETPIVOTDATA("Sum of LessorRevenue",Pivot!$A$3,"Date",$A44)</f>
        <v>62280</v>
      </c>
      <c r="E44" s="33">
        <f>GETPIVOTDATA("Sum of ConstructionSpending",Pivot!$A$3,"Date",$A44)</f>
        <v>32979</v>
      </c>
      <c r="F44" s="34">
        <f>GETPIVOTDATA("Sum of 10yrTeasury",Pivot!$A$3,"Date",$A44)/100+$A$2</f>
        <v>7.2700000000000001E-2</v>
      </c>
      <c r="G44" s="1">
        <f>GETPIVOTDATA("Sum of VacantRentals",Pivot!$A$3,"Date",$A44)</f>
        <v>3236</v>
      </c>
      <c r="H44" s="1">
        <f>GETPIVOTDATA("Sum of OccupiedRentals",Pivot!$A$3,"Date",$A44)</f>
        <v>42613</v>
      </c>
      <c r="I44" s="1">
        <f>GETPIVOTDATA("Sum of ConstructionStartedTotal",Pivot!$A$3,"Date",$A44)</f>
        <v>78.099999999999994</v>
      </c>
      <c r="J44" s="1">
        <f>GETPIVOTDATA("Sum of ConstructionInProcessTotal",Pivot!$A$3,"Date",$A44)</f>
        <v>950.8</v>
      </c>
      <c r="K44" s="45">
        <f t="shared" si="0"/>
        <v>569</v>
      </c>
      <c r="L44" s="45">
        <f t="shared" si="1"/>
        <v>1028.8999999999999</v>
      </c>
      <c r="M44" s="36">
        <f>D44/H44</f>
        <v>1.4615258254523267</v>
      </c>
      <c r="N44" s="39">
        <f>M44/(F44+$B$2)</f>
        <v>20.10351891956433</v>
      </c>
      <c r="O44" s="40">
        <f t="shared" si="2"/>
        <v>32.052677616872394</v>
      </c>
      <c r="P44" s="44">
        <f ca="1">N44*$Y$4+$Z$4</f>
        <v>36.499347329716606</v>
      </c>
      <c r="Q44" s="44">
        <f t="shared" ca="1" si="3"/>
        <v>1030.9819475510503</v>
      </c>
      <c r="R44" s="47">
        <f t="shared" ca="1" si="4"/>
        <v>570.15135402521889</v>
      </c>
      <c r="S44" s="44">
        <f t="shared" ca="1" si="5"/>
        <v>1.4589813902123265</v>
      </c>
    </row>
    <row r="45" spans="1:19" x14ac:dyDescent="0.2">
      <c r="A45" s="31">
        <v>42400</v>
      </c>
      <c r="B45" s="43">
        <f>GETPIVOTDATA("Sum of NewConstructionMultiFamily",Pivot!$A$3,"Date",$A45)+0</f>
        <v>22.9</v>
      </c>
      <c r="C45" s="43">
        <f>GETPIVOTDATA("Sum of NewConstructionInProcessMultiFamily",Pivot!$A$3,"Date",$A45)</f>
        <v>540.29999999999995</v>
      </c>
      <c r="D45" s="32">
        <f>GETPIVOTDATA("Sum of LessorRevenue",Pivot!$A$3,"Date",$A45)</f>
        <v>61840.235425613013</v>
      </c>
      <c r="E45" s="33">
        <f>GETPIVOTDATA("Sum of ConstructionSpending",Pivot!$A$3,"Date",$A45)</f>
        <v>29959</v>
      </c>
      <c r="F45" s="34">
        <f>GETPIVOTDATA("Sum of 10yrTeasury",Pivot!$A$3,"Date",$A45)/100+$A$2</f>
        <v>6.9400000000000003E-2</v>
      </c>
      <c r="G45" s="1">
        <f>GETPIVOTDATA("Sum of VacantRentals",Pivot!$A$3,"Date",$A45)</f>
        <v>3247.2938710615385</v>
      </c>
      <c r="H45" s="1">
        <f>GETPIVOTDATA("Sum of OccupiedRentals",Pivot!$A$3,"Date",$A45)</f>
        <v>42707.125272645964</v>
      </c>
      <c r="I45" s="1">
        <f>GETPIVOTDATA("Sum of ConstructionStartedTotal",Pivot!$A$3,"Date",$A45)</f>
        <v>74.3</v>
      </c>
      <c r="J45" s="1">
        <f>GETPIVOTDATA("Sum of ConstructionInProcessTotal",Pivot!$A$3,"Date",$A45)</f>
        <v>950.2</v>
      </c>
      <c r="K45" s="45">
        <f t="shared" si="0"/>
        <v>563.19999999999993</v>
      </c>
      <c r="L45" s="45">
        <f t="shared" si="1"/>
        <v>1024.5</v>
      </c>
      <c r="M45" s="36">
        <f>D45/H45</f>
        <v>1.4480074467859783</v>
      </c>
      <c r="N45" s="39">
        <f>M45/(F45+$B$2)</f>
        <v>20.864660616512655</v>
      </c>
      <c r="O45" s="40">
        <f t="shared" si="2"/>
        <v>29.242557345046365</v>
      </c>
      <c r="P45" s="44">
        <f ca="1">N45*$Y$4+$Z$4</f>
        <v>36.243821663375975</v>
      </c>
      <c r="Q45" s="44">
        <f t="shared" ca="1" si="3"/>
        <v>1113.7401793094559</v>
      </c>
      <c r="R45" s="47">
        <f t="shared" ca="1" si="4"/>
        <v>612.25814444810692</v>
      </c>
      <c r="S45" s="44">
        <f t="shared" ca="1" si="5"/>
        <v>1.4555602630356566</v>
      </c>
    </row>
    <row r="46" spans="1:19" x14ac:dyDescent="0.2">
      <c r="A46" s="31">
        <v>42429</v>
      </c>
      <c r="B46" s="43">
        <f>GETPIVOTDATA("Sum of NewConstructionMultiFamily",Pivot!$A$3,"Date",$A46)+0</f>
        <v>25.3</v>
      </c>
      <c r="C46" s="43">
        <f>GETPIVOTDATA("Sum of NewConstructionInProcessMultiFamily",Pivot!$A$3,"Date",$A46)</f>
        <v>543.79999999999995</v>
      </c>
      <c r="D46" s="32">
        <f>GETPIVOTDATA("Sum of LessorRevenue",Pivot!$A$3,"Date",$A46)</f>
        <v>61403.57606768213</v>
      </c>
      <c r="E46" s="33">
        <f>GETPIVOTDATA("Sum of ConstructionSpending",Pivot!$A$3,"Date",$A46)</f>
        <v>30831</v>
      </c>
      <c r="F46" s="34">
        <f>GETPIVOTDATA("Sum of 10yrTeasury",Pivot!$A$3,"Date",$A46)/100+$A$2</f>
        <v>6.7400000000000002E-2</v>
      </c>
      <c r="G46" s="1">
        <f>GETPIVOTDATA("Sum of VacantRentals",Pivot!$A$3,"Date",$A46)</f>
        <v>3258.6271585395029</v>
      </c>
      <c r="H46" s="1">
        <f>GETPIVOTDATA("Sum of OccupiedRentals",Pivot!$A$3,"Date",$A46)</f>
        <v>42801.458452901126</v>
      </c>
      <c r="I46" s="1">
        <f>GETPIVOTDATA("Sum of ConstructionStartedTotal",Pivot!$A$3,"Date",$A46)</f>
        <v>84.1</v>
      </c>
      <c r="J46" s="1">
        <f>GETPIVOTDATA("Sum of ConstructionInProcessTotal",Pivot!$A$3,"Date",$A46)</f>
        <v>958.6</v>
      </c>
      <c r="K46" s="45">
        <f t="shared" si="0"/>
        <v>569.09999999999991</v>
      </c>
      <c r="L46" s="45">
        <f t="shared" si="1"/>
        <v>1042.7</v>
      </c>
      <c r="M46" s="36">
        <f>D46/H46</f>
        <v>1.4346141063218871</v>
      </c>
      <c r="N46" s="39">
        <f>M46/(F46+$B$2)</f>
        <v>21.28507576145233</v>
      </c>
      <c r="O46" s="40">
        <f t="shared" si="2"/>
        <v>29.568428119305647</v>
      </c>
      <c r="P46" s="44">
        <f ca="1">N46*$Y$4+$Z$4</f>
        <v>36.102682555531644</v>
      </c>
      <c r="Q46" s="44">
        <f t="shared" ca="1" si="3"/>
        <v>1159.451528640544</v>
      </c>
      <c r="R46" s="47">
        <f t="shared" ca="1" si="4"/>
        <v>632.82235057958519</v>
      </c>
      <c r="S46" s="44">
        <f t="shared" ca="1" si="5"/>
        <v>1.4521271958808597</v>
      </c>
    </row>
    <row r="47" spans="1:19" x14ac:dyDescent="0.2">
      <c r="A47" s="31">
        <v>42460</v>
      </c>
      <c r="B47" s="43">
        <f>GETPIVOTDATA("Sum of NewConstructionMultiFamily",Pivot!$A$3,"Date",$A47)+0</f>
        <v>27.8</v>
      </c>
      <c r="C47" s="43">
        <f>GETPIVOTDATA("Sum of NewConstructionInProcessMultiFamily",Pivot!$A$3,"Date",$A47)</f>
        <v>550.79999999999995</v>
      </c>
      <c r="D47" s="32">
        <f>GETPIVOTDATA("Sum of LessorRevenue",Pivot!$A$3,"Date",$A47)</f>
        <v>60970</v>
      </c>
      <c r="E47" s="33">
        <f>GETPIVOTDATA("Sum of ConstructionSpending",Pivot!$A$3,"Date",$A47)</f>
        <v>36699</v>
      </c>
      <c r="F47" s="34">
        <f>GETPIVOTDATA("Sum of 10yrTeasury",Pivot!$A$3,"Date",$A47)/100+$A$2</f>
        <v>6.7799999999999999E-2</v>
      </c>
      <c r="G47" s="1">
        <f>GETPIVOTDATA("Sum of VacantRentals",Pivot!$A$3,"Date",$A47)</f>
        <v>3270</v>
      </c>
      <c r="H47" s="1">
        <f>GETPIVOTDATA("Sum of OccupiedRentals",Pivot!$A$3,"Date",$A47)</f>
        <v>42896</v>
      </c>
      <c r="I47" s="1">
        <f>GETPIVOTDATA("Sum of ConstructionStartedTotal",Pivot!$A$3,"Date",$A47)</f>
        <v>90.7</v>
      </c>
      <c r="J47" s="1">
        <f>GETPIVOTDATA("Sum of ConstructionInProcessTotal",Pivot!$A$3,"Date",$A47)</f>
        <v>969.4</v>
      </c>
      <c r="K47" s="45">
        <f t="shared" si="0"/>
        <v>578.59999999999991</v>
      </c>
      <c r="L47" s="45">
        <f t="shared" si="1"/>
        <v>1060.0999999999999</v>
      </c>
      <c r="M47" s="36">
        <f>D47/H47</f>
        <v>1.4213446475195823</v>
      </c>
      <c r="N47" s="39">
        <f>M47/(F47+$B$2)</f>
        <v>20.963785361645758</v>
      </c>
      <c r="O47" s="40">
        <f t="shared" si="2"/>
        <v>34.618432223375159</v>
      </c>
      <c r="P47" s="44">
        <f ca="1">N47*$Y$4+$Z$4</f>
        <v>36.210544132198095</v>
      </c>
      <c r="Q47" s="44">
        <f t="shared" ca="1" si="3"/>
        <v>1124.5179210408696</v>
      </c>
      <c r="R47" s="47">
        <f t="shared" ca="1" si="4"/>
        <v>613.75914452810787</v>
      </c>
      <c r="S47" s="44">
        <f t="shared" ca="1" si="5"/>
        <v>1.4486821470765601</v>
      </c>
    </row>
    <row r="48" spans="1:19" x14ac:dyDescent="0.2">
      <c r="A48" s="31">
        <v>42490</v>
      </c>
      <c r="B48" s="43">
        <f>GETPIVOTDATA("Sum of NewConstructionMultiFamily",Pivot!$A$3,"Date",$A48)+0</f>
        <v>32.6</v>
      </c>
      <c r="C48" s="43">
        <f>GETPIVOTDATA("Sum of NewConstructionInProcessMultiFamily",Pivot!$A$3,"Date",$A48)</f>
        <v>559.9</v>
      </c>
      <c r="D48" s="32">
        <f>GETPIVOTDATA("Sum of LessorRevenue",Pivot!$A$3,"Date",$A48)</f>
        <v>61284.046289339996</v>
      </c>
      <c r="E48" s="33">
        <f>GETPIVOTDATA("Sum of ConstructionSpending",Pivot!$A$3,"Date",$A48)</f>
        <v>38186</v>
      </c>
      <c r="F48" s="34">
        <f>GETPIVOTDATA("Sum of 10yrTeasury",Pivot!$A$3,"Date",$A48)/100+$A$2</f>
        <v>6.83E-2</v>
      </c>
      <c r="G48" s="1">
        <f>GETPIVOTDATA("Sum of VacantRentals",Pivot!$A$3,"Date",$A48)</f>
        <v>3251.8999982865325</v>
      </c>
      <c r="H48" s="1">
        <f>GETPIVOTDATA("Sum of OccupiedRentals",Pivot!$A$3,"Date",$A48)</f>
        <v>43223.16505590584</v>
      </c>
      <c r="I48" s="1">
        <f>GETPIVOTDATA("Sum of ConstructionStartedTotal",Pivot!$A$3,"Date",$A48)</f>
        <v>106.2</v>
      </c>
      <c r="J48" s="1">
        <f>GETPIVOTDATA("Sum of ConstructionInProcessTotal",Pivot!$A$3,"Date",$A48)</f>
        <v>994.2</v>
      </c>
      <c r="K48" s="45">
        <f t="shared" si="0"/>
        <v>592.5</v>
      </c>
      <c r="L48" s="45">
        <f t="shared" si="1"/>
        <v>1100.4000000000001</v>
      </c>
      <c r="M48" s="36">
        <f>D48/H48</f>
        <v>1.4178518905330926</v>
      </c>
      <c r="N48" s="39">
        <f>M48/(F48+$B$2)</f>
        <v>20.759178485111164</v>
      </c>
      <c r="O48" s="40">
        <f t="shared" si="2"/>
        <v>34.701926572155578</v>
      </c>
      <c r="P48" s="44">
        <f ca="1">N48*$Y$4+$Z$4</f>
        <v>36.2792334559784</v>
      </c>
      <c r="Q48" s="44">
        <f t="shared" ca="1" si="3"/>
        <v>1102.2712048571393</v>
      </c>
      <c r="R48" s="47">
        <f t="shared" ca="1" si="4"/>
        <v>593.50753260437568</v>
      </c>
      <c r="S48" s="44">
        <f t="shared" ca="1" si="5"/>
        <v>1.4541649799708187</v>
      </c>
    </row>
    <row r="49" spans="1:19" x14ac:dyDescent="0.2">
      <c r="A49" s="31">
        <v>42521</v>
      </c>
      <c r="B49" s="43">
        <f>GETPIVOTDATA("Sum of NewConstructionMultiFamily",Pivot!$A$3,"Date",$A49)+0</f>
        <v>34.299999999999997</v>
      </c>
      <c r="C49" s="43">
        <f>GETPIVOTDATA("Sum of NewConstructionInProcessMultiFamily",Pivot!$A$3,"Date",$A49)</f>
        <v>576.20000000000005</v>
      </c>
      <c r="D49" s="32">
        <f>GETPIVOTDATA("Sum of LessorRevenue",Pivot!$A$3,"Date",$A49)</f>
        <v>61599.710178677502</v>
      </c>
      <c r="E49" s="33">
        <f>GETPIVOTDATA("Sum of ConstructionSpending",Pivot!$A$3,"Date",$A49)</f>
        <v>40441</v>
      </c>
      <c r="F49" s="34">
        <f>GETPIVOTDATA("Sum of 10yrTeasury",Pivot!$A$3,"Date",$A49)/100+$A$2</f>
        <v>6.8400000000000002E-2</v>
      </c>
      <c r="G49" s="1">
        <f>GETPIVOTDATA("Sum of VacantRentals",Pivot!$A$3,"Date",$A49)</f>
        <v>3233.9001831363762</v>
      </c>
      <c r="H49" s="1">
        <f>GETPIVOTDATA("Sum of OccupiedRentals",Pivot!$A$3,"Date",$A49)</f>
        <v>43552.825378825059</v>
      </c>
      <c r="I49" s="1">
        <f>GETPIVOTDATA("Sum of ConstructionStartedTotal",Pivot!$A$3,"Date",$A49)</f>
        <v>105</v>
      </c>
      <c r="J49" s="1">
        <f>GETPIVOTDATA("Sum of ConstructionInProcessTotal",Pivot!$A$3,"Date",$A49)</f>
        <v>1018.4</v>
      </c>
      <c r="K49" s="45">
        <f t="shared" si="0"/>
        <v>610.5</v>
      </c>
      <c r="L49" s="45">
        <f t="shared" si="1"/>
        <v>1123.4000000000001</v>
      </c>
      <c r="M49" s="36">
        <f>D49/H49</f>
        <v>1.4143677165116055</v>
      </c>
      <c r="N49" s="39">
        <f>M49/(F49+$B$2)</f>
        <v>20.677890592274935</v>
      </c>
      <c r="O49" s="40">
        <f t="shared" si="2"/>
        <v>35.998753783158264</v>
      </c>
      <c r="P49" s="44">
        <f ca="1">N49*$Y$4+$Z$4</f>
        <v>36.306522912154151</v>
      </c>
      <c r="Q49" s="44">
        <f t="shared" ca="1" si="3"/>
        <v>1093.4328475559068</v>
      </c>
      <c r="R49" s="47">
        <f t="shared" ca="1" si="4"/>
        <v>594.21466390678393</v>
      </c>
      <c r="S49" s="44">
        <f t="shared" ca="1" si="5"/>
        <v>1.4596174644599456</v>
      </c>
    </row>
    <row r="50" spans="1:19" x14ac:dyDescent="0.2">
      <c r="A50" s="31">
        <v>42551</v>
      </c>
      <c r="B50" s="43">
        <f>GETPIVOTDATA("Sum of NewConstructionMultiFamily",Pivot!$A$3,"Date",$A50)+0</f>
        <v>35</v>
      </c>
      <c r="C50" s="43">
        <f>GETPIVOTDATA("Sum of NewConstructionInProcessMultiFamily",Pivot!$A$3,"Date",$A50)</f>
        <v>577.1</v>
      </c>
      <c r="D50" s="32">
        <f>GETPIVOTDATA("Sum of LessorRevenue",Pivot!$A$3,"Date",$A50)</f>
        <v>61917</v>
      </c>
      <c r="E50" s="33">
        <f>GETPIVOTDATA("Sum of ConstructionSpending",Pivot!$A$3,"Date",$A50)</f>
        <v>43255</v>
      </c>
      <c r="F50" s="34">
        <f>GETPIVOTDATA("Sum of 10yrTeasury",Pivot!$A$3,"Date",$A50)/100+$A$2</f>
        <v>6.4899999999999999E-2</v>
      </c>
      <c r="G50" s="1">
        <f>GETPIVOTDATA("Sum of VacantRentals",Pivot!$A$3,"Date",$A50)</f>
        <v>3216</v>
      </c>
      <c r="H50" s="1">
        <f>GETPIVOTDATA("Sum of OccupiedRentals",Pivot!$A$3,"Date",$A50)</f>
        <v>43885</v>
      </c>
      <c r="I50" s="1">
        <f>GETPIVOTDATA("Sum of ConstructionStartedTotal",Pivot!$A$3,"Date",$A50)</f>
        <v>111.6</v>
      </c>
      <c r="J50" s="1">
        <f>GETPIVOTDATA("Sum of ConstructionInProcessTotal",Pivot!$A$3,"Date",$A50)</f>
        <v>1028.5999999999999</v>
      </c>
      <c r="K50" s="45">
        <f t="shared" si="0"/>
        <v>612.1</v>
      </c>
      <c r="L50" s="45">
        <f t="shared" si="1"/>
        <v>1140.1999999999998</v>
      </c>
      <c r="M50" s="36">
        <f>D50/H50</f>
        <v>1.4108921043636777</v>
      </c>
      <c r="N50" s="39">
        <f>M50/(F50+$B$2)</f>
        <v>21.739477725172229</v>
      </c>
      <c r="O50" s="40">
        <f t="shared" si="2"/>
        <v>37.936326960182427</v>
      </c>
      <c r="P50" s="44">
        <f ca="1">N50*$Y$4+$Z$4</f>
        <v>35.950133608296788</v>
      </c>
      <c r="Q50" s="44">
        <f t="shared" ca="1" si="3"/>
        <v>1208.8582332998467</v>
      </c>
      <c r="R50" s="47">
        <f t="shared" ca="1" si="4"/>
        <v>648.95818681181925</v>
      </c>
      <c r="S50" s="44">
        <f t="shared" ca="1" si="5"/>
        <v>1.4650397685274834</v>
      </c>
    </row>
    <row r="51" spans="1:19" x14ac:dyDescent="0.2">
      <c r="A51" s="31">
        <v>42582</v>
      </c>
      <c r="B51" s="43">
        <f>GETPIVOTDATA("Sum of NewConstructionMultiFamily",Pivot!$A$3,"Date",$A51)+0</f>
        <v>41.8</v>
      </c>
      <c r="C51" s="43">
        <f>GETPIVOTDATA("Sum of NewConstructionInProcessMultiFamily",Pivot!$A$3,"Date",$A51)</f>
        <v>590.29999999999995</v>
      </c>
      <c r="D51" s="32">
        <f>GETPIVOTDATA("Sum of LessorRevenue",Pivot!$A$3,"Date",$A51)</f>
        <v>62312.46873252021</v>
      </c>
      <c r="E51" s="33">
        <f>GETPIVOTDATA("Sum of ConstructionSpending",Pivot!$A$3,"Date",$A51)</f>
        <v>44412</v>
      </c>
      <c r="F51" s="34">
        <f>GETPIVOTDATA("Sum of 10yrTeasury",Pivot!$A$3,"Date",$A51)/100+$A$2</f>
        <v>6.4600000000000005E-2</v>
      </c>
      <c r="G51" s="1">
        <f>GETPIVOTDATA("Sum of VacantRentals",Pivot!$A$3,"Date",$A51)</f>
        <v>3216.3332987898252</v>
      </c>
      <c r="H51" s="1">
        <f>GETPIVOTDATA("Sum of OccupiedRentals",Pivot!$A$3,"Date",$A51)</f>
        <v>43684.754342770662</v>
      </c>
      <c r="I51" s="1">
        <f>GETPIVOTDATA("Sum of ConstructionStartedTotal",Pivot!$A$3,"Date",$A51)</f>
        <v>115.2</v>
      </c>
      <c r="J51" s="1">
        <f>GETPIVOTDATA("Sum of ConstructionInProcessTotal",Pivot!$A$3,"Date",$A51)</f>
        <v>1050.8</v>
      </c>
      <c r="K51" s="45">
        <f t="shared" si="0"/>
        <v>632.09999999999991</v>
      </c>
      <c r="L51" s="45">
        <f t="shared" si="1"/>
        <v>1166</v>
      </c>
      <c r="M51" s="36">
        <f>D51/H51</f>
        <v>1.4264122499943102</v>
      </c>
      <c r="N51" s="39">
        <f>M51/(F51+$B$2)</f>
        <v>22.080684984432043</v>
      </c>
      <c r="O51" s="40">
        <f t="shared" si="2"/>
        <v>38.089193825042884</v>
      </c>
      <c r="P51" s="44">
        <f ca="1">N51*$Y$4+$Z$4</f>
        <v>35.835585669808872</v>
      </c>
      <c r="Q51" s="44">
        <f t="shared" ca="1" si="3"/>
        <v>1245.9573825813659</v>
      </c>
      <c r="R51" s="47">
        <f t="shared" ca="1" si="4"/>
        <v>675.44567884192213</v>
      </c>
      <c r="S51" s="44">
        <f t="shared" ca="1" si="5"/>
        <v>1.4649388060194459</v>
      </c>
    </row>
    <row r="52" spans="1:19" x14ac:dyDescent="0.2">
      <c r="A52" s="31">
        <v>42613</v>
      </c>
      <c r="B52" s="43">
        <f>GETPIVOTDATA("Sum of NewConstructionMultiFamily",Pivot!$A$3,"Date",$A52)+0</f>
        <v>34.799999999999997</v>
      </c>
      <c r="C52" s="43">
        <f>GETPIVOTDATA("Sum of NewConstructionInProcessMultiFamily",Pivot!$A$3,"Date",$A52)</f>
        <v>590.5</v>
      </c>
      <c r="D52" s="32">
        <f>GETPIVOTDATA("Sum of LessorRevenue",Pivot!$A$3,"Date",$A52)</f>
        <v>62710.463354834843</v>
      </c>
      <c r="E52" s="33">
        <f>GETPIVOTDATA("Sum of ConstructionSpending",Pivot!$A$3,"Date",$A52)</f>
        <v>43568</v>
      </c>
      <c r="F52" s="34">
        <f>GETPIVOTDATA("Sum of 10yrTeasury",Pivot!$A$3,"Date",$A52)/100+$A$2</f>
        <v>6.5799999999999997E-2</v>
      </c>
      <c r="G52" s="1">
        <f>GETPIVOTDATA("Sum of VacantRentals",Pivot!$A$3,"Date",$A52)</f>
        <v>3216.666632121965</v>
      </c>
      <c r="H52" s="1">
        <f>GETPIVOTDATA("Sum of OccupiedRentals",Pivot!$A$3,"Date",$A52)</f>
        <v>43485.422399184696</v>
      </c>
      <c r="I52" s="1">
        <f>GETPIVOTDATA("Sum of ConstructionStartedTotal",Pivot!$A$3,"Date",$A52)</f>
        <v>102.8</v>
      </c>
      <c r="J52" s="1">
        <f>GETPIVOTDATA("Sum of ConstructionInProcessTotal",Pivot!$A$3,"Date",$A52)</f>
        <v>1049.4000000000001</v>
      </c>
      <c r="K52" s="45">
        <f t="shared" si="0"/>
        <v>625.29999999999995</v>
      </c>
      <c r="L52" s="45">
        <f t="shared" si="1"/>
        <v>1152.2</v>
      </c>
      <c r="M52" s="36">
        <f>D52/H52</f>
        <v>1.4421031208842667</v>
      </c>
      <c r="N52" s="39">
        <f>M52/(F52+$B$2)</f>
        <v>21.916460803712262</v>
      </c>
      <c r="O52" s="40">
        <f t="shared" si="2"/>
        <v>37.81287970838396</v>
      </c>
      <c r="P52" s="44">
        <f ca="1">N52*$Y$4+$Z$4</f>
        <v>35.890717970898031</v>
      </c>
      <c r="Q52" s="44">
        <f t="shared" ca="1" si="3"/>
        <v>1228.1014395121147</v>
      </c>
      <c r="R52" s="47">
        <f t="shared" ca="1" si="4"/>
        <v>666.49178105096792</v>
      </c>
      <c r="S52" s="44">
        <f t="shared" ca="1" si="5"/>
        <v>1.4648378330478882</v>
      </c>
    </row>
    <row r="53" spans="1:19" x14ac:dyDescent="0.2">
      <c r="A53" s="31">
        <v>42643</v>
      </c>
      <c r="B53" s="43">
        <f>GETPIVOTDATA("Sum of NewConstructionMultiFamily",Pivot!$A$3,"Date",$A53)+0</f>
        <v>26.2</v>
      </c>
      <c r="C53" s="43">
        <f>GETPIVOTDATA("Sum of NewConstructionInProcessMultiFamily",Pivot!$A$3,"Date",$A53)</f>
        <v>589.5</v>
      </c>
      <c r="D53" s="32">
        <f>GETPIVOTDATA("Sum of LessorRevenue",Pivot!$A$3,"Date",$A53)</f>
        <v>63111</v>
      </c>
      <c r="E53" s="33">
        <f>GETPIVOTDATA("Sum of ConstructionSpending",Pivot!$A$3,"Date",$A53)</f>
        <v>43227</v>
      </c>
      <c r="F53" s="34">
        <f>GETPIVOTDATA("Sum of 10yrTeasury",Pivot!$A$3,"Date",$A53)/100+$A$2</f>
        <v>6.6000000000000003E-2</v>
      </c>
      <c r="G53" s="1">
        <f>GETPIVOTDATA("Sum of VacantRentals",Pivot!$A$3,"Date",$A53)</f>
        <v>3217</v>
      </c>
      <c r="H53" s="1">
        <f>GETPIVOTDATA("Sum of OccupiedRentals",Pivot!$A$3,"Date",$A53)</f>
        <v>43287</v>
      </c>
      <c r="I53" s="1">
        <f>GETPIVOTDATA("Sum of ConstructionStartedTotal",Pivot!$A$3,"Date",$A53)</f>
        <v>95</v>
      </c>
      <c r="J53" s="1">
        <f>GETPIVOTDATA("Sum of ConstructionInProcessTotal",Pivot!$A$3,"Date",$A53)</f>
        <v>1051.5999999999999</v>
      </c>
      <c r="K53" s="45">
        <f t="shared" si="0"/>
        <v>615.70000000000005</v>
      </c>
      <c r="L53" s="45">
        <f t="shared" si="1"/>
        <v>1146.5999999999999</v>
      </c>
      <c r="M53" s="36">
        <f>D53/H53</f>
        <v>1.4579665950516321</v>
      </c>
      <c r="N53" s="39">
        <f>M53/(F53+$B$2)</f>
        <v>22.090402955327757</v>
      </c>
      <c r="O53" s="40">
        <f t="shared" si="2"/>
        <v>37.700156985871274</v>
      </c>
      <c r="P53" s="44">
        <f ca="1">N53*$Y$4+$Z$4</f>
        <v>35.832323214212806</v>
      </c>
      <c r="Q53" s="44">
        <f t="shared" ca="1" si="3"/>
        <v>1247.0140085563107</v>
      </c>
      <c r="R53" s="47">
        <f t="shared" ca="1" si="4"/>
        <v>669.6202032688999</v>
      </c>
      <c r="S53" s="44">
        <f t="shared" ca="1" si="5"/>
        <v>1.4647368496117255</v>
      </c>
    </row>
    <row r="54" spans="1:19" x14ac:dyDescent="0.2">
      <c r="A54" s="31">
        <v>42674</v>
      </c>
      <c r="B54" s="43">
        <f>GETPIVOTDATA("Sum of NewConstructionMultiFamily",Pivot!$A$3,"Date",$A54)+0</f>
        <v>40.200000000000003</v>
      </c>
      <c r="C54" s="43">
        <f>GETPIVOTDATA("Sum of NewConstructionInProcessMultiFamily",Pivot!$A$3,"Date",$A54)</f>
        <v>596.5</v>
      </c>
      <c r="D54" s="32">
        <f>GETPIVOTDATA("Sum of LessorRevenue",Pivot!$A$3,"Date",$A54)</f>
        <v>63620.869702595766</v>
      </c>
      <c r="E54" s="33">
        <f>GETPIVOTDATA("Sum of ConstructionSpending",Pivot!$A$3,"Date",$A54)</f>
        <v>44447</v>
      </c>
      <c r="F54" s="34">
        <f>GETPIVOTDATA("Sum of 10yrTeasury",Pivot!$A$3,"Date",$A54)/100+$A$2</f>
        <v>6.8400000000000002E-2</v>
      </c>
      <c r="G54" s="1">
        <f>GETPIVOTDATA("Sum of VacantRentals",Pivot!$A$3,"Date",$A54)</f>
        <v>3217.3332988005614</v>
      </c>
      <c r="H54" s="1">
        <f>GETPIVOTDATA("Sum of OccupiedRentals",Pivot!$A$3,"Date",$A54)</f>
        <v>43216.552077587789</v>
      </c>
      <c r="I54" s="1">
        <f>GETPIVOTDATA("Sum of ConstructionStartedTotal",Pivot!$A$3,"Date",$A54)</f>
        <v>114.5</v>
      </c>
      <c r="J54" s="1">
        <f>GETPIVOTDATA("Sum of ConstructionInProcessTotal",Pivot!$A$3,"Date",$A54)</f>
        <v>1061.4000000000001</v>
      </c>
      <c r="K54" s="45">
        <f t="shared" si="0"/>
        <v>636.70000000000005</v>
      </c>
      <c r="L54" s="45">
        <f t="shared" si="1"/>
        <v>1175.9000000000001</v>
      </c>
      <c r="M54" s="36">
        <f>D54/H54</f>
        <v>1.4721412663457183</v>
      </c>
      <c r="N54" s="39">
        <f>M54/(F54+$B$2)</f>
        <v>21.522533133709331</v>
      </c>
      <c r="O54" s="40">
        <f t="shared" si="2"/>
        <v>37.798282166850917</v>
      </c>
      <c r="P54" s="44">
        <f ca="1">N54*$Y$4+$Z$4</f>
        <v>36.022964871535699</v>
      </c>
      <c r="Q54" s="44">
        <f t="shared" ca="1" si="3"/>
        <v>1185.2700487988495</v>
      </c>
      <c r="R54" s="47">
        <f t="shared" ca="1" si="4"/>
        <v>641.77348419953023</v>
      </c>
      <c r="S54" s="44">
        <f t="shared" ca="1" si="5"/>
        <v>1.4646358871004361</v>
      </c>
    </row>
    <row r="55" spans="1:19" x14ac:dyDescent="0.2">
      <c r="A55" s="31">
        <v>42704</v>
      </c>
      <c r="B55" s="43">
        <f>GETPIVOTDATA("Sum of NewConstructionMultiFamily",Pivot!$A$3,"Date",$A55)+0</f>
        <v>27</v>
      </c>
      <c r="C55" s="43">
        <f>GETPIVOTDATA("Sum of NewConstructionInProcessMultiFamily",Pivot!$A$3,"Date",$A55)</f>
        <v>590.79999999999995</v>
      </c>
      <c r="D55" s="32">
        <f>GETPIVOTDATA("Sum of LessorRevenue",Pivot!$A$3,"Date",$A55)</f>
        <v>64134.858609666589</v>
      </c>
      <c r="E55" s="33">
        <f>GETPIVOTDATA("Sum of ConstructionSpending",Pivot!$A$3,"Date",$A55)</f>
        <v>41176</v>
      </c>
      <c r="F55" s="34">
        <f>GETPIVOTDATA("Sum of 10yrTeasury",Pivot!$A$3,"Date",$A55)/100+$A$2</f>
        <v>7.3700000000000002E-2</v>
      </c>
      <c r="G55" s="1">
        <f>GETPIVOTDATA("Sum of VacantRentals",Pivot!$A$3,"Date",$A55)</f>
        <v>3217.6666321327016</v>
      </c>
      <c r="H55" s="1">
        <f>GETPIVOTDATA("Sum of OccupiedRentals",Pivot!$A$3,"Date",$A55)</f>
        <v>43146.218806451296</v>
      </c>
      <c r="I55" s="1">
        <f>GETPIVOTDATA("Sum of ConstructionStartedTotal",Pivot!$A$3,"Date",$A55)</f>
        <v>87.8</v>
      </c>
      <c r="J55" s="1">
        <f>GETPIVOTDATA("Sum of ConstructionInProcessTotal",Pivot!$A$3,"Date",$A55)</f>
        <v>1049.9000000000001</v>
      </c>
      <c r="K55" s="45">
        <f t="shared" si="0"/>
        <v>617.79999999999995</v>
      </c>
      <c r="L55" s="45">
        <f t="shared" si="1"/>
        <v>1137.7</v>
      </c>
      <c r="M55" s="36">
        <f>D55/H55</f>
        <v>1.4864537469057899</v>
      </c>
      <c r="N55" s="39">
        <f>M55/(F55+$B$2)</f>
        <v>20.168978926808546</v>
      </c>
      <c r="O55" s="40">
        <f t="shared" si="2"/>
        <v>36.192317834226948</v>
      </c>
      <c r="P55" s="44">
        <f ca="1">N55*$Y$4+$Z$4</f>
        <v>36.477371510973782</v>
      </c>
      <c r="Q55" s="44">
        <f t="shared" ca="1" si="3"/>
        <v>1038.0993535112593</v>
      </c>
      <c r="R55" s="47">
        <f t="shared" ca="1" si="4"/>
        <v>563.71431888833251</v>
      </c>
      <c r="S55" s="44">
        <f t="shared" ca="1" si="5"/>
        <v>1.4645349141288782</v>
      </c>
    </row>
    <row r="56" spans="1:19" x14ac:dyDescent="0.2">
      <c r="A56" s="31">
        <v>42735</v>
      </c>
      <c r="B56" s="43">
        <f>GETPIVOTDATA("Sum of NewConstructionMultiFamily",Pivot!$A$3,"Date",$A56)+0</f>
        <v>32.799999999999997</v>
      </c>
      <c r="C56" s="43">
        <f>GETPIVOTDATA("Sum of NewConstructionInProcessMultiFamily",Pivot!$A$3,"Date",$A56)</f>
        <v>600.70000000000005</v>
      </c>
      <c r="D56" s="32">
        <f>GETPIVOTDATA("Sum of LessorRevenue",Pivot!$A$3,"Date",$A56)</f>
        <v>64653</v>
      </c>
      <c r="E56" s="33">
        <f>GETPIVOTDATA("Sum of ConstructionSpending",Pivot!$A$3,"Date",$A56)</f>
        <v>36962</v>
      </c>
      <c r="F56" s="34">
        <f>GETPIVOTDATA("Sum of 10yrTeasury",Pivot!$A$3,"Date",$A56)/100+$A$2</f>
        <v>7.4500000000000011E-2</v>
      </c>
      <c r="G56" s="1">
        <f>GETPIVOTDATA("Sum of VacantRentals",Pivot!$A$3,"Date",$A56)</f>
        <v>3218</v>
      </c>
      <c r="H56" s="1">
        <f>GETPIVOTDATA("Sum of OccupiedRentals",Pivot!$A$3,"Date",$A56)</f>
        <v>43076</v>
      </c>
      <c r="I56" s="1">
        <f>GETPIVOTDATA("Sum of ConstructionStartedTotal",Pivot!$A$3,"Date",$A56)</f>
        <v>86.5</v>
      </c>
      <c r="J56" s="1">
        <f>GETPIVOTDATA("Sum of ConstructionInProcessTotal",Pivot!$A$3,"Date",$A56)</f>
        <v>1039</v>
      </c>
      <c r="K56" s="45">
        <f t="shared" si="0"/>
        <v>633.5</v>
      </c>
      <c r="L56" s="45">
        <f t="shared" si="1"/>
        <v>1125.5</v>
      </c>
      <c r="M56" s="36">
        <f>D56/H56</f>
        <v>1.500905376543783</v>
      </c>
      <c r="N56" s="39">
        <f>M56/(F56+$B$2)</f>
        <v>20.146380893205137</v>
      </c>
      <c r="O56" s="40">
        <f t="shared" si="2"/>
        <v>32.840515326521547</v>
      </c>
      <c r="P56" s="44">
        <f ca="1">N56*$Y$4+$Z$4</f>
        <v>36.484957979587513</v>
      </c>
      <c r="Q56" s="44">
        <f t="shared" ca="1" si="3"/>
        <v>1035.6422902473059</v>
      </c>
      <c r="R56" s="47">
        <f t="shared" ca="1" si="4"/>
        <v>582.92260406189996</v>
      </c>
      <c r="S56" s="44">
        <f t="shared" ca="1" si="5"/>
        <v>1.4644339306959675</v>
      </c>
    </row>
    <row r="57" spans="1:19" x14ac:dyDescent="0.2">
      <c r="A57" s="31">
        <v>42766</v>
      </c>
      <c r="B57" s="43">
        <f>GETPIVOTDATA("Sum of NewConstructionMultiFamily",Pivot!$A$3,"Date",$A57)+0</f>
        <v>29</v>
      </c>
      <c r="C57" s="43">
        <f>GETPIVOTDATA("Sum of NewConstructionInProcessMultiFamily",Pivot!$A$3,"Date",$A57)</f>
        <v>610.9</v>
      </c>
      <c r="D57" s="32">
        <f>GETPIVOTDATA("Sum of LessorRevenue",Pivot!$A$3,"Date",$A57)</f>
        <v>64556.85710059476</v>
      </c>
      <c r="E57" s="33">
        <f>GETPIVOTDATA("Sum of ConstructionSpending",Pivot!$A$3,"Date",$A57)</f>
        <v>33735</v>
      </c>
      <c r="F57" s="34">
        <f>GETPIVOTDATA("Sum of 10yrTeasury",Pivot!$A$3,"Date",$A57)/100+$A$2</f>
        <v>7.4500000000000011E-2</v>
      </c>
      <c r="G57" s="1">
        <f>GETPIVOTDATA("Sum of VacantRentals",Pivot!$A$3,"Date",$A57)</f>
        <v>3241.1661615311468</v>
      </c>
      <c r="H57" s="1">
        <f>GETPIVOTDATA("Sum of OccupiedRentals",Pivot!$A$3,"Date",$A57)</f>
        <v>43146.218806451303</v>
      </c>
      <c r="I57" s="1">
        <f>GETPIVOTDATA("Sum of ConstructionStartedTotal",Pivot!$A$3,"Date",$A57)</f>
        <v>82.3</v>
      </c>
      <c r="J57" s="1">
        <f>GETPIVOTDATA("Sum of ConstructionInProcessTotal",Pivot!$A$3,"Date",$A57)</f>
        <v>1045.8</v>
      </c>
      <c r="K57" s="45">
        <f t="shared" si="0"/>
        <v>639.9</v>
      </c>
      <c r="L57" s="45">
        <f t="shared" si="1"/>
        <v>1128.0999999999999</v>
      </c>
      <c r="M57" s="36">
        <f>D57/H57</f>
        <v>1.4962344067782389</v>
      </c>
      <c r="N57" s="39">
        <f>M57/(F57+$B$2)</f>
        <v>20.083683312459581</v>
      </c>
      <c r="O57" s="40">
        <f t="shared" si="2"/>
        <v>29.904263806400145</v>
      </c>
      <c r="P57" s="44">
        <f ca="1">N57*$Y$4+$Z$4</f>
        <v>36.506006414014621</v>
      </c>
      <c r="Q57" s="44">
        <f t="shared" ca="1" si="3"/>
        <v>1028.8252403618044</v>
      </c>
      <c r="R57" s="47">
        <f t="shared" ca="1" si="4"/>
        <v>583.58768842081258</v>
      </c>
      <c r="S57" s="44">
        <f t="shared" ca="1" si="5"/>
        <v>1.4574164621626817</v>
      </c>
    </row>
    <row r="58" spans="1:19" x14ac:dyDescent="0.2">
      <c r="A58" s="31">
        <v>42794</v>
      </c>
      <c r="B58" s="43">
        <f>GETPIVOTDATA("Sum of NewConstructionMultiFamily",Pivot!$A$3,"Date",$A58)+0</f>
        <v>27.7</v>
      </c>
      <c r="C58" s="43">
        <f>GETPIVOTDATA("Sum of NewConstructionInProcessMultiFamily",Pivot!$A$3,"Date",$A58)</f>
        <v>609.5</v>
      </c>
      <c r="D58" s="32">
        <f>GETPIVOTDATA("Sum of LessorRevenue",Pivot!$A$3,"Date",$A58)</f>
        <v>64460.857171463227</v>
      </c>
      <c r="E58" s="33">
        <f>GETPIVOTDATA("Sum of ConstructionSpending",Pivot!$A$3,"Date",$A58)</f>
        <v>34436</v>
      </c>
      <c r="F58" s="34">
        <f>GETPIVOTDATA("Sum of 10yrTeasury",Pivot!$A$3,"Date",$A58)/100+$A$2</f>
        <v>7.3599999999999999E-2</v>
      </c>
      <c r="G58" s="1">
        <f>GETPIVOTDATA("Sum of VacantRentals",Pivot!$A$3,"Date",$A58)</f>
        <v>3264.4990946720163</v>
      </c>
      <c r="H58" s="1">
        <f>GETPIVOTDATA("Sum of OccupiedRentals",Pivot!$A$3,"Date",$A58)</f>
        <v>43216.552077587796</v>
      </c>
      <c r="I58" s="1">
        <f>GETPIVOTDATA("Sum of ConstructionStartedTotal",Pivot!$A$3,"Date",$A58)</f>
        <v>87.8</v>
      </c>
      <c r="J58" s="1">
        <f>GETPIVOTDATA("Sum of ConstructionInProcessTotal",Pivot!$A$3,"Date",$A58)</f>
        <v>1051.0999999999999</v>
      </c>
      <c r="K58" s="45">
        <f t="shared" si="0"/>
        <v>637.20000000000005</v>
      </c>
      <c r="L58" s="45">
        <f t="shared" si="1"/>
        <v>1138.8999999999999</v>
      </c>
      <c r="M58" s="36">
        <f>D58/H58</f>
        <v>1.4915779735443722</v>
      </c>
      <c r="N58" s="39">
        <f>M58/(F58+$B$2)</f>
        <v>20.266005075331144</v>
      </c>
      <c r="O58" s="40">
        <f t="shared" si="2"/>
        <v>30.23619281763105</v>
      </c>
      <c r="P58" s="44">
        <f ca="1">N58*$Y$4+$Z$4</f>
        <v>36.444798507348963</v>
      </c>
      <c r="Q58" s="44">
        <f t="shared" ca="1" si="3"/>
        <v>1048.6489167768796</v>
      </c>
      <c r="R58" s="47">
        <f t="shared" ca="1" si="4"/>
        <v>586.7056719380347</v>
      </c>
      <c r="S58" s="44">
        <f t="shared" ca="1" si="5"/>
        <v>1.4503484753541995</v>
      </c>
    </row>
    <row r="59" spans="1:19" x14ac:dyDescent="0.2">
      <c r="A59" s="31">
        <v>42825</v>
      </c>
      <c r="B59" s="43">
        <f>GETPIVOTDATA("Sum of NewConstructionMultiFamily",Pivot!$A$3,"Date",$A59)+0</f>
        <v>27</v>
      </c>
      <c r="C59" s="43">
        <f>GETPIVOTDATA("Sum of NewConstructionInProcessMultiFamily",Pivot!$A$3,"Date",$A59)</f>
        <v>607.20000000000005</v>
      </c>
      <c r="D59" s="32">
        <f>GETPIVOTDATA("Sum of LessorRevenue",Pivot!$A$3,"Date",$A59)</f>
        <v>64365</v>
      </c>
      <c r="E59" s="33">
        <f>GETPIVOTDATA("Sum of ConstructionSpending",Pivot!$A$3,"Date",$A59)</f>
        <v>41359</v>
      </c>
      <c r="F59" s="34">
        <f>GETPIVOTDATA("Sum of 10yrTeasury",Pivot!$A$3,"Date",$A59)/100+$A$2</f>
        <v>7.400000000000001E-2</v>
      </c>
      <c r="G59" s="1">
        <f>GETPIVOTDATA("Sum of VacantRentals",Pivot!$A$3,"Date",$A59)</f>
        <v>3288</v>
      </c>
      <c r="H59" s="1">
        <f>GETPIVOTDATA("Sum of OccupiedRentals",Pivot!$A$3,"Date",$A59)</f>
        <v>43287</v>
      </c>
      <c r="I59" s="1">
        <f>GETPIVOTDATA("Sum of ConstructionStartedTotal",Pivot!$A$3,"Date",$A59)</f>
        <v>97.1</v>
      </c>
      <c r="J59" s="1">
        <f>GETPIVOTDATA("Sum of ConstructionInProcessTotal",Pivot!$A$3,"Date",$A59)</f>
        <v>1052.5999999999999</v>
      </c>
      <c r="K59" s="45">
        <f t="shared" si="0"/>
        <v>634.20000000000005</v>
      </c>
      <c r="L59" s="45">
        <f t="shared" si="1"/>
        <v>1149.6999999999998</v>
      </c>
      <c r="M59" s="36">
        <f>D59/H59</f>
        <v>1.4869360316030218</v>
      </c>
      <c r="N59" s="39">
        <f>M59/(F59+$B$2)</f>
        <v>20.093730156797587</v>
      </c>
      <c r="O59" s="40">
        <f t="shared" si="2"/>
        <v>35.973732277985569</v>
      </c>
      <c r="P59" s="44">
        <f ca="1">N59*$Y$4+$Z$4</f>
        <v>36.502633551110925</v>
      </c>
      <c r="Q59" s="44">
        <f t="shared" ca="1" si="3"/>
        <v>1029.9176244415357</v>
      </c>
      <c r="R59" s="47">
        <f t="shared" ca="1" si="4"/>
        <v>568.125386988625</v>
      </c>
      <c r="S59" s="44">
        <f t="shared" ca="1" si="5"/>
        <v>1.4432296065929191</v>
      </c>
    </row>
    <row r="60" spans="1:19" x14ac:dyDescent="0.2">
      <c r="A60" s="31">
        <v>42855</v>
      </c>
      <c r="B60" s="43">
        <f>GETPIVOTDATA("Sum of NewConstructionMultiFamily",Pivot!$A$3,"Date",$A60)+0</f>
        <v>26.8</v>
      </c>
      <c r="C60" s="43">
        <f>GETPIVOTDATA("Sum of NewConstructionInProcessMultiFamily",Pivot!$A$3,"Date",$A60)</f>
        <v>610.6</v>
      </c>
      <c r="D60" s="32">
        <f>GETPIVOTDATA("Sum of LessorRevenue",Pivot!$A$3,"Date",$A60)</f>
        <v>64877.573922892734</v>
      </c>
      <c r="E60" s="33">
        <f>GETPIVOTDATA("Sum of ConstructionSpending",Pivot!$A$3,"Date",$A60)</f>
        <v>42813</v>
      </c>
      <c r="F60" s="34">
        <f>GETPIVOTDATA("Sum of 10yrTeasury",Pivot!$A$3,"Date",$A60)/100+$A$2</f>
        <v>7.2900000000000006E-2</v>
      </c>
      <c r="G60" s="1">
        <f>GETPIVOTDATA("Sum of VacantRentals",Pivot!$A$3,"Date",$A60)</f>
        <v>3347.580511241069</v>
      </c>
      <c r="H60" s="1">
        <f>GETPIVOTDATA("Sum of OccupiedRentals",Pivot!$A$3,"Date",$A60)</f>
        <v>43252.305533198487</v>
      </c>
      <c r="I60" s="1">
        <f>GETPIVOTDATA("Sum of ConstructionStartedTotal",Pivot!$A$3,"Date",$A60)</f>
        <v>105.2</v>
      </c>
      <c r="J60" s="1">
        <f>GETPIVOTDATA("Sum of ConstructionInProcessTotal",Pivot!$A$3,"Date",$A60)</f>
        <v>1071.4000000000001</v>
      </c>
      <c r="K60" s="45">
        <f t="shared" si="0"/>
        <v>637.4</v>
      </c>
      <c r="L60" s="45">
        <f t="shared" si="1"/>
        <v>1176.6000000000001</v>
      </c>
      <c r="M60" s="36">
        <f>D60/H60</f>
        <v>1.4999795530690423</v>
      </c>
      <c r="N60" s="39">
        <f>M60/(F60+$B$2)</f>
        <v>20.575851208080138</v>
      </c>
      <c r="O60" s="40">
        <f t="shared" si="2"/>
        <v>36.387047424783269</v>
      </c>
      <c r="P60" s="44">
        <f ca="1">N60*$Y$4+$Z$4</f>
        <v>36.340778927484671</v>
      </c>
      <c r="Q60" s="44">
        <f t="shared" ca="1" si="3"/>
        <v>1082.3381998187851</v>
      </c>
      <c r="R60" s="47">
        <f t="shared" ca="1" si="4"/>
        <v>586.33551637301855</v>
      </c>
      <c r="S60" s="44">
        <f t="shared" ca="1" si="5"/>
        <v>1.425181542727477</v>
      </c>
    </row>
    <row r="61" spans="1:19" x14ac:dyDescent="0.2">
      <c r="A61" s="31">
        <v>42886</v>
      </c>
      <c r="B61" s="43">
        <f>GETPIVOTDATA("Sum of NewConstructionMultiFamily",Pivot!$A$3,"Date",$A61)+0</f>
        <v>28</v>
      </c>
      <c r="C61" s="43">
        <f>GETPIVOTDATA("Sum of NewConstructionInProcessMultiFamily",Pivot!$A$3,"Date",$A61)</f>
        <v>606.1</v>
      </c>
      <c r="D61" s="32">
        <f>GETPIVOTDATA("Sum of LessorRevenue",Pivot!$A$3,"Date",$A61)</f>
        <v>65394.229754065273</v>
      </c>
      <c r="E61" s="33">
        <f>GETPIVOTDATA("Sum of ConstructionSpending",Pivot!$A$3,"Date",$A61)</f>
        <v>45108</v>
      </c>
      <c r="F61" s="34">
        <f>GETPIVOTDATA("Sum of 10yrTeasury",Pivot!$A$3,"Date",$A61)/100+$A$2</f>
        <v>7.2099999999999997E-2</v>
      </c>
      <c r="G61" s="1">
        <f>GETPIVOTDATA("Sum of VacantRentals",Pivot!$A$3,"Date",$A61)</f>
        <v>3408.2406567034718</v>
      </c>
      <c r="H61" s="1">
        <f>GETPIVOTDATA("Sum of OccupiedRentals",Pivot!$A$3,"Date",$A61)</f>
        <v>43217.638873961056</v>
      </c>
      <c r="I61" s="1">
        <f>GETPIVOTDATA("Sum of ConstructionStartedTotal",Pivot!$A$3,"Date",$A61)</f>
        <v>106</v>
      </c>
      <c r="J61" s="1">
        <f>GETPIVOTDATA("Sum of ConstructionInProcessTotal",Pivot!$A$3,"Date",$A61)</f>
        <v>1077.5</v>
      </c>
      <c r="K61" s="45">
        <f t="shared" si="0"/>
        <v>634.1</v>
      </c>
      <c r="L61" s="45">
        <f t="shared" si="1"/>
        <v>1183.5</v>
      </c>
      <c r="M61" s="36">
        <f>D61/H61</f>
        <v>1.5131374933457038</v>
      </c>
      <c r="N61" s="39">
        <f>M61/(F61+$B$2)</f>
        <v>20.986650393144298</v>
      </c>
      <c r="O61" s="40">
        <f t="shared" si="2"/>
        <v>38.114068441064639</v>
      </c>
      <c r="P61" s="44">
        <f ca="1">N61*$Y$4+$Z$4</f>
        <v>36.202868028743261</v>
      </c>
      <c r="Q61" s="44">
        <f t="shared" ca="1" si="3"/>
        <v>1127.0040147386735</v>
      </c>
      <c r="R61" s="47">
        <f t="shared" ca="1" si="4"/>
        <v>603.8303724087815</v>
      </c>
      <c r="S61" s="44">
        <f t="shared" ca="1" si="5"/>
        <v>1.4068064372342932</v>
      </c>
    </row>
    <row r="62" spans="1:19" x14ac:dyDescent="0.2">
      <c r="A62" s="31">
        <v>42916</v>
      </c>
      <c r="B62" s="43">
        <f>GETPIVOTDATA("Sum of NewConstructionMultiFamily",Pivot!$A$3,"Date",$A62)+0</f>
        <v>31.9</v>
      </c>
      <c r="C62" s="43">
        <f>GETPIVOTDATA("Sum of NewConstructionInProcessMultiFamily",Pivot!$A$3,"Date",$A62)</f>
        <v>601</v>
      </c>
      <c r="D62" s="32">
        <f>GETPIVOTDATA("Sum of LessorRevenue",Pivot!$A$3,"Date",$A62)</f>
        <v>65915</v>
      </c>
      <c r="E62" s="33">
        <f>GETPIVOTDATA("Sum of ConstructionSpending",Pivot!$A$3,"Date",$A62)</f>
        <v>49081</v>
      </c>
      <c r="F62" s="34">
        <f>GETPIVOTDATA("Sum of 10yrTeasury",Pivot!$A$3,"Date",$A62)/100+$A$2</f>
        <v>7.3099999999999998E-2</v>
      </c>
      <c r="G62" s="1">
        <f>GETPIVOTDATA("Sum of VacantRentals",Pivot!$A$3,"Date",$A62)</f>
        <v>3470</v>
      </c>
      <c r="H62" s="1">
        <f>GETPIVOTDATA("Sum of OccupiedRentals",Pivot!$A$3,"Date",$A62)</f>
        <v>43183</v>
      </c>
      <c r="I62" s="1">
        <f>GETPIVOTDATA("Sum of ConstructionStartedTotal",Pivot!$A$3,"Date",$A62)</f>
        <v>116.3</v>
      </c>
      <c r="J62" s="1">
        <f>GETPIVOTDATA("Sum of ConstructionInProcessTotal",Pivot!$A$3,"Date",$A62)</f>
        <v>1083.4000000000001</v>
      </c>
      <c r="K62" s="45">
        <f t="shared" si="0"/>
        <v>632.9</v>
      </c>
      <c r="L62" s="45">
        <f t="shared" si="1"/>
        <v>1199.7</v>
      </c>
      <c r="M62" s="36">
        <f>D62/H62</f>
        <v>1.5264108561239376</v>
      </c>
      <c r="N62" s="39">
        <f>M62/(F62+$B$2)</f>
        <v>20.881133462707766</v>
      </c>
      <c r="O62" s="40">
        <f t="shared" si="2"/>
        <v>40.911061098607981</v>
      </c>
      <c r="P62" s="44">
        <f ca="1">N62*$Y$4+$Z$4</f>
        <v>36.238291503857177</v>
      </c>
      <c r="Q62" s="44">
        <f t="shared" ca="1" si="3"/>
        <v>1115.5312566195043</v>
      </c>
      <c r="R62" s="47">
        <f t="shared" ca="1" si="4"/>
        <v>588.49690115402541</v>
      </c>
      <c r="S62" s="44">
        <f t="shared" ca="1" si="5"/>
        <v>1.3880983639249929</v>
      </c>
    </row>
    <row r="63" spans="1:19" x14ac:dyDescent="0.2">
      <c r="A63" s="31">
        <v>42947</v>
      </c>
      <c r="B63" s="43">
        <f>GETPIVOTDATA("Sum of NewConstructionMultiFamily",Pivot!$A$3,"Date",$A63)+0</f>
        <v>31.9</v>
      </c>
      <c r="C63" s="43">
        <f>GETPIVOTDATA("Sum of NewConstructionInProcessMultiFamily",Pivot!$A$3,"Date",$A63)</f>
        <v>600.70000000000005</v>
      </c>
      <c r="D63" s="32">
        <f>GETPIVOTDATA("Sum of LessorRevenue",Pivot!$A$3,"Date",$A63)</f>
        <v>66243.361521215076</v>
      </c>
      <c r="E63" s="33">
        <f>GETPIVOTDATA("Sum of ConstructionSpending",Pivot!$A$3,"Date",$A63)</f>
        <v>49191</v>
      </c>
      <c r="F63" s="34">
        <f>GETPIVOTDATA("Sum of 10yrTeasury",Pivot!$A$3,"Date",$A63)/100+$A$2</f>
        <v>7.3000000000000009E-2</v>
      </c>
      <c r="G63" s="1">
        <f>GETPIVOTDATA("Sum of VacantRentals",Pivot!$A$3,"Date",$A63)</f>
        <v>3496.7925963236289</v>
      </c>
      <c r="H63" s="1">
        <f>GETPIVOTDATA("Sum of OccupiedRentals",Pivot!$A$3,"Date",$A63)</f>
        <v>43101.512996122168</v>
      </c>
      <c r="I63" s="1">
        <f>GETPIVOTDATA("Sum of ConstructionStartedTotal",Pivot!$A$3,"Date",$A63)</f>
        <v>112.3</v>
      </c>
      <c r="J63" s="1">
        <f>GETPIVOTDATA("Sum of ConstructionInProcessTotal",Pivot!$A$3,"Date",$A63)</f>
        <v>1092.5999999999999</v>
      </c>
      <c r="K63" s="45">
        <f t="shared" si="0"/>
        <v>632.6</v>
      </c>
      <c r="L63" s="45">
        <f t="shared" si="1"/>
        <v>1204.8999999999999</v>
      </c>
      <c r="M63" s="36">
        <f>D63/H63</f>
        <v>1.5369149924545566</v>
      </c>
      <c r="N63" s="39">
        <f>M63/(F63+$B$2)</f>
        <v>21.05363003362406</v>
      </c>
      <c r="O63" s="40">
        <f t="shared" si="2"/>
        <v>40.825794671756995</v>
      </c>
      <c r="P63" s="44">
        <f ca="1">N63*$Y$4+$Z$4</f>
        <v>36.180382048362119</v>
      </c>
      <c r="Q63" s="44">
        <f t="shared" ca="1" si="3"/>
        <v>1134.2866490131364</v>
      </c>
      <c r="R63" s="47">
        <f t="shared" ca="1" si="4"/>
        <v>595.52637909014038</v>
      </c>
      <c r="S63" s="44">
        <f t="shared" ca="1" si="5"/>
        <v>1.3799823796963018</v>
      </c>
    </row>
    <row r="64" spans="1:19" x14ac:dyDescent="0.2">
      <c r="A64" s="31">
        <v>42978</v>
      </c>
      <c r="B64" s="43">
        <f>GETPIVOTDATA("Sum of NewConstructionMultiFamily",Pivot!$A$3,"Date",$A64)+0</f>
        <v>23.8</v>
      </c>
      <c r="C64" s="43">
        <f>GETPIVOTDATA("Sum of NewConstructionInProcessMultiFamily",Pivot!$A$3,"Date",$A64)</f>
        <v>592.6</v>
      </c>
      <c r="D64" s="32">
        <f>GETPIVOTDATA("Sum of LessorRevenue",Pivot!$A$3,"Date",$A64)</f>
        <v>66573.358804982156</v>
      </c>
      <c r="E64" s="33">
        <f>GETPIVOTDATA("Sum of ConstructionSpending",Pivot!$A$3,"Date",$A64)</f>
        <v>48394</v>
      </c>
      <c r="F64" s="34">
        <f>GETPIVOTDATA("Sum of 10yrTeasury",Pivot!$A$3,"Date",$A64)/100+$A$2</f>
        <v>7.1199999999999999E-2</v>
      </c>
      <c r="G64" s="1">
        <f>GETPIVOTDATA("Sum of VacantRentals",Pivot!$A$3,"Date",$A64)</f>
        <v>3523.7920638915693</v>
      </c>
      <c r="H64" s="1">
        <f>GETPIVOTDATA("Sum of OccupiedRentals",Pivot!$A$3,"Date",$A64)</f>
        <v>43020.17975950925</v>
      </c>
      <c r="I64" s="1">
        <f>GETPIVOTDATA("Sum of ConstructionStartedTotal",Pivot!$A$3,"Date",$A64)</f>
        <v>102.6</v>
      </c>
      <c r="J64" s="1">
        <f>GETPIVOTDATA("Sum of ConstructionInProcessTotal",Pivot!$A$3,"Date",$A64)</f>
        <v>1095.9000000000001</v>
      </c>
      <c r="K64" s="45">
        <f t="shared" si="0"/>
        <v>616.4</v>
      </c>
      <c r="L64" s="45">
        <f t="shared" si="1"/>
        <v>1198.5</v>
      </c>
      <c r="M64" s="36">
        <f>D64/H64</f>
        <v>1.5474914139629246</v>
      </c>
      <c r="N64" s="39">
        <f>M64/(F64+$B$2)</f>
        <v>21.734429971389389</v>
      </c>
      <c r="O64" s="40">
        <f t="shared" si="2"/>
        <v>40.378806841885691</v>
      </c>
      <c r="P64" s="44">
        <f ca="1">N64*$Y$4+$Z$4</f>
        <v>35.951828208203814</v>
      </c>
      <c r="Q64" s="44">
        <f t="shared" ca="1" si="3"/>
        <v>1208.3093957061446</v>
      </c>
      <c r="R64" s="47">
        <f t="shared" ca="1" si="4"/>
        <v>621.44506592679807</v>
      </c>
      <c r="S64" s="44">
        <f t="shared" ca="1" si="5"/>
        <v>1.3718037302545825</v>
      </c>
    </row>
    <row r="65" spans="1:19" x14ac:dyDescent="0.2">
      <c r="A65" s="31">
        <v>43008</v>
      </c>
      <c r="B65" s="43">
        <f>GETPIVOTDATA("Sum of NewConstructionMultiFamily",Pivot!$A$3,"Date",$A65)+0</f>
        <v>30.2</v>
      </c>
      <c r="C65" s="43">
        <f>GETPIVOTDATA("Sum of NewConstructionInProcessMultiFamily",Pivot!$A$3,"Date",$A65)</f>
        <v>598</v>
      </c>
      <c r="D65" s="32">
        <f>GETPIVOTDATA("Sum of LessorRevenue",Pivot!$A$3,"Date",$A65)</f>
        <v>66905</v>
      </c>
      <c r="E65" s="33">
        <f>GETPIVOTDATA("Sum of ConstructionSpending",Pivot!$A$3,"Date",$A65)</f>
        <v>48257</v>
      </c>
      <c r="F65" s="34">
        <f>GETPIVOTDATA("Sum of 10yrTeasury",Pivot!$A$3,"Date",$A65)/100+$A$2</f>
        <v>7.3300000000000004E-2</v>
      </c>
      <c r="G65" s="1">
        <f>GETPIVOTDATA("Sum of VacantRentals",Pivot!$A$3,"Date",$A65)</f>
        <v>3551</v>
      </c>
      <c r="H65" s="1">
        <f>GETPIVOTDATA("Sum of OccupiedRentals",Pivot!$A$3,"Date",$A65)</f>
        <v>42939</v>
      </c>
      <c r="I65" s="1">
        <f>GETPIVOTDATA("Sum of ConstructionStartedTotal",Pivot!$A$3,"Date",$A65)</f>
        <v>104.4</v>
      </c>
      <c r="J65" s="1">
        <f>GETPIVOTDATA("Sum of ConstructionInProcessTotal",Pivot!$A$3,"Date",$A65)</f>
        <v>1106.4000000000001</v>
      </c>
      <c r="K65" s="45">
        <f t="shared" si="0"/>
        <v>628.20000000000005</v>
      </c>
      <c r="L65" s="45">
        <f t="shared" si="1"/>
        <v>1210.8000000000002</v>
      </c>
      <c r="M65" s="36">
        <f>D65/H65</f>
        <v>1.5581406180861221</v>
      </c>
      <c r="N65" s="39">
        <f>M65/(F65+$B$2)</f>
        <v>21.257034353153099</v>
      </c>
      <c r="O65" s="40">
        <f t="shared" si="2"/>
        <v>39.855467459530885</v>
      </c>
      <c r="P65" s="44">
        <f ca="1">N65*$Y$4+$Z$4</f>
        <v>36.112096439397838</v>
      </c>
      <c r="Q65" s="44">
        <f t="shared" ca="1" si="3"/>
        <v>1156.4026122874347</v>
      </c>
      <c r="R65" s="47">
        <f t="shared" ca="1" si="4"/>
        <v>599.97697475963537</v>
      </c>
      <c r="S65" s="44">
        <f t="shared" ca="1" si="5"/>
        <v>1.3635619317486083</v>
      </c>
    </row>
    <row r="66" spans="1:19" x14ac:dyDescent="0.2">
      <c r="A66" s="31">
        <v>43039</v>
      </c>
      <c r="B66" s="43">
        <f>GETPIVOTDATA("Sum of NewConstructionMultiFamily",Pivot!$A$3,"Date",$A66)+0</f>
        <v>32.299999999999997</v>
      </c>
      <c r="C66" s="43">
        <f>GETPIVOTDATA("Sum of NewConstructionInProcessMultiFamily",Pivot!$A$3,"Date",$A66)</f>
        <v>598.79999999999995</v>
      </c>
      <c r="D66" s="32">
        <f>GETPIVOTDATA("Sum of LessorRevenue",Pivot!$A$3,"Date",$A66)</f>
        <v>67425.93339927918</v>
      </c>
      <c r="E66" s="33">
        <f>GETPIVOTDATA("Sum of ConstructionSpending",Pivot!$A$3,"Date",$A66)</f>
        <v>47251</v>
      </c>
      <c r="F66" s="34">
        <f>GETPIVOTDATA("Sum of 10yrTeasury",Pivot!$A$3,"Date",$A66)/100+$A$2</f>
        <v>7.3800000000000004E-2</v>
      </c>
      <c r="G66" s="1">
        <f>GETPIVOTDATA("Sum of VacantRentals",Pivot!$A$3,"Date",$A66)</f>
        <v>3435.6253210480149</v>
      </c>
      <c r="H66" s="1">
        <f>GETPIVOTDATA("Sum of OccupiedRentals",Pivot!$A$3,"Date",$A66)</f>
        <v>42959.323712279074</v>
      </c>
      <c r="I66" s="1">
        <f>GETPIVOTDATA("Sum of ConstructionStartedTotal",Pivot!$A$3,"Date",$A66)</f>
        <v>109.6</v>
      </c>
      <c r="J66" s="1">
        <f>GETPIVOTDATA("Sum of ConstructionInProcessTotal",Pivot!$A$3,"Date",$A66)</f>
        <v>1110.3</v>
      </c>
      <c r="K66" s="45">
        <f t="shared" si="0"/>
        <v>631.09999999999991</v>
      </c>
      <c r="L66" s="45">
        <f t="shared" si="1"/>
        <v>1219.8999999999999</v>
      </c>
      <c r="M66" s="36">
        <f>D66/H66</f>
        <v>1.5695296753474453</v>
      </c>
      <c r="N66" s="39">
        <f>M66/(F66+$B$2)</f>
        <v>21.267339774355627</v>
      </c>
      <c r="O66" s="40">
        <f t="shared" si="2"/>
        <v>38.733502746126739</v>
      </c>
      <c r="P66" s="44">
        <f ca="1">N66*$Y$4+$Z$4</f>
        <v>36.108636768708067</v>
      </c>
      <c r="Q66" s="44">
        <f t="shared" ca="1" si="3"/>
        <v>1157.5231111901558</v>
      </c>
      <c r="R66" s="47">
        <f t="shared" ca="1" si="4"/>
        <v>598.83009711624493</v>
      </c>
      <c r="S66" s="44">
        <f t="shared" ca="1" si="5"/>
        <v>1.3985111044026519</v>
      </c>
    </row>
    <row r="67" spans="1:19" x14ac:dyDescent="0.2">
      <c r="A67" s="31">
        <v>43069</v>
      </c>
      <c r="B67" s="43">
        <f>GETPIVOTDATA("Sum of NewConstructionMultiFamily",Pivot!$A$3,"Date",$A67)+0</f>
        <v>28.1</v>
      </c>
      <c r="C67" s="43">
        <f>GETPIVOTDATA("Sum of NewConstructionInProcessMultiFamily",Pivot!$A$3,"Date",$A67)</f>
        <v>601.20000000000005</v>
      </c>
      <c r="D67" s="32">
        <f>GETPIVOTDATA("Sum of LessorRevenue",Pivot!$A$3,"Date",$A67)</f>
        <v>67950.922872192386</v>
      </c>
      <c r="E67" s="33">
        <f>GETPIVOTDATA("Sum of ConstructionSpending",Pivot!$A$3,"Date",$A67)</f>
        <v>44531</v>
      </c>
      <c r="F67" s="34">
        <f>GETPIVOTDATA("Sum of 10yrTeasury",Pivot!$A$3,"Date",$A67)/100+$A$2</f>
        <v>7.4200000000000002E-2</v>
      </c>
      <c r="G67" s="1">
        <f>GETPIVOTDATA("Sum of VacantRentals",Pivot!$A$3,"Date",$A67)</f>
        <v>3323.999252781266</v>
      </c>
      <c r="H67" s="1">
        <f>GETPIVOTDATA("Sum of OccupiedRentals",Pivot!$A$3,"Date",$A67)</f>
        <v>42979.657044094718</v>
      </c>
      <c r="I67" s="1">
        <f>GETPIVOTDATA("Sum of ConstructionStartedTotal",Pivot!$A$3,"Date",$A67)</f>
        <v>97.9</v>
      </c>
      <c r="J67" s="1">
        <f>GETPIVOTDATA("Sum of ConstructionInProcessTotal",Pivot!$A$3,"Date",$A67)</f>
        <v>1113.2</v>
      </c>
      <c r="K67" s="45">
        <f t="shared" si="0"/>
        <v>629.30000000000007</v>
      </c>
      <c r="L67" s="45">
        <f t="shared" si="1"/>
        <v>1211.1000000000001</v>
      </c>
      <c r="M67" s="36">
        <f>D67/H67</f>
        <v>1.5810019796686268</v>
      </c>
      <c r="N67" s="39">
        <f>M67/(F67+$B$2)</f>
        <v>21.307304308202518</v>
      </c>
      <c r="O67" s="40">
        <f t="shared" si="2"/>
        <v>36.769052927091067</v>
      </c>
      <c r="P67" s="44">
        <f ca="1">N67*$Y$4+$Z$4</f>
        <v>36.095220128702451</v>
      </c>
      <c r="Q67" s="44">
        <f t="shared" ca="1" si="3"/>
        <v>1161.8684179411575</v>
      </c>
      <c r="R67" s="47">
        <f t="shared" ca="1" si="4"/>
        <v>603.71876427245525</v>
      </c>
      <c r="S67" s="44">
        <f t="shared" ca="1" si="5"/>
        <v>1.4323247519723257</v>
      </c>
    </row>
    <row r="68" spans="1:19" x14ac:dyDescent="0.2">
      <c r="A68" s="31">
        <v>43100</v>
      </c>
      <c r="B68" s="43">
        <f>GETPIVOTDATA("Sum of NewConstructionMultiFamily",Pivot!$A$3,"Date",$A68)+0</f>
        <v>26.1</v>
      </c>
      <c r="C68" s="43">
        <f>GETPIVOTDATA("Sum of NewConstructionInProcessMultiFamily",Pivot!$A$3,"Date",$A68)</f>
        <v>593.70000000000005</v>
      </c>
      <c r="D68" s="32">
        <f>GETPIVOTDATA("Sum of LessorRevenue",Pivot!$A$3,"Date",$A68)</f>
        <v>68480</v>
      </c>
      <c r="E68" s="33">
        <f>GETPIVOTDATA("Sum of ConstructionSpending",Pivot!$A$3,"Date",$A68)</f>
        <v>39821</v>
      </c>
      <c r="F68" s="34">
        <f>GETPIVOTDATA("Sum of 10yrTeasury",Pivot!$A$3,"Date",$A68)/100+$A$2</f>
        <v>7.400000000000001E-2</v>
      </c>
      <c r="G68" s="1">
        <f>GETPIVOTDATA("Sum of VacantRentals",Pivot!$A$3,"Date",$A68)</f>
        <v>3216</v>
      </c>
      <c r="H68" s="1">
        <f>GETPIVOTDATA("Sum of OccupiedRentals",Pivot!$A$3,"Date",$A68)</f>
        <v>43000</v>
      </c>
      <c r="I68" s="1">
        <f>GETPIVOTDATA("Sum of ConstructionStartedTotal",Pivot!$A$3,"Date",$A68)</f>
        <v>81.400000000000006</v>
      </c>
      <c r="J68" s="1">
        <f>GETPIVOTDATA("Sum of ConstructionInProcessTotal",Pivot!$A$3,"Date",$A68)</f>
        <v>1080.5</v>
      </c>
      <c r="K68" s="45">
        <f t="shared" si="0"/>
        <v>619.80000000000007</v>
      </c>
      <c r="L68" s="45">
        <f t="shared" si="1"/>
        <v>1161.9000000000001</v>
      </c>
      <c r="M68" s="36">
        <f>D68/H68</f>
        <v>1.5925581395348838</v>
      </c>
      <c r="N68" s="39">
        <f>M68/(F68+$B$2)</f>
        <v>21.521055939660588</v>
      </c>
      <c r="O68" s="40">
        <f t="shared" si="2"/>
        <v>34.272312591445043</v>
      </c>
      <c r="P68" s="44">
        <f ca="1">N68*$Y$4+$Z$4</f>
        <v>36.023460785759205</v>
      </c>
      <c r="Q68" s="44">
        <f t="shared" ca="1" si="3"/>
        <v>1185.10943485807</v>
      </c>
      <c r="R68" s="47">
        <f t="shared" ca="1" si="4"/>
        <v>632.18076230745487</v>
      </c>
      <c r="S68" s="44">
        <f t="shared" ca="1" si="5"/>
        <v>1.4650397685274834</v>
      </c>
    </row>
    <row r="69" spans="1:19" x14ac:dyDescent="0.2">
      <c r="A69" s="31">
        <v>43131</v>
      </c>
      <c r="B69" s="43">
        <f>GETPIVOTDATA("Sum of NewConstructionMultiFamily",Pivot!$A$3,"Date",$A69)+0</f>
        <v>30.8</v>
      </c>
      <c r="C69" s="43">
        <f>GETPIVOTDATA("Sum of NewConstructionInProcessMultiFamily",Pivot!$A$3,"Date",$A69)</f>
        <v>601.9</v>
      </c>
      <c r="D69" s="32">
        <f>GETPIVOTDATA("Sum of LessorRevenue",Pivot!$A$3,"Date",$A69)</f>
        <v>68249.22315822923</v>
      </c>
      <c r="E69" s="33">
        <f>GETPIVOTDATA("Sum of ConstructionSpending",Pivot!$A$3,"Date",$A69)</f>
        <v>37034</v>
      </c>
      <c r="F69" s="34">
        <f>GETPIVOTDATA("Sum of 10yrTeasury",Pivot!$A$3,"Date",$A69)/100+$A$2</f>
        <v>7.7200000000000005E-2</v>
      </c>
      <c r="G69" s="1">
        <f>GETPIVOTDATA("Sum of VacantRentals",Pivot!$A$3,"Date",$A69)</f>
        <v>3232.2510751588579</v>
      </c>
      <c r="H69" s="1">
        <f>GETPIVOTDATA("Sum of OccupiedRentals",Pivot!$A$3,"Date",$A69)</f>
        <v>43000.333330749389</v>
      </c>
      <c r="I69" s="1">
        <f>GETPIVOTDATA("Sum of ConstructionStartedTotal",Pivot!$A$3,"Date",$A69)</f>
        <v>91.6</v>
      </c>
      <c r="J69" s="1">
        <f>GETPIVOTDATA("Sum of ConstructionInProcessTotal",Pivot!$A$3,"Date",$A69)</f>
        <v>1088.5</v>
      </c>
      <c r="K69" s="45">
        <f t="shared" si="0"/>
        <v>632.69999999999993</v>
      </c>
      <c r="L69" s="45">
        <f t="shared" si="1"/>
        <v>1180.0999999999999</v>
      </c>
      <c r="M69" s="36">
        <f t="shared" ref="M69:M71" si="6">D69/H69</f>
        <v>1.5871789326206094</v>
      </c>
      <c r="N69" s="39">
        <f>M69/(F69+$B$2)</f>
        <v>20.559312598712555</v>
      </c>
      <c r="O69" s="40">
        <f t="shared" si="2"/>
        <v>31.382086263875944</v>
      </c>
      <c r="P69" s="44">
        <f ca="1">N69*$Y$4+$Z$4</f>
        <v>36.346331164598922</v>
      </c>
      <c r="Q69" s="44">
        <f t="shared" ca="1" si="3"/>
        <v>1080.5399721399026</v>
      </c>
      <c r="R69" s="47">
        <f t="shared" ca="1" si="4"/>
        <v>579.32178660530155</v>
      </c>
      <c r="S69" s="44">
        <f t="shared" ca="1" si="5"/>
        <v>1.460117010460463</v>
      </c>
    </row>
    <row r="70" spans="1:19" x14ac:dyDescent="0.2">
      <c r="A70" s="31">
        <v>43159</v>
      </c>
      <c r="B70" s="43">
        <f>GETPIVOTDATA("Sum of NewConstructionMultiFamily",Pivot!$A$3,"Date",$A70)+0</f>
        <v>26.1</v>
      </c>
      <c r="C70" s="43">
        <f>GETPIVOTDATA("Sum of NewConstructionInProcessMultiFamily",Pivot!$A$3,"Date",$A70)</f>
        <v>602</v>
      </c>
      <c r="D70" s="32">
        <f>GETPIVOTDATA("Sum of LessorRevenue",Pivot!$A$3,"Date",$A70)</f>
        <v>68019.224031859994</v>
      </c>
      <c r="E70" s="33">
        <f>GETPIVOTDATA("Sum of ConstructionSpending",Pivot!$A$3,"Date",$A70)</f>
        <v>37919</v>
      </c>
      <c r="F70" s="34">
        <f>GETPIVOTDATA("Sum of 10yrTeasury",Pivot!$A$3,"Date",$A70)/100+$A$2</f>
        <v>7.8700000000000006E-2</v>
      </c>
      <c r="G70" s="1">
        <f>GETPIVOTDATA("Sum of VacantRentals",Pivot!$A$3,"Date",$A70)</f>
        <v>3248.5842701696497</v>
      </c>
      <c r="H70" s="1">
        <f>GETPIVOTDATA("Sum of OccupiedRentals",Pivot!$A$3,"Date",$A70)</f>
        <v>43000.666664082717</v>
      </c>
      <c r="I70" s="1">
        <f>GETPIVOTDATA("Sum of ConstructionStartedTotal",Pivot!$A$3,"Date",$A70)</f>
        <v>89.7</v>
      </c>
      <c r="J70" s="1">
        <f>GETPIVOTDATA("Sum of ConstructionInProcessTotal",Pivot!$A$3,"Date",$A70)</f>
        <v>1090.7</v>
      </c>
      <c r="K70" s="45">
        <f t="shared" ref="K70:K71" si="7">SUM(B70:C70)</f>
        <v>628.1</v>
      </c>
      <c r="L70" s="45">
        <f t="shared" ref="L70:L71" si="8">SUM(I70:J70)</f>
        <v>1180.4000000000001</v>
      </c>
      <c r="M70" s="36">
        <f t="shared" si="6"/>
        <v>1.581817895132184</v>
      </c>
      <c r="N70" s="39">
        <f>M70/(F70+$B$2)</f>
        <v>20.099337930523301</v>
      </c>
      <c r="O70" s="40">
        <f t="shared" ref="O70:O71" si="9">E70/(SUM(I70:J70))</f>
        <v>32.123856319891559</v>
      </c>
      <c r="P70" s="44">
        <f t="shared" ref="P70:P71" ca="1" si="10">N70*$Y$4+$Z$4</f>
        <v>36.500750944858119</v>
      </c>
      <c r="Q70" s="44">
        <f t="shared" ref="Q70:Q71" ca="1" si="11">P70*$Y$5+$Z$5</f>
        <v>1030.527352484949</v>
      </c>
      <c r="R70" s="47">
        <f t="shared" ref="R70:R71" ca="1" si="12">Q70*(K70/L70)</f>
        <v>548.35160123330775</v>
      </c>
      <c r="S70" s="44">
        <f t="shared" ref="S70:S71" ca="1" si="13">G70*$Y$2+$Z$2</f>
        <v>1.4551693767369325</v>
      </c>
    </row>
    <row r="71" spans="1:19" x14ac:dyDescent="0.2">
      <c r="A71" s="31">
        <v>43190</v>
      </c>
      <c r="B71" s="43">
        <f>GETPIVOTDATA("Sum of NewConstructionMultiFamily",Pivot!$A$3,"Date",$A71)+0</f>
        <v>33.299999999999997</v>
      </c>
      <c r="C71" s="43">
        <f>GETPIVOTDATA("Sum of NewConstructionInProcessMultiFamily",Pivot!$A$3,"Date",$A71)</f>
        <v>607.20000000000005</v>
      </c>
      <c r="D71" s="32">
        <f>GETPIVOTDATA("Sum of LessorRevenue",Pivot!$A$3,"Date",$A71)</f>
        <v>67790</v>
      </c>
      <c r="E71" s="33">
        <f>GETPIVOTDATA("Sum of ConstructionSpending",Pivot!$A$3,"Date",$A71)</f>
        <v>43450</v>
      </c>
      <c r="F71" s="34">
        <f>GETPIVOTDATA("Sum of 10yrTeasury",Pivot!$A$3,"Date",$A71)/100+$A$2</f>
        <v>7.7399999999999997E-2</v>
      </c>
      <c r="G71" s="1">
        <f>GETPIVOTDATA("Sum of VacantRentals",Pivot!$A$3,"Date",$A71)</f>
        <v>3265</v>
      </c>
      <c r="H71" s="1">
        <f>GETPIVOTDATA("Sum of OccupiedRentals",Pivot!$A$3,"Date",$A71)</f>
        <v>43001</v>
      </c>
      <c r="I71" s="1">
        <f>GETPIVOTDATA("Sum of ConstructionStartedTotal",Pivot!$A$3,"Date",$A71)</f>
        <v>107.5</v>
      </c>
      <c r="J71" s="1">
        <f>GETPIVOTDATA("Sum of ConstructionInProcessTotal",Pivot!$A$3,"Date",$A71)</f>
        <v>1102.0999999999999</v>
      </c>
      <c r="K71" s="45">
        <f t="shared" si="7"/>
        <v>640.5</v>
      </c>
      <c r="L71" s="45">
        <f t="shared" si="8"/>
        <v>1209.5999999999999</v>
      </c>
      <c r="M71" s="36">
        <f t="shared" si="6"/>
        <v>1.5764749656984722</v>
      </c>
      <c r="N71" s="39">
        <f>M71/(F71+$B$2)</f>
        <v>20.367893613675353</v>
      </c>
      <c r="O71" s="40">
        <f t="shared" si="9"/>
        <v>35.920965608465615</v>
      </c>
      <c r="P71" s="44">
        <f t="shared" ca="1" si="10"/>
        <v>36.410593133031327</v>
      </c>
      <c r="Q71" s="44">
        <f t="shared" ca="1" si="11"/>
        <v>1059.7271631843796</v>
      </c>
      <c r="R71" s="47">
        <f t="shared" ca="1" si="12"/>
        <v>561.14025133895109</v>
      </c>
      <c r="S71" s="44">
        <f t="shared" ca="1" si="13"/>
        <v>1.4501967416553492</v>
      </c>
    </row>
    <row r="72" spans="1:19" x14ac:dyDescent="0.2">
      <c r="A72" s="31"/>
      <c r="G72" s="46"/>
      <c r="K72" s="45"/>
      <c r="L72" s="45"/>
      <c r="N72" s="39"/>
      <c r="O72" s="40"/>
      <c r="P72" s="44"/>
      <c r="Q72" s="44"/>
      <c r="S72" s="44">
        <f ca="1">G72*$Y$2+$Z$2</f>
        <v>2.4392270016046842</v>
      </c>
    </row>
    <row r="73" spans="1:19" x14ac:dyDescent="0.2">
      <c r="G73" s="46"/>
      <c r="S73" s="44">
        <f ca="1">IF(G73*$Y$2+$Z$2&lt;0,0,G73*$Y$2+$Z$2)</f>
        <v>2.4392270016046842</v>
      </c>
    </row>
    <row r="74" spans="1:19" x14ac:dyDescent="0.2">
      <c r="G74" s="46"/>
      <c r="S74" s="44">
        <f ca="1">IF(G74*$Y$2+$Z$2&lt;0,0,G74*$Y$2+$Z$2)</f>
        <v>2.4392270016046842</v>
      </c>
    </row>
    <row r="75" spans="1:19" x14ac:dyDescent="0.2">
      <c r="G75" s="46"/>
      <c r="S75" s="44">
        <f ca="1">IF(G75*$Y$2+$Z$2&lt;0,0,G75*$Y$2+$Z$2)</f>
        <v>2.4392270016046842</v>
      </c>
    </row>
    <row r="76" spans="1:19" x14ac:dyDescent="0.2">
      <c r="G76" s="46"/>
      <c r="S76" s="44">
        <f ca="1">IF(G76*$Y$2+$Z$2&lt;0,0,G76*$Y$2+$Z$2)</f>
        <v>2.4392270016046842</v>
      </c>
    </row>
    <row r="77" spans="1:19" x14ac:dyDescent="0.2">
      <c r="G77" s="46"/>
      <c r="S77" s="44">
        <f ca="1">IF(G77*$Y$2+$Z$2&lt;0,0,G77*$Y$2+$Z$2)</f>
        <v>2.4392270016046842</v>
      </c>
    </row>
    <row r="78" spans="1:19" x14ac:dyDescent="0.2">
      <c r="G78" s="46"/>
      <c r="S78" s="44">
        <f ca="1">IF(G78*$Y$2+$Z$2&lt;0,0,G78*$Y$2+$Z$2)</f>
        <v>2.4392270016046842</v>
      </c>
    </row>
    <row r="79" spans="1:19" x14ac:dyDescent="0.2">
      <c r="G79" s="46"/>
      <c r="S79" s="44">
        <f ca="1">IF(G79*$Y$2+$Z$2&lt;0,0,G79*$Y$2+$Z$2)</f>
        <v>2.4392270016046842</v>
      </c>
    </row>
    <row r="80" spans="1:19" x14ac:dyDescent="0.2">
      <c r="G80" s="46"/>
      <c r="S80" s="44">
        <f ca="1">IF(G80*$Y$2+$Z$2&lt;0,0,G80*$Y$2+$Z$2)</f>
        <v>2.4392270016046842</v>
      </c>
    </row>
    <row r="81" spans="7:19" x14ac:dyDescent="0.2">
      <c r="G81" s="46"/>
      <c r="S81" s="44">
        <f ca="1">IF(G81*$Y$2+$Z$2&lt;0,0,G81*$Y$2+$Z$2)</f>
        <v>2.4392270016046842</v>
      </c>
    </row>
    <row r="82" spans="7:19" x14ac:dyDescent="0.2">
      <c r="G82" s="46"/>
      <c r="S82" s="44">
        <f ca="1">IF(G82*$Y$2+$Z$2&lt;0,0,G82*$Y$2+$Z$2)</f>
        <v>2.4392270016046842</v>
      </c>
    </row>
    <row r="83" spans="7:19" x14ac:dyDescent="0.2">
      <c r="G83" s="46"/>
      <c r="S83" s="44">
        <f ca="1">IF(G83*$Y$2+$Z$2&lt;0,0,G83*$Y$2+$Z$2)</f>
        <v>2.4392270016046842</v>
      </c>
    </row>
    <row r="84" spans="7:19" x14ac:dyDescent="0.2">
      <c r="G84" s="46"/>
      <c r="S84" s="44">
        <f ca="1">IF(G84*$Y$2+$Z$2&lt;0,0,G84*$Y$2+$Z$2)</f>
        <v>2.4392270016046842</v>
      </c>
    </row>
    <row r="85" spans="7:19" x14ac:dyDescent="0.2">
      <c r="G85" s="46"/>
      <c r="S85" s="44">
        <f ca="1">IF(G85*$Y$2+$Z$2&lt;0,0,G85*$Y$2+$Z$2)</f>
        <v>2.4392270016046842</v>
      </c>
    </row>
    <row r="86" spans="7:19" x14ac:dyDescent="0.2">
      <c r="G86" s="46"/>
      <c r="S86" s="44">
        <f ca="1">IF(G86*$Y$2+$Z$2&lt;0,0,G86*$Y$2+$Z$2)</f>
        <v>2.4392270016046842</v>
      </c>
    </row>
    <row r="87" spans="7:19" x14ac:dyDescent="0.2">
      <c r="G87" s="46"/>
      <c r="S87" s="44">
        <f ca="1">IF(G87*$Y$2+$Z$2&lt;0,0,G87*$Y$2+$Z$2)</f>
        <v>2.4392270016046842</v>
      </c>
    </row>
    <row r="88" spans="7:19" x14ac:dyDescent="0.2">
      <c r="G88" s="46"/>
      <c r="S88" s="44">
        <f ca="1">IF(G88*$Y$2+$Z$2&lt;0,0,G88*$Y$2+$Z$2)</f>
        <v>2.4392270016046842</v>
      </c>
    </row>
    <row r="89" spans="7:19" x14ac:dyDescent="0.2">
      <c r="G89" s="46"/>
      <c r="S89" s="44">
        <f ca="1">IF(G89*$Y$2+$Z$2&lt;0,0,G89*$Y$2+$Z$2)</f>
        <v>2.4392270016046842</v>
      </c>
    </row>
    <row r="90" spans="7:19" x14ac:dyDescent="0.2">
      <c r="G90" s="46"/>
      <c r="S90" s="44"/>
    </row>
    <row r="91" spans="7:19" x14ac:dyDescent="0.2">
      <c r="G91" s="46"/>
      <c r="S91" s="44"/>
    </row>
    <row r="92" spans="7:19" x14ac:dyDescent="0.2">
      <c r="G92" s="46"/>
      <c r="S92" s="44"/>
    </row>
    <row r="93" spans="7:19" x14ac:dyDescent="0.2">
      <c r="G93" s="46"/>
      <c r="S93" s="44"/>
    </row>
    <row r="94" spans="7:19" x14ac:dyDescent="0.2">
      <c r="G94" s="46"/>
      <c r="S94" s="44"/>
    </row>
    <row r="95" spans="7:19" x14ac:dyDescent="0.2">
      <c r="G95" s="46"/>
      <c r="S95" s="44"/>
    </row>
    <row r="96" spans="7:19" x14ac:dyDescent="0.2">
      <c r="G96" s="46"/>
      <c r="S96" s="44"/>
    </row>
    <row r="97" spans="7:19" x14ac:dyDescent="0.2">
      <c r="G97" s="46"/>
      <c r="S97" s="44"/>
    </row>
    <row r="98" spans="7:19" x14ac:dyDescent="0.2">
      <c r="G98" s="46"/>
      <c r="S98" s="44"/>
    </row>
    <row r="99" spans="7:19" x14ac:dyDescent="0.2">
      <c r="G99" s="46"/>
      <c r="S99" s="44"/>
    </row>
    <row r="100" spans="7:19" x14ac:dyDescent="0.2">
      <c r="G100" s="46"/>
      <c r="S100" s="44"/>
    </row>
    <row r="101" spans="7:19" x14ac:dyDescent="0.2">
      <c r="G101" s="46"/>
      <c r="S101" s="44"/>
    </row>
    <row r="102" spans="7:19" x14ac:dyDescent="0.2">
      <c r="G102" s="46"/>
      <c r="S102" s="44"/>
    </row>
    <row r="103" spans="7:19" x14ac:dyDescent="0.2">
      <c r="G103" s="46"/>
      <c r="S103" s="44"/>
    </row>
    <row r="104" spans="7:19" x14ac:dyDescent="0.2">
      <c r="G104" s="46"/>
      <c r="S104" s="44"/>
    </row>
    <row r="105" spans="7:19" x14ac:dyDescent="0.2">
      <c r="G105" s="46"/>
      <c r="S105" s="44"/>
    </row>
    <row r="106" spans="7:19" x14ac:dyDescent="0.2">
      <c r="G106" s="46"/>
      <c r="S106" s="44"/>
    </row>
    <row r="107" spans="7:19" x14ac:dyDescent="0.2">
      <c r="G107" s="46"/>
      <c r="S107" s="44"/>
    </row>
    <row r="108" spans="7:19" x14ac:dyDescent="0.2">
      <c r="G108" s="46"/>
      <c r="S108" s="44"/>
    </row>
    <row r="109" spans="7:19" x14ac:dyDescent="0.2">
      <c r="G109" s="46"/>
      <c r="S109" s="44"/>
    </row>
    <row r="110" spans="7:19" x14ac:dyDescent="0.2">
      <c r="G110" s="46"/>
      <c r="S110" s="44"/>
    </row>
    <row r="111" spans="7:19" x14ac:dyDescent="0.2">
      <c r="G111" s="46"/>
      <c r="S111" s="44"/>
    </row>
    <row r="112" spans="7:19" x14ac:dyDescent="0.2">
      <c r="G112" s="46"/>
      <c r="S112" s="44"/>
    </row>
    <row r="113" spans="7:19" x14ac:dyDescent="0.2">
      <c r="G113" s="46"/>
      <c r="S113" s="44"/>
    </row>
    <row r="114" spans="7:19" x14ac:dyDescent="0.2">
      <c r="G114" s="46"/>
    </row>
    <row r="115" spans="7:19" x14ac:dyDescent="0.2">
      <c r="G115" s="46"/>
    </row>
  </sheetData>
  <pageMargins left="0.7" right="0.7" top="0.75" bottom="0.75" header="0.3" footer="0.3"/>
  <pageSetup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LookUps</vt:lpstr>
      <vt:lpstr>Quarterly</vt:lpstr>
      <vt:lpstr>QuarterlyToMonthly</vt:lpstr>
      <vt:lpstr>Monthly</vt:lpstr>
      <vt:lpstr>Pivot</vt:lpstr>
      <vt:lpstr>Models</vt:lpstr>
      <vt:lpstr>Construction</vt:lpstr>
      <vt:lpstr>ConstructionEst</vt:lpstr>
      <vt:lpstr>Cost</vt:lpstr>
      <vt:lpstr>PropertValueAdj</vt:lpstr>
      <vt:lpstr>Models!PropertyValue</vt:lpstr>
      <vt:lpstr>PropertyValueAdj</vt:lpstr>
      <vt:lpstr>Models!Rent</vt:lpstr>
      <vt:lpstr>TotalConstruction</vt:lpstr>
      <vt:lpstr>Models!Vacancy</vt:lpstr>
      <vt:lpstr>Models!Vacany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Anne LaPerla</cp:lastModifiedBy>
  <dcterms:created xsi:type="dcterms:W3CDTF">2018-06-17T17:31:39Z</dcterms:created>
  <dcterms:modified xsi:type="dcterms:W3CDTF">2018-06-18T07:38:45Z</dcterms:modified>
</cp:coreProperties>
</file>