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5264" windowHeight="5316"/>
  </bookViews>
  <sheets>
    <sheet name="Sheet1" sheetId="1" r:id="rId1"/>
    <sheet name="Sheet2" sheetId="2" r:id="rId2"/>
    <sheet name="Sheet3" sheetId="3" r:id="rId3"/>
  </sheets>
  <calcPr calcId="145621" concurrentCalc="0"/>
  <fileRecoveryPr repairLoad="1"/>
</workbook>
</file>

<file path=xl/calcChain.xml><?xml version="1.0" encoding="utf-8"?>
<calcChain xmlns="http://schemas.openxmlformats.org/spreadsheetml/2006/main">
  <c r="G2" i="2" l="1"/>
  <c r="G3" i="2"/>
  <c r="G5" i="2"/>
  <c r="G4" i="2"/>
  <c r="D35" i="1"/>
  <c r="D21" i="1"/>
  <c r="J3" i="1"/>
  <c r="I3" i="1"/>
  <c r="L3" i="1"/>
  <c r="J4" i="1"/>
  <c r="I4" i="1"/>
  <c r="L4" i="1"/>
  <c r="J5" i="1"/>
  <c r="I5" i="1"/>
  <c r="L5" i="1"/>
  <c r="J6" i="1"/>
  <c r="I6" i="1"/>
  <c r="L6" i="1"/>
  <c r="J7" i="1"/>
  <c r="I7" i="1"/>
  <c r="L7" i="1"/>
  <c r="J8" i="1"/>
  <c r="I8" i="1"/>
  <c r="L8" i="1"/>
  <c r="J9" i="1"/>
  <c r="L9" i="1"/>
  <c r="J10" i="1"/>
  <c r="I10" i="1"/>
  <c r="L10" i="1"/>
  <c r="J11" i="1"/>
  <c r="I11" i="1"/>
  <c r="L11" i="1"/>
  <c r="J12" i="1"/>
  <c r="I12" i="1"/>
  <c r="L12" i="1"/>
  <c r="J13" i="1"/>
  <c r="I13" i="1"/>
  <c r="L13" i="1"/>
  <c r="J14" i="1"/>
  <c r="I14" i="1"/>
  <c r="L14" i="1"/>
  <c r="J15" i="1"/>
  <c r="I15" i="1"/>
  <c r="L15" i="1"/>
  <c r="J16" i="1"/>
  <c r="I16" i="1"/>
  <c r="L16" i="1"/>
  <c r="J17" i="1"/>
  <c r="I17" i="1"/>
  <c r="L17" i="1"/>
  <c r="J18" i="1"/>
  <c r="I18" i="1"/>
  <c r="L18" i="1"/>
  <c r="J19" i="1"/>
  <c r="I19" i="1"/>
  <c r="L19" i="1"/>
  <c r="J20" i="1"/>
  <c r="I20" i="1"/>
  <c r="L20" i="1"/>
  <c r="G21" i="1"/>
  <c r="H21" i="1"/>
  <c r="J21" i="1"/>
  <c r="E21" i="1"/>
  <c r="I21" i="1"/>
  <c r="L21" i="1"/>
  <c r="J22" i="1"/>
  <c r="I22" i="1"/>
  <c r="L22" i="1"/>
  <c r="J23" i="1"/>
  <c r="I23" i="1"/>
  <c r="L23" i="1"/>
  <c r="I24" i="1"/>
  <c r="L24" i="1"/>
  <c r="J25" i="1"/>
  <c r="I25" i="1"/>
  <c r="L25" i="1"/>
  <c r="I26" i="1"/>
  <c r="L26" i="1"/>
  <c r="J27" i="1"/>
  <c r="I27" i="1"/>
  <c r="L27" i="1"/>
  <c r="I28" i="1"/>
  <c r="L28" i="1"/>
  <c r="J29" i="1"/>
  <c r="I29" i="1"/>
  <c r="L29" i="1"/>
  <c r="L30" i="1"/>
  <c r="I31" i="1"/>
  <c r="L31" i="1"/>
  <c r="L32" i="1"/>
  <c r="L33" i="1"/>
  <c r="J2" i="1"/>
  <c r="I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8" i="1"/>
  <c r="E5" i="2"/>
  <c r="E4" i="2"/>
  <c r="F5" i="2"/>
  <c r="F4" i="2"/>
  <c r="F34" i="1"/>
  <c r="E3" i="2"/>
  <c r="E2" i="2"/>
  <c r="F3" i="2"/>
  <c r="F2" i="2"/>
  <c r="H34" i="1"/>
  <c r="J34" i="1"/>
  <c r="E34" i="1"/>
  <c r="G34" i="1"/>
  <c r="I34" i="1"/>
  <c r="L34" i="1"/>
  <c r="K34" i="1"/>
  <c r="F21" i="1"/>
  <c r="W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V3" i="1"/>
  <c r="V4" i="1"/>
  <c r="V5" i="1"/>
  <c r="V6" i="1"/>
  <c r="V2" i="1"/>
  <c r="U3" i="1"/>
  <c r="U4" i="1"/>
  <c r="U5" i="1"/>
  <c r="U6" i="1"/>
  <c r="U2" i="1"/>
  <c r="M22" i="1"/>
  <c r="N16" i="1"/>
  <c r="N21" i="1"/>
  <c r="M21" i="1"/>
  <c r="M26" i="1"/>
  <c r="M24" i="1"/>
  <c r="N23" i="1"/>
</calcChain>
</file>

<file path=xl/sharedStrings.xml><?xml version="1.0" encoding="utf-8"?>
<sst xmlns="http://schemas.openxmlformats.org/spreadsheetml/2006/main" count="132" uniqueCount="71">
  <si>
    <t>ID</t>
    <phoneticPr fontId="0" type="noConversion"/>
  </si>
  <si>
    <t>Season</t>
    <phoneticPr fontId="0" type="noConversion"/>
  </si>
  <si>
    <t>Location</t>
    <phoneticPr fontId="0" type="noConversion"/>
  </si>
  <si>
    <t>SS1</t>
    <phoneticPr fontId="0" type="noConversion"/>
  </si>
  <si>
    <t>Rainy</t>
    <phoneticPr fontId="0" type="noConversion"/>
  </si>
  <si>
    <t>Anao grid</t>
    <phoneticPr fontId="0" type="noConversion"/>
  </si>
  <si>
    <t>SS2</t>
    <phoneticPr fontId="0" type="noConversion"/>
  </si>
  <si>
    <t>SS3</t>
    <phoneticPr fontId="0" type="noConversion"/>
  </si>
  <si>
    <t>SS4</t>
    <phoneticPr fontId="0" type="noConversion"/>
  </si>
  <si>
    <t>SS16</t>
    <phoneticPr fontId="0" type="noConversion"/>
  </si>
  <si>
    <t>Dry</t>
    <phoneticPr fontId="0" type="noConversion"/>
  </si>
  <si>
    <t>SS19</t>
    <phoneticPr fontId="0" type="noConversion"/>
  </si>
  <si>
    <t>SS20</t>
    <phoneticPr fontId="0" type="noConversion"/>
  </si>
  <si>
    <t>SS21</t>
    <phoneticPr fontId="0" type="noConversion"/>
  </si>
  <si>
    <t>SS22</t>
    <phoneticPr fontId="0" type="noConversion"/>
  </si>
  <si>
    <t>SS23</t>
    <phoneticPr fontId="0" type="noConversion"/>
  </si>
  <si>
    <t>SS24</t>
    <phoneticPr fontId="0" type="noConversion"/>
  </si>
  <si>
    <t>SS5</t>
    <phoneticPr fontId="0" type="noConversion"/>
  </si>
  <si>
    <t>Ritd gate</t>
    <phoneticPr fontId="0" type="noConversion"/>
  </si>
  <si>
    <t>SS6</t>
    <phoneticPr fontId="0" type="noConversion"/>
  </si>
  <si>
    <t>SS7</t>
    <phoneticPr fontId="0" type="noConversion"/>
  </si>
  <si>
    <t>SS8</t>
    <phoneticPr fontId="0" type="noConversion"/>
  </si>
  <si>
    <t>SS11</t>
    <phoneticPr fontId="0" type="noConversion"/>
  </si>
  <si>
    <t>SS12</t>
    <phoneticPr fontId="0" type="noConversion"/>
  </si>
  <si>
    <t>SS9</t>
    <phoneticPr fontId="0" type="noConversion"/>
  </si>
  <si>
    <t>S. Blas</t>
    <phoneticPr fontId="0" type="noConversion"/>
  </si>
  <si>
    <t>SS10</t>
    <phoneticPr fontId="0" type="noConversion"/>
  </si>
  <si>
    <t>SS17</t>
    <phoneticPr fontId="0" type="noConversion"/>
  </si>
  <si>
    <t>pig4</t>
    <phoneticPr fontId="0" type="noConversion"/>
  </si>
  <si>
    <t>Ritd swbks</t>
    <phoneticPr fontId="0" type="noConversion"/>
  </si>
  <si>
    <t>pig5</t>
    <phoneticPr fontId="0" type="noConversion"/>
  </si>
  <si>
    <t>pig14</t>
    <phoneticPr fontId="0" type="noConversion"/>
  </si>
  <si>
    <t>pig15</t>
    <phoneticPr fontId="0" type="noConversion"/>
  </si>
  <si>
    <t>pig16</t>
    <phoneticPr fontId="0" type="noConversion"/>
  </si>
  <si>
    <t>pig17</t>
    <phoneticPr fontId="0" type="noConversion"/>
  </si>
  <si>
    <t>pig23</t>
    <phoneticPr fontId="0" type="noConversion"/>
  </si>
  <si>
    <t>pig24</t>
    <phoneticPr fontId="0" type="noConversion"/>
  </si>
  <si>
    <t>pig25</t>
    <phoneticPr fontId="0" type="noConversion"/>
  </si>
  <si>
    <t>pig26</t>
    <phoneticPr fontId="0" type="noConversion"/>
  </si>
  <si>
    <t>pig27</t>
    <phoneticPr fontId="0" type="noConversion"/>
  </si>
  <si>
    <t>Total seedlings</t>
  </si>
  <si>
    <t>rn</t>
  </si>
  <si>
    <t>re</t>
  </si>
  <si>
    <t>nn</t>
  </si>
  <si>
    <t>ne</t>
  </si>
  <si>
    <t>rn/nn</t>
  </si>
  <si>
    <t>#native</t>
  </si>
  <si>
    <t>#exotic</t>
  </si>
  <si>
    <t>sumnative</t>
  </si>
  <si>
    <t>sumexotic</t>
  </si>
  <si>
    <t>rnative</t>
  </si>
  <si>
    <t>rexotic</t>
  </si>
  <si>
    <t>nnative</t>
  </si>
  <si>
    <t>nexotic</t>
  </si>
  <si>
    <t>alpha native</t>
  </si>
  <si>
    <t>alpha exotic</t>
  </si>
  <si>
    <t>AVERAGE DRY</t>
  </si>
  <si>
    <t>re/ne</t>
  </si>
  <si>
    <t>Season</t>
  </si>
  <si>
    <t>Native/Exotic</t>
  </si>
  <si>
    <t>wi</t>
  </si>
  <si>
    <t>B</t>
  </si>
  <si>
    <t>Dry</t>
  </si>
  <si>
    <t>Wet</t>
  </si>
  <si>
    <t xml:space="preserve">Native </t>
  </si>
  <si>
    <t>Exotic</t>
  </si>
  <si>
    <t>Native</t>
  </si>
  <si>
    <t>ui (nature)</t>
  </si>
  <si>
    <t>oi (used)</t>
  </si>
  <si>
    <t>AVERAGE RAINY</t>
  </si>
  <si>
    <t>se(wi)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</si>
</sst>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Native</c:v>
          </c:tx>
          <c:spPr>
            <a:noFill/>
          </c:spPr>
          <c:invertIfNegative val="0"/>
          <c:errBars>
            <c:errBarType val="both"/>
            <c:errValType val="cust"/>
            <c:noEndCap val="0"/>
            <c:plus>
              <c:numRef>
                <c:f>(Sheet2!$G$2,Sheet2!$G$4)</c:f>
                <c:numCache>
                  <c:formatCode>General</c:formatCode>
                  <c:ptCount val="2"/>
                  <c:pt idx="0">
                    <c:v>6.8224287535901498E-2</c:v>
                  </c:pt>
                  <c:pt idx="1">
                    <c:v>7.9746397602321398E-2</c:v>
                  </c:pt>
                </c:numCache>
              </c:numRef>
            </c:plus>
            <c:minus>
              <c:numRef>
                <c:f>(Sheet2!$G$2,Sheet2!$G$4)</c:f>
                <c:numCache>
                  <c:formatCode>General</c:formatCode>
                  <c:ptCount val="2"/>
                  <c:pt idx="0">
                    <c:v>6.8224287535901498E-2</c:v>
                  </c:pt>
                  <c:pt idx="1">
                    <c:v>7.9746397602321398E-2</c:v>
                  </c:pt>
                </c:numCache>
              </c:numRef>
            </c:minus>
            <c:spPr>
              <a:ln w="15875">
                <a:solidFill>
                  <a:schemeClr val="accent1"/>
                </a:solidFill>
              </a:ln>
            </c:spPr>
          </c:errBars>
          <c:cat>
            <c:strRef>
              <c:f>(Sheet2!$A$2,Sheet2!$A$4)</c:f>
              <c:strCache>
                <c:ptCount val="2"/>
                <c:pt idx="0">
                  <c:v>Dry</c:v>
                </c:pt>
                <c:pt idx="1">
                  <c:v>Wet</c:v>
                </c:pt>
              </c:strCache>
            </c:strRef>
          </c:cat>
          <c:val>
            <c:numRef>
              <c:f>(Sheet2!$F$2,Sheet2!$F$4)</c:f>
              <c:numCache>
                <c:formatCode>General</c:formatCode>
                <c:ptCount val="2"/>
                <c:pt idx="0">
                  <c:v>0.38041668031936532</c:v>
                </c:pt>
                <c:pt idx="1">
                  <c:v>0.92936777697931561</c:v>
                </c:pt>
              </c:numCache>
            </c:numRef>
          </c:val>
        </c:ser>
        <c:ser>
          <c:idx val="1"/>
          <c:order val="1"/>
          <c:tx>
            <c:v>Exotic</c:v>
          </c:tx>
          <c:spPr>
            <a:noFill/>
          </c:spPr>
          <c:invertIfNegative val="0"/>
          <c:errBars>
            <c:errBarType val="both"/>
            <c:errValType val="cust"/>
            <c:noEndCap val="0"/>
            <c:plus>
              <c:numRef>
                <c:f>(Sheet2!$G$3,Sheet2!$G$5)</c:f>
                <c:numCache>
                  <c:formatCode>General</c:formatCode>
                  <c:ptCount val="2"/>
                  <c:pt idx="0">
                    <c:v>4.1204211352376383E-2</c:v>
                  </c:pt>
                  <c:pt idx="1">
                    <c:v>2.0404626791582035E-2</c:v>
                  </c:pt>
                </c:numCache>
              </c:numRef>
            </c:plus>
            <c:minus>
              <c:numRef>
                <c:f>(Sheet2!$G$3,Sheet2!$G$5)</c:f>
                <c:numCache>
                  <c:formatCode>General</c:formatCode>
                  <c:ptCount val="2"/>
                  <c:pt idx="0">
                    <c:v>4.1204211352376383E-2</c:v>
                  </c:pt>
                  <c:pt idx="1">
                    <c:v>2.0404626791582035E-2</c:v>
                  </c:pt>
                </c:numCache>
              </c:numRef>
            </c:minus>
            <c:spPr>
              <a:ln w="15875">
                <a:solidFill>
                  <a:srgbClr val="FF0000"/>
                </a:solidFill>
              </a:ln>
            </c:spPr>
          </c:errBars>
          <c:val>
            <c:numRef>
              <c:f>(Sheet2!$F$3,Sheet2!$F$5)</c:f>
              <c:numCache>
                <c:formatCode>General</c:formatCode>
                <c:ptCount val="2"/>
                <c:pt idx="0">
                  <c:v>0.61958331968063463</c:v>
                </c:pt>
                <c:pt idx="1">
                  <c:v>7.0632223020684337E-2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90400"/>
        <c:axId val="47392448"/>
      </c:barChart>
      <c:catAx>
        <c:axId val="68390400"/>
        <c:scaling>
          <c:orientation val="minMax"/>
        </c:scaling>
        <c:delete val="0"/>
        <c:axPos val="b"/>
        <c:majorTickMark val="out"/>
        <c:minorTickMark val="none"/>
        <c:tickLblPos val="nextTo"/>
        <c:crossAx val="47392448"/>
        <c:crosses val="autoZero"/>
        <c:auto val="1"/>
        <c:lblAlgn val="ctr"/>
        <c:lblOffset val="100"/>
        <c:noMultiLvlLbl val="0"/>
      </c:catAx>
      <c:valAx>
        <c:axId val="47392448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68390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1</xdr:row>
      <xdr:rowOff>7620</xdr:rowOff>
    </xdr:from>
    <xdr:to>
      <xdr:col>15</xdr:col>
      <xdr:colOff>601980</xdr:colOff>
      <xdr:row>16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ySplit="1" topLeftCell="A26" activePane="bottomLeft" state="frozen"/>
      <selection pane="bottomLeft" activeCell="I36" sqref="I36"/>
    </sheetView>
  </sheetViews>
  <sheetFormatPr defaultRowHeight="14.4" x14ac:dyDescent="0.3"/>
  <cols>
    <col min="13" max="20" width="8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57</v>
      </c>
      <c r="K1" t="s">
        <v>54</v>
      </c>
      <c r="L1" t="s">
        <v>55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 x14ac:dyDescent="0.3">
      <c r="A2" t="s">
        <v>9</v>
      </c>
      <c r="B2" t="s">
        <v>10</v>
      </c>
      <c r="C2" t="s">
        <v>5</v>
      </c>
      <c r="D2">
        <v>1</v>
      </c>
      <c r="E2">
        <v>0.01</v>
      </c>
      <c r="F2">
        <v>0.99</v>
      </c>
      <c r="G2">
        <v>0.77500000000000002</v>
      </c>
      <c r="H2">
        <v>0.22500000000000001</v>
      </c>
      <c r="I2">
        <f>E2/G2</f>
        <v>1.2903225806451613E-2</v>
      </c>
      <c r="J2">
        <f>F2/H2</f>
        <v>4.3999999999999995</v>
      </c>
      <c r="K2">
        <f>I2*(1/(J2+I2))</f>
        <v>2.9239766081871348E-3</v>
      </c>
      <c r="L2">
        <f>J2*(1/(I2+J2))</f>
        <v>0.99707602339181289</v>
      </c>
      <c r="M2">
        <v>0</v>
      </c>
      <c r="N2">
        <v>1</v>
      </c>
      <c r="U2">
        <f t="shared" ref="U2:U20" si="0">I2*(1/J2)</f>
        <v>2.9325513196480943E-3</v>
      </c>
      <c r="V2">
        <f t="shared" ref="V2:V20" si="1">J2*(1/I2)</f>
        <v>340.99999999999994</v>
      </c>
    </row>
    <row r="3" spans="1:22" x14ac:dyDescent="0.3">
      <c r="A3" t="s">
        <v>11</v>
      </c>
      <c r="B3" t="s">
        <v>10</v>
      </c>
      <c r="C3" t="s">
        <v>5</v>
      </c>
      <c r="D3">
        <v>1</v>
      </c>
      <c r="E3">
        <v>0.01</v>
      </c>
      <c r="F3">
        <v>0.99</v>
      </c>
      <c r="G3">
        <v>0.77500000000000002</v>
      </c>
      <c r="H3">
        <v>0.22500000000000001</v>
      </c>
      <c r="I3">
        <f t="shared" ref="I3:I31" si="2">E3/G3</f>
        <v>1.2903225806451613E-2</v>
      </c>
      <c r="J3">
        <f t="shared" ref="J3:J29" si="3">F3/H3</f>
        <v>4.3999999999999995</v>
      </c>
      <c r="K3">
        <f t="shared" ref="K3:K17" si="4">I3*(1/(J3+I3))</f>
        <v>2.9239766081871348E-3</v>
      </c>
      <c r="L3">
        <f t="shared" ref="L3:L33" si="5">J3*(1/(I3+J3))</f>
        <v>0.99707602339181289</v>
      </c>
      <c r="M3">
        <v>0</v>
      </c>
      <c r="N3">
        <v>1</v>
      </c>
      <c r="U3">
        <f t="shared" si="0"/>
        <v>2.9325513196480943E-3</v>
      </c>
      <c r="V3">
        <f t="shared" si="1"/>
        <v>340.99999999999994</v>
      </c>
    </row>
    <row r="4" spans="1:22" x14ac:dyDescent="0.3">
      <c r="A4" t="s">
        <v>12</v>
      </c>
      <c r="B4" t="s">
        <v>10</v>
      </c>
      <c r="C4" t="s">
        <v>5</v>
      </c>
      <c r="D4">
        <v>1</v>
      </c>
      <c r="E4">
        <v>0.01</v>
      </c>
      <c r="F4">
        <v>0.99</v>
      </c>
      <c r="G4">
        <v>0.77500000000000002</v>
      </c>
      <c r="H4">
        <v>0.22500000000000001</v>
      </c>
      <c r="I4">
        <f t="shared" si="2"/>
        <v>1.2903225806451613E-2</v>
      </c>
      <c r="J4">
        <f t="shared" si="3"/>
        <v>4.3999999999999995</v>
      </c>
      <c r="K4">
        <f t="shared" si="4"/>
        <v>2.9239766081871348E-3</v>
      </c>
      <c r="L4">
        <f t="shared" si="5"/>
        <v>0.99707602339181289</v>
      </c>
      <c r="M4">
        <v>0</v>
      </c>
      <c r="N4">
        <v>1</v>
      </c>
      <c r="U4">
        <f t="shared" si="0"/>
        <v>2.9325513196480943E-3</v>
      </c>
      <c r="V4">
        <f t="shared" si="1"/>
        <v>340.99999999999994</v>
      </c>
    </row>
    <row r="5" spans="1:22" x14ac:dyDescent="0.3">
      <c r="A5" t="s">
        <v>13</v>
      </c>
      <c r="B5" t="s">
        <v>10</v>
      </c>
      <c r="C5" t="s">
        <v>5</v>
      </c>
      <c r="D5">
        <v>0</v>
      </c>
      <c r="E5">
        <v>0.01</v>
      </c>
      <c r="F5">
        <v>0.01</v>
      </c>
      <c r="G5">
        <v>0.77500000000000002</v>
      </c>
      <c r="H5">
        <v>0.22500000000000001</v>
      </c>
      <c r="I5">
        <f t="shared" si="2"/>
        <v>1.2903225806451613E-2</v>
      </c>
      <c r="J5">
        <f t="shared" si="3"/>
        <v>4.4444444444444446E-2</v>
      </c>
      <c r="K5">
        <f t="shared" si="4"/>
        <v>0.22500000000000001</v>
      </c>
      <c r="L5">
        <f t="shared" si="5"/>
        <v>0.77500000000000002</v>
      </c>
      <c r="M5">
        <v>0</v>
      </c>
      <c r="N5">
        <v>0</v>
      </c>
      <c r="U5">
        <f t="shared" si="0"/>
        <v>0.29032258064516131</v>
      </c>
      <c r="V5">
        <f t="shared" si="1"/>
        <v>3.4444444444444446</v>
      </c>
    </row>
    <row r="6" spans="1:22" x14ac:dyDescent="0.3">
      <c r="A6" t="s">
        <v>14</v>
      </c>
      <c r="B6" t="s">
        <v>10</v>
      </c>
      <c r="C6" t="s">
        <v>5</v>
      </c>
      <c r="D6">
        <v>1</v>
      </c>
      <c r="E6">
        <v>0.01</v>
      </c>
      <c r="F6">
        <v>0.01</v>
      </c>
      <c r="G6">
        <v>0.77500000000000002</v>
      </c>
      <c r="H6">
        <v>0.22500000000000001</v>
      </c>
      <c r="I6">
        <f t="shared" si="2"/>
        <v>1.2903225806451613E-2</v>
      </c>
      <c r="J6">
        <f t="shared" si="3"/>
        <v>4.4444444444444446E-2</v>
      </c>
      <c r="K6">
        <f t="shared" si="4"/>
        <v>0.22500000000000001</v>
      </c>
      <c r="L6">
        <f t="shared" si="5"/>
        <v>0.77500000000000002</v>
      </c>
      <c r="M6">
        <v>0</v>
      </c>
      <c r="N6">
        <v>0</v>
      </c>
      <c r="U6">
        <f t="shared" si="0"/>
        <v>0.29032258064516131</v>
      </c>
      <c r="V6">
        <f t="shared" si="1"/>
        <v>3.4444444444444446</v>
      </c>
    </row>
    <row r="7" spans="1:22" x14ac:dyDescent="0.3">
      <c r="A7" t="s">
        <v>15</v>
      </c>
      <c r="B7" t="s">
        <v>10</v>
      </c>
      <c r="C7" t="s">
        <v>5</v>
      </c>
      <c r="D7">
        <v>0</v>
      </c>
      <c r="E7">
        <v>0.01</v>
      </c>
      <c r="F7">
        <v>0.01</v>
      </c>
      <c r="G7">
        <v>0.77500000000000002</v>
      </c>
      <c r="H7">
        <v>0.22500000000000001</v>
      </c>
      <c r="I7">
        <f t="shared" si="2"/>
        <v>1.2903225806451613E-2</v>
      </c>
      <c r="J7">
        <f t="shared" si="3"/>
        <v>4.4444444444444446E-2</v>
      </c>
      <c r="K7">
        <f t="shared" si="4"/>
        <v>0.22500000000000001</v>
      </c>
      <c r="L7">
        <f t="shared" si="5"/>
        <v>0.77500000000000002</v>
      </c>
      <c r="M7">
        <v>0</v>
      </c>
      <c r="N7">
        <v>0</v>
      </c>
      <c r="U7">
        <f t="shared" si="0"/>
        <v>0.29032258064516131</v>
      </c>
      <c r="V7">
        <f t="shared" si="1"/>
        <v>3.4444444444444446</v>
      </c>
    </row>
    <row r="8" spans="1:22" x14ac:dyDescent="0.3">
      <c r="A8" t="s">
        <v>16</v>
      </c>
      <c r="B8" t="s">
        <v>10</v>
      </c>
      <c r="C8" t="s">
        <v>5</v>
      </c>
      <c r="D8">
        <v>0</v>
      </c>
      <c r="E8">
        <v>0.01</v>
      </c>
      <c r="F8">
        <v>0.01</v>
      </c>
      <c r="G8">
        <v>0.77500000000000002</v>
      </c>
      <c r="H8">
        <v>0.22500000000000001</v>
      </c>
      <c r="I8">
        <f t="shared" si="2"/>
        <v>1.2903225806451613E-2</v>
      </c>
      <c r="J8">
        <f t="shared" si="3"/>
        <v>4.4444444444444446E-2</v>
      </c>
      <c r="K8">
        <f t="shared" si="4"/>
        <v>0.22500000000000001</v>
      </c>
      <c r="L8">
        <f t="shared" si="5"/>
        <v>0.77500000000000002</v>
      </c>
      <c r="M8">
        <v>0</v>
      </c>
      <c r="N8">
        <v>0</v>
      </c>
      <c r="U8">
        <f t="shared" si="0"/>
        <v>0.29032258064516131</v>
      </c>
      <c r="V8">
        <f t="shared" si="1"/>
        <v>3.4444444444444446</v>
      </c>
    </row>
    <row r="9" spans="1:22" x14ac:dyDescent="0.3">
      <c r="A9" t="s">
        <v>31</v>
      </c>
      <c r="B9" t="s">
        <v>10</v>
      </c>
      <c r="C9" t="s">
        <v>18</v>
      </c>
      <c r="D9">
        <v>1</v>
      </c>
      <c r="E9">
        <v>0</v>
      </c>
      <c r="F9">
        <v>1</v>
      </c>
      <c r="G9">
        <v>0.39300000000000002</v>
      </c>
      <c r="H9">
        <v>0.60699999999999998</v>
      </c>
      <c r="I9">
        <v>1E-3</v>
      </c>
      <c r="J9">
        <f t="shared" si="3"/>
        <v>1.6474464579901154</v>
      </c>
      <c r="K9">
        <f t="shared" si="4"/>
        <v>6.0663177451287078E-4</v>
      </c>
      <c r="L9">
        <f t="shared" si="5"/>
        <v>0.9993933682254873</v>
      </c>
      <c r="M9">
        <v>0</v>
      </c>
      <c r="N9">
        <v>1</v>
      </c>
      <c r="U9">
        <f t="shared" si="0"/>
        <v>6.0700000000000001E-4</v>
      </c>
      <c r="V9">
        <f t="shared" si="1"/>
        <v>1647.4464579901153</v>
      </c>
    </row>
    <row r="10" spans="1:22" x14ac:dyDescent="0.3">
      <c r="A10" t="s">
        <v>32</v>
      </c>
      <c r="B10" t="s">
        <v>10</v>
      </c>
      <c r="C10" t="s">
        <v>18</v>
      </c>
      <c r="D10">
        <v>48</v>
      </c>
      <c r="E10">
        <v>0.70833333333333337</v>
      </c>
      <c r="F10">
        <v>0.29166666666666669</v>
      </c>
      <c r="G10">
        <v>0.39300000000000002</v>
      </c>
      <c r="H10">
        <v>0.60699999999999998</v>
      </c>
      <c r="I10">
        <f t="shared" si="2"/>
        <v>1.8023748939779474</v>
      </c>
      <c r="J10">
        <f t="shared" si="3"/>
        <v>0.48050521691378367</v>
      </c>
      <c r="K10">
        <f t="shared" si="4"/>
        <v>0.78951798010711549</v>
      </c>
      <c r="L10">
        <f t="shared" si="5"/>
        <v>0.21048201989288448</v>
      </c>
      <c r="M10">
        <v>34</v>
      </c>
      <c r="N10">
        <v>14</v>
      </c>
      <c r="U10">
        <f t="shared" si="0"/>
        <v>3.7509996364958194</v>
      </c>
      <c r="V10">
        <f t="shared" si="1"/>
        <v>0.26659560034887103</v>
      </c>
    </row>
    <row r="11" spans="1:22" x14ac:dyDescent="0.3">
      <c r="A11" t="s">
        <v>33</v>
      </c>
      <c r="B11" t="s">
        <v>10</v>
      </c>
      <c r="C11" t="s">
        <v>18</v>
      </c>
      <c r="D11">
        <v>281</v>
      </c>
      <c r="E11">
        <v>0.39501779359430605</v>
      </c>
      <c r="F11">
        <v>0.604982206405694</v>
      </c>
      <c r="G11">
        <v>0.39300000000000002</v>
      </c>
      <c r="H11">
        <v>0.60699999999999998</v>
      </c>
      <c r="I11">
        <f t="shared" si="2"/>
        <v>1.0051343348455624</v>
      </c>
      <c r="J11">
        <f t="shared" si="3"/>
        <v>0.99667579309010546</v>
      </c>
      <c r="K11">
        <f t="shared" si="4"/>
        <v>0.50211272328914125</v>
      </c>
      <c r="L11">
        <f t="shared" si="5"/>
        <v>0.49788727671085881</v>
      </c>
      <c r="M11">
        <v>111</v>
      </c>
      <c r="N11">
        <v>170</v>
      </c>
      <c r="U11">
        <f t="shared" si="0"/>
        <v>1.0084867534800177</v>
      </c>
      <c r="V11">
        <f t="shared" si="1"/>
        <v>0.99158466539026691</v>
      </c>
    </row>
    <row r="12" spans="1:22" x14ac:dyDescent="0.3">
      <c r="A12" t="s">
        <v>34</v>
      </c>
      <c r="B12" t="s">
        <v>10</v>
      </c>
      <c r="C12" t="s">
        <v>18</v>
      </c>
      <c r="D12">
        <v>2</v>
      </c>
      <c r="E12">
        <v>0.5</v>
      </c>
      <c r="F12">
        <v>0.5</v>
      </c>
      <c r="G12">
        <v>0.39300000000000002</v>
      </c>
      <c r="H12">
        <v>0.60699999999999998</v>
      </c>
      <c r="I12">
        <f t="shared" si="2"/>
        <v>1.272264631043257</v>
      </c>
      <c r="J12">
        <f t="shared" si="3"/>
        <v>0.82372322899505768</v>
      </c>
      <c r="K12">
        <f t="shared" si="4"/>
        <v>0.60699999999999998</v>
      </c>
      <c r="L12">
        <f t="shared" si="5"/>
        <v>0.39299999999999996</v>
      </c>
      <c r="M12">
        <v>1</v>
      </c>
      <c r="N12">
        <v>1</v>
      </c>
      <c r="U12">
        <f t="shared" si="0"/>
        <v>1.5445292620865141</v>
      </c>
      <c r="V12">
        <f t="shared" si="1"/>
        <v>0.64744645799011524</v>
      </c>
    </row>
    <row r="13" spans="1:22" x14ac:dyDescent="0.3">
      <c r="A13" t="s">
        <v>35</v>
      </c>
      <c r="B13" t="s">
        <v>10</v>
      </c>
      <c r="C13" t="s">
        <v>18</v>
      </c>
      <c r="D13">
        <v>40</v>
      </c>
      <c r="E13">
        <v>0.67500000000000004</v>
      </c>
      <c r="F13">
        <v>0.32500000000000001</v>
      </c>
      <c r="G13">
        <v>0.39300000000000002</v>
      </c>
      <c r="H13">
        <v>0.60699999999999998</v>
      </c>
      <c r="I13">
        <f t="shared" si="2"/>
        <v>1.717557251908397</v>
      </c>
      <c r="J13">
        <f t="shared" si="3"/>
        <v>0.53542009884678754</v>
      </c>
      <c r="K13">
        <f t="shared" si="4"/>
        <v>0.76234998604521353</v>
      </c>
      <c r="L13">
        <f t="shared" si="5"/>
        <v>0.23765001395478652</v>
      </c>
      <c r="M13">
        <v>27</v>
      </c>
      <c r="N13">
        <v>13</v>
      </c>
      <c r="U13">
        <f t="shared" si="0"/>
        <v>3.2078684674104521</v>
      </c>
      <c r="V13">
        <f t="shared" si="1"/>
        <v>0.31173347977301852</v>
      </c>
    </row>
    <row r="14" spans="1:22" x14ac:dyDescent="0.3">
      <c r="A14" t="s">
        <v>36</v>
      </c>
      <c r="B14" t="s">
        <v>10</v>
      </c>
      <c r="C14" t="s">
        <v>18</v>
      </c>
      <c r="D14">
        <v>13</v>
      </c>
      <c r="E14">
        <v>0.84615384615384615</v>
      </c>
      <c r="F14">
        <v>0.15384615384615385</v>
      </c>
      <c r="G14">
        <v>0.39300000000000002</v>
      </c>
      <c r="H14">
        <v>0.60699999999999998</v>
      </c>
      <c r="I14">
        <f t="shared" si="2"/>
        <v>2.1530632217655117</v>
      </c>
      <c r="J14">
        <f t="shared" si="3"/>
        <v>0.25345330122924853</v>
      </c>
      <c r="K14">
        <f t="shared" si="4"/>
        <v>0.89468042342221632</v>
      </c>
      <c r="L14">
        <f t="shared" si="5"/>
        <v>0.10531957657778375</v>
      </c>
      <c r="M14">
        <v>11</v>
      </c>
      <c r="N14">
        <v>2</v>
      </c>
      <c r="U14">
        <f t="shared" si="0"/>
        <v>8.4949109414758261</v>
      </c>
      <c r="V14">
        <f t="shared" si="1"/>
        <v>0.11771753781638462</v>
      </c>
    </row>
    <row r="15" spans="1:22" x14ac:dyDescent="0.3">
      <c r="A15" t="s">
        <v>37</v>
      </c>
      <c r="B15" t="s">
        <v>10</v>
      </c>
      <c r="C15" t="s">
        <v>18</v>
      </c>
      <c r="D15">
        <v>31</v>
      </c>
      <c r="E15">
        <v>0.967741935483871</v>
      </c>
      <c r="F15">
        <v>3.2258064516129031E-2</v>
      </c>
      <c r="G15">
        <v>0.39300000000000002</v>
      </c>
      <c r="H15">
        <v>0.60699999999999998</v>
      </c>
      <c r="I15">
        <f t="shared" si="2"/>
        <v>2.4624476729869489</v>
      </c>
      <c r="J15">
        <f t="shared" si="3"/>
        <v>5.3143434128713397E-2</v>
      </c>
      <c r="K15">
        <f t="shared" si="4"/>
        <v>0.97887437510079023</v>
      </c>
      <c r="L15">
        <f t="shared" si="5"/>
        <v>2.1125624899209806E-2</v>
      </c>
      <c r="M15">
        <v>30</v>
      </c>
      <c r="N15">
        <v>1</v>
      </c>
      <c r="U15">
        <f t="shared" si="0"/>
        <v>46.335877862595417</v>
      </c>
      <c r="V15">
        <f t="shared" si="1"/>
        <v>2.158154859967051E-2</v>
      </c>
    </row>
    <row r="16" spans="1:22" x14ac:dyDescent="0.3">
      <c r="A16" t="s">
        <v>38</v>
      </c>
      <c r="B16" t="s">
        <v>10</v>
      </c>
      <c r="C16" t="s">
        <v>18</v>
      </c>
      <c r="D16">
        <v>42</v>
      </c>
      <c r="E16">
        <v>0.33333333333333331</v>
      </c>
      <c r="F16">
        <v>0.66666666666666663</v>
      </c>
      <c r="G16">
        <v>0.39300000000000002</v>
      </c>
      <c r="H16">
        <v>0.60699999999999998</v>
      </c>
      <c r="I16">
        <f t="shared" si="2"/>
        <v>0.84817642069550458</v>
      </c>
      <c r="J16">
        <f t="shared" si="3"/>
        <v>1.0982976386600769</v>
      </c>
      <c r="K16">
        <f t="shared" si="4"/>
        <v>0.43575017946877243</v>
      </c>
      <c r="L16">
        <f t="shared" si="5"/>
        <v>0.56424982053122763</v>
      </c>
      <c r="M16">
        <v>14</v>
      </c>
      <c r="N16">
        <f>19+9</f>
        <v>28</v>
      </c>
      <c r="U16">
        <f t="shared" si="0"/>
        <v>0.77226463104325693</v>
      </c>
      <c r="V16">
        <f t="shared" si="1"/>
        <v>1.2948929159802307</v>
      </c>
    </row>
    <row r="17" spans="1:23" x14ac:dyDescent="0.3">
      <c r="A17" t="s">
        <v>39</v>
      </c>
      <c r="B17" t="s">
        <v>10</v>
      </c>
      <c r="C17" t="s">
        <v>18</v>
      </c>
      <c r="D17">
        <v>36</v>
      </c>
      <c r="E17">
        <v>0.61111111111111116</v>
      </c>
      <c r="F17">
        <v>0.3888888888888889</v>
      </c>
      <c r="G17">
        <v>0.39300000000000002</v>
      </c>
      <c r="H17">
        <v>0.60699999999999998</v>
      </c>
      <c r="I17">
        <f t="shared" si="2"/>
        <v>1.5549901046084253</v>
      </c>
      <c r="J17">
        <f t="shared" si="3"/>
        <v>0.64067362255171156</v>
      </c>
      <c r="K17">
        <f t="shared" si="4"/>
        <v>0.70820958845990667</v>
      </c>
      <c r="L17">
        <f t="shared" si="5"/>
        <v>0.29179041154009333</v>
      </c>
      <c r="M17">
        <v>22</v>
      </c>
      <c r="N17">
        <v>14</v>
      </c>
      <c r="U17">
        <f t="shared" si="0"/>
        <v>2.4271174118502361</v>
      </c>
      <c r="V17">
        <f t="shared" si="1"/>
        <v>0.41201138235734613</v>
      </c>
    </row>
    <row r="18" spans="1:23" x14ac:dyDescent="0.3">
      <c r="A18" t="s">
        <v>28</v>
      </c>
      <c r="B18" t="s">
        <v>10</v>
      </c>
      <c r="C18" t="s">
        <v>29</v>
      </c>
      <c r="D18">
        <v>66</v>
      </c>
      <c r="E18">
        <v>0.96969696969696972</v>
      </c>
      <c r="F18">
        <v>3.0303030303030304E-2</v>
      </c>
      <c r="G18">
        <v>0.96399999999999997</v>
      </c>
      <c r="H18">
        <v>3.5999999999999997E-2</v>
      </c>
      <c r="I18">
        <f t="shared" si="2"/>
        <v>1.0059097196026656</v>
      </c>
      <c r="J18">
        <f t="shared" si="3"/>
        <v>0.84175084175084181</v>
      </c>
      <c r="K18">
        <f>I18*(1/(J18+I18))</f>
        <v>0.54442344045368618</v>
      </c>
      <c r="L18">
        <f t="shared" si="5"/>
        <v>0.45557655954631382</v>
      </c>
      <c r="M18">
        <v>64</v>
      </c>
      <c r="N18">
        <v>2</v>
      </c>
      <c r="U18">
        <f t="shared" si="0"/>
        <v>1.1950207468879668</v>
      </c>
      <c r="V18">
        <f t="shared" si="1"/>
        <v>0.83680555555555569</v>
      </c>
    </row>
    <row r="19" spans="1:23" x14ac:dyDescent="0.3">
      <c r="A19" t="s">
        <v>30</v>
      </c>
      <c r="B19" t="s">
        <v>10</v>
      </c>
      <c r="C19" t="s">
        <v>29</v>
      </c>
      <c r="D19">
        <v>5</v>
      </c>
      <c r="E19">
        <v>0.6</v>
      </c>
      <c r="F19">
        <v>0.4</v>
      </c>
      <c r="G19">
        <v>0.96399999999999997</v>
      </c>
      <c r="H19">
        <v>3.5999999999999997E-2</v>
      </c>
      <c r="I19">
        <f t="shared" si="2"/>
        <v>0.62240663900414939</v>
      </c>
      <c r="J19">
        <f t="shared" si="3"/>
        <v>11.111111111111112</v>
      </c>
      <c r="K19">
        <f t="shared" ref="K19:K33" si="6">I19*(1/(J19+I19))</f>
        <v>5.3045186640471503E-2</v>
      </c>
      <c r="L19">
        <f t="shared" si="5"/>
        <v>0.94695481335952847</v>
      </c>
      <c r="M19">
        <v>3</v>
      </c>
      <c r="N19">
        <v>2</v>
      </c>
      <c r="U19">
        <f t="shared" si="0"/>
        <v>5.6016597510373432E-2</v>
      </c>
      <c r="V19">
        <f t="shared" si="1"/>
        <v>17.851851851851855</v>
      </c>
    </row>
    <row r="20" spans="1:23" x14ac:dyDescent="0.3">
      <c r="A20" t="s">
        <v>27</v>
      </c>
      <c r="B20" t="s">
        <v>10</v>
      </c>
      <c r="C20" t="s">
        <v>25</v>
      </c>
      <c r="D20">
        <v>11</v>
      </c>
      <c r="E20">
        <v>0.91666666666666663</v>
      </c>
      <c r="F20">
        <v>8.3333333333333329E-2</v>
      </c>
      <c r="G20">
        <v>0.94499999999999995</v>
      </c>
      <c r="H20">
        <v>5.5E-2</v>
      </c>
      <c r="I20">
        <f t="shared" si="2"/>
        <v>0.97001763668430341</v>
      </c>
      <c r="J20">
        <f t="shared" si="3"/>
        <v>1.5151515151515151</v>
      </c>
      <c r="K20">
        <f t="shared" si="6"/>
        <v>0.39032258064516129</v>
      </c>
      <c r="L20">
        <f t="shared" si="5"/>
        <v>0.60967741935483866</v>
      </c>
      <c r="M20">
        <v>11</v>
      </c>
      <c r="N20">
        <v>1</v>
      </c>
      <c r="U20">
        <f t="shared" si="0"/>
        <v>0.64021164021164023</v>
      </c>
      <c r="V20">
        <f t="shared" si="1"/>
        <v>1.5619834710743798</v>
      </c>
    </row>
    <row r="21" spans="1:23" x14ac:dyDescent="0.3">
      <c r="A21" t="s">
        <v>56</v>
      </c>
      <c r="D21">
        <f>SUM(D8:D20)</f>
        <v>576</v>
      </c>
      <c r="E21">
        <f>AVERAGE(E2:E20)</f>
        <v>0.39963447312491773</v>
      </c>
      <c r="F21">
        <f>AVERAGE(F2:F20)</f>
        <v>0.39404973740139804</v>
      </c>
      <c r="G21">
        <f>AVERAGE(G2:G20)</f>
        <v>0.62289473684210539</v>
      </c>
      <c r="H21">
        <f>AVERAGE(H2:H20)</f>
        <v>0.37710526315789478</v>
      </c>
      <c r="I21">
        <f>E21/G21</f>
        <v>0.64157625596733714</v>
      </c>
      <c r="J21">
        <f>G21/H21</f>
        <v>1.6517794836008375</v>
      </c>
      <c r="K21">
        <f t="shared" si="6"/>
        <v>0.27975435511288893</v>
      </c>
      <c r="L21">
        <f t="shared" si="5"/>
        <v>0.72024564488711107</v>
      </c>
      <c r="M21">
        <f>SUM(M2:M20)</f>
        <v>328</v>
      </c>
      <c r="N21">
        <f>SUM(N2:N20)</f>
        <v>252</v>
      </c>
      <c r="U21">
        <f>AVERAGE(U7:U20)</f>
        <v>5.0010397223098462</v>
      </c>
      <c r="V21">
        <f>AVERAGE(V7:V20)</f>
        <v>119.90353938183873</v>
      </c>
      <c r="W21" t="e">
        <f>std</f>
        <v>#NAME?</v>
      </c>
    </row>
    <row r="22" spans="1:23" x14ac:dyDescent="0.3">
      <c r="A22" t="s">
        <v>3</v>
      </c>
      <c r="B22" t="s">
        <v>4</v>
      </c>
      <c r="C22" t="s">
        <v>5</v>
      </c>
      <c r="D22">
        <v>171</v>
      </c>
      <c r="E22">
        <v>0.99397590361445787</v>
      </c>
      <c r="F22">
        <v>6.024096385542169E-3</v>
      </c>
      <c r="G22">
        <v>0.77500000000000002</v>
      </c>
      <c r="H22">
        <v>0.22500000000000001</v>
      </c>
      <c r="I22">
        <f t="shared" si="2"/>
        <v>1.2825495530509134</v>
      </c>
      <c r="J22">
        <f t="shared" si="3"/>
        <v>2.677376171352075E-2</v>
      </c>
      <c r="K22">
        <f t="shared" si="6"/>
        <v>0.97955145118733511</v>
      </c>
      <c r="L22">
        <f t="shared" si="5"/>
        <v>2.0448548812664908E-2</v>
      </c>
      <c r="M22">
        <f>36+129</f>
        <v>165</v>
      </c>
      <c r="N22">
        <v>1</v>
      </c>
      <c r="U22">
        <f t="shared" ref="U22:U33" si="7">I22*(1/J22)</f>
        <v>47.903225806451616</v>
      </c>
      <c r="V22">
        <f t="shared" ref="V22:V33" si="8">J22*(1/I22)</f>
        <v>2.0875420875420873E-2</v>
      </c>
    </row>
    <row r="23" spans="1:23" x14ac:dyDescent="0.3">
      <c r="A23" t="s">
        <v>6</v>
      </c>
      <c r="B23" t="s">
        <v>4</v>
      </c>
      <c r="C23" t="s">
        <v>5</v>
      </c>
      <c r="D23">
        <v>18</v>
      </c>
      <c r="E23">
        <v>0.88888888888888884</v>
      </c>
      <c r="F23">
        <v>0.1111111111111111</v>
      </c>
      <c r="G23">
        <v>0.77500000000000002</v>
      </c>
      <c r="H23">
        <v>0.22500000000000001</v>
      </c>
      <c r="I23">
        <f t="shared" si="2"/>
        <v>1.1469534050179211</v>
      </c>
      <c r="J23">
        <f t="shared" si="3"/>
        <v>0.49382716049382713</v>
      </c>
      <c r="K23">
        <f t="shared" si="6"/>
        <v>0.69902912621359226</v>
      </c>
      <c r="L23">
        <f t="shared" si="5"/>
        <v>0.3009708737864078</v>
      </c>
      <c r="M23">
        <v>16</v>
      </c>
      <c r="N23">
        <f>SUM(G23,I23)</f>
        <v>1.9219534050179212</v>
      </c>
      <c r="U23">
        <f t="shared" si="7"/>
        <v>2.32258064516129</v>
      </c>
      <c r="V23">
        <f t="shared" si="8"/>
        <v>0.43055555555555558</v>
      </c>
    </row>
    <row r="24" spans="1:23" x14ac:dyDescent="0.3">
      <c r="A24" t="s">
        <v>7</v>
      </c>
      <c r="B24" t="s">
        <v>4</v>
      </c>
      <c r="C24" t="s">
        <v>5</v>
      </c>
      <c r="D24">
        <v>124</v>
      </c>
      <c r="E24">
        <v>1</v>
      </c>
      <c r="F24">
        <v>0</v>
      </c>
      <c r="G24">
        <v>0.77500000000000002</v>
      </c>
      <c r="H24">
        <v>0.22500000000000001</v>
      </c>
      <c r="I24">
        <f t="shared" si="2"/>
        <v>1.2903225806451613</v>
      </c>
      <c r="J24">
        <v>1E-3</v>
      </c>
      <c r="K24">
        <f t="shared" si="6"/>
        <v>0.99922560015987616</v>
      </c>
      <c r="L24">
        <f t="shared" si="5"/>
        <v>7.7439984012390409E-4</v>
      </c>
      <c r="M24">
        <f>SUM(I24,E24)</f>
        <v>2.290322580645161</v>
      </c>
      <c r="N24">
        <v>0</v>
      </c>
      <c r="U24">
        <f t="shared" si="7"/>
        <v>1290.3225806451612</v>
      </c>
      <c r="V24">
        <f t="shared" si="8"/>
        <v>7.7500000000000008E-4</v>
      </c>
    </row>
    <row r="25" spans="1:23" x14ac:dyDescent="0.3">
      <c r="A25" t="s">
        <v>8</v>
      </c>
      <c r="B25" t="s">
        <v>4</v>
      </c>
      <c r="C25" t="s">
        <v>5</v>
      </c>
      <c r="D25">
        <v>145</v>
      </c>
      <c r="E25">
        <v>0.99305555555555558</v>
      </c>
      <c r="F25">
        <v>6.9444444444444441E-3</v>
      </c>
      <c r="G25">
        <v>0.77500000000000002</v>
      </c>
      <c r="H25">
        <v>0.22500000000000001</v>
      </c>
      <c r="I25">
        <f t="shared" si="2"/>
        <v>1.2813620071684588</v>
      </c>
      <c r="J25">
        <f t="shared" si="3"/>
        <v>3.0864197530864196E-2</v>
      </c>
      <c r="K25">
        <f t="shared" si="6"/>
        <v>0.97647951441578151</v>
      </c>
      <c r="L25">
        <f t="shared" si="5"/>
        <v>2.3520485584218511E-2</v>
      </c>
      <c r="M25">
        <v>143</v>
      </c>
      <c r="N25">
        <v>1</v>
      </c>
      <c r="U25">
        <f t="shared" si="7"/>
        <v>41.516129032258064</v>
      </c>
      <c r="V25">
        <f t="shared" si="8"/>
        <v>2.4087024087024084E-2</v>
      </c>
    </row>
    <row r="26" spans="1:23" x14ac:dyDescent="0.3">
      <c r="A26" t="s">
        <v>17</v>
      </c>
      <c r="B26" t="s">
        <v>4</v>
      </c>
      <c r="C26" t="s">
        <v>18</v>
      </c>
      <c r="D26">
        <v>11</v>
      </c>
      <c r="E26">
        <v>1</v>
      </c>
      <c r="F26">
        <v>0</v>
      </c>
      <c r="G26">
        <v>0.39300000000000002</v>
      </c>
      <c r="H26">
        <v>0.60699999999999998</v>
      </c>
      <c r="I26">
        <f t="shared" si="2"/>
        <v>2.5445292620865141</v>
      </c>
      <c r="J26">
        <v>1E-3</v>
      </c>
      <c r="K26">
        <f t="shared" si="6"/>
        <v>0.99960715438832548</v>
      </c>
      <c r="L26">
        <f t="shared" si="5"/>
        <v>3.928456116746119E-4</v>
      </c>
      <c r="M26">
        <f>E26+G26</f>
        <v>1.393</v>
      </c>
      <c r="N26">
        <v>0</v>
      </c>
      <c r="U26">
        <f t="shared" si="7"/>
        <v>2544.5292620865139</v>
      </c>
      <c r="V26">
        <f t="shared" si="8"/>
        <v>3.9299999999999996E-4</v>
      </c>
    </row>
    <row r="27" spans="1:23" x14ac:dyDescent="0.3">
      <c r="A27" t="s">
        <v>19</v>
      </c>
      <c r="B27" t="s">
        <v>4</v>
      </c>
      <c r="C27" t="s">
        <v>18</v>
      </c>
      <c r="D27">
        <v>92</v>
      </c>
      <c r="E27">
        <v>0.71739130434782605</v>
      </c>
      <c r="F27">
        <v>0.28260869565217389</v>
      </c>
      <c r="G27">
        <v>0.39300000000000002</v>
      </c>
      <c r="H27">
        <v>0.60699999999999998</v>
      </c>
      <c r="I27">
        <f t="shared" si="2"/>
        <v>1.8254231662794556</v>
      </c>
      <c r="J27">
        <f t="shared" si="3"/>
        <v>0.4655826946493804</v>
      </c>
      <c r="K27">
        <f t="shared" si="6"/>
        <v>0.79677804295942711</v>
      </c>
      <c r="L27">
        <f t="shared" si="5"/>
        <v>0.20322195704057278</v>
      </c>
      <c r="M27">
        <v>66</v>
      </c>
      <c r="N27">
        <v>26</v>
      </c>
      <c r="U27">
        <f t="shared" si="7"/>
        <v>3.9207281268349972</v>
      </c>
      <c r="V27">
        <f t="shared" si="8"/>
        <v>0.2550546652688333</v>
      </c>
    </row>
    <row r="28" spans="1:23" x14ac:dyDescent="0.3">
      <c r="A28" t="s">
        <v>20</v>
      </c>
      <c r="B28" t="s">
        <v>4</v>
      </c>
      <c r="C28" t="s">
        <v>18</v>
      </c>
      <c r="D28">
        <v>184</v>
      </c>
      <c r="E28">
        <v>1</v>
      </c>
      <c r="F28">
        <v>0</v>
      </c>
      <c r="G28">
        <v>0.39300000000000002</v>
      </c>
      <c r="H28">
        <v>0.60699999999999998</v>
      </c>
      <c r="I28">
        <f t="shared" si="2"/>
        <v>2.5445292620865141</v>
      </c>
      <c r="J28">
        <v>1E-3</v>
      </c>
      <c r="K28">
        <f t="shared" si="6"/>
        <v>0.99960715438832548</v>
      </c>
      <c r="L28">
        <f t="shared" si="5"/>
        <v>3.928456116746119E-4</v>
      </c>
      <c r="M28">
        <v>184</v>
      </c>
      <c r="N28">
        <v>0</v>
      </c>
      <c r="U28">
        <f t="shared" si="7"/>
        <v>2544.5292620865139</v>
      </c>
      <c r="V28">
        <f t="shared" si="8"/>
        <v>3.9299999999999996E-4</v>
      </c>
    </row>
    <row r="29" spans="1:23" x14ac:dyDescent="0.3">
      <c r="A29" t="s">
        <v>21</v>
      </c>
      <c r="B29" t="s">
        <v>4</v>
      </c>
      <c r="C29" t="s">
        <v>18</v>
      </c>
      <c r="D29">
        <v>309</v>
      </c>
      <c r="E29">
        <v>0.99352750809061485</v>
      </c>
      <c r="F29">
        <v>6.4724919093851136E-3</v>
      </c>
      <c r="G29">
        <v>0.39300000000000002</v>
      </c>
      <c r="H29">
        <v>0.60699999999999998</v>
      </c>
      <c r="I29">
        <f t="shared" si="2"/>
        <v>2.5280598170244653</v>
      </c>
      <c r="J29">
        <f t="shared" si="3"/>
        <v>1.0663083870486183E-2</v>
      </c>
      <c r="K29">
        <f t="shared" si="6"/>
        <v>0.99579982365671837</v>
      </c>
      <c r="L29">
        <f t="shared" si="5"/>
        <v>4.200176343281588E-3</v>
      </c>
      <c r="M29">
        <v>307</v>
      </c>
      <c r="N29">
        <v>2</v>
      </c>
      <c r="U29">
        <f t="shared" si="7"/>
        <v>237.08524173027988</v>
      </c>
      <c r="V29">
        <f t="shared" si="8"/>
        <v>4.2178922344632917E-3</v>
      </c>
    </row>
    <row r="30" spans="1:23" x14ac:dyDescent="0.3">
      <c r="A30" t="s">
        <v>22</v>
      </c>
      <c r="B30" t="s">
        <v>4</v>
      </c>
      <c r="C30" t="s">
        <v>18</v>
      </c>
      <c r="D30">
        <v>0</v>
      </c>
      <c r="E30">
        <v>0</v>
      </c>
      <c r="F30">
        <v>0</v>
      </c>
      <c r="G30">
        <v>0.39300000000000002</v>
      </c>
      <c r="H30">
        <v>0.60699999999999998</v>
      </c>
      <c r="I30">
        <v>1E-3</v>
      </c>
      <c r="J30">
        <v>1E-3</v>
      </c>
      <c r="K30">
        <f t="shared" si="6"/>
        <v>0.5</v>
      </c>
      <c r="L30">
        <f t="shared" si="5"/>
        <v>0.5</v>
      </c>
      <c r="M30">
        <v>0</v>
      </c>
      <c r="N30">
        <v>0</v>
      </c>
      <c r="U30">
        <f t="shared" si="7"/>
        <v>1</v>
      </c>
      <c r="V30">
        <f t="shared" si="8"/>
        <v>1</v>
      </c>
    </row>
    <row r="31" spans="1:23" x14ac:dyDescent="0.3">
      <c r="A31" t="s">
        <v>23</v>
      </c>
      <c r="B31" t="s">
        <v>4</v>
      </c>
      <c r="C31" t="s">
        <v>18</v>
      </c>
      <c r="D31">
        <v>23</v>
      </c>
      <c r="E31">
        <v>1</v>
      </c>
      <c r="F31">
        <v>0</v>
      </c>
      <c r="G31">
        <v>0.39300000000000002</v>
      </c>
      <c r="H31">
        <v>0.60699999999999998</v>
      </c>
      <c r="I31">
        <f t="shared" si="2"/>
        <v>2.5445292620865141</v>
      </c>
      <c r="J31">
        <v>1E-3</v>
      </c>
      <c r="K31">
        <f t="shared" si="6"/>
        <v>0.99960715438832548</v>
      </c>
      <c r="L31">
        <f t="shared" si="5"/>
        <v>3.928456116746119E-4</v>
      </c>
      <c r="M31">
        <v>23</v>
      </c>
      <c r="N31">
        <v>0</v>
      </c>
      <c r="U31">
        <f t="shared" si="7"/>
        <v>2544.5292620865139</v>
      </c>
      <c r="V31">
        <f t="shared" si="8"/>
        <v>3.9299999999999996E-4</v>
      </c>
    </row>
    <row r="32" spans="1:23" x14ac:dyDescent="0.3">
      <c r="A32" t="s">
        <v>24</v>
      </c>
      <c r="B32" t="s">
        <v>4</v>
      </c>
      <c r="C32" t="s">
        <v>25</v>
      </c>
      <c r="D32">
        <v>0</v>
      </c>
      <c r="E32">
        <v>0</v>
      </c>
      <c r="F32">
        <v>0</v>
      </c>
      <c r="G32">
        <v>0.94499999999999995</v>
      </c>
      <c r="H32">
        <v>5.5E-2</v>
      </c>
      <c r="I32">
        <v>1E-3</v>
      </c>
      <c r="J32">
        <v>1E-3</v>
      </c>
      <c r="K32">
        <f t="shared" si="6"/>
        <v>0.5</v>
      </c>
      <c r="L32">
        <f t="shared" si="5"/>
        <v>0.5</v>
      </c>
      <c r="M32">
        <v>0</v>
      </c>
      <c r="N32">
        <v>0</v>
      </c>
      <c r="U32">
        <f t="shared" si="7"/>
        <v>1</v>
      </c>
      <c r="V32">
        <f t="shared" si="8"/>
        <v>1</v>
      </c>
    </row>
    <row r="33" spans="1:22" x14ac:dyDescent="0.3">
      <c r="A33" t="s">
        <v>26</v>
      </c>
      <c r="B33" t="s">
        <v>4</v>
      </c>
      <c r="C33" t="s">
        <v>25</v>
      </c>
      <c r="D33">
        <v>0</v>
      </c>
      <c r="E33">
        <v>0</v>
      </c>
      <c r="F33">
        <v>0</v>
      </c>
      <c r="G33">
        <v>0.94499999999999995</v>
      </c>
      <c r="H33">
        <v>5.5E-2</v>
      </c>
      <c r="I33">
        <v>1E-3</v>
      </c>
      <c r="J33">
        <v>1E-3</v>
      </c>
      <c r="K33">
        <f t="shared" si="6"/>
        <v>0.5</v>
      </c>
      <c r="L33">
        <f t="shared" si="5"/>
        <v>0.5</v>
      </c>
      <c r="M33">
        <v>0</v>
      </c>
      <c r="N33">
        <v>0</v>
      </c>
      <c r="U33">
        <f t="shared" si="7"/>
        <v>1</v>
      </c>
      <c r="V33">
        <f t="shared" si="8"/>
        <v>1</v>
      </c>
    </row>
    <row r="34" spans="1:22" x14ac:dyDescent="0.3">
      <c r="A34" t="s">
        <v>69</v>
      </c>
      <c r="D34">
        <v>1092</v>
      </c>
      <c r="E34">
        <f>AVERAGE(E22:E33)</f>
        <v>0.71556993004144542</v>
      </c>
      <c r="F34">
        <f>AVERAGE(F22:F33)</f>
        <v>3.4430069958554722E-2</v>
      </c>
      <c r="G34">
        <f>AVERAGE(G22:G33)</f>
        <v>0.61233333333333329</v>
      </c>
      <c r="H34">
        <f>AVERAGE(H22:H33)</f>
        <v>0.38766666666666666</v>
      </c>
      <c r="I34">
        <f>E34/G34</f>
        <v>1.1685954219511903</v>
      </c>
      <c r="J34">
        <f>F34/H34</f>
        <v>8.8813594046142877E-2</v>
      </c>
      <c r="K34">
        <f>I34*(1/J34)</f>
        <v>13.157844072204188</v>
      </c>
      <c r="L34">
        <f>J34*(1/I34)</f>
        <v>7.600029264007542E-2</v>
      </c>
      <c r="M34">
        <v>0</v>
      </c>
      <c r="N34">
        <v>0</v>
      </c>
      <c r="U34">
        <f>AVERAGE(U22:U33)</f>
        <v>771.63818935380732</v>
      </c>
      <c r="V34">
        <f>AVERAGE(V22:V33)</f>
        <v>0.31139537983510812</v>
      </c>
    </row>
    <row r="35" spans="1:22" x14ac:dyDescent="0.3">
      <c r="D35">
        <f>SUM(D22:D33)</f>
        <v>1077</v>
      </c>
    </row>
  </sheetData>
  <sortState ref="A2:H34">
    <sortCondition ref="B2:B34"/>
    <sortCondition ref="C2:C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5" sqref="G5"/>
    </sheetView>
  </sheetViews>
  <sheetFormatPr defaultRowHeight="14.4" x14ac:dyDescent="0.3"/>
  <sheetData>
    <row r="1" spans="1:8" x14ac:dyDescent="0.3">
      <c r="A1" s="1" t="s">
        <v>58</v>
      </c>
      <c r="B1" s="1" t="s">
        <v>59</v>
      </c>
      <c r="C1" s="1" t="s">
        <v>67</v>
      </c>
      <c r="D1" s="1" t="s">
        <v>68</v>
      </c>
      <c r="E1" s="1" t="s">
        <v>60</v>
      </c>
      <c r="F1" s="1" t="s">
        <v>61</v>
      </c>
      <c r="G1" s="1" t="s">
        <v>70</v>
      </c>
      <c r="H1" s="1"/>
    </row>
    <row r="2" spans="1:8" x14ac:dyDescent="0.3">
      <c r="A2" t="s">
        <v>62</v>
      </c>
      <c r="B2" t="s">
        <v>64</v>
      </c>
      <c r="C2">
        <v>0.62289473684210539</v>
      </c>
      <c r="D2">
        <v>0.39963447312491773</v>
      </c>
      <c r="E2">
        <f>D2/C2</f>
        <v>0.64157625596733714</v>
      </c>
      <c r="F2">
        <f>E2/(E2+E3)</f>
        <v>0.38041668031936532</v>
      </c>
      <c r="G2">
        <f>SQRT((D2*(1-D2))/20*C2^2)</f>
        <v>6.8224287535901498E-2</v>
      </c>
    </row>
    <row r="3" spans="1:8" x14ac:dyDescent="0.3">
      <c r="A3" t="s">
        <v>62</v>
      </c>
      <c r="B3" t="s">
        <v>65</v>
      </c>
      <c r="C3">
        <v>0.37710526315789478</v>
      </c>
      <c r="D3">
        <v>0.39404973740139804</v>
      </c>
      <c r="E3">
        <f>D3/C3</f>
        <v>1.0449330091593247</v>
      </c>
      <c r="F3">
        <f>E3/(E3+E2)</f>
        <v>0.61958331968063463</v>
      </c>
      <c r="G3">
        <f>SQRT((D3*(1-D3))/20*C3^2)</f>
        <v>4.1204211352376383E-2</v>
      </c>
    </row>
    <row r="4" spans="1:8" x14ac:dyDescent="0.3">
      <c r="A4" t="s">
        <v>63</v>
      </c>
      <c r="B4" t="s">
        <v>66</v>
      </c>
      <c r="C4">
        <v>0.61233333333333329</v>
      </c>
      <c r="D4">
        <v>0.71556993004144542</v>
      </c>
      <c r="E4">
        <f>D4/C4</f>
        <v>1.1685954219511903</v>
      </c>
      <c r="F4">
        <f>E4/(E4+E5)</f>
        <v>0.92936777697931561</v>
      </c>
      <c r="G4">
        <f>SQRT((D4*(1-D4))/12*C4^2)</f>
        <v>7.9746397602321398E-2</v>
      </c>
    </row>
    <row r="5" spans="1:8" x14ac:dyDescent="0.3">
      <c r="A5" t="s">
        <v>63</v>
      </c>
      <c r="B5" t="s">
        <v>65</v>
      </c>
      <c r="C5">
        <v>0.38766666666666666</v>
      </c>
      <c r="D5">
        <v>3.4430069958554722E-2</v>
      </c>
      <c r="E5">
        <f>D5/C5</f>
        <v>8.8813594046142877E-2</v>
      </c>
      <c r="F5">
        <f>E5/(E5+E4)</f>
        <v>7.0632223020684337E-2</v>
      </c>
      <c r="G5">
        <f>SQRT((D5*(1-D5))/12*C5^2)</f>
        <v>2.0404626791582035E-2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Fish and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annmarie_gawel</dc:creator>
  <cp:lastModifiedBy>annmarie_gawel</cp:lastModifiedBy>
  <dcterms:created xsi:type="dcterms:W3CDTF">2014-01-26T02:07:39Z</dcterms:created>
  <dcterms:modified xsi:type="dcterms:W3CDTF">2014-09-28T22:35:15Z</dcterms:modified>
</cp:coreProperties>
</file>